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omments1.xml" ContentType="application/vnd.openxmlformats-officedocument.spreadsheetml.comments+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Ex1.xml" ContentType="application/vnd.ms-office.chartex+xml"/>
  <Override PartName="/xl/charts/style6.xml" ContentType="application/vnd.ms-office.chartstyle+xml"/>
  <Override PartName="/xl/charts/colors6.xml" ContentType="application/vnd.ms-office.chartcolorstyle+xml"/>
  <Override PartName="/xl/charts/chartEx2.xml" ContentType="application/vnd.ms-office.chartex+xml"/>
  <Override PartName="/xl/charts/style7.xml" ContentType="application/vnd.ms-office.chartstyle+xml"/>
  <Override PartName="/xl/charts/colors7.xml" ContentType="application/vnd.ms-office.chartcolorstyle+xml"/>
  <Override PartName="/xl/charts/chart6.xml" ContentType="application/vnd.openxmlformats-officedocument.drawingml.chart+xml"/>
  <Override PartName="/xl/charts/style8.xml" ContentType="application/vnd.ms-office.chartstyle+xml"/>
  <Override PartName="/xl/charts/colors8.xml" ContentType="application/vnd.ms-office.chartcolorstyle+xml"/>
  <Override PartName="/xl/charts/chart7.xml" ContentType="application/vnd.openxmlformats-officedocument.drawingml.chart+xml"/>
  <Override PartName="/xl/charts/style9.xml" ContentType="application/vnd.ms-office.chartstyle+xml"/>
  <Override PartName="/xl/charts/colors9.xml" ContentType="application/vnd.ms-office.chartcolorstyle+xml"/>
  <Override PartName="/xl/charts/chartEx3.xml" ContentType="application/vnd.ms-office.chartex+xml"/>
  <Override PartName="/xl/charts/style10.xml" ContentType="application/vnd.ms-office.chartstyle+xml"/>
  <Override PartName="/xl/charts/colors10.xml" ContentType="application/vnd.ms-office.chartcolorstyle+xml"/>
  <Override PartName="/xl/drawings/drawing3.xml" ContentType="application/vnd.openxmlformats-officedocument.drawing+xml"/>
  <Override PartName="/xl/charts/chart8.xml" ContentType="application/vnd.openxmlformats-officedocument.drawingml.chart+xml"/>
  <Override PartName="/xl/charts/style11.xml" ContentType="application/vnd.ms-office.chartstyle+xml"/>
  <Override PartName="/xl/charts/colors11.xml" ContentType="application/vnd.ms-office.chartcolorstyle+xml"/>
  <Override PartName="/xl/charts/chart9.xml" ContentType="application/vnd.openxmlformats-officedocument.drawingml.chart+xml"/>
  <Override PartName="/xl/charts/style12.xml" ContentType="application/vnd.ms-office.chartstyle+xml"/>
  <Override PartName="/xl/charts/colors12.xml" ContentType="application/vnd.ms-office.chartcolorstyle+xml"/>
  <Override PartName="/xl/charts/chart10.xml" ContentType="application/vnd.openxmlformats-officedocument.drawingml.chart+xml"/>
  <Override PartName="/xl/charts/style13.xml" ContentType="application/vnd.ms-office.chartstyle+xml"/>
  <Override PartName="/xl/charts/colors13.xml" ContentType="application/vnd.ms-office.chartcolorstyle+xml"/>
  <Override PartName="/xl/charts/chart11.xml" ContentType="application/vnd.openxmlformats-officedocument.drawingml.chart+xml"/>
  <Override PartName="/xl/charts/style14.xml" ContentType="application/vnd.ms-office.chartstyle+xml"/>
  <Override PartName="/xl/charts/colors14.xml" ContentType="application/vnd.ms-office.chartcolorstyle+xml"/>
  <Override PartName="/xl/charts/chartEx4.xml" ContentType="application/vnd.ms-office.chartex+xml"/>
  <Override PartName="/xl/charts/style15.xml" ContentType="application/vnd.ms-office.chartstyle+xml"/>
  <Override PartName="/xl/charts/colors15.xml" ContentType="application/vnd.ms-office.chartcolorstyle+xml"/>
  <Override PartName="/xl/charts/chart12.xml" ContentType="application/vnd.openxmlformats-officedocument.drawingml.chart+xml"/>
  <Override PartName="/xl/charts/style16.xml" ContentType="application/vnd.ms-office.chartstyle+xml"/>
  <Override PartName="/xl/charts/colors16.xml" ContentType="application/vnd.ms-office.chartcolorstyle+xml"/>
  <Override PartName="/xl/charts/chart13.xml" ContentType="application/vnd.openxmlformats-officedocument.drawingml.chart+xml"/>
  <Override PartName="/xl/charts/style17.xml" ContentType="application/vnd.ms-office.chartstyle+xml"/>
  <Override PartName="/xl/charts/colors17.xml" ContentType="application/vnd.ms-office.chartcolorstyle+xml"/>
  <Override PartName="/xl/charts/chart14.xml" ContentType="application/vnd.openxmlformats-officedocument.drawingml.chart+xml"/>
  <Override PartName="/xl/charts/style18.xml" ContentType="application/vnd.ms-office.chartstyle+xml"/>
  <Override PartName="/xl/charts/colors18.xml" ContentType="application/vnd.ms-office.chartcolorstyle+xml"/>
  <Override PartName="/xl/charts/chart15.xml" ContentType="application/vnd.openxmlformats-officedocument.drawingml.chart+xml"/>
  <Override PartName="/xl/charts/style19.xml" ContentType="application/vnd.ms-office.chartstyle+xml"/>
  <Override PartName="/xl/charts/colors19.xml" ContentType="application/vnd.ms-office.chartcolorstyle+xml"/>
  <Override PartName="/xl/charts/chart16.xml" ContentType="application/vnd.openxmlformats-officedocument.drawingml.chart+xml"/>
  <Override PartName="/xl/charts/style20.xml" ContentType="application/vnd.ms-office.chartstyle+xml"/>
  <Override PartName="/xl/charts/colors20.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7" codeName="{F3310B89-0DAA-6C43-5919-0D5897632BE8}"/>
  <workbookPr codeName="ThisWorkbook" hidePivotFieldList="1"/>
  <mc:AlternateContent xmlns:mc="http://schemas.openxmlformats.org/markup-compatibility/2006">
    <mc:Choice Requires="x15">
      <x15ac:absPath xmlns:x15ac="http://schemas.microsoft.com/office/spreadsheetml/2010/11/ac" url="/Users/kodjoviplakoo/Desktop/Enermod_Africa/"/>
    </mc:Choice>
  </mc:AlternateContent>
  <xr:revisionPtr revIDLastSave="0" documentId="8_{768708A0-4055-8D4A-AA77-CC9431C8657D}" xr6:coauthVersionLast="47" xr6:coauthVersionMax="47" xr10:uidLastSave="{00000000-0000-0000-0000-000000000000}"/>
  <bookViews>
    <workbookView xWindow="0" yWindow="600" windowWidth="28800" windowHeight="15600" tabRatio="828" activeTab="6" xr2:uid="{00000000-000D-0000-FFFF-FFFF00000000}"/>
  </bookViews>
  <sheets>
    <sheet name="studies.csv" sheetId="14" r:id="rId1"/>
    <sheet name="study_tools" sheetId="18" r:id="rId2"/>
    <sheet name="study_countries" sheetId="19" r:id="rId3"/>
    <sheet name="study_pools" sheetId="20" r:id="rId4"/>
    <sheet name="countries.csv" sheetId="15" r:id="rId5"/>
    <sheet name="power_pools.csv" sheetId="16" state="hidden" r:id="rId6"/>
    <sheet name="tools.csv" sheetId="17" r:id="rId7"/>
    <sheet name="iso_code" sheetId="22" r:id="rId8"/>
    <sheet name="tools_detaill" sheetId="12" state="hidden" r:id="rId9"/>
    <sheet name="models_list_studies" sheetId="1" state="hidden" r:id="rId10"/>
    <sheet name="distribution_tool" sheetId="2" state="hidden" r:id="rId11"/>
    <sheet name="countries_study" sheetId="6" state="hidden" r:id="rId12"/>
    <sheet name="analysis" sheetId="3" state="hidden" r:id="rId13"/>
    <sheet name="Feuil6" sheetId="7" state="hidden" r:id="rId14"/>
    <sheet name="African_power_pools" sheetId="13" state="hidden" r:id="rId15"/>
  </sheets>
  <definedNames>
    <definedName name="_xlchart.v2.14" hidden="1">analysis!$A$128:$A$131</definedName>
    <definedName name="_xlchart.v2.15" hidden="1">analysis!$B$127</definedName>
    <definedName name="_xlchart.v2.16" hidden="1">analysis!$B$128:$B$131</definedName>
    <definedName name="_xlchart.v5.0" hidden="1">countries_study!$A$174</definedName>
    <definedName name="_xlchart.v5.1" hidden="1">countries_study!$A$175:$A$198</definedName>
    <definedName name="_xlchart.v5.10" hidden="1">countries_study!$A$22</definedName>
    <definedName name="_xlchart.v5.11" hidden="1">countries_study!$A$23:$A$79</definedName>
    <definedName name="_xlchart.v5.12" hidden="1">countries_study!$B$22</definedName>
    <definedName name="_xlchart.v5.13" hidden="1">countries_study!$B$23:$B$79</definedName>
    <definedName name="_xlchart.v5.2" hidden="1">countries_study!$B$174</definedName>
    <definedName name="_xlchart.v5.3" hidden="1">countries_study!$B$175:$B$198</definedName>
    <definedName name="_xlchart.v5.4" hidden="1">countries_study!$A$103</definedName>
    <definedName name="_xlchart.v5.5" hidden="1">countries_study!$A$104:$A$163</definedName>
    <definedName name="_xlchart.v5.6" hidden="1">countries_study!$B$103</definedName>
    <definedName name="_xlchart.v5.7" hidden="1">countries_study!$B$104:$B$163</definedName>
    <definedName name="_xlchart.v5.8" hidden="1">countries_study!$C$103</definedName>
    <definedName name="_xlchart.v5.9" hidden="1">countries_study!$C$104:$C$163</definedName>
    <definedName name="_xleta.VLOOKUP" hidden="1" xlm="1">#NAME?</definedName>
    <definedName name="_xleta.XLOOKUP" hidden="1" xlm="1">#NAME?</definedName>
  </definedNames>
  <calcPr calcId="191028" iterateDelta="1E-4"/>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62" i="17" l="1"/>
  <c r="P63" i="17"/>
  <c r="P64" i="17"/>
  <c r="P65" i="17"/>
  <c r="P66" i="17"/>
  <c r="P67" i="17"/>
  <c r="P68" i="17"/>
  <c r="P69" i="17"/>
  <c r="P70" i="17"/>
  <c r="P71" i="17"/>
  <c r="P72" i="17"/>
  <c r="P73" i="17"/>
  <c r="P74" i="17"/>
  <c r="P75" i="17"/>
  <c r="P76" i="17"/>
  <c r="P77" i="17"/>
  <c r="P78" i="17"/>
  <c r="P47" i="17"/>
  <c r="P48" i="17"/>
  <c r="P49" i="17"/>
  <c r="P50" i="17"/>
  <c r="P51" i="17"/>
  <c r="P52" i="17"/>
  <c r="P53" i="17"/>
  <c r="P54" i="17"/>
  <c r="P55" i="17"/>
  <c r="P56" i="17"/>
  <c r="P57" i="17"/>
  <c r="P58" i="17"/>
  <c r="P59" i="17"/>
  <c r="P60" i="17"/>
  <c r="P61" i="17"/>
  <c r="P31" i="17"/>
  <c r="P32" i="17"/>
  <c r="P33" i="17"/>
  <c r="P34" i="17"/>
  <c r="P35" i="17"/>
  <c r="P36" i="17"/>
  <c r="P37" i="17"/>
  <c r="P38" i="17"/>
  <c r="P39" i="17"/>
  <c r="P40" i="17"/>
  <c r="P41" i="17"/>
  <c r="P42" i="17"/>
  <c r="P43" i="17"/>
  <c r="P44" i="17"/>
  <c r="P45" i="17"/>
  <c r="P46" i="17"/>
  <c r="B3" i="15"/>
  <c r="B4" i="15"/>
  <c r="B5" i="15"/>
  <c r="B6" i="15"/>
  <c r="B7" i="15"/>
  <c r="B8" i="15"/>
  <c r="B9" i="15"/>
  <c r="B10" i="15"/>
  <c r="B11" i="15"/>
  <c r="B12" i="15"/>
  <c r="B13" i="15"/>
  <c r="B14"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2" i="15"/>
  <c r="G2" i="15"/>
  <c r="D2" i="19"/>
  <c r="D3" i="19"/>
  <c r="D4" i="19"/>
  <c r="D5" i="19"/>
  <c r="D6" i="19"/>
  <c r="D7" i="19"/>
  <c r="D8" i="19"/>
  <c r="D9" i="19"/>
  <c r="D10" i="19"/>
  <c r="D11" i="19"/>
  <c r="D12" i="19"/>
  <c r="D13" i="19"/>
  <c r="D14" i="19"/>
  <c r="D15" i="19"/>
  <c r="D16" i="19"/>
  <c r="D17" i="19"/>
  <c r="D18" i="19"/>
  <c r="D19" i="19"/>
  <c r="D20" i="19"/>
  <c r="D21" i="19"/>
  <c r="D22" i="19"/>
  <c r="D23" i="19"/>
  <c r="D24" i="19"/>
  <c r="D25" i="19"/>
  <c r="D26" i="19"/>
  <c r="D27" i="19"/>
  <c r="D28" i="19"/>
  <c r="D29" i="19"/>
  <c r="D30" i="19"/>
  <c r="D31" i="19"/>
  <c r="D32" i="19"/>
  <c r="D33" i="19"/>
  <c r="D34" i="19"/>
  <c r="D35" i="19"/>
  <c r="D36" i="19"/>
  <c r="D37" i="19"/>
  <c r="D38" i="19"/>
  <c r="D39" i="19"/>
  <c r="D40" i="19"/>
  <c r="D41" i="19"/>
  <c r="D42" i="19"/>
  <c r="D43" i="19"/>
  <c r="D44" i="19"/>
  <c r="D45" i="19"/>
  <c r="D46" i="19"/>
  <c r="D47" i="19"/>
  <c r="D48" i="19"/>
  <c r="D49" i="19"/>
  <c r="D50" i="19"/>
  <c r="D51" i="19"/>
  <c r="D52" i="19"/>
  <c r="D53" i="19"/>
  <c r="D54" i="19"/>
  <c r="D55" i="19"/>
  <c r="D56" i="19"/>
  <c r="D57" i="19"/>
  <c r="D58" i="19"/>
  <c r="D59" i="19"/>
  <c r="D60" i="19"/>
  <c r="D61" i="19"/>
  <c r="D62" i="19"/>
  <c r="D63" i="19"/>
  <c r="D64" i="19"/>
  <c r="D65" i="19"/>
  <c r="D66" i="19"/>
  <c r="D67" i="19"/>
  <c r="D68" i="19"/>
  <c r="D69" i="19"/>
  <c r="D70" i="19"/>
  <c r="D71" i="19"/>
  <c r="D72" i="19"/>
  <c r="D73" i="19"/>
  <c r="D74" i="19"/>
  <c r="D75" i="19"/>
  <c r="D76" i="19"/>
  <c r="D77" i="19"/>
  <c r="D78" i="19"/>
  <c r="D79" i="19"/>
  <c r="D80" i="19"/>
  <c r="D81" i="19"/>
  <c r="D82" i="19"/>
  <c r="D83" i="19"/>
  <c r="D84" i="19"/>
  <c r="D85" i="19"/>
  <c r="D86" i="19"/>
  <c r="D87" i="19"/>
  <c r="D88" i="19"/>
  <c r="D89" i="19"/>
  <c r="D90" i="19"/>
  <c r="D91" i="19"/>
  <c r="D92" i="19"/>
  <c r="D93" i="19"/>
  <c r="D94" i="19"/>
  <c r="D95" i="19"/>
  <c r="D96" i="19"/>
  <c r="D97" i="19"/>
  <c r="D98" i="19"/>
  <c r="D99" i="19"/>
  <c r="D100" i="19"/>
  <c r="D101" i="19"/>
  <c r="D102" i="19"/>
  <c r="D103" i="19"/>
  <c r="D104" i="19"/>
  <c r="D105" i="19"/>
  <c r="D106" i="19"/>
  <c r="D107" i="19"/>
  <c r="D108" i="19"/>
  <c r="D109" i="19"/>
  <c r="D110" i="19"/>
  <c r="D111" i="19"/>
  <c r="D112" i="19"/>
  <c r="D113" i="19"/>
  <c r="D114" i="19"/>
  <c r="D115" i="19"/>
  <c r="D116" i="19"/>
  <c r="D117" i="19"/>
  <c r="D118" i="19"/>
  <c r="D119" i="19"/>
  <c r="D120" i="19"/>
  <c r="D121" i="19"/>
  <c r="D122" i="19"/>
  <c r="D123" i="19"/>
  <c r="D124" i="19"/>
  <c r="D125" i="19"/>
  <c r="D126" i="19"/>
  <c r="D127" i="19"/>
  <c r="D128" i="19"/>
  <c r="D129" i="19"/>
  <c r="D130" i="19"/>
  <c r="D131" i="19"/>
  <c r="D132" i="19"/>
  <c r="D133" i="19"/>
  <c r="D134" i="19"/>
  <c r="D135" i="19"/>
  <c r="D136" i="19"/>
  <c r="D137" i="19"/>
  <c r="D138" i="19"/>
  <c r="D139" i="19"/>
  <c r="D140" i="19"/>
  <c r="D141" i="19"/>
  <c r="D142" i="19"/>
  <c r="D143" i="19"/>
  <c r="D144" i="19"/>
  <c r="D145" i="19"/>
  <c r="D146" i="19"/>
  <c r="D147" i="19"/>
  <c r="D148" i="19"/>
  <c r="D149" i="19"/>
  <c r="D150" i="19"/>
  <c r="D151" i="19"/>
  <c r="D152" i="19"/>
  <c r="D153" i="19"/>
  <c r="D154" i="19"/>
  <c r="D155" i="19"/>
  <c r="D156" i="19"/>
  <c r="D157" i="19"/>
  <c r="D158" i="19"/>
  <c r="D159" i="19"/>
  <c r="D160" i="19"/>
  <c r="D161" i="19"/>
  <c r="D162" i="19"/>
  <c r="D163" i="19"/>
  <c r="D164" i="19"/>
  <c r="D165" i="19"/>
  <c r="D166" i="19"/>
  <c r="D167" i="19"/>
  <c r="D168" i="19"/>
  <c r="D169" i="19"/>
  <c r="D170" i="19"/>
  <c r="D171" i="19"/>
  <c r="D172" i="19"/>
  <c r="D173" i="19"/>
  <c r="D174" i="19"/>
  <c r="D175" i="19"/>
  <c r="D176" i="19"/>
  <c r="D177" i="19"/>
  <c r="D178" i="19"/>
  <c r="D179" i="19"/>
  <c r="D180" i="19"/>
  <c r="D181" i="19"/>
  <c r="D182" i="19"/>
  <c r="D183" i="19"/>
  <c r="D184" i="19"/>
  <c r="D185" i="19"/>
  <c r="D186" i="19"/>
  <c r="D187" i="19"/>
  <c r="D188" i="19"/>
  <c r="D189" i="19"/>
  <c r="D190" i="19"/>
  <c r="D191" i="19"/>
  <c r="D192" i="19"/>
  <c r="D193" i="19"/>
  <c r="D194" i="19"/>
  <c r="D195" i="19"/>
  <c r="D196" i="19"/>
  <c r="D197" i="19"/>
  <c r="D198" i="19"/>
  <c r="D199" i="19"/>
  <c r="D200" i="19"/>
  <c r="D201" i="19"/>
  <c r="D202" i="19"/>
  <c r="D203" i="19"/>
  <c r="D204" i="19"/>
  <c r="D205" i="19"/>
  <c r="D206" i="19"/>
  <c r="D207" i="19"/>
  <c r="D208" i="19"/>
  <c r="D209" i="19"/>
  <c r="D210" i="19"/>
  <c r="D211" i="19"/>
  <c r="D212" i="19"/>
  <c r="D213" i="19"/>
  <c r="D214" i="19"/>
  <c r="D215" i="19"/>
  <c r="D216" i="19"/>
  <c r="D217" i="19"/>
  <c r="D218" i="19"/>
  <c r="D219" i="19"/>
  <c r="D220" i="19"/>
  <c r="D221" i="19"/>
  <c r="D222" i="19"/>
  <c r="D223" i="19"/>
  <c r="D224" i="19"/>
  <c r="D225" i="19"/>
  <c r="D226" i="19"/>
  <c r="D227" i="19"/>
  <c r="D228" i="19"/>
  <c r="D229" i="19"/>
  <c r="D230" i="19"/>
  <c r="D231" i="19"/>
  <c r="D232" i="19"/>
  <c r="D233" i="19"/>
  <c r="D234" i="19"/>
  <c r="D235" i="19"/>
  <c r="D236" i="19"/>
  <c r="D237" i="19"/>
  <c r="D238" i="19"/>
  <c r="D239" i="19"/>
  <c r="D240" i="19"/>
  <c r="D241" i="19"/>
  <c r="D242" i="19"/>
  <c r="D243" i="19"/>
  <c r="D244" i="19"/>
  <c r="D245" i="19"/>
  <c r="D246" i="19"/>
  <c r="D247" i="19"/>
  <c r="D248" i="19"/>
  <c r="D249" i="19"/>
  <c r="D250" i="19"/>
  <c r="D251" i="19"/>
  <c r="D252" i="19"/>
  <c r="D253" i="19"/>
  <c r="D254" i="19"/>
  <c r="D255" i="19"/>
  <c r="D256" i="19"/>
  <c r="D257" i="19"/>
  <c r="D258" i="19"/>
  <c r="D259" i="19"/>
  <c r="D260" i="19"/>
  <c r="D261" i="19"/>
  <c r="D262" i="19"/>
  <c r="D263" i="19"/>
  <c r="D264" i="19"/>
  <c r="D265" i="19"/>
  <c r="D266" i="19"/>
  <c r="D267" i="19"/>
  <c r="D268" i="19"/>
  <c r="D269" i="19"/>
  <c r="D270" i="19"/>
  <c r="D271" i="19"/>
  <c r="D272" i="19"/>
  <c r="D273" i="19"/>
  <c r="D274" i="19"/>
  <c r="D275" i="19"/>
  <c r="D276" i="19"/>
  <c r="D277" i="19"/>
  <c r="D278" i="19"/>
  <c r="D279" i="19"/>
  <c r="D280" i="19"/>
  <c r="D281" i="19"/>
  <c r="D282" i="19"/>
  <c r="D283" i="19"/>
  <c r="D284" i="19"/>
  <c r="D285" i="19"/>
  <c r="D286" i="19"/>
  <c r="D287" i="19"/>
  <c r="D288" i="19"/>
  <c r="D289" i="19"/>
  <c r="D290" i="19"/>
  <c r="D291" i="19"/>
  <c r="D292" i="19"/>
  <c r="D293" i="19"/>
  <c r="D294" i="19"/>
  <c r="D295" i="19"/>
  <c r="D296" i="19"/>
  <c r="D297" i="19"/>
  <c r="D298" i="19"/>
  <c r="D299" i="19"/>
  <c r="D300" i="19"/>
  <c r="D301" i="19"/>
  <c r="D302" i="19"/>
  <c r="D303" i="19"/>
  <c r="D304" i="19"/>
  <c r="D305" i="19"/>
  <c r="D306" i="19"/>
  <c r="D307" i="19"/>
  <c r="D308" i="19"/>
  <c r="D309" i="19"/>
  <c r="D310" i="19"/>
  <c r="D311" i="19"/>
  <c r="D312" i="19"/>
  <c r="D313" i="19"/>
  <c r="D314" i="19"/>
  <c r="D315" i="19"/>
  <c r="D316" i="19"/>
  <c r="D317" i="19"/>
  <c r="D318" i="19"/>
  <c r="D319" i="19"/>
  <c r="D320" i="19"/>
  <c r="D321" i="19"/>
  <c r="D322" i="19"/>
  <c r="D323" i="19"/>
  <c r="D324" i="19"/>
  <c r="D325" i="19"/>
  <c r="D326" i="19"/>
  <c r="D327" i="19"/>
  <c r="D328" i="19"/>
  <c r="D329" i="19"/>
  <c r="D330" i="19"/>
  <c r="D331" i="19"/>
  <c r="D332" i="19"/>
  <c r="D333" i="19"/>
  <c r="D334" i="19"/>
  <c r="D335" i="19"/>
  <c r="D336" i="19"/>
  <c r="D337" i="19"/>
  <c r="D338" i="19"/>
  <c r="D339" i="19"/>
  <c r="D340" i="19"/>
  <c r="D341" i="19"/>
  <c r="D342" i="19"/>
  <c r="D343" i="19"/>
  <c r="D344" i="19"/>
  <c r="D345" i="19"/>
  <c r="D346" i="19"/>
  <c r="D347" i="19"/>
  <c r="D348" i="19"/>
  <c r="D349" i="19"/>
  <c r="D350" i="19"/>
  <c r="D351" i="19"/>
  <c r="D352" i="19"/>
  <c r="D353" i="19"/>
  <c r="D354" i="19"/>
  <c r="D355" i="19"/>
  <c r="D356" i="19"/>
  <c r="D357" i="19"/>
  <c r="D358" i="19"/>
  <c r="D359" i="19"/>
  <c r="D360" i="19"/>
  <c r="D361" i="19"/>
  <c r="D362" i="19"/>
  <c r="D363" i="19"/>
  <c r="D364" i="19"/>
  <c r="D365" i="19"/>
  <c r="D366" i="19"/>
  <c r="D367" i="19"/>
  <c r="D368" i="19"/>
  <c r="D369" i="19"/>
  <c r="D370" i="19"/>
  <c r="D371" i="19"/>
  <c r="D372" i="19"/>
  <c r="D373" i="19"/>
  <c r="D374" i="19"/>
  <c r="D375" i="19"/>
  <c r="D376" i="19"/>
  <c r="D377" i="19"/>
  <c r="D378" i="19"/>
  <c r="D379" i="19"/>
  <c r="D380" i="19"/>
  <c r="D381" i="19"/>
  <c r="D382" i="19"/>
  <c r="D383" i="19"/>
  <c r="D384" i="19"/>
  <c r="D385" i="19"/>
  <c r="D386" i="19"/>
  <c r="D387" i="19"/>
  <c r="D388" i="19"/>
  <c r="D389" i="19"/>
  <c r="D390" i="19"/>
  <c r="D391" i="19"/>
  <c r="D392" i="19"/>
  <c r="D393" i="19"/>
  <c r="D394" i="19"/>
  <c r="D395" i="19"/>
  <c r="D396" i="19"/>
  <c r="D397" i="19"/>
  <c r="D398" i="19"/>
  <c r="D399" i="19"/>
  <c r="D400" i="19"/>
  <c r="D401" i="19"/>
  <c r="D402" i="19"/>
  <c r="D403" i="19"/>
  <c r="D404" i="19"/>
  <c r="D405" i="19"/>
  <c r="D406" i="19"/>
  <c r="D407" i="19"/>
  <c r="D408" i="19"/>
  <c r="D409" i="19"/>
  <c r="D410" i="19"/>
  <c r="D411" i="19"/>
  <c r="D412" i="19"/>
  <c r="D413" i="19"/>
  <c r="D414" i="19"/>
  <c r="D415" i="19"/>
  <c r="D416" i="19"/>
  <c r="D417" i="19"/>
  <c r="D418" i="19"/>
  <c r="D419" i="19"/>
  <c r="D420" i="19"/>
  <c r="D421" i="19"/>
  <c r="D422" i="19"/>
  <c r="D423" i="19"/>
  <c r="D424" i="19"/>
  <c r="D425" i="19"/>
  <c r="D426" i="19"/>
  <c r="D427" i="19"/>
  <c r="D428" i="19"/>
  <c r="D429" i="19"/>
  <c r="D430" i="19"/>
  <c r="D431" i="19"/>
  <c r="D432" i="19"/>
  <c r="D433" i="19"/>
  <c r="D434" i="19"/>
  <c r="D435" i="19"/>
  <c r="D436" i="19"/>
  <c r="D437" i="19"/>
  <c r="D438" i="19"/>
  <c r="D439" i="19"/>
  <c r="D440" i="19"/>
  <c r="D441" i="19"/>
  <c r="D442" i="19"/>
  <c r="D443" i="19"/>
  <c r="D444" i="19"/>
  <c r="D445" i="19"/>
  <c r="D446" i="19"/>
  <c r="D447" i="19"/>
  <c r="D448" i="19"/>
  <c r="D449" i="19"/>
  <c r="D450" i="19"/>
  <c r="D451" i="19"/>
  <c r="D452" i="19"/>
  <c r="D453" i="19"/>
  <c r="D454" i="19"/>
  <c r="D455" i="19"/>
  <c r="D456" i="19"/>
  <c r="D457" i="19"/>
  <c r="D458" i="19"/>
  <c r="D459" i="19"/>
  <c r="D460" i="19"/>
  <c r="D461" i="19"/>
  <c r="D462" i="19"/>
  <c r="D463" i="19"/>
  <c r="D464" i="19"/>
  <c r="D465" i="19"/>
  <c r="D466" i="19"/>
  <c r="D467" i="19"/>
  <c r="D468" i="19"/>
  <c r="D469" i="19"/>
  <c r="D470" i="19"/>
  <c r="D471" i="19"/>
  <c r="D472" i="19"/>
  <c r="D473" i="19"/>
  <c r="D474" i="19"/>
  <c r="D475" i="19"/>
  <c r="D476" i="19"/>
  <c r="D477" i="19"/>
  <c r="D478" i="19"/>
  <c r="D479" i="19"/>
  <c r="D480" i="19"/>
  <c r="D481" i="19"/>
  <c r="D482" i="19"/>
  <c r="D483" i="19"/>
  <c r="D484" i="19"/>
  <c r="D485" i="19"/>
  <c r="D486" i="19"/>
  <c r="D487" i="19"/>
  <c r="D488" i="19"/>
  <c r="D489" i="19"/>
  <c r="D490" i="19"/>
  <c r="D491" i="19"/>
  <c r="D492" i="19"/>
  <c r="D493" i="19"/>
  <c r="D494" i="19"/>
  <c r="D495" i="19"/>
  <c r="D496" i="19"/>
  <c r="D497" i="19"/>
  <c r="D498" i="19"/>
  <c r="D499" i="19"/>
  <c r="D500" i="19"/>
  <c r="D501" i="19"/>
  <c r="D502" i="19"/>
  <c r="D503" i="19"/>
  <c r="D504" i="19"/>
  <c r="D505" i="19"/>
  <c r="D506" i="19"/>
  <c r="D507" i="19"/>
  <c r="D508" i="19"/>
  <c r="D509" i="19"/>
  <c r="D510" i="19"/>
  <c r="D511" i="19"/>
  <c r="D512" i="19"/>
  <c r="D513" i="19"/>
  <c r="D514" i="19"/>
  <c r="D515" i="19"/>
  <c r="D516" i="19"/>
  <c r="D517" i="19"/>
  <c r="D518" i="19"/>
  <c r="D519" i="19"/>
  <c r="D520" i="19"/>
  <c r="D521" i="19"/>
  <c r="D522" i="19"/>
  <c r="D523" i="19"/>
  <c r="D524" i="19"/>
  <c r="D525" i="19"/>
  <c r="D526" i="19"/>
  <c r="D527" i="19"/>
  <c r="D528" i="19"/>
  <c r="D529" i="19"/>
  <c r="D530" i="19"/>
  <c r="D531" i="19"/>
  <c r="D532" i="19"/>
  <c r="D533" i="19"/>
  <c r="D534" i="19"/>
  <c r="D535" i="19"/>
  <c r="D536" i="19"/>
  <c r="D537" i="19"/>
  <c r="D538" i="19"/>
  <c r="D539" i="19"/>
  <c r="D540" i="19"/>
  <c r="D541" i="19"/>
  <c r="D542" i="19"/>
  <c r="D543" i="19"/>
  <c r="D544" i="19"/>
  <c r="D545" i="19"/>
  <c r="D546" i="19"/>
  <c r="D547" i="19"/>
  <c r="D548" i="19"/>
  <c r="D549" i="19"/>
  <c r="D550" i="19"/>
  <c r="D551" i="19"/>
  <c r="D552" i="19"/>
  <c r="D553" i="19"/>
  <c r="D554" i="19"/>
  <c r="D555" i="19"/>
  <c r="D556" i="19"/>
  <c r="D557" i="19"/>
  <c r="D558" i="19"/>
  <c r="D559" i="19"/>
  <c r="D560" i="19"/>
  <c r="D561" i="19"/>
  <c r="D562" i="19"/>
  <c r="D563" i="19"/>
  <c r="D564" i="19"/>
  <c r="D565" i="19"/>
  <c r="D566" i="19"/>
  <c r="D567" i="19"/>
  <c r="D568" i="19"/>
  <c r="D569" i="19"/>
  <c r="D570" i="19"/>
  <c r="D571" i="19"/>
  <c r="D572" i="19"/>
  <c r="D573" i="19"/>
  <c r="D574" i="19"/>
  <c r="D575" i="19"/>
  <c r="D576" i="19"/>
  <c r="D577" i="19"/>
  <c r="D578" i="19"/>
  <c r="D579" i="19"/>
  <c r="D580" i="19"/>
  <c r="D581" i="19"/>
  <c r="D582" i="19"/>
  <c r="D583" i="19"/>
  <c r="D584" i="19"/>
  <c r="D585" i="19"/>
  <c r="D586" i="19"/>
  <c r="D587" i="19"/>
  <c r="D588" i="19"/>
  <c r="D589" i="19"/>
  <c r="D590" i="19"/>
  <c r="D591" i="19"/>
  <c r="D592" i="19"/>
  <c r="D593" i="19"/>
  <c r="D594" i="19"/>
  <c r="D595" i="19"/>
  <c r="D596" i="19"/>
  <c r="D597" i="19"/>
  <c r="D598" i="19"/>
  <c r="D599" i="19"/>
  <c r="D600" i="19"/>
  <c r="D601" i="19"/>
  <c r="D602" i="19"/>
  <c r="D603" i="19"/>
  <c r="D604" i="19"/>
  <c r="D605" i="19"/>
  <c r="D606" i="19"/>
  <c r="D607" i="19"/>
  <c r="D608" i="19"/>
  <c r="D609" i="19"/>
  <c r="D610" i="19"/>
  <c r="D611" i="19"/>
  <c r="D612" i="19"/>
  <c r="D613" i="19"/>
  <c r="D614" i="19"/>
  <c r="D615" i="19"/>
  <c r="D616" i="19"/>
  <c r="D617" i="19"/>
  <c r="D618" i="19"/>
  <c r="D619" i="19"/>
  <c r="D620" i="19"/>
  <c r="D621" i="19"/>
  <c r="D622" i="19"/>
  <c r="D623" i="19"/>
  <c r="D624" i="19"/>
  <c r="D625" i="19"/>
  <c r="D626" i="19"/>
  <c r="D627" i="19"/>
  <c r="D628" i="19"/>
  <c r="D629" i="19"/>
  <c r="D630" i="19"/>
  <c r="D631" i="19"/>
  <c r="D632" i="19"/>
  <c r="D633" i="19"/>
  <c r="D634" i="19"/>
  <c r="D635" i="19"/>
  <c r="D636" i="19"/>
  <c r="D637" i="19"/>
  <c r="D638" i="19"/>
  <c r="D639" i="19"/>
  <c r="D640" i="19"/>
  <c r="D641" i="19"/>
  <c r="D642" i="19"/>
  <c r="D643" i="19"/>
  <c r="D644" i="19"/>
  <c r="D645" i="19"/>
  <c r="D646" i="19"/>
  <c r="D647" i="19"/>
  <c r="D648" i="19"/>
  <c r="D649" i="19"/>
  <c r="D650" i="19"/>
  <c r="D651" i="19"/>
  <c r="D652" i="19"/>
  <c r="D653" i="19"/>
  <c r="D654" i="19"/>
  <c r="D655" i="19"/>
  <c r="D656" i="19"/>
  <c r="D657" i="19"/>
  <c r="D658" i="19"/>
  <c r="D659" i="19"/>
  <c r="D660" i="19"/>
  <c r="D661" i="19"/>
  <c r="D662" i="19"/>
  <c r="D663" i="19"/>
  <c r="D664" i="19"/>
  <c r="D665" i="19"/>
  <c r="D666" i="19"/>
  <c r="D667" i="19"/>
  <c r="D668" i="19"/>
  <c r="D669" i="19"/>
  <c r="D670" i="19"/>
  <c r="D671" i="19"/>
  <c r="D672" i="19"/>
  <c r="D673" i="19"/>
  <c r="D674" i="19"/>
  <c r="D675" i="19"/>
  <c r="D676" i="19"/>
  <c r="D677" i="19"/>
  <c r="D678" i="19"/>
  <c r="D679" i="19"/>
  <c r="D680" i="19"/>
  <c r="D681" i="19"/>
  <c r="D682" i="19"/>
  <c r="D683" i="19"/>
  <c r="D684" i="19"/>
  <c r="D685" i="19"/>
  <c r="D686" i="19"/>
  <c r="D687" i="19"/>
  <c r="D688" i="19"/>
  <c r="D689" i="19"/>
  <c r="D690" i="19"/>
  <c r="D691" i="19"/>
  <c r="D692" i="19"/>
  <c r="D693" i="19"/>
  <c r="D694" i="19"/>
  <c r="D695" i="19"/>
  <c r="D696" i="19"/>
  <c r="D697" i="19"/>
  <c r="D698" i="19"/>
  <c r="D699" i="19"/>
  <c r="D700" i="19"/>
  <c r="D701" i="19"/>
  <c r="D702" i="19"/>
  <c r="D703" i="19"/>
  <c r="D704" i="19"/>
  <c r="D705" i="19"/>
  <c r="D706" i="19"/>
  <c r="D707" i="19"/>
  <c r="D708" i="19"/>
  <c r="D709" i="19"/>
  <c r="D710" i="19"/>
  <c r="D711" i="19"/>
  <c r="D712" i="19"/>
  <c r="D713" i="19"/>
  <c r="D714" i="19"/>
  <c r="D715" i="19"/>
  <c r="D716" i="19"/>
  <c r="D717" i="19"/>
  <c r="D718" i="19"/>
  <c r="D719" i="19"/>
  <c r="D720" i="19"/>
  <c r="D721" i="19"/>
  <c r="D722" i="19"/>
  <c r="D723" i="19"/>
  <c r="D724" i="19"/>
  <c r="D725" i="19"/>
  <c r="D726" i="19"/>
  <c r="D727" i="19"/>
  <c r="D728" i="19"/>
  <c r="D729" i="19"/>
  <c r="D730" i="19"/>
  <c r="D731" i="19"/>
  <c r="D732" i="19"/>
  <c r="D733" i="19"/>
  <c r="D734" i="19"/>
  <c r="D735" i="19"/>
  <c r="D736" i="19"/>
  <c r="D737" i="19"/>
  <c r="D738" i="19"/>
  <c r="D739" i="19"/>
  <c r="D740" i="19"/>
  <c r="D741" i="19"/>
  <c r="D742" i="19"/>
  <c r="D743" i="19"/>
  <c r="D744" i="19"/>
  <c r="D745" i="19"/>
  <c r="D746" i="19"/>
  <c r="D747" i="19"/>
  <c r="D748" i="19"/>
  <c r="D749" i="19"/>
  <c r="D750" i="19"/>
  <c r="D751" i="19"/>
  <c r="D752" i="19"/>
  <c r="D753" i="19"/>
  <c r="D754" i="19"/>
  <c r="D755" i="19"/>
  <c r="D756" i="19"/>
  <c r="D757" i="19"/>
  <c r="D758" i="19"/>
  <c r="D759" i="19"/>
  <c r="D760" i="19"/>
  <c r="D761" i="19"/>
  <c r="D762" i="19"/>
  <c r="D763" i="19"/>
  <c r="D764" i="19"/>
  <c r="D765" i="19"/>
  <c r="D766" i="19"/>
  <c r="D767" i="19"/>
  <c r="D768" i="19"/>
  <c r="D769" i="19"/>
  <c r="D770" i="19"/>
  <c r="D771" i="19"/>
  <c r="D772" i="19"/>
  <c r="D773" i="19"/>
  <c r="D774" i="19"/>
  <c r="D775" i="19"/>
  <c r="D776" i="19"/>
  <c r="D777" i="19"/>
  <c r="D778" i="19"/>
  <c r="D779" i="19"/>
  <c r="D780" i="19"/>
  <c r="D781" i="19"/>
  <c r="D782" i="19"/>
  <c r="D783" i="19"/>
  <c r="D784" i="19"/>
  <c r="D785" i="19"/>
  <c r="D786" i="19"/>
  <c r="D787" i="19"/>
  <c r="D788" i="19"/>
  <c r="D789" i="19"/>
  <c r="D790" i="19"/>
  <c r="D791" i="19"/>
  <c r="D792" i="19"/>
  <c r="D793" i="19"/>
  <c r="D794" i="19"/>
  <c r="D795" i="19"/>
  <c r="D796" i="19"/>
  <c r="D797" i="19"/>
  <c r="D798" i="19"/>
  <c r="D799" i="19"/>
  <c r="D800" i="19"/>
  <c r="D801" i="19"/>
  <c r="D802" i="19"/>
  <c r="D803" i="19"/>
  <c r="D804" i="19"/>
  <c r="D805" i="19"/>
  <c r="D806" i="19"/>
  <c r="D807" i="19"/>
  <c r="D808" i="19"/>
  <c r="D809" i="19"/>
  <c r="D810" i="19"/>
  <c r="D811" i="19"/>
  <c r="D812" i="19"/>
  <c r="D813" i="19"/>
  <c r="D814" i="19"/>
  <c r="D815" i="19"/>
  <c r="D816" i="19"/>
  <c r="D817" i="19"/>
  <c r="D818" i="19"/>
  <c r="D819" i="19"/>
  <c r="D820" i="19"/>
  <c r="D821" i="19"/>
  <c r="D822" i="19"/>
  <c r="D823" i="19"/>
  <c r="D824" i="19"/>
  <c r="D825" i="19"/>
  <c r="D826" i="19"/>
  <c r="D827" i="19"/>
  <c r="D828" i="19"/>
  <c r="D829" i="19"/>
  <c r="D830" i="19"/>
  <c r="D831" i="19"/>
  <c r="D832" i="19"/>
  <c r="D833" i="19"/>
  <c r="D834" i="19"/>
  <c r="D835" i="19"/>
  <c r="D836" i="19"/>
  <c r="D837" i="19"/>
  <c r="D838" i="19"/>
  <c r="D839" i="19"/>
  <c r="D840" i="19"/>
  <c r="D841" i="19"/>
  <c r="D842" i="19"/>
  <c r="D843" i="19"/>
  <c r="D844" i="19"/>
  <c r="D845" i="19"/>
  <c r="D846" i="19"/>
  <c r="D847" i="19"/>
  <c r="D848" i="19"/>
  <c r="D849" i="19"/>
  <c r="D850" i="19"/>
  <c r="D851" i="19"/>
  <c r="D852" i="19"/>
  <c r="D853" i="19"/>
  <c r="D854" i="19"/>
  <c r="D855" i="19"/>
  <c r="D856" i="19"/>
  <c r="D857" i="19"/>
  <c r="D858" i="19"/>
  <c r="D859" i="19"/>
  <c r="D860" i="19"/>
  <c r="D861" i="19"/>
  <c r="D862" i="19"/>
  <c r="D863" i="19"/>
  <c r="D864" i="19"/>
  <c r="D865" i="19"/>
  <c r="D866" i="19"/>
  <c r="D867" i="19"/>
  <c r="D868" i="19"/>
  <c r="D869" i="19"/>
  <c r="D870" i="19"/>
  <c r="D871" i="19"/>
  <c r="D872" i="19"/>
  <c r="D873" i="19"/>
  <c r="D874" i="19"/>
  <c r="D875" i="19"/>
  <c r="D876" i="19"/>
  <c r="D877" i="19"/>
  <c r="D878" i="19"/>
  <c r="D879" i="19"/>
  <c r="D880" i="19"/>
  <c r="D881" i="19"/>
  <c r="D882" i="19"/>
  <c r="D883" i="19"/>
  <c r="D884" i="19"/>
  <c r="D885" i="19"/>
  <c r="D886" i="19"/>
  <c r="D887" i="19"/>
  <c r="D888" i="19"/>
  <c r="D889" i="19"/>
  <c r="D890" i="19"/>
  <c r="D891" i="19"/>
  <c r="D892" i="19"/>
  <c r="D893" i="19"/>
  <c r="D894" i="19"/>
  <c r="D895" i="19"/>
  <c r="D896" i="19"/>
  <c r="D897" i="19"/>
  <c r="D898" i="19"/>
  <c r="D899" i="19"/>
  <c r="D900" i="19"/>
  <c r="D901" i="19"/>
  <c r="D902" i="19"/>
  <c r="D903" i="19"/>
  <c r="D904" i="19"/>
  <c r="D905" i="19"/>
  <c r="D906" i="19"/>
  <c r="D907" i="19"/>
  <c r="D908" i="19"/>
  <c r="D909" i="19"/>
  <c r="D910" i="19"/>
  <c r="D911" i="19"/>
  <c r="D912" i="19"/>
  <c r="D913" i="19"/>
  <c r="D914" i="19"/>
  <c r="D915" i="19"/>
  <c r="D916" i="19"/>
  <c r="D917" i="19"/>
  <c r="D918" i="19"/>
  <c r="D919" i="19"/>
  <c r="D920" i="19"/>
  <c r="D921" i="19"/>
  <c r="D922" i="19"/>
  <c r="D923" i="19"/>
  <c r="D924" i="19"/>
  <c r="D925" i="19"/>
  <c r="D926" i="19"/>
  <c r="D927" i="19"/>
  <c r="D928" i="19"/>
  <c r="D929" i="19"/>
  <c r="D930" i="19"/>
  <c r="D931" i="19"/>
  <c r="D932" i="19"/>
  <c r="D933" i="19"/>
  <c r="D934" i="19"/>
  <c r="D935" i="19"/>
  <c r="D936" i="19"/>
  <c r="D937" i="19"/>
  <c r="D938" i="19"/>
  <c r="D939" i="19"/>
  <c r="D940" i="19"/>
  <c r="D941" i="19"/>
  <c r="D942" i="19"/>
  <c r="D943" i="19"/>
  <c r="D944" i="19"/>
  <c r="D945" i="19"/>
  <c r="D946" i="19"/>
  <c r="D947" i="19"/>
  <c r="D948" i="19"/>
  <c r="D949" i="19"/>
  <c r="D950" i="19"/>
  <c r="D951" i="19"/>
  <c r="D952" i="19"/>
  <c r="D953" i="19"/>
  <c r="D954" i="19"/>
  <c r="D955" i="19"/>
  <c r="D956" i="19"/>
  <c r="D957" i="19"/>
  <c r="D958" i="19"/>
  <c r="D959" i="19"/>
  <c r="D960" i="19"/>
  <c r="D961" i="19"/>
  <c r="D962" i="19"/>
  <c r="D963" i="19"/>
  <c r="D964" i="19"/>
  <c r="D965" i="19"/>
  <c r="D966" i="19"/>
  <c r="D967" i="19"/>
  <c r="D968" i="19"/>
  <c r="D969" i="19"/>
  <c r="D970" i="19"/>
  <c r="D971" i="19"/>
  <c r="D972" i="19"/>
  <c r="D973" i="19"/>
  <c r="D974" i="19"/>
  <c r="D975" i="19"/>
  <c r="D976" i="19"/>
  <c r="D977" i="19"/>
  <c r="D978" i="19"/>
  <c r="D979" i="19"/>
  <c r="D980" i="19"/>
  <c r="D981" i="19"/>
  <c r="D982" i="19"/>
  <c r="D983" i="19"/>
  <c r="D984" i="19"/>
  <c r="D985" i="19"/>
  <c r="D986" i="19"/>
  <c r="D987" i="19"/>
  <c r="D988" i="19"/>
  <c r="D989" i="19"/>
  <c r="D990" i="19"/>
  <c r="D991" i="19"/>
  <c r="D992" i="19"/>
  <c r="D993" i="19"/>
  <c r="D994" i="19"/>
  <c r="D995" i="19"/>
  <c r="D996" i="19"/>
  <c r="D997" i="19"/>
  <c r="D998" i="19"/>
  <c r="D999" i="19"/>
  <c r="D1000" i="19"/>
  <c r="D1001" i="19"/>
  <c r="D1002" i="19"/>
  <c r="D1003" i="19"/>
  <c r="D1004" i="19"/>
  <c r="D1005" i="19"/>
  <c r="D1006" i="19"/>
  <c r="D1007" i="19"/>
  <c r="D1008" i="19"/>
  <c r="D1009" i="19"/>
  <c r="D1010" i="19"/>
  <c r="D1011" i="19"/>
  <c r="D1012" i="19"/>
  <c r="D1013" i="19"/>
  <c r="D1014" i="19"/>
  <c r="D1015" i="19"/>
  <c r="D1016" i="19"/>
  <c r="D1017" i="19"/>
  <c r="D1018" i="19"/>
  <c r="D1019" i="19"/>
  <c r="D1020" i="19"/>
  <c r="D1021" i="19"/>
  <c r="D1022" i="19"/>
  <c r="D1023" i="19"/>
  <c r="D1024" i="19"/>
  <c r="D1025" i="19"/>
  <c r="D1026" i="19"/>
  <c r="D1027" i="19"/>
  <c r="D1028" i="19"/>
  <c r="D1029" i="19"/>
  <c r="D1030" i="19"/>
  <c r="D1031" i="19"/>
  <c r="D1032" i="19"/>
  <c r="D1033" i="19"/>
  <c r="D1034" i="19"/>
  <c r="D1035" i="19"/>
  <c r="D1036" i="19"/>
  <c r="D1037" i="19"/>
  <c r="D1038" i="19"/>
  <c r="D1039" i="19"/>
  <c r="D1040" i="19"/>
  <c r="D1041" i="19"/>
  <c r="D1042" i="19"/>
  <c r="D1043" i="19"/>
  <c r="D1044" i="19"/>
  <c r="D1045" i="19"/>
  <c r="D1046" i="19"/>
  <c r="D1047" i="19"/>
  <c r="D1048" i="19"/>
  <c r="D1049" i="19"/>
  <c r="D1050" i="19"/>
  <c r="D1051" i="19"/>
  <c r="D1052" i="19"/>
  <c r="D1053" i="19"/>
  <c r="D1054" i="19"/>
  <c r="D1055" i="19"/>
  <c r="D1056" i="19"/>
  <c r="D1057" i="19"/>
  <c r="D1058" i="19"/>
  <c r="D1059" i="19"/>
  <c r="D1060" i="19"/>
  <c r="D1061" i="19"/>
  <c r="D1062" i="19"/>
  <c r="D1063" i="19"/>
  <c r="D1064" i="19"/>
  <c r="D1065" i="19"/>
  <c r="D1066" i="19"/>
  <c r="D1067" i="19"/>
  <c r="D1068" i="19"/>
  <c r="D1069" i="19"/>
  <c r="D1070" i="19"/>
  <c r="D1071" i="19"/>
  <c r="D1072" i="19"/>
  <c r="D1073" i="19"/>
  <c r="D1074" i="19"/>
  <c r="D1075" i="19"/>
  <c r="D1076" i="19"/>
  <c r="D1077" i="19"/>
  <c r="D1078" i="19"/>
  <c r="D1079" i="19"/>
  <c r="D1080" i="19"/>
  <c r="D1081" i="19"/>
  <c r="D1082" i="19"/>
  <c r="D1083" i="19"/>
  <c r="D1084" i="19"/>
  <c r="D1085" i="19"/>
  <c r="D1086" i="19"/>
  <c r="D1087" i="19"/>
  <c r="D1088" i="19"/>
  <c r="D1089" i="19"/>
  <c r="D1090" i="19"/>
  <c r="D1091" i="19"/>
  <c r="D1092" i="19"/>
  <c r="D1093" i="19"/>
  <c r="D1094" i="19"/>
  <c r="D1095" i="19"/>
  <c r="D1096" i="19"/>
  <c r="D1097" i="19"/>
  <c r="D1098" i="19"/>
  <c r="D1099" i="19"/>
  <c r="D1100" i="19"/>
  <c r="D1101" i="19"/>
  <c r="D1102" i="19"/>
  <c r="D1103" i="19"/>
  <c r="D1104" i="19"/>
  <c r="D1105" i="19"/>
  <c r="D1106" i="19"/>
  <c r="D1107" i="19"/>
  <c r="D1108" i="19"/>
  <c r="D1109" i="19"/>
  <c r="D1110" i="19"/>
  <c r="D1111" i="19"/>
  <c r="D1112" i="19"/>
  <c r="D1113" i="19"/>
  <c r="D1114" i="19"/>
  <c r="D1115" i="19"/>
  <c r="D1116" i="19"/>
  <c r="D1117" i="19"/>
  <c r="D1118" i="19"/>
  <c r="D1119" i="19"/>
  <c r="D1120" i="19"/>
  <c r="D1121" i="19"/>
  <c r="D1122" i="19"/>
  <c r="D1123" i="19"/>
  <c r="D1124" i="19"/>
  <c r="D1125" i="19"/>
  <c r="D1126" i="19"/>
  <c r="D1127" i="19"/>
  <c r="D1128" i="19"/>
  <c r="D1129" i="19"/>
  <c r="D1130" i="19"/>
  <c r="D1131" i="19"/>
  <c r="D1132" i="19"/>
  <c r="D1133" i="19"/>
  <c r="D1134" i="19"/>
  <c r="D1135" i="19"/>
  <c r="D1136" i="19"/>
  <c r="D1137" i="19"/>
  <c r="D1138" i="19"/>
  <c r="D1139" i="19"/>
  <c r="D1140" i="19"/>
  <c r="D1141" i="19"/>
  <c r="D1142" i="19"/>
  <c r="D1143" i="19"/>
  <c r="D1144" i="19"/>
  <c r="D1145" i="19"/>
  <c r="D1146" i="19"/>
  <c r="D1147" i="19"/>
  <c r="D1148" i="19"/>
  <c r="D1149" i="19"/>
  <c r="D1150" i="19"/>
  <c r="C2" i="19"/>
  <c r="C739" i="19"/>
  <c r="C740" i="19"/>
  <c r="C741" i="19"/>
  <c r="C742" i="19"/>
  <c r="C743" i="19"/>
  <c r="C744" i="19"/>
  <c r="C745" i="19"/>
  <c r="C746" i="19"/>
  <c r="C747" i="19"/>
  <c r="C748" i="19"/>
  <c r="C749" i="19"/>
  <c r="C750" i="19"/>
  <c r="C751" i="19"/>
  <c r="C752" i="19"/>
  <c r="C753" i="19"/>
  <c r="C754" i="19"/>
  <c r="C755" i="19"/>
  <c r="C756" i="19"/>
  <c r="C757" i="19"/>
  <c r="C758" i="19"/>
  <c r="C759" i="19"/>
  <c r="C760" i="19"/>
  <c r="C761" i="19"/>
  <c r="C762" i="19"/>
  <c r="C763" i="19"/>
  <c r="C764" i="19"/>
  <c r="C765" i="19"/>
  <c r="C766" i="19"/>
  <c r="C767" i="19"/>
  <c r="C768" i="19"/>
  <c r="C769" i="19"/>
  <c r="C770" i="19"/>
  <c r="C771" i="19"/>
  <c r="C772" i="19"/>
  <c r="C773" i="19"/>
  <c r="C774" i="19"/>
  <c r="C775" i="19"/>
  <c r="C776" i="19"/>
  <c r="C777" i="19"/>
  <c r="C778" i="19"/>
  <c r="C779" i="19"/>
  <c r="C780" i="19"/>
  <c r="C781" i="19"/>
  <c r="C782" i="19"/>
  <c r="C783" i="19"/>
  <c r="C784" i="19"/>
  <c r="C785" i="19"/>
  <c r="C786" i="19"/>
  <c r="C787" i="19"/>
  <c r="C788" i="19"/>
  <c r="C789" i="19"/>
  <c r="C790" i="19"/>
  <c r="C791" i="19"/>
  <c r="C792" i="19"/>
  <c r="C793" i="19"/>
  <c r="C794" i="19"/>
  <c r="C795" i="19"/>
  <c r="C796" i="19"/>
  <c r="C797" i="19"/>
  <c r="C798" i="19"/>
  <c r="C799" i="19"/>
  <c r="C800" i="19"/>
  <c r="C801" i="19"/>
  <c r="C802" i="19"/>
  <c r="C803" i="19"/>
  <c r="C804" i="19"/>
  <c r="C805" i="19"/>
  <c r="C806" i="19"/>
  <c r="C807" i="19"/>
  <c r="C808" i="19"/>
  <c r="C809" i="19"/>
  <c r="C810" i="19"/>
  <c r="C811" i="19"/>
  <c r="C812" i="19"/>
  <c r="C813" i="19"/>
  <c r="C814" i="19"/>
  <c r="C815" i="19"/>
  <c r="C816" i="19"/>
  <c r="C817" i="19"/>
  <c r="C818" i="19"/>
  <c r="C819" i="19"/>
  <c r="C820" i="19"/>
  <c r="C821" i="19"/>
  <c r="C822" i="19"/>
  <c r="C823" i="19"/>
  <c r="C824" i="19"/>
  <c r="C825" i="19"/>
  <c r="C826" i="19"/>
  <c r="C827" i="19"/>
  <c r="C828" i="19"/>
  <c r="C829" i="19"/>
  <c r="C830" i="19"/>
  <c r="C831" i="19"/>
  <c r="C832" i="19"/>
  <c r="C833" i="19"/>
  <c r="C834" i="19"/>
  <c r="C835" i="19"/>
  <c r="C836" i="19"/>
  <c r="C837" i="19"/>
  <c r="C838" i="19"/>
  <c r="C839" i="19"/>
  <c r="C840" i="19"/>
  <c r="C841" i="19"/>
  <c r="C842" i="19"/>
  <c r="C843" i="19"/>
  <c r="C844" i="19"/>
  <c r="C845" i="19"/>
  <c r="C846" i="19"/>
  <c r="C847" i="19"/>
  <c r="C848" i="19"/>
  <c r="C849" i="19"/>
  <c r="C850" i="19"/>
  <c r="C851" i="19"/>
  <c r="C852" i="19"/>
  <c r="C853" i="19"/>
  <c r="C854" i="19"/>
  <c r="C855" i="19"/>
  <c r="C856" i="19"/>
  <c r="C857" i="19"/>
  <c r="C858" i="19"/>
  <c r="C859" i="19"/>
  <c r="C860" i="19"/>
  <c r="C861" i="19"/>
  <c r="C862" i="19"/>
  <c r="C863" i="19"/>
  <c r="C864" i="19"/>
  <c r="C865" i="19"/>
  <c r="C866" i="19"/>
  <c r="C867" i="19"/>
  <c r="C868" i="19"/>
  <c r="C869" i="19"/>
  <c r="C870" i="19"/>
  <c r="C871" i="19"/>
  <c r="C872" i="19"/>
  <c r="C873" i="19"/>
  <c r="C874" i="19"/>
  <c r="C875" i="19"/>
  <c r="C876" i="19"/>
  <c r="C877" i="19"/>
  <c r="C878" i="19"/>
  <c r="C879" i="19"/>
  <c r="C880" i="19"/>
  <c r="C881" i="19"/>
  <c r="C882" i="19"/>
  <c r="C883" i="19"/>
  <c r="C884" i="19"/>
  <c r="C885" i="19"/>
  <c r="C886" i="19"/>
  <c r="C887" i="19"/>
  <c r="C888" i="19"/>
  <c r="C889" i="19"/>
  <c r="C890" i="19"/>
  <c r="C891" i="19"/>
  <c r="C892" i="19"/>
  <c r="C893" i="19"/>
  <c r="C894" i="19"/>
  <c r="C895" i="19"/>
  <c r="C896" i="19"/>
  <c r="C897" i="19"/>
  <c r="C898" i="19"/>
  <c r="C899" i="19"/>
  <c r="C900" i="19"/>
  <c r="C901" i="19"/>
  <c r="C902" i="19"/>
  <c r="C903" i="19"/>
  <c r="C904" i="19"/>
  <c r="C905" i="19"/>
  <c r="C906" i="19"/>
  <c r="C907" i="19"/>
  <c r="C908" i="19"/>
  <c r="C909" i="19"/>
  <c r="C910" i="19"/>
  <c r="C911" i="19"/>
  <c r="C912" i="19"/>
  <c r="C913" i="19"/>
  <c r="C914" i="19"/>
  <c r="C915" i="19"/>
  <c r="C916" i="19"/>
  <c r="C917" i="19"/>
  <c r="C918" i="19"/>
  <c r="C919" i="19"/>
  <c r="C920" i="19"/>
  <c r="C921" i="19"/>
  <c r="C922" i="19"/>
  <c r="C923" i="19"/>
  <c r="C924" i="19"/>
  <c r="C925" i="19"/>
  <c r="C926" i="19"/>
  <c r="C927" i="19"/>
  <c r="C928" i="19"/>
  <c r="C929" i="19"/>
  <c r="C930" i="19"/>
  <c r="C931" i="19"/>
  <c r="C932" i="19"/>
  <c r="C933" i="19"/>
  <c r="C934" i="19"/>
  <c r="C935" i="19"/>
  <c r="C936" i="19"/>
  <c r="C937" i="19"/>
  <c r="C938" i="19"/>
  <c r="C939" i="19"/>
  <c r="C940" i="19"/>
  <c r="C941" i="19"/>
  <c r="C942" i="19"/>
  <c r="C943" i="19"/>
  <c r="C944" i="19"/>
  <c r="C945" i="19"/>
  <c r="C946" i="19"/>
  <c r="C947" i="19"/>
  <c r="C948" i="19"/>
  <c r="C949" i="19"/>
  <c r="C950" i="19"/>
  <c r="C951" i="19"/>
  <c r="C952" i="19"/>
  <c r="C953" i="19"/>
  <c r="C954" i="19"/>
  <c r="C955" i="19"/>
  <c r="C956" i="19"/>
  <c r="C957" i="19"/>
  <c r="C958" i="19"/>
  <c r="C959" i="19"/>
  <c r="C960" i="19"/>
  <c r="C961" i="19"/>
  <c r="C962" i="19"/>
  <c r="C963" i="19"/>
  <c r="C964" i="19"/>
  <c r="C965" i="19"/>
  <c r="C966" i="19"/>
  <c r="C967" i="19"/>
  <c r="C968" i="19"/>
  <c r="C969" i="19"/>
  <c r="C970" i="19"/>
  <c r="C971" i="19"/>
  <c r="C972" i="19"/>
  <c r="C973" i="19"/>
  <c r="C974" i="19"/>
  <c r="C975" i="19"/>
  <c r="C976" i="19"/>
  <c r="C977" i="19"/>
  <c r="C978" i="19"/>
  <c r="C979" i="19"/>
  <c r="C980" i="19"/>
  <c r="C981" i="19"/>
  <c r="C982" i="19"/>
  <c r="C983" i="19"/>
  <c r="C984" i="19"/>
  <c r="C985" i="19"/>
  <c r="C986" i="19"/>
  <c r="C987" i="19"/>
  <c r="C988" i="19"/>
  <c r="C989" i="19"/>
  <c r="C990" i="19"/>
  <c r="C991" i="19"/>
  <c r="C992" i="19"/>
  <c r="C993" i="19"/>
  <c r="C994" i="19"/>
  <c r="C995" i="19"/>
  <c r="C996" i="19"/>
  <c r="C997" i="19"/>
  <c r="C998" i="19"/>
  <c r="C999" i="19"/>
  <c r="C1000" i="19"/>
  <c r="C1001" i="19"/>
  <c r="C1002" i="19"/>
  <c r="C1003" i="19"/>
  <c r="C1004" i="19"/>
  <c r="C1005" i="19"/>
  <c r="C1006" i="19"/>
  <c r="C1007" i="19"/>
  <c r="C1008" i="19"/>
  <c r="C1009" i="19"/>
  <c r="C1010" i="19"/>
  <c r="C1011" i="19"/>
  <c r="C1012" i="19"/>
  <c r="C1013" i="19"/>
  <c r="C1014" i="19"/>
  <c r="C1015" i="19"/>
  <c r="C1016" i="19"/>
  <c r="C1017" i="19"/>
  <c r="C1018" i="19"/>
  <c r="C1019" i="19"/>
  <c r="C1020" i="19"/>
  <c r="C1021" i="19"/>
  <c r="C1022" i="19"/>
  <c r="C1023" i="19"/>
  <c r="C1024" i="19"/>
  <c r="C1025" i="19"/>
  <c r="C1026" i="19"/>
  <c r="C1027" i="19"/>
  <c r="C1028" i="19"/>
  <c r="C1029" i="19"/>
  <c r="C1030" i="19"/>
  <c r="C1031" i="19"/>
  <c r="C1032" i="19"/>
  <c r="C1033" i="19"/>
  <c r="C1034" i="19"/>
  <c r="C1035" i="19"/>
  <c r="C1036" i="19"/>
  <c r="C1037" i="19"/>
  <c r="C1038" i="19"/>
  <c r="C1039" i="19"/>
  <c r="C1040" i="19"/>
  <c r="C1041" i="19"/>
  <c r="C1042" i="19"/>
  <c r="C1043" i="19"/>
  <c r="C1044" i="19"/>
  <c r="C1045" i="19"/>
  <c r="C1046" i="19"/>
  <c r="C1047" i="19"/>
  <c r="C1048" i="19"/>
  <c r="C1049" i="19"/>
  <c r="C1050" i="19"/>
  <c r="C1051" i="19"/>
  <c r="C1052" i="19"/>
  <c r="C1053" i="19"/>
  <c r="C1054" i="19"/>
  <c r="C1055" i="19"/>
  <c r="C1056" i="19"/>
  <c r="C1057" i="19"/>
  <c r="C1058" i="19"/>
  <c r="C1059" i="19"/>
  <c r="C1060" i="19"/>
  <c r="C1061" i="19"/>
  <c r="C1062" i="19"/>
  <c r="C1063" i="19"/>
  <c r="C1064" i="19"/>
  <c r="C1065" i="19"/>
  <c r="C1066" i="19"/>
  <c r="C1067" i="19"/>
  <c r="C1068" i="19"/>
  <c r="C1069" i="19"/>
  <c r="C1070" i="19"/>
  <c r="C1071" i="19"/>
  <c r="C1072" i="19"/>
  <c r="C1073" i="19"/>
  <c r="C1074" i="19"/>
  <c r="C1075" i="19"/>
  <c r="C1076" i="19"/>
  <c r="C1077" i="19"/>
  <c r="C1078" i="19"/>
  <c r="C1079" i="19"/>
  <c r="C1080" i="19"/>
  <c r="C1081" i="19"/>
  <c r="C1082" i="19"/>
  <c r="C1083" i="19"/>
  <c r="C1084" i="19"/>
  <c r="C1085" i="19"/>
  <c r="C1086" i="19"/>
  <c r="C1087" i="19"/>
  <c r="C1088" i="19"/>
  <c r="C1089" i="19"/>
  <c r="C1090" i="19"/>
  <c r="C1091" i="19"/>
  <c r="C1092" i="19"/>
  <c r="C1093" i="19"/>
  <c r="C1094" i="19"/>
  <c r="C1095" i="19"/>
  <c r="C1096" i="19"/>
  <c r="C1097" i="19"/>
  <c r="C1098" i="19"/>
  <c r="C1099" i="19"/>
  <c r="C1100" i="19"/>
  <c r="C1101" i="19"/>
  <c r="C1102" i="19"/>
  <c r="C1103" i="19"/>
  <c r="C1104" i="19"/>
  <c r="C1105" i="19"/>
  <c r="C1106" i="19"/>
  <c r="C1107" i="19"/>
  <c r="C1108" i="19"/>
  <c r="C1109" i="19"/>
  <c r="C1110" i="19"/>
  <c r="C1111" i="19"/>
  <c r="C1112" i="19"/>
  <c r="C1113" i="19"/>
  <c r="C1114" i="19"/>
  <c r="C1115" i="19"/>
  <c r="C1116" i="19"/>
  <c r="C1117" i="19"/>
  <c r="C1118" i="19"/>
  <c r="C1119" i="19"/>
  <c r="C1120" i="19"/>
  <c r="C1121" i="19"/>
  <c r="C1122" i="19"/>
  <c r="C1123" i="19"/>
  <c r="C1124" i="19"/>
  <c r="C1125" i="19"/>
  <c r="C1126" i="19"/>
  <c r="C1127" i="19"/>
  <c r="C1128" i="19"/>
  <c r="C1129" i="19"/>
  <c r="C1130" i="19"/>
  <c r="C1131" i="19"/>
  <c r="C1132" i="19"/>
  <c r="C1133" i="19"/>
  <c r="C1134" i="19"/>
  <c r="C1135" i="19"/>
  <c r="C1136" i="19"/>
  <c r="C1137" i="19"/>
  <c r="C1138" i="19"/>
  <c r="C1139" i="19"/>
  <c r="C1140" i="19"/>
  <c r="C1141" i="19"/>
  <c r="C1142" i="19"/>
  <c r="C1143" i="19"/>
  <c r="C1144" i="19"/>
  <c r="C1145" i="19"/>
  <c r="C1146" i="19"/>
  <c r="C1147" i="19"/>
  <c r="C1148" i="19"/>
  <c r="C1149" i="19"/>
  <c r="C1150" i="19"/>
  <c r="C3" i="19"/>
  <c r="C4" i="19"/>
  <c r="C5" i="19"/>
  <c r="C6" i="19"/>
  <c r="C7" i="19"/>
  <c r="C8" i="19"/>
  <c r="C9" i="19"/>
  <c r="C10" i="19"/>
  <c r="C11" i="19"/>
  <c r="C12" i="19"/>
  <c r="C13" i="19"/>
  <c r="C14" i="19"/>
  <c r="C15" i="19"/>
  <c r="C16" i="19"/>
  <c r="C17" i="19"/>
  <c r="C18" i="19"/>
  <c r="C19" i="19"/>
  <c r="C20" i="19"/>
  <c r="C21" i="19"/>
  <c r="C22" i="19"/>
  <c r="C23" i="19"/>
  <c r="C24" i="19"/>
  <c r="C25" i="19"/>
  <c r="C26" i="19"/>
  <c r="C27" i="19"/>
  <c r="C28" i="19"/>
  <c r="C29" i="19"/>
  <c r="C30" i="19"/>
  <c r="C31" i="19"/>
  <c r="C32" i="19"/>
  <c r="C33" i="19"/>
  <c r="C34" i="19"/>
  <c r="C35" i="19"/>
  <c r="C36" i="19"/>
  <c r="C37" i="19"/>
  <c r="C38" i="19"/>
  <c r="C39" i="19"/>
  <c r="C40" i="19"/>
  <c r="C41" i="19"/>
  <c r="C42" i="19"/>
  <c r="C43" i="19"/>
  <c r="C44" i="19"/>
  <c r="C45" i="19"/>
  <c r="C46" i="19"/>
  <c r="C47" i="19"/>
  <c r="C48" i="19"/>
  <c r="C49" i="19"/>
  <c r="C50" i="19"/>
  <c r="C51" i="19"/>
  <c r="C52" i="19"/>
  <c r="C53" i="19"/>
  <c r="C54" i="19"/>
  <c r="C55" i="19"/>
  <c r="C56" i="19"/>
  <c r="C57" i="19"/>
  <c r="C58" i="19"/>
  <c r="C59" i="19"/>
  <c r="C60" i="19"/>
  <c r="C61" i="19"/>
  <c r="C62" i="19"/>
  <c r="C63" i="19"/>
  <c r="C64" i="19"/>
  <c r="C65" i="19"/>
  <c r="C66" i="19"/>
  <c r="C67" i="19"/>
  <c r="C68" i="19"/>
  <c r="C69" i="19"/>
  <c r="C70" i="19"/>
  <c r="C71" i="19"/>
  <c r="C72" i="19"/>
  <c r="C73" i="19"/>
  <c r="C74" i="19"/>
  <c r="C75" i="19"/>
  <c r="C76" i="19"/>
  <c r="C77" i="19"/>
  <c r="C78" i="19"/>
  <c r="C79" i="19"/>
  <c r="C80" i="19"/>
  <c r="C81" i="19"/>
  <c r="C82" i="19"/>
  <c r="C83" i="19"/>
  <c r="C84" i="19"/>
  <c r="C85" i="19"/>
  <c r="C86" i="19"/>
  <c r="C87" i="19"/>
  <c r="C88" i="19"/>
  <c r="C89" i="19"/>
  <c r="C90" i="19"/>
  <c r="C91" i="19"/>
  <c r="C92" i="19"/>
  <c r="C93" i="19"/>
  <c r="C94" i="19"/>
  <c r="C95" i="19"/>
  <c r="C96" i="19"/>
  <c r="C97" i="19"/>
  <c r="C98" i="19"/>
  <c r="C99" i="19"/>
  <c r="C100" i="19"/>
  <c r="C101" i="19"/>
  <c r="C102" i="19"/>
  <c r="C103" i="19"/>
  <c r="C104" i="19"/>
  <c r="C105" i="19"/>
  <c r="C106" i="19"/>
  <c r="C107" i="19"/>
  <c r="C108" i="19"/>
  <c r="C109" i="19"/>
  <c r="C110" i="19"/>
  <c r="C111" i="19"/>
  <c r="C112" i="19"/>
  <c r="C113" i="19"/>
  <c r="C114" i="19"/>
  <c r="C115" i="19"/>
  <c r="C116" i="19"/>
  <c r="C117" i="19"/>
  <c r="C118" i="19"/>
  <c r="C119" i="19"/>
  <c r="C120" i="19"/>
  <c r="C121" i="19"/>
  <c r="C122" i="19"/>
  <c r="C123" i="19"/>
  <c r="C124" i="19"/>
  <c r="C125" i="19"/>
  <c r="C126" i="19"/>
  <c r="C127" i="19"/>
  <c r="C128" i="19"/>
  <c r="C129" i="19"/>
  <c r="C130" i="19"/>
  <c r="C131" i="19"/>
  <c r="C132" i="19"/>
  <c r="C133" i="19"/>
  <c r="C134" i="19"/>
  <c r="C135" i="19"/>
  <c r="C136" i="19"/>
  <c r="C137" i="19"/>
  <c r="C138" i="19"/>
  <c r="C139" i="19"/>
  <c r="C140" i="19"/>
  <c r="C141" i="19"/>
  <c r="C142" i="19"/>
  <c r="C143" i="19"/>
  <c r="C144" i="19"/>
  <c r="C145" i="19"/>
  <c r="C146" i="19"/>
  <c r="C147" i="19"/>
  <c r="C148" i="19"/>
  <c r="C149" i="19"/>
  <c r="C150" i="19"/>
  <c r="C151" i="19"/>
  <c r="C152" i="19"/>
  <c r="C153" i="19"/>
  <c r="C154" i="19"/>
  <c r="C155" i="19"/>
  <c r="C156" i="19"/>
  <c r="C157" i="19"/>
  <c r="C158" i="19"/>
  <c r="C159" i="19"/>
  <c r="C160" i="19"/>
  <c r="C161" i="19"/>
  <c r="C162" i="19"/>
  <c r="C163" i="19"/>
  <c r="C164" i="19"/>
  <c r="C165" i="19"/>
  <c r="C166" i="19"/>
  <c r="C167" i="19"/>
  <c r="C168" i="19"/>
  <c r="C169" i="19"/>
  <c r="C170" i="19"/>
  <c r="C171" i="19"/>
  <c r="C172" i="19"/>
  <c r="C173" i="19"/>
  <c r="C174" i="19"/>
  <c r="C175" i="19"/>
  <c r="C176" i="19"/>
  <c r="C177" i="19"/>
  <c r="C178" i="19"/>
  <c r="C179" i="19"/>
  <c r="C180" i="19"/>
  <c r="C181" i="19"/>
  <c r="C182" i="19"/>
  <c r="C183" i="19"/>
  <c r="C184" i="19"/>
  <c r="C185" i="19"/>
  <c r="C186" i="19"/>
  <c r="C187" i="19"/>
  <c r="C188" i="19"/>
  <c r="C189" i="19"/>
  <c r="C190" i="19"/>
  <c r="C191" i="19"/>
  <c r="C192" i="19"/>
  <c r="C193" i="19"/>
  <c r="C194" i="19"/>
  <c r="C195" i="19"/>
  <c r="C196" i="19"/>
  <c r="C197" i="19"/>
  <c r="C198" i="19"/>
  <c r="C199" i="19"/>
  <c r="C200" i="19"/>
  <c r="C201" i="19"/>
  <c r="C202" i="19"/>
  <c r="C203" i="19"/>
  <c r="C204" i="19"/>
  <c r="C205" i="19"/>
  <c r="C206" i="19"/>
  <c r="C207" i="19"/>
  <c r="C208" i="19"/>
  <c r="C209" i="19"/>
  <c r="C210" i="19"/>
  <c r="C211" i="19"/>
  <c r="C212" i="19"/>
  <c r="C213" i="19"/>
  <c r="C214" i="19"/>
  <c r="C215" i="19"/>
  <c r="C216" i="19"/>
  <c r="C217" i="19"/>
  <c r="C218" i="19"/>
  <c r="C219" i="19"/>
  <c r="C220" i="19"/>
  <c r="C221" i="19"/>
  <c r="C222" i="19"/>
  <c r="C223" i="19"/>
  <c r="C224" i="19"/>
  <c r="C225" i="19"/>
  <c r="C226" i="19"/>
  <c r="C227" i="19"/>
  <c r="C228" i="19"/>
  <c r="C229" i="19"/>
  <c r="C230" i="19"/>
  <c r="C231" i="19"/>
  <c r="C232" i="19"/>
  <c r="C233" i="19"/>
  <c r="C234" i="19"/>
  <c r="C235" i="19"/>
  <c r="C236" i="19"/>
  <c r="C237" i="19"/>
  <c r="C238" i="19"/>
  <c r="C239" i="19"/>
  <c r="C240" i="19"/>
  <c r="C241" i="19"/>
  <c r="C242" i="19"/>
  <c r="C243" i="19"/>
  <c r="C244" i="19"/>
  <c r="C245" i="19"/>
  <c r="C246" i="19"/>
  <c r="C247" i="19"/>
  <c r="C248" i="19"/>
  <c r="C249" i="19"/>
  <c r="C250" i="19"/>
  <c r="C251" i="19"/>
  <c r="C252" i="19"/>
  <c r="C253" i="19"/>
  <c r="C254" i="19"/>
  <c r="C255" i="19"/>
  <c r="C256" i="19"/>
  <c r="C257" i="19"/>
  <c r="C258" i="19"/>
  <c r="C259" i="19"/>
  <c r="C260" i="19"/>
  <c r="C261" i="19"/>
  <c r="C262" i="19"/>
  <c r="C263" i="19"/>
  <c r="C264" i="19"/>
  <c r="C265" i="19"/>
  <c r="C266" i="19"/>
  <c r="C267" i="19"/>
  <c r="C268" i="19"/>
  <c r="C269" i="19"/>
  <c r="C270" i="19"/>
  <c r="C271" i="19"/>
  <c r="C272" i="19"/>
  <c r="C273" i="19"/>
  <c r="C274" i="19"/>
  <c r="C275" i="19"/>
  <c r="C276" i="19"/>
  <c r="C277" i="19"/>
  <c r="C278" i="19"/>
  <c r="C279" i="19"/>
  <c r="C280" i="19"/>
  <c r="C281" i="19"/>
  <c r="C282" i="19"/>
  <c r="C283" i="19"/>
  <c r="C284" i="19"/>
  <c r="C285" i="19"/>
  <c r="C286" i="19"/>
  <c r="C287" i="19"/>
  <c r="C288" i="19"/>
  <c r="C289" i="19"/>
  <c r="C290" i="19"/>
  <c r="C291" i="19"/>
  <c r="C292" i="19"/>
  <c r="C293" i="19"/>
  <c r="C294" i="19"/>
  <c r="C295" i="19"/>
  <c r="C296" i="19"/>
  <c r="C297" i="19"/>
  <c r="C298" i="19"/>
  <c r="C299" i="19"/>
  <c r="C300" i="19"/>
  <c r="C301" i="19"/>
  <c r="C302" i="19"/>
  <c r="C303" i="19"/>
  <c r="C304" i="19"/>
  <c r="C305" i="19"/>
  <c r="C306" i="19"/>
  <c r="C307" i="19"/>
  <c r="C308" i="19"/>
  <c r="C309" i="19"/>
  <c r="C310" i="19"/>
  <c r="C311" i="19"/>
  <c r="C312" i="19"/>
  <c r="C313" i="19"/>
  <c r="C314" i="19"/>
  <c r="C315" i="19"/>
  <c r="C316" i="19"/>
  <c r="C317" i="19"/>
  <c r="C318" i="19"/>
  <c r="C319" i="19"/>
  <c r="C320" i="19"/>
  <c r="C321" i="19"/>
  <c r="C322" i="19"/>
  <c r="C323" i="19"/>
  <c r="C324" i="19"/>
  <c r="C325" i="19"/>
  <c r="C326" i="19"/>
  <c r="C327" i="19"/>
  <c r="C328" i="19"/>
  <c r="C329" i="19"/>
  <c r="C330" i="19"/>
  <c r="C331" i="19"/>
  <c r="C332" i="19"/>
  <c r="C333" i="19"/>
  <c r="C334" i="19"/>
  <c r="C335" i="19"/>
  <c r="C336" i="19"/>
  <c r="C337" i="19"/>
  <c r="C338" i="19"/>
  <c r="C339" i="19"/>
  <c r="C340" i="19"/>
  <c r="C341" i="19"/>
  <c r="C342" i="19"/>
  <c r="C343" i="19"/>
  <c r="C344" i="19"/>
  <c r="C345" i="19"/>
  <c r="C346" i="19"/>
  <c r="C347" i="19"/>
  <c r="C348" i="19"/>
  <c r="C349" i="19"/>
  <c r="C350" i="19"/>
  <c r="C351" i="19"/>
  <c r="C352" i="19"/>
  <c r="C353" i="19"/>
  <c r="C354" i="19"/>
  <c r="C355" i="19"/>
  <c r="C356" i="19"/>
  <c r="C357" i="19"/>
  <c r="C358" i="19"/>
  <c r="C359" i="19"/>
  <c r="C360" i="19"/>
  <c r="C361" i="19"/>
  <c r="C362" i="19"/>
  <c r="C363" i="19"/>
  <c r="C364" i="19"/>
  <c r="C365" i="19"/>
  <c r="C366" i="19"/>
  <c r="C367" i="19"/>
  <c r="C368" i="19"/>
  <c r="C369" i="19"/>
  <c r="C370" i="19"/>
  <c r="C371" i="19"/>
  <c r="C372" i="19"/>
  <c r="C373" i="19"/>
  <c r="C374" i="19"/>
  <c r="C375" i="19"/>
  <c r="C376" i="19"/>
  <c r="C377" i="19"/>
  <c r="C378" i="19"/>
  <c r="C379" i="19"/>
  <c r="C380" i="19"/>
  <c r="C381" i="19"/>
  <c r="C382" i="19"/>
  <c r="C383" i="19"/>
  <c r="C384" i="19"/>
  <c r="C385" i="19"/>
  <c r="C386" i="19"/>
  <c r="C387" i="19"/>
  <c r="C388" i="19"/>
  <c r="C389" i="19"/>
  <c r="C390" i="19"/>
  <c r="C391" i="19"/>
  <c r="C392" i="19"/>
  <c r="C393" i="19"/>
  <c r="C394" i="19"/>
  <c r="C395" i="19"/>
  <c r="C396" i="19"/>
  <c r="C397" i="19"/>
  <c r="C398" i="19"/>
  <c r="C399" i="19"/>
  <c r="C400" i="19"/>
  <c r="C401" i="19"/>
  <c r="C402" i="19"/>
  <c r="C403" i="19"/>
  <c r="C404" i="19"/>
  <c r="C405" i="19"/>
  <c r="C406" i="19"/>
  <c r="C407" i="19"/>
  <c r="C408" i="19"/>
  <c r="C409" i="19"/>
  <c r="C410" i="19"/>
  <c r="C411" i="19"/>
  <c r="C412" i="19"/>
  <c r="C413" i="19"/>
  <c r="C414" i="19"/>
  <c r="C415" i="19"/>
  <c r="C416" i="19"/>
  <c r="C417" i="19"/>
  <c r="C418" i="19"/>
  <c r="C419" i="19"/>
  <c r="C420" i="19"/>
  <c r="C421" i="19"/>
  <c r="C422" i="19"/>
  <c r="C423" i="19"/>
  <c r="C424" i="19"/>
  <c r="C425" i="19"/>
  <c r="C426" i="19"/>
  <c r="C427" i="19"/>
  <c r="C428" i="19"/>
  <c r="C429" i="19"/>
  <c r="C430" i="19"/>
  <c r="C431" i="19"/>
  <c r="C432" i="19"/>
  <c r="C433" i="19"/>
  <c r="C434" i="19"/>
  <c r="C435" i="19"/>
  <c r="C436" i="19"/>
  <c r="C437" i="19"/>
  <c r="C438" i="19"/>
  <c r="C439" i="19"/>
  <c r="C440" i="19"/>
  <c r="C441" i="19"/>
  <c r="C442" i="19"/>
  <c r="C443" i="19"/>
  <c r="C444" i="19"/>
  <c r="C445" i="19"/>
  <c r="C446" i="19"/>
  <c r="C447" i="19"/>
  <c r="C448" i="19"/>
  <c r="C449" i="19"/>
  <c r="C450" i="19"/>
  <c r="C451" i="19"/>
  <c r="C452" i="19"/>
  <c r="C453" i="19"/>
  <c r="C454" i="19"/>
  <c r="C455" i="19"/>
  <c r="C456" i="19"/>
  <c r="C457" i="19"/>
  <c r="C458" i="19"/>
  <c r="C459" i="19"/>
  <c r="C460" i="19"/>
  <c r="C461" i="19"/>
  <c r="C462" i="19"/>
  <c r="C463" i="19"/>
  <c r="C464" i="19"/>
  <c r="C465" i="19"/>
  <c r="C466" i="19"/>
  <c r="C467" i="19"/>
  <c r="C468" i="19"/>
  <c r="C469" i="19"/>
  <c r="C470" i="19"/>
  <c r="C471" i="19"/>
  <c r="C472" i="19"/>
  <c r="C473" i="19"/>
  <c r="C474" i="19"/>
  <c r="C475" i="19"/>
  <c r="C476" i="19"/>
  <c r="C477" i="19"/>
  <c r="C478" i="19"/>
  <c r="C479" i="19"/>
  <c r="C480" i="19"/>
  <c r="C481" i="19"/>
  <c r="C482" i="19"/>
  <c r="C483" i="19"/>
  <c r="C484" i="19"/>
  <c r="C485" i="19"/>
  <c r="C486" i="19"/>
  <c r="C487" i="19"/>
  <c r="C488" i="19"/>
  <c r="C489" i="19"/>
  <c r="C490" i="19"/>
  <c r="C491" i="19"/>
  <c r="C492" i="19"/>
  <c r="C493" i="19"/>
  <c r="C494" i="19"/>
  <c r="C495" i="19"/>
  <c r="C496" i="19"/>
  <c r="C497" i="19"/>
  <c r="C498" i="19"/>
  <c r="C499" i="19"/>
  <c r="C500" i="19"/>
  <c r="C501" i="19"/>
  <c r="C502" i="19"/>
  <c r="C503" i="19"/>
  <c r="C504" i="19"/>
  <c r="C505" i="19"/>
  <c r="C506" i="19"/>
  <c r="C507" i="19"/>
  <c r="C508" i="19"/>
  <c r="C509" i="19"/>
  <c r="C510" i="19"/>
  <c r="C511" i="19"/>
  <c r="C512" i="19"/>
  <c r="C513" i="19"/>
  <c r="C514" i="19"/>
  <c r="C515" i="19"/>
  <c r="C516" i="19"/>
  <c r="C517" i="19"/>
  <c r="C518" i="19"/>
  <c r="C519" i="19"/>
  <c r="C520" i="19"/>
  <c r="C521" i="19"/>
  <c r="C522" i="19"/>
  <c r="C523" i="19"/>
  <c r="C524" i="19"/>
  <c r="C525" i="19"/>
  <c r="C526" i="19"/>
  <c r="C527" i="19"/>
  <c r="C528" i="19"/>
  <c r="C529" i="19"/>
  <c r="C530" i="19"/>
  <c r="C531" i="19"/>
  <c r="C532" i="19"/>
  <c r="C533" i="19"/>
  <c r="C534" i="19"/>
  <c r="C535" i="19"/>
  <c r="C536" i="19"/>
  <c r="C537" i="19"/>
  <c r="C538" i="19"/>
  <c r="C539" i="19"/>
  <c r="C540" i="19"/>
  <c r="C541" i="19"/>
  <c r="C542" i="19"/>
  <c r="C543" i="19"/>
  <c r="C544" i="19"/>
  <c r="C545" i="19"/>
  <c r="C546" i="19"/>
  <c r="C547" i="19"/>
  <c r="C548" i="19"/>
  <c r="C549" i="19"/>
  <c r="C550" i="19"/>
  <c r="C551" i="19"/>
  <c r="C552" i="19"/>
  <c r="C553" i="19"/>
  <c r="C554" i="19"/>
  <c r="C555" i="19"/>
  <c r="C556" i="19"/>
  <c r="C557" i="19"/>
  <c r="C558" i="19"/>
  <c r="C559" i="19"/>
  <c r="C560" i="19"/>
  <c r="C561" i="19"/>
  <c r="C562" i="19"/>
  <c r="C563" i="19"/>
  <c r="C564" i="19"/>
  <c r="C565" i="19"/>
  <c r="C566" i="19"/>
  <c r="C567" i="19"/>
  <c r="C568" i="19"/>
  <c r="C569" i="19"/>
  <c r="C570" i="19"/>
  <c r="C571" i="19"/>
  <c r="C572" i="19"/>
  <c r="C573" i="19"/>
  <c r="C574" i="19"/>
  <c r="C575" i="19"/>
  <c r="C576" i="19"/>
  <c r="C577" i="19"/>
  <c r="C578" i="19"/>
  <c r="C579" i="19"/>
  <c r="C580" i="19"/>
  <c r="C581" i="19"/>
  <c r="C582" i="19"/>
  <c r="C583" i="19"/>
  <c r="C584" i="19"/>
  <c r="C585" i="19"/>
  <c r="C586" i="19"/>
  <c r="C587" i="19"/>
  <c r="C588" i="19"/>
  <c r="C589" i="19"/>
  <c r="C590" i="19"/>
  <c r="C591" i="19"/>
  <c r="C592" i="19"/>
  <c r="C593" i="19"/>
  <c r="C594" i="19"/>
  <c r="C595" i="19"/>
  <c r="C596" i="19"/>
  <c r="C597" i="19"/>
  <c r="C598" i="19"/>
  <c r="C599" i="19"/>
  <c r="C600" i="19"/>
  <c r="C601" i="19"/>
  <c r="C602" i="19"/>
  <c r="C603" i="19"/>
  <c r="C604" i="19"/>
  <c r="C605" i="19"/>
  <c r="C606" i="19"/>
  <c r="C607" i="19"/>
  <c r="C608" i="19"/>
  <c r="C609" i="19"/>
  <c r="C610" i="19"/>
  <c r="C611" i="19"/>
  <c r="C612" i="19"/>
  <c r="C613" i="19"/>
  <c r="C614" i="19"/>
  <c r="C615" i="19"/>
  <c r="C616" i="19"/>
  <c r="C617" i="19"/>
  <c r="C618" i="19"/>
  <c r="C619" i="19"/>
  <c r="C620" i="19"/>
  <c r="C621" i="19"/>
  <c r="C622" i="19"/>
  <c r="C623" i="19"/>
  <c r="C624" i="19"/>
  <c r="C625" i="19"/>
  <c r="C626" i="19"/>
  <c r="C627" i="19"/>
  <c r="C628" i="19"/>
  <c r="C629" i="19"/>
  <c r="C630" i="19"/>
  <c r="C631" i="19"/>
  <c r="C632" i="19"/>
  <c r="C633" i="19"/>
  <c r="C634" i="19"/>
  <c r="C635" i="19"/>
  <c r="C636" i="19"/>
  <c r="C637" i="19"/>
  <c r="C638" i="19"/>
  <c r="C639" i="19"/>
  <c r="C640" i="19"/>
  <c r="C641" i="19"/>
  <c r="C642" i="19"/>
  <c r="C643" i="19"/>
  <c r="C644" i="19"/>
  <c r="C645" i="19"/>
  <c r="C646" i="19"/>
  <c r="C647" i="19"/>
  <c r="C648" i="19"/>
  <c r="C649" i="19"/>
  <c r="C650" i="19"/>
  <c r="C651" i="19"/>
  <c r="C652" i="19"/>
  <c r="C653" i="19"/>
  <c r="C654" i="19"/>
  <c r="C655" i="19"/>
  <c r="C656" i="19"/>
  <c r="C657" i="19"/>
  <c r="C658" i="19"/>
  <c r="C659" i="19"/>
  <c r="C660" i="19"/>
  <c r="C661" i="19"/>
  <c r="C662" i="19"/>
  <c r="C663" i="19"/>
  <c r="C664" i="19"/>
  <c r="C665" i="19"/>
  <c r="C666" i="19"/>
  <c r="C667" i="19"/>
  <c r="C668" i="19"/>
  <c r="C669" i="19"/>
  <c r="C670" i="19"/>
  <c r="C671" i="19"/>
  <c r="C672" i="19"/>
  <c r="C673" i="19"/>
  <c r="C674" i="19"/>
  <c r="C675" i="19"/>
  <c r="C676" i="19"/>
  <c r="C677" i="19"/>
  <c r="C678" i="19"/>
  <c r="C679" i="19"/>
  <c r="C680" i="19"/>
  <c r="C681" i="19"/>
  <c r="C682" i="19"/>
  <c r="C683" i="19"/>
  <c r="C684" i="19"/>
  <c r="C685" i="19"/>
  <c r="C686" i="19"/>
  <c r="C687" i="19"/>
  <c r="C688" i="19"/>
  <c r="C689" i="19"/>
  <c r="C690" i="19"/>
  <c r="C691" i="19"/>
  <c r="C692" i="19"/>
  <c r="C693" i="19"/>
  <c r="C694" i="19"/>
  <c r="C695" i="19"/>
  <c r="C696" i="19"/>
  <c r="C697" i="19"/>
  <c r="C698" i="19"/>
  <c r="C699" i="19"/>
  <c r="C700" i="19"/>
  <c r="C701" i="19"/>
  <c r="C702" i="19"/>
  <c r="C703" i="19"/>
  <c r="C704" i="19"/>
  <c r="C705" i="19"/>
  <c r="C706" i="19"/>
  <c r="C707" i="19"/>
  <c r="C708" i="19"/>
  <c r="C709" i="19"/>
  <c r="C710" i="19"/>
  <c r="C711" i="19"/>
  <c r="C712" i="19"/>
  <c r="C713" i="19"/>
  <c r="C714" i="19"/>
  <c r="C715" i="19"/>
  <c r="C716" i="19"/>
  <c r="C717" i="19"/>
  <c r="C718" i="19"/>
  <c r="C719" i="19"/>
  <c r="C720" i="19"/>
  <c r="C721" i="19"/>
  <c r="C722" i="19"/>
  <c r="C723" i="19"/>
  <c r="C724" i="19"/>
  <c r="C725" i="19"/>
  <c r="C726" i="19"/>
  <c r="C727" i="19"/>
  <c r="C728" i="19"/>
  <c r="C729" i="19"/>
  <c r="C730" i="19"/>
  <c r="C731" i="19"/>
  <c r="C732" i="19"/>
  <c r="C733" i="19"/>
  <c r="C734" i="19"/>
  <c r="C735" i="19"/>
  <c r="C736" i="19"/>
  <c r="C737" i="19"/>
  <c r="C738" i="19"/>
  <c r="I139" i="14" l="1" a="1"/>
  <c r="I139" i="14" s="1"/>
  <c r="I131" i="14" l="1" a="1"/>
  <c r="I131" i="14" s="1"/>
  <c r="I140" i="14" a="1"/>
  <c r="I140" i="14" s="1"/>
  <c r="I141" i="14" a="1"/>
  <c r="I141" i="14" s="1"/>
  <c r="I142" i="14" a="1"/>
  <c r="I142" i="14" s="1"/>
  <c r="I143" i="14" a="1"/>
  <c r="I143" i="14" s="1"/>
  <c r="I144" i="14" a="1"/>
  <c r="I144" i="14" s="1"/>
  <c r="I145" i="14" a="1"/>
  <c r="I145" i="14" s="1"/>
  <c r="I146" i="14" a="1"/>
  <c r="I146" i="14" s="1"/>
  <c r="I147" i="14" a="1"/>
  <c r="I147" i="14" s="1"/>
  <c r="J140" i="14"/>
  <c r="J141" i="14"/>
  <c r="J142" i="14"/>
  <c r="J143" i="14"/>
  <c r="J144" i="14"/>
  <c r="J145" i="14"/>
  <c r="J146" i="14"/>
  <c r="J147" i="14"/>
  <c r="I118" i="14" l="1" a="1"/>
  <c r="I2" i="14" a="1"/>
  <c r="I2" i="14" s="1"/>
  <c r="I3" i="14" a="1"/>
  <c r="I3" i="14" s="1"/>
  <c r="I4" i="14" a="1"/>
  <c r="I4" i="14" s="1"/>
  <c r="I5" i="14" a="1"/>
  <c r="I5" i="14" s="1"/>
  <c r="I6" i="14" a="1"/>
  <c r="I6" i="14" s="1"/>
  <c r="I7" i="14" a="1"/>
  <c r="I7" i="14" s="1"/>
  <c r="I8" i="14" a="1"/>
  <c r="I8" i="14" s="1"/>
  <c r="I9" i="14" a="1"/>
  <c r="I9" i="14" s="1"/>
  <c r="I10" i="14" a="1"/>
  <c r="I10" i="14" s="1"/>
  <c r="I11" i="14" a="1"/>
  <c r="I11" i="14" s="1"/>
  <c r="I12" i="14" a="1"/>
  <c r="I12" i="14" s="1"/>
  <c r="I13" i="14" a="1"/>
  <c r="I13" i="14" s="1"/>
  <c r="I14" i="14" a="1"/>
  <c r="I14" i="14" s="1"/>
  <c r="I15" i="14" a="1"/>
  <c r="I15" i="14" s="1"/>
  <c r="I16" i="14" a="1"/>
  <c r="I16" i="14" s="1"/>
  <c r="I17" i="14" a="1"/>
  <c r="I17" i="14" s="1"/>
  <c r="I18" i="14" a="1"/>
  <c r="I18" i="14" s="1"/>
  <c r="I19" i="14" a="1"/>
  <c r="I19" i="14" s="1"/>
  <c r="I20" i="14" a="1"/>
  <c r="I20" i="14" s="1"/>
  <c r="I21" i="14" a="1"/>
  <c r="I21" i="14" s="1"/>
  <c r="I22" i="14" a="1"/>
  <c r="I22" i="14" s="1"/>
  <c r="I23" i="14" a="1"/>
  <c r="I23" i="14" s="1"/>
  <c r="I24" i="14" a="1"/>
  <c r="I24" i="14" s="1"/>
  <c r="I25" i="14" a="1"/>
  <c r="I25" i="14" s="1"/>
  <c r="I26" i="14" a="1"/>
  <c r="I26" i="14" s="1"/>
  <c r="I27" i="14" a="1"/>
  <c r="I27" i="14" s="1"/>
  <c r="I28" i="14" a="1"/>
  <c r="I28" i="14" s="1"/>
  <c r="I29" i="14" a="1"/>
  <c r="I29" i="14" s="1"/>
  <c r="I30" i="14" a="1"/>
  <c r="I30" i="14" s="1"/>
  <c r="I31" i="14" a="1"/>
  <c r="I31" i="14" s="1"/>
  <c r="I32" i="14" a="1"/>
  <c r="I32" i="14" s="1"/>
  <c r="I33" i="14" a="1"/>
  <c r="I33" i="14" s="1"/>
  <c r="I34" i="14" a="1"/>
  <c r="I34" i="14" s="1"/>
  <c r="I35" i="14" a="1"/>
  <c r="I35" i="14" s="1"/>
  <c r="I36" i="14" a="1"/>
  <c r="I36" i="14" s="1"/>
  <c r="I37" i="14" a="1"/>
  <c r="I37" i="14" s="1"/>
  <c r="I38" i="14" a="1"/>
  <c r="I38" i="14" s="1"/>
  <c r="I39" i="14" a="1"/>
  <c r="I39" i="14" s="1"/>
  <c r="I40" i="14" a="1"/>
  <c r="I40" i="14" s="1"/>
  <c r="I41" i="14" a="1"/>
  <c r="I41" i="14" s="1"/>
  <c r="I42" i="14" a="1"/>
  <c r="I42" i="14" s="1"/>
  <c r="I43" i="14" a="1"/>
  <c r="I43" i="14" s="1"/>
  <c r="I44" i="14" a="1"/>
  <c r="I44" i="14" s="1"/>
  <c r="I45" i="14" a="1"/>
  <c r="I45" i="14" s="1"/>
  <c r="I46" i="14" a="1"/>
  <c r="I46" i="14" s="1"/>
  <c r="I47" i="14" a="1"/>
  <c r="I47" i="14" s="1"/>
  <c r="I48" i="14" a="1"/>
  <c r="I48" i="14" s="1"/>
  <c r="I49" i="14" a="1"/>
  <c r="I49" i="14" s="1"/>
  <c r="I50" i="14" a="1"/>
  <c r="I50" i="14" s="1"/>
  <c r="I51" i="14" a="1"/>
  <c r="I51" i="14" s="1"/>
  <c r="I52" i="14" a="1"/>
  <c r="I52" i="14" s="1"/>
  <c r="I53" i="14" a="1"/>
  <c r="I53" i="14" s="1"/>
  <c r="I54" i="14" a="1"/>
  <c r="I54" i="14" s="1"/>
  <c r="I55" i="14" a="1"/>
  <c r="I55" i="14" s="1"/>
  <c r="I56" i="14" a="1"/>
  <c r="I56" i="14" s="1"/>
  <c r="I57" i="14" a="1"/>
  <c r="I57" i="14" s="1"/>
  <c r="I58" i="14" a="1"/>
  <c r="I58" i="14" s="1"/>
  <c r="I59" i="14" a="1"/>
  <c r="I59" i="14" s="1"/>
  <c r="I60" i="14" a="1"/>
  <c r="I60" i="14" s="1"/>
  <c r="I61" i="14" a="1"/>
  <c r="I61" i="14" s="1"/>
  <c r="I62" i="14" a="1"/>
  <c r="I62" i="14" s="1"/>
  <c r="I63" i="14" a="1"/>
  <c r="I63" i="14" s="1"/>
  <c r="I64" i="14" a="1"/>
  <c r="I64" i="14" s="1"/>
  <c r="I65" i="14" a="1"/>
  <c r="I65" i="14" s="1"/>
  <c r="I66" i="14" a="1"/>
  <c r="I66" i="14" s="1"/>
  <c r="I67" i="14" a="1"/>
  <c r="I67" i="14" s="1"/>
  <c r="I68" i="14" a="1"/>
  <c r="I68" i="14" s="1"/>
  <c r="I69" i="14" a="1"/>
  <c r="I69" i="14" s="1"/>
  <c r="I70" i="14" a="1"/>
  <c r="I70" i="14" s="1"/>
  <c r="I71" i="14" a="1"/>
  <c r="I71" i="14" s="1"/>
  <c r="I72" i="14" a="1"/>
  <c r="I72" i="14" s="1"/>
  <c r="I73" i="14" a="1"/>
  <c r="I73" i="14" s="1"/>
  <c r="I74" i="14" a="1"/>
  <c r="I74" i="14" s="1"/>
  <c r="I75" i="14" a="1"/>
  <c r="I75" i="14" s="1"/>
  <c r="I76" i="14" a="1"/>
  <c r="I76" i="14" s="1"/>
  <c r="I77" i="14" a="1"/>
  <c r="I77" i="14" s="1"/>
  <c r="I78" i="14" a="1"/>
  <c r="I78" i="14" s="1"/>
  <c r="I79" i="14" a="1"/>
  <c r="I79" i="14" s="1"/>
  <c r="I80" i="14" a="1"/>
  <c r="I80" i="14" s="1"/>
  <c r="I81" i="14" a="1"/>
  <c r="I81" i="14" s="1"/>
  <c r="I82" i="14" a="1"/>
  <c r="I82" i="14" s="1"/>
  <c r="I83" i="14" a="1"/>
  <c r="I83" i="14" s="1"/>
  <c r="I84" i="14" a="1"/>
  <c r="I84" i="14" s="1"/>
  <c r="I85" i="14" a="1"/>
  <c r="I85" i="14" s="1"/>
  <c r="I86" i="14" a="1"/>
  <c r="I86" i="14" s="1"/>
  <c r="I87" i="14" a="1"/>
  <c r="I87" i="14" s="1"/>
  <c r="I88" i="14" a="1"/>
  <c r="I88" i="14" s="1"/>
  <c r="I89" i="14" a="1"/>
  <c r="I89" i="14" s="1"/>
  <c r="I90" i="14" a="1"/>
  <c r="I90" i="14" s="1"/>
  <c r="I91" i="14" a="1"/>
  <c r="I91" i="14" s="1"/>
  <c r="I92" i="14" a="1"/>
  <c r="I92" i="14" s="1"/>
  <c r="I93" i="14" a="1"/>
  <c r="I93" i="14" s="1"/>
  <c r="I94" i="14" a="1"/>
  <c r="I94" i="14" s="1"/>
  <c r="I95" i="14" a="1"/>
  <c r="I95" i="14" s="1"/>
  <c r="I96" i="14" a="1"/>
  <c r="I96" i="14" s="1"/>
  <c r="I97" i="14" a="1"/>
  <c r="I97" i="14" s="1"/>
  <c r="I98" i="14" a="1"/>
  <c r="I98" i="14" s="1"/>
  <c r="I99" i="14" a="1"/>
  <c r="I99" i="14" s="1"/>
  <c r="I100" i="14" a="1"/>
  <c r="I100" i="14" s="1"/>
  <c r="I101" i="14" a="1"/>
  <c r="I101" i="14" s="1"/>
  <c r="I102" i="14" a="1"/>
  <c r="I102" i="14" s="1"/>
  <c r="I103" i="14" a="1"/>
  <c r="I103" i="14" s="1"/>
  <c r="I104" i="14" a="1"/>
  <c r="I104" i="14" s="1"/>
  <c r="I105" i="14" a="1"/>
  <c r="I106" i="14" a="1"/>
  <c r="I107" i="14" a="1"/>
  <c r="I107" i="14" s="1"/>
  <c r="I108" i="14" a="1"/>
  <c r="I108" i="14" s="1"/>
  <c r="I109" i="14" a="1"/>
  <c r="I109" i="14" s="1"/>
  <c r="I110" i="14" a="1"/>
  <c r="I110" i="14" s="1"/>
  <c r="I111" i="14" a="1"/>
  <c r="I111" i="14" s="1"/>
  <c r="I112" i="14" a="1"/>
  <c r="I112" i="14" s="1"/>
  <c r="I113" i="14" a="1"/>
  <c r="I114" i="14" a="1"/>
  <c r="I115" i="14" a="1"/>
  <c r="I116" i="14" a="1"/>
  <c r="I117" i="14" a="1"/>
  <c r="I119" i="14" a="1"/>
  <c r="I120" i="14" a="1"/>
  <c r="I121" i="14" a="1"/>
  <c r="I122" i="14" a="1"/>
  <c r="I123" i="14" a="1"/>
  <c r="I124" i="14" a="1"/>
  <c r="I125" i="14" a="1"/>
  <c r="I126" i="14" a="1"/>
  <c r="I127" i="14" a="1"/>
  <c r="I128" i="14" a="1"/>
  <c r="I129" i="14" a="1"/>
  <c r="I130" i="14" a="1"/>
  <c r="I130" i="14" s="1"/>
  <c r="I132" i="14" a="1"/>
  <c r="I132" i="14" s="1"/>
  <c r="I133" i="14" a="1"/>
  <c r="I133" i="14" s="1"/>
  <c r="I134" i="14" a="1"/>
  <c r="I134" i="14" s="1"/>
  <c r="I135" i="14" a="1"/>
  <c r="I135" i="14" s="1"/>
  <c r="I136" i="14" a="1"/>
  <c r="I136" i="14" s="1"/>
  <c r="I137" i="14" a="1"/>
  <c r="I137" i="14" s="1"/>
  <c r="I138" i="14" a="1"/>
  <c r="I138" i="14" s="1"/>
  <c r="J133" i="14"/>
  <c r="J134" i="14"/>
  <c r="J135" i="14"/>
  <c r="J136" i="14"/>
  <c r="J137" i="14"/>
  <c r="J138" i="14"/>
  <c r="J139" i="14"/>
  <c r="J130" i="14"/>
  <c r="J131" i="14"/>
  <c r="J132" i="14"/>
  <c r="J119" i="14" l="1"/>
  <c r="J120" i="14"/>
  <c r="J121" i="14"/>
  <c r="J122" i="14"/>
  <c r="J123" i="14"/>
  <c r="J124" i="14"/>
  <c r="J125" i="14"/>
  <c r="J126" i="14"/>
  <c r="J127" i="14"/>
  <c r="J128" i="14"/>
  <c r="J129" i="14"/>
  <c r="J115" i="14"/>
  <c r="J116" i="14"/>
  <c r="J117" i="14"/>
  <c r="J118" i="14"/>
  <c r="J113" i="14"/>
  <c r="J114" i="14"/>
  <c r="J111" i="14"/>
  <c r="J112" i="14"/>
  <c r="J110" i="14"/>
  <c r="J109" i="14"/>
  <c r="J108" i="14"/>
  <c r="J107" i="14"/>
  <c r="J106" i="14"/>
  <c r="J105" i="14"/>
  <c r="J104" i="14" l="1"/>
  <c r="J103" i="14" l="1"/>
  <c r="J2" i="14" l="1"/>
  <c r="J3" i="14"/>
  <c r="J4" i="14"/>
  <c r="J5" i="14"/>
  <c r="J6" i="14"/>
  <c r="J7" i="14"/>
  <c r="J8" i="14"/>
  <c r="J9" i="14"/>
  <c r="J10" i="14"/>
  <c r="J11" i="14"/>
  <c r="J12" i="14"/>
  <c r="J13" i="14"/>
  <c r="J14" i="14"/>
  <c r="J15" i="14"/>
  <c r="J16" i="14"/>
  <c r="J17" i="14"/>
  <c r="J18" i="14"/>
  <c r="J19" i="14"/>
  <c r="J20" i="14"/>
  <c r="J21" i="14"/>
  <c r="J22" i="14"/>
  <c r="J23" i="14"/>
  <c r="J24" i="14"/>
  <c r="J25" i="14"/>
  <c r="J26" i="14"/>
  <c r="J27" i="14"/>
  <c r="J28" i="14"/>
  <c r="J29" i="14"/>
  <c r="J30" i="14"/>
  <c r="J31" i="14"/>
  <c r="J32" i="14"/>
  <c r="J33" i="14"/>
  <c r="J34" i="14"/>
  <c r="J35" i="14"/>
  <c r="J36" i="14"/>
  <c r="J37" i="14"/>
  <c r="J38" i="14"/>
  <c r="J39" i="14"/>
  <c r="J40" i="14"/>
  <c r="J41" i="14"/>
  <c r="J42" i="14"/>
  <c r="J43" i="14"/>
  <c r="J44" i="14"/>
  <c r="J45" i="14"/>
  <c r="J46" i="14"/>
  <c r="J47" i="14"/>
  <c r="J48" i="14"/>
  <c r="J49" i="14"/>
  <c r="J50" i="14"/>
  <c r="J51" i="14"/>
  <c r="J52" i="14"/>
  <c r="J53" i="14"/>
  <c r="J54" i="14"/>
  <c r="J55" i="14"/>
  <c r="J56" i="14"/>
  <c r="J57" i="14"/>
  <c r="J58" i="14"/>
  <c r="J59" i="14"/>
  <c r="J60" i="14"/>
  <c r="J61" i="14"/>
  <c r="J62" i="14"/>
  <c r="J63" i="14"/>
  <c r="J64" i="14"/>
  <c r="J65" i="14"/>
  <c r="J66" i="14"/>
  <c r="J67" i="14"/>
  <c r="J68" i="14"/>
  <c r="J69" i="14"/>
  <c r="J70" i="14"/>
  <c r="J71" i="14"/>
  <c r="J72" i="14"/>
  <c r="J73" i="14"/>
  <c r="J74" i="14"/>
  <c r="J75" i="14"/>
  <c r="J76" i="14"/>
  <c r="J77" i="14"/>
  <c r="J78" i="14"/>
  <c r="J79" i="14"/>
  <c r="J80" i="14"/>
  <c r="J81" i="14"/>
  <c r="J82" i="14"/>
  <c r="J83" i="14"/>
  <c r="J84" i="14"/>
  <c r="J85" i="14"/>
  <c r="J86" i="14"/>
  <c r="J87" i="14"/>
  <c r="J88" i="14"/>
  <c r="J89" i="14"/>
  <c r="J90" i="14"/>
  <c r="J91" i="14"/>
  <c r="J92" i="14"/>
  <c r="J93" i="14"/>
  <c r="J94" i="14"/>
  <c r="J95" i="14"/>
  <c r="J96" i="14"/>
  <c r="J97" i="14"/>
  <c r="J98" i="14"/>
  <c r="J99" i="14"/>
  <c r="J100" i="14"/>
  <c r="J101" i="14"/>
  <c r="J102" i="14"/>
  <c r="B112" i="3" l="1"/>
  <c r="B111" i="3"/>
  <c r="B110" i="3"/>
  <c r="B109" i="3"/>
  <c r="B108" i="3"/>
  <c r="B107" i="3"/>
  <c r="B106" i="3"/>
  <c r="B105" i="3"/>
  <c r="B104" i="3"/>
  <c r="B103" i="3"/>
  <c r="B48" i="3"/>
  <c r="B47" i="3"/>
  <c r="B46" i="3"/>
  <c r="D45" i="3"/>
  <c r="D44" i="3"/>
  <c r="D43" i="3"/>
  <c r="B42" i="3"/>
  <c r="B41" i="3"/>
  <c r="B40" i="3"/>
  <c r="B39" i="3"/>
  <c r="B38" i="3"/>
  <c r="B37" i="3"/>
  <c r="B36" i="3"/>
  <c r="B35" i="3"/>
  <c r="B34" i="3"/>
  <c r="B33" i="3"/>
  <c r="B32" i="3"/>
  <c r="B31" i="3"/>
  <c r="B30" i="3"/>
  <c r="B29" i="3"/>
  <c r="B28" i="3"/>
  <c r="F14" i="3"/>
  <c r="B11" i="3"/>
  <c r="C11" i="3" s="1"/>
  <c r="B10" i="3"/>
  <c r="C10" i="3" s="1"/>
  <c r="B9" i="3"/>
  <c r="C9" i="3" s="1"/>
  <c r="B8" i="3"/>
  <c r="C8" i="3" s="1"/>
  <c r="B7" i="3"/>
  <c r="C7" i="3" s="1"/>
  <c r="B6" i="3"/>
  <c r="C6" i="3" s="1"/>
  <c r="B5" i="3"/>
  <c r="C5" i="3" s="1"/>
  <c r="B4" i="3"/>
  <c r="C4" i="3" s="1"/>
  <c r="B3" i="3"/>
  <c r="C3" i="3" s="1"/>
  <c r="B205" i="6"/>
  <c r="B204" i="6"/>
  <c r="B203" i="6"/>
  <c r="B208" i="6" s="1"/>
  <c r="B198" i="6"/>
  <c r="B197" i="6"/>
  <c r="B196" i="6"/>
  <c r="B195" i="6"/>
  <c r="B194" i="6"/>
  <c r="B193" i="6"/>
  <c r="B192" i="6"/>
  <c r="B191" i="6"/>
  <c r="B190" i="6"/>
  <c r="B189" i="6"/>
  <c r="B188" i="6"/>
  <c r="B187" i="6"/>
  <c r="B186" i="6"/>
  <c r="B185" i="6"/>
  <c r="B184" i="6"/>
  <c r="B183" i="6"/>
  <c r="B182" i="6"/>
  <c r="B181" i="6"/>
  <c r="B180" i="6"/>
  <c r="B179" i="6"/>
  <c r="B178" i="6"/>
  <c r="B177" i="6"/>
  <c r="B176" i="6"/>
  <c r="B164" i="6"/>
  <c r="B79" i="6"/>
  <c r="B78" i="6"/>
  <c r="B77" i="6"/>
  <c r="B76" i="6"/>
  <c r="B75" i="6"/>
  <c r="B74" i="6"/>
  <c r="B73" i="6"/>
  <c r="B72" i="6"/>
  <c r="B71" i="6"/>
  <c r="B70" i="6"/>
  <c r="B69" i="6"/>
  <c r="B68" i="6"/>
  <c r="B67" i="6"/>
  <c r="B66" i="6"/>
  <c r="B65" i="6"/>
  <c r="B64" i="6"/>
  <c r="B63" i="6"/>
  <c r="B62" i="6"/>
  <c r="B61" i="6"/>
  <c r="B60" i="6"/>
  <c r="B59" i="6"/>
  <c r="B58" i="6"/>
  <c r="B57" i="6"/>
  <c r="B56" i="6"/>
  <c r="B55" i="6"/>
  <c r="B54" i="6"/>
  <c r="B53" i="6"/>
  <c r="B52" i="6"/>
  <c r="B51" i="6"/>
  <c r="B50" i="6"/>
  <c r="B49" i="6"/>
  <c r="B48" i="6"/>
  <c r="B47" i="6"/>
  <c r="B46" i="6"/>
  <c r="B45" i="6"/>
  <c r="B44" i="6"/>
  <c r="B43" i="6"/>
  <c r="B42" i="6"/>
  <c r="B41" i="6"/>
  <c r="B40" i="6"/>
  <c r="B39" i="6"/>
  <c r="B38" i="6"/>
  <c r="B37" i="6"/>
  <c r="B36" i="6"/>
  <c r="B35" i="6"/>
  <c r="B34" i="6"/>
  <c r="B33" i="6"/>
  <c r="B32" i="6" a="1"/>
  <c r="B32" i="6" s="1"/>
  <c r="B31" i="6"/>
  <c r="B30" i="6"/>
  <c r="B29" i="6"/>
  <c r="B28" i="6"/>
  <c r="B27" i="6"/>
  <c r="B26" i="6"/>
  <c r="B25" i="6"/>
  <c r="B24" i="6"/>
  <c r="B23" i="6"/>
  <c r="B18" i="6"/>
  <c r="B2" i="6"/>
  <c r="B4" i="6" s="1"/>
  <c r="B48" i="2"/>
  <c r="B47" i="2"/>
  <c r="B46" i="2"/>
  <c r="B45" i="2"/>
  <c r="B44" i="2"/>
  <c r="B43" i="2"/>
  <c r="B42" i="2"/>
  <c r="B41" i="2"/>
  <c r="B40" i="2"/>
  <c r="B39" i="2"/>
  <c r="B38" i="2"/>
  <c r="B37" i="2"/>
  <c r="B36" i="2"/>
  <c r="B35" i="2"/>
  <c r="B34" i="2"/>
  <c r="B33" i="2"/>
  <c r="B13" i="2"/>
  <c r="B10" i="2"/>
  <c r="B8" i="2"/>
  <c r="B7" i="2"/>
  <c r="B6" i="2"/>
  <c r="B5" i="2"/>
  <c r="B4" i="2"/>
  <c r="B3" i="2"/>
  <c r="B2" i="2"/>
  <c r="C29" i="12"/>
  <c r="C28" i="12"/>
  <c r="C27" i="12"/>
  <c r="C26" i="12"/>
  <c r="C25" i="12"/>
  <c r="C24" i="12"/>
  <c r="C23" i="12"/>
  <c r="C22" i="12"/>
  <c r="C21" i="12"/>
  <c r="C20" i="12"/>
  <c r="C19" i="12"/>
  <c r="C18" i="12"/>
  <c r="C17" i="12"/>
  <c r="C16" i="12"/>
  <c r="C15" i="12"/>
  <c r="C14" i="12"/>
  <c r="C13" i="12"/>
  <c r="C12" i="12"/>
  <c r="C11" i="12"/>
  <c r="C10" i="12"/>
  <c r="C9" i="12"/>
  <c r="C8" i="12"/>
  <c r="C7" i="12"/>
  <c r="C6" i="12"/>
  <c r="C5" i="12"/>
  <c r="C4" i="12"/>
  <c r="C3" i="12"/>
  <c r="C2" i="12"/>
  <c r="P30" i="17"/>
  <c r="P29" i="17"/>
  <c r="P28" i="17"/>
  <c r="P27" i="17"/>
  <c r="P26" i="17"/>
  <c r="P25" i="17"/>
  <c r="P24" i="17"/>
  <c r="P23" i="17"/>
  <c r="P22" i="17"/>
  <c r="P21" i="17"/>
  <c r="P20" i="17"/>
  <c r="P19" i="17"/>
  <c r="P18" i="17"/>
  <c r="P17" i="17"/>
  <c r="P16" i="17"/>
  <c r="P15" i="17"/>
  <c r="P14" i="17"/>
  <c r="P13" i="17"/>
  <c r="P12" i="17"/>
  <c r="P11" i="17"/>
  <c r="P10" i="17"/>
  <c r="P9" i="17"/>
  <c r="P8" i="17"/>
  <c r="P7" i="17"/>
  <c r="P6" i="17"/>
  <c r="P5" i="17"/>
  <c r="P4" i="17"/>
  <c r="P3" i="17"/>
  <c r="P2" i="17"/>
  <c r="D6" i="16"/>
  <c r="D5" i="16"/>
  <c r="D4" i="16"/>
  <c r="D3" i="16"/>
  <c r="D2" i="16"/>
  <c r="G55" i="15"/>
  <c r="G54" i="15"/>
  <c r="G53" i="15"/>
  <c r="G52" i="15"/>
  <c r="G51" i="15"/>
  <c r="G50" i="15"/>
  <c r="G49" i="15"/>
  <c r="G48" i="15"/>
  <c r="G47" i="15"/>
  <c r="G46" i="15"/>
  <c r="G45" i="15"/>
  <c r="G44" i="15"/>
  <c r="G43" i="15"/>
  <c r="G42" i="15"/>
  <c r="G41" i="15"/>
  <c r="G40" i="15"/>
  <c r="G39" i="15"/>
  <c r="G38" i="15"/>
  <c r="G37" i="15"/>
  <c r="G36" i="15"/>
  <c r="G35" i="15"/>
  <c r="G34" i="15"/>
  <c r="G33" i="15"/>
  <c r="G32" i="15"/>
  <c r="G31" i="15"/>
  <c r="G30" i="15"/>
  <c r="G29" i="15"/>
  <c r="G28" i="15"/>
  <c r="G27" i="15"/>
  <c r="G26" i="15"/>
  <c r="G25" i="15"/>
  <c r="G24" i="15"/>
  <c r="G23" i="15"/>
  <c r="G22" i="15"/>
  <c r="G21" i="15"/>
  <c r="G20" i="15"/>
  <c r="G19" i="15"/>
  <c r="G18" i="15"/>
  <c r="G17" i="15"/>
  <c r="G16" i="15"/>
  <c r="G15" i="15"/>
  <c r="G14" i="15"/>
  <c r="G13" i="15"/>
  <c r="G12" i="15"/>
  <c r="G11" i="15"/>
  <c r="G10" i="15"/>
  <c r="G9" i="15"/>
  <c r="G8" i="15"/>
  <c r="G7" i="15"/>
  <c r="G6" i="15"/>
  <c r="G5" i="15"/>
  <c r="G4" i="15"/>
  <c r="G3" i="15"/>
  <c r="B49" i="3" l="1"/>
  <c r="B14" i="2"/>
  <c r="B43" i="3"/>
  <c r="B81" i="6"/>
  <c r="B17" i="2" l="1"/>
  <c r="C14" i="2" s="1"/>
  <c r="C12" i="2" l="1"/>
  <c r="C11" i="2"/>
  <c r="C10" i="2"/>
  <c r="C8" i="2"/>
  <c r="C9" i="2"/>
  <c r="C4" i="2"/>
  <c r="C3" i="2"/>
  <c r="C5" i="2"/>
  <c r="C6" i="2"/>
  <c r="C13" i="2"/>
  <c r="C7" i="2"/>
  <c r="C2"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xml:space="preserve">Kodjovi PLAKOO </author>
  </authors>
  <commentList>
    <comment ref="Q1" authorId="0" shapeId="0" xr:uid="{2C5CBECE-F9F8-FB46-93F4-85C0DE6B909E}">
      <text>
        <r>
          <rPr>
            <b/>
            <sz val="10"/>
            <color rgb="FF000000"/>
            <rFont val="Tahoma"/>
            <family val="2"/>
          </rPr>
          <t>Kodjovi PLAKOO :</t>
        </r>
        <r>
          <rPr>
            <sz val="10"/>
            <color rgb="FF000000"/>
            <rFont val="Tahoma"/>
            <family val="2"/>
          </rPr>
          <t xml:space="preserve">
Controlled vocabulary (1-3 tags, comma-separated, no spaces): national_planning = long-term national capacity expansion / energy system planning | regional_trade = multi-country and power-pool trade | power_system_operation = dispatch, flexibility, VRE integration, market simulation | grid_reliability = load flow, stability, network engineering | electrification_planning = geospatial least-cost access planning | minigrid_hybrid_design = site-level hybrid and mini-grid sizing | project_prefeasibility = techno-economic assessment of a single project | resource_assessment = solar/wind/hydro resource and time series | demand_forecasting = demand projection, econometrics, load profiles | buildings_thermal = building and thermal system simulation | nexus_water_land = CLEWs, water, land, hydrology | emissions_air_quality = GHG and pollutant inventories, LCA | geospatial_analysis = general-purpose GIS platform | system_dynamics_abm = system dynamics and agent-based modelling. Generic platforms (Microsoft Excel, AIMMS) and unidentified tools keep their original label - no vocabulary term fits them.</t>
        </r>
      </text>
    </comment>
    <comment ref="R1" authorId="0" shapeId="0" xr:uid="{3D7E4729-4711-E44B-9EA9-8B591A8BA75C}">
      <text>
        <r>
          <rPr>
            <b/>
            <sz val="10"/>
            <color rgb="FF000000"/>
            <rFont val="Tahoma"/>
            <family val="2"/>
          </rPr>
          <t>Values: no / partial / yes - same vocabulary as the clean_cooking column in studies.csv. yes = cooking fuels, stoves or household energy are handled explicitly and documented as such by the developer; partial = only representable through generic end-use / demand technologies, with no dedicated cooking or household-fuel module; no = out of documented scope.</t>
        </r>
      </text>
    </comment>
    <comment ref="S1" authorId="0" shapeId="0" xr:uid="{962DE954-B9D0-2041-B335-F3ED1172E6A8}">
      <text>
        <r>
          <rPr>
            <b/>
            <sz val="10"/>
            <color rgb="FF000000"/>
            <rFont val="Tahoma"/>
            <family val="2"/>
          </rPr>
          <t>Kodjovi PLAKOO :</t>
        </r>
        <r>
          <rPr>
            <sz val="10"/>
            <color rgb="FF000000"/>
            <rFont val="Tahoma"/>
            <family val="2"/>
          </rPr>
          <t xml:space="preserve">
Definition used in this column: ability to represent FINANCING structures - debt/equity split, cost of capital/WACC, loan terms, tariffs and subsidies, cash-flow and IRR/payback for an investor. This is NOT the same as economic or cost modelling (investment costs, NPV of system cost, least-cost optimisation), which nearly every tool here does. Values: no / basic / yes.</t>
        </r>
      </text>
    </comment>
    <comment ref="H2" authorId="0" shapeId="0" xr:uid="{4031B22C-2C2E-AA47-89E2-DF05D5BE324D}">
      <text>
        <r>
          <rPr>
            <b/>
            <sz val="10"/>
            <color rgb="FF000000"/>
            <rFont val="Tahoma"/>
            <family val="2"/>
          </rPr>
          <t>Kodjovi PLAKOO :</t>
        </r>
        <r>
          <rPr>
            <sz val="10"/>
            <color rgb="FF000000"/>
            <rFont val="Tahoma"/>
            <family val="2"/>
          </rPr>
          <t xml:space="preserve">
</t>
        </r>
        <r>
          <rPr>
            <sz val="10"/>
            <color rgb="FF000000"/>
            <rFont val="Tahoma"/>
            <family val="2"/>
          </rPr>
          <t>Free of charge to governments, NGOs and academic users in low- and middle-income countries and SIDS (146 countries), and to students worldwide. Source: SEI, https://www.sei.org/features/leap-energy-climate-air-pollution-publications-database/</t>
        </r>
      </text>
    </comment>
    <comment ref="I2" authorId="0" shapeId="0" xr:uid="{2BD9B8D7-9399-874F-B4CB-B136283735F5}">
      <text>
        <r>
          <rPr>
            <b/>
            <sz val="10"/>
            <color rgb="FF000000"/>
            <rFont val="Tahoma"/>
            <family val="2"/>
          </rPr>
          <t>Kodjovi PLAKOO :</t>
        </r>
        <r>
          <rPr>
            <sz val="10"/>
            <color rgb="FF000000"/>
            <rFont val="Tahoma"/>
            <family val="2"/>
          </rPr>
          <t xml:space="preserve">
SEI states most users need about one week of training before using LEAP effectively. Source: SEI/weADAPT LEAP profile, https://weadapt.org/knowledge-base/sei-urban-toolbox-for-liveable-cities/low-emissions-analysis-platform-leap-2/</t>
        </r>
      </text>
    </comment>
    <comment ref="K2" authorId="0" shapeId="0" xr:uid="{8BBE6849-001B-F04E-BAAB-49D8C88B1846}">
      <text>
        <r>
          <rPr>
            <b/>
            <sz val="10"/>
            <color rgb="FF000000"/>
            <rFont val="Tahoma"/>
            <family val="2"/>
          </rPr>
          <t>Kodjovi PLAKOO :</t>
        </r>
        <r>
          <rPr>
            <sz val="10"/>
            <color rgb="FF000000"/>
            <rFont val="Tahoma"/>
            <family val="2"/>
          </rPr>
          <t xml:space="preserve">
</t>
        </r>
        <r>
          <rPr>
            <sz val="10"/>
            <color rgb="FF000000"/>
            <rFont val="Tahoma"/>
            <family val="2"/>
          </rPr>
          <t>SEI and regional partner organisations run regular LEAP training workshops; free tutorials on the LEAP website and YouTube channel. Source: SEI, https://www.sei.org/features/new-era-of-leap-energy-modelling/</t>
        </r>
      </text>
    </comment>
    <comment ref="L2" authorId="0" shapeId="0" xr:uid="{97995B7E-B9C1-934C-8A76-459104F00A0A}">
      <text>
        <r>
          <rPr>
            <b/>
            <sz val="10"/>
            <color rgb="FF000000"/>
            <rFont val="Tahoma"/>
            <family val="2"/>
          </rPr>
          <t>Kodjovi PLAKOO :</t>
        </r>
        <r>
          <rPr>
            <sz val="10"/>
            <color rgb="FF000000"/>
            <rFont val="Tahoma"/>
            <family val="2"/>
          </rPr>
          <t xml:space="preserve">
LEAP community forum, LinkedIn group and YouTube channel maintained by SEI. Source: SEI, https://www.sei.org/features/new-era-of-leap-energy-modelling/</t>
        </r>
      </text>
    </comment>
    <comment ref="N2" authorId="0" shapeId="0" xr:uid="{E86EBB59-06CA-F34C-BC23-44F5FB6AA7BF}">
      <text>
        <r>
          <rPr>
            <b/>
            <sz val="10"/>
            <color rgb="FF000000"/>
            <rFont val="Tahoma"/>
            <family val="2"/>
          </rPr>
          <t>Kodjovi PLAKOO :</t>
        </r>
        <r>
          <rPr>
            <sz val="10"/>
            <color rgb="FF000000"/>
            <rFont val="Tahoma"/>
            <family val="2"/>
          </rPr>
          <t xml:space="preserve">
</t>
        </r>
        <r>
          <rPr>
            <sz val="10"/>
            <color rgb="FF000000"/>
            <rFont val="Tahoma"/>
            <family val="2"/>
          </rPr>
          <t>Support provided by SEI as developer, alongside regional partner organisations. Source: SEI LEAP tool page, https://www.sei.org/tools/leap-low-emissions-analysis-platform/</t>
        </r>
      </text>
    </comment>
    <comment ref="R2" authorId="0" shapeId="0" xr:uid="{DF18E612-C9E7-AF48-9781-A04092BED1E8}">
      <text>
        <r>
          <rPr>
            <b/>
            <sz val="10"/>
            <color rgb="FF000000"/>
            <rFont val="Tahoma"/>
            <family val="2"/>
          </rPr>
          <t>Kodjovi PLAKOO :</t>
        </r>
        <r>
          <rPr>
            <sz val="10"/>
            <color rgb="FF000000"/>
            <rFont val="Tahoma"/>
            <family val="2"/>
          </rPr>
          <t xml:space="preserve">
</t>
        </r>
        <r>
          <rPr>
            <sz val="10"/>
            <color rgb="FF000000"/>
            <rFont val="Tahoma"/>
            <family val="2"/>
          </rPr>
          <t>LEAP includes methods for modelling household biomass energy demand and supply; SEI applies it to household energy and clean cooking transitions. Source: SEI presentation to UNESCAP, https://www.unescap.org/sites/default/d8files/event-documents/New%20Developments%20with%20LEAP_The%20Low%20Emissions%20Analysis%20Platform%20-%20Charles%20Heaps%20SEI.pdf</t>
        </r>
      </text>
    </comment>
    <comment ref="S2" authorId="0" shapeId="0" xr:uid="{64C67812-C37B-CD4E-82A0-4CAE66988A92}">
      <text>
        <r>
          <rPr>
            <b/>
            <sz val="10"/>
            <color rgb="FF000000"/>
            <rFont val="Tahoma"/>
            <family val="2"/>
          </rPr>
          <t>Corrected: LEAP performs cost-benefit and social-cost analysis of scenarios (economic modelling), but does not represent financing structures such as debt/equity, loan terms or tariffs. Source of scope: https://www.sei.org/tools/leap-low-emissions-analysis-platform/</t>
        </r>
      </text>
    </comment>
    <comment ref="T2" authorId="0" shapeId="0" xr:uid="{298F8350-848E-5040-9713-935EA15FE6E3}">
      <text>
        <r>
          <rPr>
            <b/>
            <sz val="10"/>
            <color rgb="FF000000"/>
            <rFont val="Tahoma"/>
            <family val="2"/>
          </rPr>
          <t>Kodjovi PLAKOO :</t>
        </r>
        <r>
          <rPr>
            <sz val="10"/>
            <color rgb="FF000000"/>
            <rFont val="Tahoma"/>
            <family val="2"/>
          </rPr>
          <t xml:space="preserve">
</t>
        </r>
        <r>
          <rPr>
            <sz val="10"/>
            <color rgb="FF000000"/>
            <rFont val="Tahoma"/>
            <family val="2"/>
          </rPr>
          <t>Source: SEI LEAP pages, https://www.sei.org/tools/leap-low-emissions-analysis-platform/ and https://www.sei.org/features/leap-energy-climate-air-pollution-publications-database/</t>
        </r>
      </text>
    </comment>
    <comment ref="U2" authorId="0" shapeId="0" xr:uid="{70500C9F-B8BA-A94D-9432-BD32487FDB29}">
      <text>
        <r>
          <rPr>
            <b/>
            <sz val="10"/>
            <color rgb="FF000000"/>
            <rFont val="Tahoma"/>
            <family val="2"/>
          </rPr>
          <t>Kodjovi PLAKOO :</t>
        </r>
        <r>
          <rPr>
            <sz val="10"/>
            <color rgb="FF000000"/>
            <rFont val="Tahoma"/>
            <family val="2"/>
          </rPr>
          <t xml:space="preserve">
</t>
        </r>
        <r>
          <rPr>
            <sz val="10"/>
            <color rgb="FF000000"/>
            <rFont val="Tahoma"/>
            <family val="2"/>
          </rPr>
          <t>Weaknesses as stated by the developer: 'it remains a relatively complex tool... most users will typically need training for about one week', and 'limited access to the required hardware and software, as well as the cost of accessing LEAP may be potential barriers'. Source: SEI/weADAPT LEAP profile, https://weadapt.org/knowledge-base/sei-urban-toolbox-for-liveable-cities/low-emissions-analysis-platform-leap-2/</t>
        </r>
      </text>
    </comment>
    <comment ref="V2" authorId="0" shapeId="0" xr:uid="{B80E55D4-A990-FE40-8A78-C65B1504B58D}">
      <text>
        <r>
          <rPr>
            <b/>
            <sz val="10"/>
            <color rgb="FF000000"/>
            <rFont val="Tahoma"/>
            <family val="2"/>
          </rPr>
          <t>Kodjovi PLAKOO :</t>
        </r>
        <r>
          <rPr>
            <sz val="10"/>
            <color rgb="FF000000"/>
            <rFont val="Tahoma"/>
            <family val="2"/>
          </rPr>
          <t xml:space="preserve">
</t>
        </r>
        <r>
          <rPr>
            <sz val="10"/>
            <color rgb="FF000000"/>
            <rFont val="Tahoma"/>
            <family val="2"/>
          </rPr>
          <t>Source: SEI LEAP tool page, https://www.sei.org/tools/leap-low-emissions-analysis-platform/</t>
        </r>
      </text>
    </comment>
    <comment ref="W2" authorId="0" shapeId="0" xr:uid="{86B1F020-0CB6-E246-80E3-3A13C8303202}">
      <text>
        <r>
          <rPr>
            <b/>
            <sz val="10"/>
            <color rgb="FF000000"/>
            <rFont val="Tahoma"/>
            <family val="2"/>
          </rPr>
          <t>Kodjovi PLAKOO :</t>
        </r>
        <r>
          <rPr>
            <sz val="10"/>
            <color rgb="FF000000"/>
            <rFont val="Tahoma"/>
            <family val="2"/>
          </rPr>
          <t xml:space="preserve">
</t>
        </r>
        <r>
          <rPr>
            <sz val="10"/>
            <color rgb="FF000000"/>
            <rFont val="Tahoma"/>
            <family val="2"/>
          </rPr>
          <t>NEMO is SEI's optimisation engine embedded in LEAP; LEAP national scenarios are combined with IIASA GAINS scenarios (SEI presentation to UNESCAP). OSeMOSYS and OnSSET pairings are observed in this inventory - see co-occurrence by study_id in the study_tools sheet.</t>
        </r>
      </text>
    </comment>
    <comment ref="X2" authorId="0" shapeId="0" xr:uid="{1CC8C1A5-4044-4F44-B247-5C01E0EE67A4}">
      <text>
        <r>
          <rPr>
            <b/>
            <sz val="10"/>
            <color rgb="FF000000"/>
            <rFont val="Tahoma"/>
            <family val="2"/>
          </rPr>
          <t>Kodjovi PLAKOO :</t>
        </r>
        <r>
          <rPr>
            <sz val="10"/>
            <color rgb="FF000000"/>
            <rFont val="Tahoma"/>
            <family val="2"/>
          </rPr>
          <t xml:space="preserve">
LEAP runs standalone; its optimisation engine NEMO is open source. Source: https://www.sei.org/tools/leap-low-emissions-analysis-platform/</t>
        </r>
      </text>
    </comment>
    <comment ref="N3" authorId="0" shapeId="0" xr:uid="{335A62E8-7282-D44C-8A0D-418171AE0620}">
      <text>
        <r>
          <rPr>
            <b/>
            <sz val="10"/>
            <color rgb="FF000000"/>
            <rFont val="Tahoma"/>
            <family val="2"/>
          </rPr>
          <t>Kodjovi PLAKOO :</t>
        </r>
        <r>
          <rPr>
            <sz val="10"/>
            <color rgb="FF000000"/>
            <rFont val="Tahoma"/>
            <family val="2"/>
          </rPr>
          <t xml:space="preserve">
</t>
        </r>
        <r>
          <rPr>
            <sz val="10"/>
            <color rgb="FF000000"/>
            <rFont val="Tahoma"/>
            <family val="2"/>
          </rPr>
          <t>No commercial helpdesk: support is community-based through the OSeMOSYS GitHub repository and the OpTIMUS community. Source: https://github.com/OSeMOSYS/OSeMOSYS</t>
        </r>
      </text>
    </comment>
    <comment ref="R3" authorId="0" shapeId="0" xr:uid="{2073569A-0C25-D446-A413-9F4ACFA73F36}">
      <text>
        <r>
          <rPr>
            <b/>
            <sz val="10"/>
            <color rgb="FF000000"/>
            <rFont val="Tahoma"/>
            <family val="2"/>
          </rPr>
          <t>Revised to partial under the R-column definition: cooking can only be represented through generic demand technologies - OSeMOSYS has no dedicated cooking or household-fuel module. Source: https://osemosys.readthedocs.io/</t>
        </r>
      </text>
    </comment>
    <comment ref="S3" authorId="0" shapeId="0" xr:uid="{D0CEFCAF-A092-644D-9DC8-90D020BAAD87}">
      <text>
        <r>
          <rPr>
            <b/>
            <sz val="10"/>
            <color rgb="FF000000"/>
            <rFont val="Tahoma"/>
            <family val="2"/>
          </rPr>
          <t>Corrected: deterministic linear minimisation of discounted total system cost - economic optimisation only, with a single discount rate and no financing structures. Source: https://osemosys.readthedocs.io/en/latest/manual/Introduction.html</t>
        </r>
      </text>
    </comment>
    <comment ref="T3" authorId="0" shapeId="0" xr:uid="{FE7DF499-E0D5-074B-98A3-C5E2B58FEC78}">
      <text>
        <r>
          <rPr>
            <b/>
            <sz val="10"/>
            <color rgb="FF000000"/>
            <rFont val="Tahoma"/>
            <family val="2"/>
          </rPr>
          <t>Kodjovi PLAKOO :</t>
        </r>
        <r>
          <rPr>
            <sz val="10"/>
            <color rgb="FF000000"/>
            <rFont val="Tahoma"/>
            <family val="2"/>
          </rPr>
          <t xml:space="preserve">
</t>
        </r>
        <r>
          <rPr>
            <sz val="10"/>
            <color rgb="FF000000"/>
            <rFont val="Tahoma"/>
            <family val="2"/>
          </rPr>
          <t>Source: https://osemosys.readthedocs.io/en/latest/manual/Introduction.html and https://github.com/OSeMOSYS/OSeMOSYS</t>
        </r>
      </text>
    </comment>
    <comment ref="U3" authorId="0" shapeId="0" xr:uid="{3CB86955-41E1-6F42-AFB9-69E1A6072F76}">
      <text>
        <r>
          <rPr>
            <b/>
            <sz val="10"/>
            <color rgb="FF000000"/>
            <rFont val="Tahoma"/>
            <family val="2"/>
          </rPr>
          <t>Kodjovi PLAKOO :</t>
        </r>
        <r>
          <rPr>
            <sz val="10"/>
            <color rgb="FF000000"/>
            <rFont val="Tahoma"/>
            <family val="2"/>
          </rPr>
          <t xml:space="preserve">
</t>
        </r>
        <r>
          <rPr>
            <sz val="10"/>
            <color rgb="FF000000"/>
            <rFont val="Tahoma"/>
            <family val="2"/>
          </rPr>
          <t>Not stated as weaknesses by the developers - inferred from documented requirements: community support model (https://github.com/OSeMOSYS/OSeMOSYS), external solver installation (https://github.com/KTH-dESA/OSeMBE) and deterministic linear optimisation formulation (https://osemosys.readthedocs.io/en/latest/manual/Introduction.html)</t>
        </r>
      </text>
    </comment>
    <comment ref="V3" authorId="0" shapeId="0" xr:uid="{62DEB305-0579-E749-AC40-D20D1A761CC2}">
      <text>
        <r>
          <rPr>
            <b/>
            <sz val="10"/>
            <color rgb="FF000000"/>
            <rFont val="Tahoma"/>
            <family val="2"/>
          </rPr>
          <t>Kodjovi PLAKOO :</t>
        </r>
        <r>
          <rPr>
            <sz val="10"/>
            <color rgb="FF000000"/>
            <rFont val="Tahoma"/>
            <family val="2"/>
          </rPr>
          <t xml:space="preserve">
</t>
        </r>
        <r>
          <rPr>
            <sz val="10"/>
            <color rgb="FF000000"/>
            <rFont val="Tahoma"/>
            <family val="2"/>
          </rPr>
          <t>Source: OSeMOSYS documentation, https://osemosys.readthedocs.io/en/latest/manual/Introduction.html</t>
        </r>
      </text>
    </comment>
    <comment ref="W3" authorId="0" shapeId="0" xr:uid="{28D1465D-5C09-8B4F-A4C4-AB1417F15F81}">
      <text>
        <r>
          <rPr>
            <b/>
            <sz val="10"/>
            <color rgb="FF000000"/>
            <rFont val="Tahoma"/>
            <family val="2"/>
          </rPr>
          <t>Kodjovi PLAKOO :</t>
        </r>
        <r>
          <rPr>
            <sz val="10"/>
            <color rgb="FF000000"/>
            <rFont val="Tahoma"/>
            <family val="2"/>
          </rPr>
          <t xml:space="preserve">
</t>
        </r>
        <r>
          <rPr>
            <sz val="10"/>
            <color rgb="FF000000"/>
            <rFont val="Tahoma"/>
            <family val="2"/>
          </rPr>
          <t>LEAP-OSeMOSYS integration documented by SEI/KTH; CLEWs is built on the OSeMOSYS framework. Other pairings observed in this inventory - see co-occurrence by study_id in study_tools.</t>
        </r>
      </text>
    </comment>
    <comment ref="X3" authorId="0" shapeId="0" xr:uid="{BF66EE13-9527-544C-8E21-07575971A511}">
      <text>
        <r>
          <rPr>
            <b/>
            <sz val="10"/>
            <color rgb="FF000000"/>
            <rFont val="Tahoma"/>
            <family val="2"/>
          </rPr>
          <t>Kodjovi PLAKOO :</t>
        </r>
        <r>
          <rPr>
            <sz val="10"/>
            <color rgb="FF000000"/>
            <rFont val="Tahoma"/>
            <family val="2"/>
          </rPr>
          <t xml:space="preserve">
</t>
        </r>
        <r>
          <rPr>
            <sz val="10"/>
            <color rgb="FF000000"/>
            <rFont val="Tahoma"/>
            <family val="2"/>
          </rPr>
          <t>Runs with free solvers (GLPK, CBC); Gurobi/CPLEX and the GAMS implementation are optional, not required. Source: https://github.com/OSeMOSYS/OSeMOSYS and https://github.com/KTH-dESA/OSeMBE</t>
        </r>
      </text>
    </comment>
    <comment ref="F4" authorId="0" shapeId="0" xr:uid="{6D10448D-E5EE-5945-9C36-8C0AD21AF8D6}">
      <text>
        <r>
          <rPr>
            <b/>
            <sz val="10"/>
            <color rgb="FF000000"/>
            <rFont val="Tahoma"/>
            <family val="2"/>
          </rPr>
          <t>Kodjovi PLAKOO :</t>
        </r>
        <r>
          <rPr>
            <sz val="10"/>
            <color rgb="FF000000"/>
            <rFont val="Tahoma"/>
            <family val="2"/>
          </rPr>
          <t xml:space="preserve">
</t>
        </r>
        <r>
          <rPr>
            <sz val="10"/>
            <color rgb="FF000000"/>
            <rFont val="Tahoma"/>
            <family val="2"/>
          </rPr>
          <t>Confirmed: the TIMES model generator is available as open source under GNU GPL v3.0 and downloadable from GitHub. Source: https://iea-etsap.org/getting-started-withtimes-modelling/</t>
        </r>
      </text>
    </comment>
    <comment ref="G4" authorId="0" shapeId="0" xr:uid="{25EC9B99-F822-6740-BC90-B8BC00C7F042}">
      <text>
        <r>
          <rPr>
            <b/>
            <sz val="10"/>
            <color rgb="FF000000"/>
            <rFont val="Tahoma"/>
            <family val="2"/>
          </rPr>
          <t>Kodjovi PLAKOO :</t>
        </r>
        <r>
          <rPr>
            <sz val="10"/>
            <color rgb="FF000000"/>
            <rFont val="Tahoma"/>
            <family val="2"/>
          </rPr>
          <t xml:space="preserve">
</t>
        </r>
        <r>
          <rPr>
            <sz val="10"/>
            <color rgb="FF000000"/>
            <rFont val="Tahoma"/>
            <family val="2"/>
          </rPr>
          <t>The TIMES source code is free of charge under GPL v3.0, but running it requires a commercial GAMS licence plus a solver, and normally a third-party interface (VEDA) - those licences are not included in this figure. Source: https://iea-etsap.org/getting-started-withtimes-modelling/</t>
        </r>
      </text>
    </comment>
    <comment ref="N4" authorId="0" shapeId="0" xr:uid="{B9A329FE-E4AB-1B45-B94D-9A9880FA681B}">
      <text>
        <r>
          <rPr>
            <b/>
            <sz val="10"/>
            <color rgb="FF000000"/>
            <rFont val="Tahoma"/>
            <family val="2"/>
          </rPr>
          <t>Kodjovi PLAKOO :</t>
        </r>
        <r>
          <rPr>
            <sz val="10"/>
            <color rgb="FF000000"/>
            <rFont val="Tahoma"/>
            <family val="2"/>
          </rPr>
          <t xml:space="preserve">
</t>
        </r>
        <r>
          <rPr>
            <sz val="10"/>
            <color rgb="FF000000"/>
            <rFont val="Tahoma"/>
            <family val="2"/>
          </rPr>
          <t>No commercial helpdesk: TIMES is maintained by the IEA-ETSAP Technology Collaboration Programme, whose members meet twice a year; support comes from the ETSAP community and the official documentation set. Source: https://iea-etsap.org/index.php/etsaptool/model-generators/markal/10-home/168-new-to-etsap</t>
        </r>
      </text>
    </comment>
    <comment ref="R4" authorId="0" shapeId="0" xr:uid="{6ADF6FD5-E817-3C4D-A3A6-9E5EFA01EE20}">
      <text>
        <r>
          <rPr>
            <b/>
            <sz val="10"/>
            <color rgb="FF000000"/>
            <rFont val="Tahoma"/>
            <family val="2"/>
          </rPr>
          <t>Revised to partial: TIMES represents residential end-use technologies and fuels explicitly, but has no dedicated cooking or household-fuel module. Source: TIMES Documentation Part I, https://iea-etsap.org/docs/TIMESDoc-Intro.pdf</t>
        </r>
      </text>
    </comment>
    <comment ref="S4" authorId="0" shapeId="0" xr:uid="{2CE779CD-69F1-3846-ABD4-EBB9EBD40AD2}">
      <text>
        <r>
          <rPr>
            <b/>
            <sz val="10"/>
            <color rgb="FF000000"/>
            <rFont val="Tahoma"/>
            <family val="2"/>
          </rPr>
          <t>Corrected: partial-equilibrium least-cost optimisation with investment and operating costs and discounting - economic modelling, no financing structures. Source: https://iea-etsap.org/index.php/etsap-tools</t>
        </r>
      </text>
    </comment>
    <comment ref="T4" authorId="0" shapeId="0" xr:uid="{23EF7483-B40B-8C43-B2F7-129359257605}">
      <text>
        <r>
          <rPr>
            <b/>
            <sz val="10"/>
            <color rgb="FF000000"/>
            <rFont val="Tahoma"/>
            <family val="2"/>
          </rPr>
          <t>Kodjovi PLAKOO :</t>
        </r>
        <r>
          <rPr>
            <sz val="10"/>
            <color rgb="FF000000"/>
            <rFont val="Tahoma"/>
            <family val="2"/>
          </rPr>
          <t xml:space="preserve">
</t>
        </r>
        <r>
          <rPr>
            <sz val="10"/>
            <color rgb="FF000000"/>
            <rFont val="Tahoma"/>
            <family val="2"/>
          </rPr>
          <t>Source: https://iea-etsap.org/getting-started-withtimes-modelling/ , https://iea-etsap.org/index.php/etsap-tools and https://iea-etsap.org/index.php/etsap-tools/10-home/4-home</t>
        </r>
      </text>
    </comment>
    <comment ref="U4" authorId="0" shapeId="0" xr:uid="{4B3C11BC-05C4-2047-A12E-63E9D662573D}">
      <text>
        <r>
          <rPr>
            <b/>
            <sz val="10"/>
            <color rgb="FF000000"/>
            <rFont val="Tahoma"/>
            <family val="2"/>
          </rPr>
          <t>Kodjovi PLAKOO :</t>
        </r>
        <r>
          <rPr>
            <sz val="10"/>
            <color rgb="FF000000"/>
            <rFont val="Tahoma"/>
            <family val="2"/>
          </rPr>
          <t xml:space="preserve">
</t>
        </r>
        <r>
          <rPr>
            <sz val="10"/>
            <color rgb="FF000000"/>
            <rFont val="Tahoma"/>
            <family val="2"/>
          </rPr>
          <t>Partly vendor-stated: ETSAP describes GAMS as 'a commercial modelling language required to run the TIMES source code' (https://iea-etsap.org/getting-started-withtimes-modelling/) and states third-party software such as VEDA is required (https://iea-etsap.org/index.php/etsaptool/model-generators/markal/10-home/168-new-to-etsap). Learning curve and data requirements are an inference.</t>
        </r>
      </text>
    </comment>
    <comment ref="V4" authorId="0" shapeId="0" xr:uid="{6BBFFF31-2470-794E-BBEF-CC197CC5269D}">
      <text>
        <r>
          <rPr>
            <b/>
            <sz val="10"/>
            <color rgb="FF000000"/>
            <rFont val="Tahoma"/>
            <family val="2"/>
          </rPr>
          <t>Kodjovi PLAKOO :</t>
        </r>
        <r>
          <rPr>
            <sz val="10"/>
            <color rgb="FF000000"/>
            <rFont val="Tahoma"/>
            <family val="2"/>
          </rPr>
          <t xml:space="preserve">
</t>
        </r>
        <r>
          <rPr>
            <sz val="10"/>
            <color rgb="FF000000"/>
            <rFont val="Tahoma"/>
            <family val="2"/>
          </rPr>
          <t>Source: https://iea-etsap.org/index.php/etsap-tools and https://iea-etsap.org/index.php/etsap-tools/10-home/4-home</t>
        </r>
      </text>
    </comment>
    <comment ref="W4" authorId="0" shapeId="0" xr:uid="{54C4EA2B-300B-0D44-BADB-9333DEBCCA08}">
      <text>
        <r>
          <rPr>
            <b/>
            <sz val="10"/>
            <color rgb="FF000000"/>
            <rFont val="Tahoma"/>
            <family val="2"/>
          </rPr>
          <t>Kodjovi PLAKOO :</t>
        </r>
        <r>
          <rPr>
            <sz val="10"/>
            <color rgb="FF000000"/>
            <rFont val="Tahoma"/>
            <family val="2"/>
          </rPr>
          <t xml:space="preserve">
</t>
        </r>
        <r>
          <rPr>
            <sz val="10"/>
            <color rgb="FF000000"/>
            <rFont val="Tahoma"/>
            <family val="2"/>
          </rPr>
          <t>VEDA and GAMS are the documented companion tools; MARKAL is the ETSAP predecessor (https://iea-etsap.org/index.php/etsap-tools). MESSAGE pairing observed in this inventory - see co-occurrence by study_id in study_tools.</t>
        </r>
      </text>
    </comment>
    <comment ref="X4" authorId="0" shapeId="0" xr:uid="{024A6C3E-E2D8-FA49-96DA-5EA6CC57AF71}">
      <text>
        <r>
          <rPr>
            <b/>
            <sz val="10"/>
            <color rgb="FF000000"/>
            <rFont val="Tahoma"/>
            <family val="2"/>
          </rPr>
          <t>Kodjovi PLAKOO :</t>
        </r>
        <r>
          <rPr>
            <sz val="10"/>
            <color rgb="FF000000"/>
            <rFont val="Tahoma"/>
            <family val="2"/>
          </rPr>
          <t xml:space="preserve">
GAMS is 'a commercial modelling language required to run the TIMES source code', plus a commercial solver, and ETSAP states third-party software such as VEDA is required for data input and results analysis. Sources: https://iea-etsap.org/getting-started-withtimes-modelling/ and https://iea-etsap.org/index.php/etsaptool/model-generators/markal/10-home/168-new-to-etsap</t>
        </r>
      </text>
    </comment>
    <comment ref="G5" authorId="0" shapeId="0" xr:uid="{BF5DD184-D2EE-5E40-9FB9-939CD5B226BC}">
      <text>
        <r>
          <rPr>
            <b/>
            <sz val="10"/>
            <color rgb="FF000000"/>
            <rFont val="Tahoma"/>
            <family val="2"/>
          </rPr>
          <t>Kodjovi PLAKOO :</t>
        </r>
        <r>
          <rPr>
            <sz val="10"/>
            <color rgb="FF000000"/>
            <rFont val="Tahoma"/>
            <family val="2"/>
          </rPr>
          <t xml:space="preserve">
Corrected from 1 (likely a typo): the MARKAL code is distributed by ETSAP free of charge, but running it requires a commercial GAMS licence and solver, which are not included in this figure. Source: https://iea-etsap.org/index.php/etsap-tools</t>
        </r>
      </text>
    </comment>
    <comment ref="N5" authorId="0" shapeId="0" xr:uid="{CD778D2C-E4C7-2E4C-A6A6-096EB431F29A}">
      <text>
        <r>
          <rPr>
            <b/>
            <sz val="10"/>
            <color rgb="FF000000"/>
            <rFont val="Tahoma"/>
            <family val="2"/>
          </rPr>
          <t>Kodjovi PLAKOO :</t>
        </r>
        <r>
          <rPr>
            <sz val="10"/>
            <color rgb="FF000000"/>
            <rFont val="Tahoma"/>
            <family val="2"/>
          </rPr>
          <t xml:space="preserve">
</t>
        </r>
        <r>
          <rPr>
            <sz val="10"/>
            <color rgb="FF000000"/>
            <rFont val="Tahoma"/>
            <family val="2"/>
          </rPr>
          <t>Maintained by the IEA-ETSAP community, not a commercial helpdesk; the MARKAL code is supported in its current form only. Source: https://iea-etsap.org/index.php/etsap-tools</t>
        </r>
      </text>
    </comment>
    <comment ref="R5" authorId="0" shapeId="0" xr:uid="{AF64C179-AB77-2444-8924-6605D42B28CC}">
      <text>
        <r>
          <rPr>
            <b/>
            <sz val="10"/>
            <color rgb="FF000000"/>
            <rFont val="Tahoma"/>
            <family val="2"/>
          </rPr>
          <t>Revised to partial: same end-use structure as TIMES, no dedicated cooking module. Source: https://iea-etsap.org/the-official-documentation/</t>
        </r>
      </text>
    </comment>
    <comment ref="S5" authorId="0" shapeId="0" xr:uid="{71315241-F6DE-8447-ACBF-5580DA889CA6}">
      <text>
        <r>
          <rPr>
            <b/>
            <sz val="10"/>
            <color rgb="FF000000"/>
            <rFont val="Tahoma"/>
            <family val="2"/>
          </rPr>
          <t>Corrected: same ETSAP least-cost economic framework as TIMES; no financing structures. Source: https://iea-etsap.org/index.php/etsap-tools</t>
        </r>
      </text>
    </comment>
    <comment ref="T5" authorId="0" shapeId="0" xr:uid="{8A6634A1-E60C-AE4B-8887-FFF181A701EE}">
      <text>
        <r>
          <rPr>
            <b/>
            <sz val="10"/>
            <color rgb="FF000000"/>
            <rFont val="Tahoma"/>
            <family val="2"/>
          </rPr>
          <t>Kodjovi PLAKOO :</t>
        </r>
        <r>
          <rPr>
            <sz val="10"/>
            <color rgb="FF000000"/>
            <rFont val="Tahoma"/>
            <family val="2"/>
          </rPr>
          <t xml:space="preserve">
</t>
        </r>
        <r>
          <rPr>
            <sz val="10"/>
            <color rgb="FF000000"/>
            <rFont val="Tahoma"/>
            <family val="2"/>
          </rPr>
          <t>Source: https://iea-etsap.org/getting-started-withtimes-modelling/ and https://iea-etsap.org/the-official-documentation/</t>
        </r>
      </text>
    </comment>
    <comment ref="U5" authorId="0" shapeId="0" xr:uid="{23205307-E5E9-F048-AA77-D8F99D185529}">
      <text>
        <r>
          <rPr>
            <b/>
            <sz val="10"/>
            <color rgb="FF000000"/>
            <rFont val="Tahoma"/>
            <family val="2"/>
          </rPr>
          <t>Kodjovi PLAKOO :</t>
        </r>
        <r>
          <rPr>
            <sz val="10"/>
            <color rgb="FF000000"/>
            <rFont val="Tahoma"/>
            <family val="2"/>
          </rPr>
          <t xml:space="preserve">
Vendor-stated: 'The MARKAL code will continue to be supported in its current form but no further development will take place' and 'all modelers are advised to use TIMES'. Source: https://iea-etsap.org/index.php/etsap-tools</t>
        </r>
      </text>
    </comment>
    <comment ref="V5" authorId="0" shapeId="0" xr:uid="{0AC3D997-B7EE-A94E-A3AF-99FB0B708214}">
      <text>
        <r>
          <rPr>
            <b/>
            <sz val="10"/>
            <color rgb="FF000000"/>
            <rFont val="Tahoma"/>
            <family val="2"/>
          </rPr>
          <t>Kodjovi PLAKOO :</t>
        </r>
        <r>
          <rPr>
            <sz val="10"/>
            <color rgb="FF000000"/>
            <rFont val="Tahoma"/>
            <family val="2"/>
          </rPr>
          <t xml:space="preserve">
</t>
        </r>
        <r>
          <rPr>
            <sz val="10"/>
            <color rgb="FF000000"/>
            <rFont val="Tahoma"/>
            <family val="2"/>
          </rPr>
          <t>Source: https://iea-etsap.org/the-official-documentation/</t>
        </r>
      </text>
    </comment>
    <comment ref="W5" authorId="0" shapeId="0" xr:uid="{67A1A71F-CC06-B74D-9CF3-A61D086975AE}">
      <text>
        <r>
          <rPr>
            <b/>
            <sz val="10"/>
            <color rgb="FF000000"/>
            <rFont val="Tahoma"/>
            <family val="2"/>
          </rPr>
          <t>Kodjovi PLAKOO :</t>
        </r>
        <r>
          <rPr>
            <sz val="10"/>
            <color rgb="FF000000"/>
            <rFont val="Tahoma"/>
            <family val="2"/>
          </rPr>
          <t xml:space="preserve">
ANSWER and GAMS are the documented companion tools; TIMES is the successor generator. Source: https://iea-etsap.org/index.php/etsap-tools</t>
        </r>
      </text>
    </comment>
    <comment ref="X5" authorId="0" shapeId="0" xr:uid="{A09BE975-0600-E54A-97E1-4109F1200823}">
      <text>
        <r>
          <rPr>
            <b/>
            <sz val="10"/>
            <color rgb="FF000000"/>
            <rFont val="Tahoma"/>
            <family val="2"/>
          </rPr>
          <t>Kodjovi PLAKOO :</t>
        </r>
        <r>
          <rPr>
            <sz val="10"/>
            <color rgb="FF000000"/>
            <rFont val="Tahoma"/>
            <family val="2"/>
          </rPr>
          <t xml:space="preserve">
Same GAMS dependency as TIMES; ANSWER was the historical interface and has received no changes since 2018. Source: https://iea-etsap.org/index.php/etsap-tools</t>
        </r>
      </text>
    </comment>
    <comment ref="C10" authorId="0" shapeId="0" xr:uid="{53B1B7B6-25BE-F748-A2CB-E42444125F0D}">
      <text>
        <r>
          <rPr>
            <b/>
            <sz val="10"/>
            <color rgb="FF000000"/>
            <rFont val="Tahoma"/>
            <family val="2"/>
          </rPr>
          <t>Kodjovi PLAKOO :</t>
        </r>
        <r>
          <rPr>
            <sz val="10"/>
            <color rgb="FF000000"/>
            <rFont val="Tahoma"/>
            <family val="2"/>
          </rPr>
          <t xml:space="preserve">
GIS-based tool identifying the least-cost electrification option among six alternative configurations (grid, mini-grid, stand-alone). Source: https://onsset.readthedocs.io/en/latest/</t>
        </r>
      </text>
    </comment>
    <comment ref="N10" authorId="0" shapeId="0" xr:uid="{35B13C79-AE6C-1648-9204-B10C869A09F5}">
      <text>
        <r>
          <rPr>
            <b/>
            <sz val="10"/>
            <color rgb="FF000000"/>
            <rFont val="Tahoma"/>
            <family val="2"/>
          </rPr>
          <t>Kodjovi PLAKOO :</t>
        </r>
        <r>
          <rPr>
            <sz val="10"/>
            <color rgb="FF000000"/>
            <rFont val="Tahoma"/>
            <family val="2"/>
          </rPr>
          <t xml:space="preserve">
Non-profit project relying on external funding, administered by the Division of Energy Systems at KTH; no commercial helpdesk - support via documentation, GitHub and the teaching kit. Source: https://onsset.github.io/teaching_kit/</t>
        </r>
      </text>
    </comment>
    <comment ref="R10" authorId="0" shapeId="0" xr:uid="{88F99D73-E780-2342-9760-9C3EC745EAB4}">
      <text>
        <r>
          <rPr>
            <b/>
            <sz val="10"/>
            <color rgb="FF000000"/>
            <rFont val="Tahoma"/>
            <family val="2"/>
          </rPr>
          <t>Kodjovi PLAKOO :</t>
        </r>
        <r>
          <rPr>
            <sz val="10"/>
            <color rgb="FF000000"/>
            <rFont val="Tahoma"/>
            <family val="2"/>
          </rPr>
          <t xml:space="preserve">
Scope is electricity access: demand estimation and least-cost electricity supply option per settlement; no cooking-fuel module documented. Source: https://github.com/KTH-dESA/OnSSET-2016/blob/master/OnSSET_Manual/OnSSET_model.rst</t>
        </r>
      </text>
    </comment>
    <comment ref="S10" authorId="0" shapeId="0" xr:uid="{E5F50E1A-0414-7C4C-A37E-7B0F878798DE}">
      <text>
        <r>
          <rPr>
            <b/>
            <sz val="10"/>
            <color rgb="FF000000"/>
            <rFont val="Tahoma"/>
            <family val="2"/>
          </rPr>
          <t>Corrected: produces investment requirements and levelised costs per settlement (economic modelling); no debt/equity, tariff or subsidy structures. Source: https://onsset.readthedocs.io/en/latest/</t>
        </r>
      </text>
    </comment>
    <comment ref="T10" authorId="0" shapeId="0" xr:uid="{D2D63914-4C2C-E54F-A17E-B3B0ABE48A55}">
      <text>
        <r>
          <rPr>
            <b/>
            <sz val="10"/>
            <color rgb="FF000000"/>
            <rFont val="Tahoma"/>
            <family val="2"/>
          </rPr>
          <t>Kodjovi PLAKOO :</t>
        </r>
        <r>
          <rPr>
            <sz val="10"/>
            <color rgb="FF000000"/>
            <rFont val="Tahoma"/>
            <family val="2"/>
          </rPr>
          <t xml:space="preserve">
Source: https://onsset.readthedocs.io/en/latest/ , https://github.com/KTH-dESA/OnSSET-2016/blob/master/OnSSET_Manual/OnSSET_model.rst and https://onsset.github.io/teaching_kit/</t>
        </r>
      </text>
    </comment>
    <comment ref="U10" authorId="0" shapeId="0" xr:uid="{01428E97-B216-B543-8AD3-28F8D69CCED6}">
      <text>
        <r>
          <rPr>
            <b/>
            <sz val="10"/>
            <color rgb="FF000000"/>
            <rFont val="Tahoma"/>
            <family val="2"/>
          </rPr>
          <t>Kodjovi PLAKOO :</t>
        </r>
        <r>
          <rPr>
            <sz val="10"/>
            <color rgb="FF000000"/>
            <rFont val="Tahoma"/>
            <family val="2"/>
          </rPr>
          <t xml:space="preserve">
Partly documented: KTH training materials state a GIS environment is required and that GIS processing is complex (https://energypedia.info/images/7/7c/Afghanistan_Energy_Study_Day_2.1_Introduction_to_online_ONSSET_Dubai_2017.pdf). Peer-reviewed data assessment found only 14 of 25 core county-level inputs readily available (https://www.ncbi.nlm.nih.gov/pmc/articles/PMC9679714/). Scope limitation is an inference.</t>
        </r>
      </text>
    </comment>
    <comment ref="V10" authorId="0" shapeId="0" xr:uid="{7DBE5EE7-4193-984A-B236-AD40E976EB22}">
      <text>
        <r>
          <rPr>
            <b/>
            <sz val="10"/>
            <color rgb="FF000000"/>
            <rFont val="Tahoma"/>
            <family val="2"/>
          </rPr>
          <t>Kodjovi PLAKOO :</t>
        </r>
        <r>
          <rPr>
            <sz val="10"/>
            <color rgb="FF000000"/>
            <rFont val="Tahoma"/>
            <family val="2"/>
          </rPr>
          <t xml:space="preserve">
Source: https://onsset.readthedocs.io/en/latest/</t>
        </r>
      </text>
    </comment>
    <comment ref="W10" authorId="0" shapeId="0" xr:uid="{AFDB8070-8D4F-FF4A-A596-12736CD196BB}">
      <text>
        <r>
          <rPr>
            <b/>
            <sz val="10"/>
            <color rgb="FF000000"/>
            <rFont val="Tahoma"/>
            <family val="2"/>
          </rPr>
          <t>Kodjovi PLAKOO :</t>
        </r>
        <r>
          <rPr>
            <sz val="10"/>
            <color rgb="FF000000"/>
            <rFont val="Tahoma"/>
            <family val="2"/>
          </rPr>
          <t xml:space="preserve">
OnSSET-OSeMOSYS coupling documented in peer-reviewed use (Ethiopia long-term pathways, https://www.ncbi.nlm.nih.gov/pmc/articles/PMC9875182/); GIS software required per KTH training materials. GEGIS pairing observed in this inventory - see study_tools.</t>
        </r>
      </text>
    </comment>
    <comment ref="X10" authorId="0" shapeId="0" xr:uid="{28837E94-D025-BF40-8D63-8A92FA024231}">
      <text>
        <r>
          <rPr>
            <b/>
            <sz val="10"/>
            <color rgb="FF000000"/>
            <rFont val="Tahoma"/>
            <family val="2"/>
          </rPr>
          <t>Kodjovi PLAKOO :</t>
        </r>
        <r>
          <rPr>
            <sz val="10"/>
            <color rgb="FF000000"/>
            <rFont val="Tahoma"/>
            <family val="2"/>
          </rPr>
          <t xml:space="preserve">
</t>
        </r>
        <r>
          <rPr>
            <sz val="10"/>
            <color rgb="FF000000"/>
            <rFont val="Tahoma"/>
            <family val="2"/>
          </rPr>
          <t>Python-based; requires a GIS environment for data preparation but free options (QGIS, GRASS) are documented alongside ArcGIS. Source: https://energypedia.info/images/7/7c/Afghanistan_Energy_Study_Day_2.1_Introduction_to_online_ONSSET_Dubai_2017.pdf</t>
        </r>
      </text>
    </comment>
    <comment ref="X11" authorId="0" shapeId="0" xr:uid="{4BC5390D-4657-DB43-9B57-97063C5EB8BF}">
      <text>
        <r>
          <rPr>
            <b/>
            <sz val="10"/>
            <color rgb="FF000000"/>
            <rFont val="Tahoma"/>
            <family val="2"/>
          </rPr>
          <t>Kodjovi PLAKOO :</t>
        </r>
        <r>
          <rPr>
            <sz val="10"/>
            <color rgb="FF000000"/>
            <rFont val="Tahoma"/>
            <family val="2"/>
          </rPr>
          <t xml:space="preserve">
Recorded from the weaknesses already stated in this row: dependency on proprietary GAMS solvers for large-scale problems.</t>
        </r>
      </text>
    </comment>
    <comment ref="C13" authorId="0" shapeId="0" xr:uid="{02A75206-BBE5-C543-AF01-9A84FFDAEC3E}">
      <text>
        <r>
          <rPr>
            <b/>
            <sz val="10"/>
            <color rgb="FF000000"/>
            <rFont val="Tahoma"/>
            <family val="2"/>
          </rPr>
          <t>Kodjovi PLAKOO :</t>
        </r>
        <r>
          <rPr>
            <sz val="10"/>
            <color rgb="FF000000"/>
            <rFont val="Tahoma"/>
            <family val="2"/>
          </rPr>
          <t xml:space="preserve">
</t>
        </r>
        <r>
          <rPr>
            <sz val="10"/>
            <color rgb="FF000000"/>
            <rFont val="Tahoma"/>
            <family val="2"/>
          </rPr>
          <t>HOMER Pro simulates the engineering and economic feasibility of off-grid and grid-tied distributed energy systems combining conventional and renewable power, storage and load management. Source: UL Solutions, https://www.ul.com/software/ultrus/homer-pro</t>
        </r>
      </text>
    </comment>
    <comment ref="N13" authorId="0" shapeId="0" xr:uid="{ED04301D-FEB9-194F-87B9-A49E11D8F463}">
      <text>
        <r>
          <rPr>
            <b/>
            <sz val="10"/>
            <color rgb="FF000000"/>
            <rFont val="Tahoma"/>
            <family val="2"/>
          </rPr>
          <t>Kodjovi PLAKOO :</t>
        </r>
        <r>
          <rPr>
            <sz val="10"/>
            <color rgb="FF000000"/>
            <rFont val="Tahoma"/>
            <family val="2"/>
          </rPr>
          <t xml:space="preserve">
</t>
        </r>
        <r>
          <rPr>
            <sz val="10"/>
            <color rgb="FF000000"/>
            <rFont val="Tahoma"/>
            <family val="2"/>
          </rPr>
          <t>Official support desk, knowledge base, video tutorials and paid hourly HOMER specialists via UL Solutions; 2 hours of Premium Support included with an annual HOMER Grid licence. Source: https://homerenergy.com/support</t>
        </r>
      </text>
    </comment>
    <comment ref="R13" authorId="0" shapeId="0" xr:uid="{9383E705-39BB-7840-89EC-669B140269A1}">
      <text>
        <r>
          <rPr>
            <b/>
            <sz val="10"/>
            <color rgb="FF000000"/>
            <rFont val="Tahoma"/>
            <family val="2"/>
          </rPr>
          <t>Kodjovi PLAKOO :</t>
        </r>
        <r>
          <rPr>
            <sz val="10"/>
            <color rgb="FF000000"/>
            <rFont val="Tahoma"/>
            <family val="2"/>
          </rPr>
          <t xml:space="preserve">
</t>
        </r>
        <r>
          <rPr>
            <sz val="10"/>
            <color rgb="FF000000"/>
            <rFont val="Tahoma"/>
            <family val="2"/>
          </rPr>
          <t>Documented scope covers electrical and thermal loads of hybrid power systems; no cooking-fuel or stove module is documented by the vendor. Source: https://homerenergy.com/homer-pro</t>
        </r>
      </text>
    </comment>
    <comment ref="S13" authorId="0" shapeId="0" xr:uid="{2B43E90C-3DBD-BD43-BA65-4123FFFA92E2}">
      <text>
        <r>
          <rPr>
            <b/>
            <sz val="10"/>
            <color rgb="FF000000"/>
            <rFont val="Tahoma"/>
            <family val="2"/>
          </rPr>
          <t>Corrected from yes: HOMER Pro's core outputs are net present cost and cost of energy (economic). Financing-side capability is limited but real - project lifetime and discount/inflation rates are inputs, HOMER Front targets project IRR for storage, and the proposal writer is aimed at clients and investors. No debt/equity or loan structuring documented. Sources: https://www.ul.com/software/ultrus/homer-microgrid-and-hybrid-power-modeling-software and https://homerenergy.com/homer-pro</t>
        </r>
      </text>
    </comment>
    <comment ref="T13" authorId="0" shapeId="0" xr:uid="{C4707D42-EBB3-1D47-B062-0AECE89E09BA}">
      <text>
        <r>
          <rPr>
            <b/>
            <sz val="10"/>
            <color rgb="FF000000"/>
            <rFont val="Tahoma"/>
            <family val="2"/>
          </rPr>
          <t>Kodjovi PLAKOO :</t>
        </r>
        <r>
          <rPr>
            <sz val="10"/>
            <color rgb="FF000000"/>
            <rFont val="Tahoma"/>
            <family val="2"/>
          </rPr>
          <t xml:space="preserve">
</t>
        </r>
        <r>
          <rPr>
            <sz val="10"/>
            <color rgb="FF000000"/>
            <rFont val="Tahoma"/>
            <family val="2"/>
          </rPr>
          <t>Source: https://homerenergy.com/homer-pro and https://ul-renewables.com/homer/pro</t>
        </r>
      </text>
    </comment>
    <comment ref="U13" authorId="0" shapeId="0" xr:uid="{7238D26C-1611-2E4B-97FC-385180161F84}">
      <text>
        <r>
          <rPr>
            <b/>
            <sz val="10"/>
            <color rgb="FF000000"/>
            <rFont val="Tahoma"/>
            <family val="2"/>
          </rPr>
          <t>Kodjovi PLAKOO :</t>
        </r>
        <r>
          <rPr>
            <sz val="10"/>
            <color rgb="FF000000"/>
            <rFont val="Tahoma"/>
            <family val="2"/>
          </rPr>
          <t xml:space="preserve">
</t>
        </r>
        <r>
          <rPr>
            <sz val="10"/>
            <color rgb="FF000000"/>
            <rFont val="Tahoma"/>
            <family val="2"/>
          </rPr>
          <t>Not stated as weaknesses by the vendor - inferred from documented product scope: modular licensing (https://www.ul.com/software/ultrus/homer-pro) and MATLAB-based custom dispatch requiring 250 parameters (https://www.ul.com/news/homer-grid-users-can-now-design-custom-microgrid-control-strategies)</t>
        </r>
      </text>
    </comment>
    <comment ref="V13" authorId="0" shapeId="0" xr:uid="{FC55244D-286B-4646-8712-5CE53939E979}">
      <text>
        <r>
          <rPr>
            <b/>
            <sz val="10"/>
            <color rgb="FF000000"/>
            <rFont val="Tahoma"/>
            <family val="2"/>
          </rPr>
          <t>Kodjovi PLAKOO :</t>
        </r>
        <r>
          <rPr>
            <sz val="10"/>
            <color rgb="FF000000"/>
            <rFont val="Tahoma"/>
            <family val="2"/>
          </rPr>
          <t xml:space="preserve">
</t>
        </r>
        <r>
          <rPr>
            <sz val="10"/>
            <color rgb="FF000000"/>
            <rFont val="Tahoma"/>
            <family val="2"/>
          </rPr>
          <t>Source: https://ul-renewables.com/homer/pro and https://www.ul.com/software/ultrus/homer-pro</t>
        </r>
      </text>
    </comment>
    <comment ref="W13" authorId="0" shapeId="0" xr:uid="{6B408EAF-FC56-144A-BAFC-533BCA66B2D1}">
      <text>
        <r>
          <rPr>
            <b/>
            <sz val="10"/>
            <color rgb="FF000000"/>
            <rFont val="Tahoma"/>
            <family val="2"/>
          </rPr>
          <t>Kodjovi PLAKOO :</t>
        </r>
        <r>
          <rPr>
            <sz val="10"/>
            <color rgb="FF000000"/>
            <rFont val="Tahoma"/>
            <family val="2"/>
          </rPr>
          <t xml:space="preserve">
</t>
        </r>
        <r>
          <rPr>
            <sz val="10"/>
            <color rgb="FF000000"/>
            <rFont val="Tahoma"/>
            <family val="2"/>
          </rPr>
          <t>Pairings observed in this inventory - see co-occurrence by study_id in the study_tools sheet (HOMER is frequently combined with PV design and GIS tools for site selection).</t>
        </r>
      </text>
    </comment>
    <comment ref="X13" authorId="0" shapeId="0" xr:uid="{89D0406D-0B01-9E49-B3C5-B90BAE9A0BBC}">
      <text>
        <r>
          <rPr>
            <b/>
            <sz val="10"/>
            <color rgb="FF000000"/>
            <rFont val="Tahoma"/>
            <family val="2"/>
          </rPr>
          <t>Kodjovi PLAKOO :</t>
        </r>
        <r>
          <rPr>
            <sz val="10"/>
            <color rgb="FF000000"/>
            <rFont val="Tahoma"/>
            <family val="2"/>
          </rPr>
          <t xml:space="preserve">
</t>
        </r>
        <r>
          <rPr>
            <sz val="10"/>
            <color rgb="FF000000"/>
            <rFont val="Tahoma"/>
            <family val="2"/>
          </rPr>
          <t>HOMER itself is standalone; MATLAB is required only to implement a custom dispatch strategy via the Controller API. Source: https://www.ul.com/news/homer-grid-users-can-now-design-custom-microgrid-control-strategies</t>
        </r>
      </text>
    </comment>
    <comment ref="F33" authorId="0" shapeId="0" xr:uid="{353746B1-E1C1-CA48-BE9C-87E9469FB3B4}">
      <text>
        <r>
          <rPr>
            <b/>
            <sz val="10"/>
            <color rgb="FF000000"/>
            <rFont val="Tahoma"/>
            <family val="2"/>
          </rPr>
          <t>Kodjovi PLAKOO :</t>
        </r>
        <r>
          <rPr>
            <sz val="10"/>
            <color rgb="FF000000"/>
            <rFont val="Tahoma"/>
            <family val="2"/>
          </rPr>
          <t xml:space="preserve">
Annual subscription, per workstation; PVsyst SA is the exclusive worldwide distributor. Source: https://www.pvsyst.com/pdf/common/subscription-contract-english.pdf</t>
        </r>
      </text>
    </comment>
    <comment ref="G33" authorId="0" shapeId="0" xr:uid="{0F3F4519-A652-184F-8C07-8D44BA92BAC2}">
      <text>
        <r>
          <rPr>
            <b/>
            <sz val="10"/>
            <color rgb="FF000000"/>
            <rFont val="Tahoma"/>
            <family val="2"/>
          </rPr>
          <t>Kodjovi PLAKOO :</t>
        </r>
        <r>
          <rPr>
            <sz val="10"/>
            <color rgb="FF000000"/>
            <rFont val="Tahoma"/>
            <family val="2"/>
          </rPr>
          <t xml:space="preserve">
CHF 700/user/year, PVsyst 8 Professional licence (annual subscription, full features). ~USD 775. Source: PVsyst official shop, https://www.pvsyst.com/en/shop/</t>
        </r>
      </text>
    </comment>
    <comment ref="G34" authorId="0" shapeId="0" xr:uid="{66F5E2DD-9B2D-364B-BE46-402D7FCBFDB0}">
      <text>
        <r>
          <rPr>
            <b/>
            <sz val="10"/>
            <color rgb="FF000000"/>
            <rFont val="Tahoma"/>
            <family val="2"/>
          </rPr>
          <t>Kodjovi PLAKOO :</t>
        </r>
        <r>
          <rPr>
            <sz val="10"/>
            <color rgb="FF000000"/>
            <rFont val="Tahoma"/>
            <family val="2"/>
          </rPr>
          <t xml:space="preserve">
No public list price - MathWorks does not publish list pricing; quotes only. Source: https://www.mathworks.com/pricing-licensing.html</t>
        </r>
      </text>
    </comment>
    <comment ref="X34" authorId="0" shapeId="0" xr:uid="{C37AB9CB-30F7-CB45-9681-7C13D5B60BC7}">
      <text>
        <r>
          <rPr>
            <b/>
            <sz val="10"/>
            <color rgb="FF000000"/>
            <rFont val="Tahoma"/>
            <family val="2"/>
          </rPr>
          <t>Kodjovi PLAKOO :</t>
        </r>
        <r>
          <rPr>
            <sz val="10"/>
            <color rgb="FF000000"/>
            <rFont val="Tahoma"/>
            <family val="2"/>
          </rPr>
          <t xml:space="preserve">
Simulink is an add-on to MATLAB and cannot be licensed or run without it. Source: https://www.mathworks.com/pricing-licensing.html</t>
        </r>
      </text>
    </comment>
    <comment ref="G35" authorId="0" shapeId="0" xr:uid="{8A0B5338-4FD7-5040-A375-949294E44A45}">
      <text>
        <r>
          <rPr>
            <b/>
            <sz val="10"/>
            <color rgb="FF000000"/>
            <rFont val="Tahoma"/>
            <family val="2"/>
          </rPr>
          <t>Kodjovi PLAKOO :</t>
        </r>
        <r>
          <rPr>
            <sz val="10"/>
            <color rgb="FF000000"/>
            <rFont val="Tahoma"/>
            <family val="2"/>
          </rPr>
          <t xml:space="preserve">
</t>
        </r>
        <r>
          <rPr>
            <sz val="10"/>
            <color rgb="FF000000"/>
            <rFont val="Tahoma"/>
            <family val="2"/>
          </rPr>
          <t>Not verified - no official price checked. Commercial licence, price on application from isee systems.</t>
        </r>
      </text>
    </comment>
    <comment ref="G37" authorId="0" shapeId="0" xr:uid="{E78F6D11-A4B2-BD4D-A7D7-A5FCE992FA8A}">
      <text>
        <r>
          <rPr>
            <b/>
            <sz val="10"/>
            <color rgb="FF000000"/>
            <rFont val="Tahoma"/>
            <family val="2"/>
          </rPr>
          <t>Kodjovi PLAKOO :</t>
        </r>
        <r>
          <rPr>
            <sz val="10"/>
            <color rgb="FF000000"/>
            <rFont val="Tahoma"/>
            <family val="2"/>
          </rPr>
          <t xml:space="preserve">
Not verified - ETAP pricing is quote-based, no public list price.</t>
        </r>
      </text>
    </comment>
    <comment ref="G38" authorId="0" shapeId="0" xr:uid="{2A8DBED3-633F-AE40-BE46-C11CA027F2C8}">
      <text>
        <r>
          <rPr>
            <b/>
            <sz val="10"/>
            <color rgb="FF000000"/>
            <rFont val="Tahoma"/>
            <family val="2"/>
          </rPr>
          <t>Kodjovi PLAKOO :</t>
        </r>
        <r>
          <rPr>
            <sz val="10"/>
            <color rgb="FF000000"/>
            <rFont val="Tahoma"/>
            <family val="2"/>
          </rPr>
          <t xml:space="preserve">
Not verified - DIgSILENT PowerFactory pricing is quote-based, no public list price.</t>
        </r>
      </text>
    </comment>
    <comment ref="G39" authorId="0" shapeId="0" xr:uid="{D3C62879-534C-BD4A-A5E5-9AFEC6E9D662}">
      <text>
        <r>
          <rPr>
            <b/>
            <sz val="10"/>
            <color rgb="FF000000"/>
            <rFont val="Tahoma"/>
            <family val="2"/>
          </rPr>
          <t>Kodjovi PLAKOO :</t>
        </r>
        <r>
          <rPr>
            <sz val="10"/>
            <color rgb="FF000000"/>
            <rFont val="Tahoma"/>
            <family val="2"/>
          </rPr>
          <t xml:space="preserve">
Not verified - Siemens PSS/E pricing is quote-based, no public list price.</t>
        </r>
      </text>
    </comment>
    <comment ref="F41" authorId="0" shapeId="0" xr:uid="{CBA4DA60-83AC-F048-9B47-311481E7A8AB}">
      <text>
        <r>
          <rPr>
            <b/>
            <sz val="10"/>
            <color rgb="FF000000"/>
            <rFont val="Tahoma"/>
            <family val="2"/>
          </rPr>
          <t>Kodjovi PLAKOO :</t>
        </r>
        <r>
          <rPr>
            <sz val="10"/>
            <color rgb="FF000000"/>
            <rFont val="Tahoma"/>
            <family val="2"/>
          </rPr>
          <t xml:space="preserve">
</t>
        </r>
        <r>
          <rPr>
            <sz val="10"/>
            <color rgb="FF000000"/>
            <rFont val="Tahoma"/>
            <family val="2"/>
          </rPr>
          <t>Commercial licence confirmed - official licence agreement states the software is not free or shareware. Source: https://designbuilder.co.uk/software/software-license</t>
        </r>
      </text>
    </comment>
    <comment ref="G41" authorId="0" shapeId="0" xr:uid="{AC050FFE-29A9-8C41-A2F6-2608457B3F5D}">
      <text>
        <r>
          <rPr>
            <b/>
            <sz val="10"/>
            <color rgb="FF000000"/>
            <rFont val="Tahoma"/>
            <family val="2"/>
          </rPr>
          <t>Kodjovi PLAKOO :</t>
        </r>
        <r>
          <rPr>
            <sz val="10"/>
            <color rgb="FF000000"/>
            <rFont val="Tahoma"/>
            <family val="2"/>
          </rPr>
          <t xml:space="preserve">
No headline list price published on the official pricing page; subscription or perpetual licence per module. Source: https://designbuilder.co.uk/software/designbuilder-pricing</t>
        </r>
      </text>
    </comment>
    <comment ref="E42" authorId="0" shapeId="0" xr:uid="{C9A02CA7-B596-3D49-B805-F6591EDC3FFF}">
      <text>
        <r>
          <rPr>
            <b/>
            <sz val="10"/>
            <color rgb="FF000000"/>
            <rFont val="Tahoma"/>
            <family val="2"/>
          </rPr>
          <t>Kodjovi PLAKOO :</t>
        </r>
        <r>
          <rPr>
            <sz val="10"/>
            <color rgb="FF000000"/>
            <rFont val="Tahoma"/>
            <family val="2"/>
          </rPr>
          <t xml:space="preserve">
Developed at the Solar Energy Laboratory, University of Wisconsin-Madison; sold via 11 official distributors. Source: https://trnsys.org/</t>
        </r>
      </text>
    </comment>
    <comment ref="G42" authorId="0" shapeId="0" xr:uid="{A2A9A66E-6776-7A4E-9A82-FF3464E8DA83}">
      <text>
        <r>
          <rPr>
            <b/>
            <sz val="10"/>
            <color rgb="FF000000"/>
            <rFont val="Tahoma"/>
            <family val="2"/>
          </rPr>
          <t>Kodjovi PLAKOO :</t>
        </r>
        <r>
          <rPr>
            <sz val="10"/>
            <color rgb="FF000000"/>
            <rFont val="Tahoma"/>
            <family val="2"/>
          </rPr>
          <t xml:space="preserve">
Price only available from official TRNSYS distributors - vendor FAQ states 'contact your official TRNSYS distributor for a price list'. Source: https://trnsys.org/frequently-asked-questions/</t>
        </r>
      </text>
    </comment>
    <comment ref="G43" authorId="0" shapeId="0" xr:uid="{6D0FDA52-D5E8-0C4C-A3E0-A39FF7ACDB7D}">
      <text>
        <r>
          <rPr>
            <b/>
            <sz val="10"/>
            <color rgb="FF000000"/>
            <rFont val="Tahoma"/>
            <family val="2"/>
          </rPr>
          <t>Kodjovi PLAKOO :</t>
        </r>
        <r>
          <rPr>
            <sz val="10"/>
            <color rgb="FF000000"/>
            <rFont val="Tahoma"/>
            <family val="2"/>
          </rPr>
          <t xml:space="preserve">
Not verified - no official price checked (F-Chart Software commercial licence).</t>
        </r>
      </text>
    </comment>
    <comment ref="G44" authorId="0" shapeId="0" xr:uid="{B0368624-C96F-6C41-A30F-9B70809FAC97}">
      <text>
        <r>
          <rPr>
            <b/>
            <sz val="10"/>
            <color rgb="FF000000"/>
            <rFont val="Tahoma"/>
            <family val="2"/>
          </rPr>
          <t>Kodjovi PLAKOO :</t>
        </r>
        <r>
          <rPr>
            <sz val="10"/>
            <color rgb="FF000000"/>
            <rFont val="Tahoma"/>
            <family val="2"/>
          </rPr>
          <t xml:space="preserve">
Not verified - no official price checked (iHOGA PRO commercial licence, Univ. of Zaragoza).</t>
        </r>
      </text>
    </comment>
    <comment ref="G49" authorId="0" shapeId="0" xr:uid="{0BE95E25-1877-8E44-9565-BE8A2B36E15F}">
      <text>
        <r>
          <rPr>
            <b/>
            <sz val="10"/>
            <color rgb="FF000000"/>
            <rFont val="Tahoma"/>
            <family val="2"/>
          </rPr>
          <t>Kodjovi PLAKOO :</t>
        </r>
        <r>
          <rPr>
            <sz val="10"/>
            <color rgb="FF000000"/>
            <rFont val="Tahoma"/>
            <family val="2"/>
          </rPr>
          <t xml:space="preserve">
Not verified - no official price checked (DTU Wind Energy commercial licence).</t>
        </r>
      </text>
    </comment>
    <comment ref="G50" authorId="0" shapeId="0" xr:uid="{4F8497EC-751B-B24A-8AC6-534645A3AE2F}">
      <text>
        <r>
          <rPr>
            <b/>
            <sz val="10"/>
            <color rgb="FF000000"/>
            <rFont val="Tahoma"/>
            <family val="2"/>
          </rPr>
          <t>Kodjovi PLAKOO :</t>
        </r>
        <r>
          <rPr>
            <sz val="10"/>
            <color rgb="FF000000"/>
            <rFont val="Tahoma"/>
            <family val="2"/>
          </rPr>
          <t xml:space="preserve">
Not verified - Solargis pricing is subscription/quote-based.</t>
        </r>
      </text>
    </comment>
    <comment ref="G53" authorId="0" shapeId="0" xr:uid="{2FA46B78-5A36-3843-A977-FF91FF99B1E6}">
      <text>
        <r>
          <rPr>
            <b/>
            <sz val="10"/>
            <color rgb="FF000000"/>
            <rFont val="Tahoma"/>
            <family val="2"/>
          </rPr>
          <t>Kodjovi PLAKOO :</t>
        </r>
        <r>
          <rPr>
            <sz val="10"/>
            <color rgb="FF000000"/>
            <rFont val="Tahoma"/>
            <family val="2"/>
          </rPr>
          <t xml:space="preserve">
Not verified - Powersim Studio pricing is quote-based.</t>
        </r>
      </text>
    </comment>
    <comment ref="G54" authorId="0" shapeId="0" xr:uid="{0F9313DB-CAD7-3142-9228-57566B65F9E9}">
      <text>
        <r>
          <rPr>
            <b/>
            <sz val="10"/>
            <color rgb="FF000000"/>
            <rFont val="Tahoma"/>
            <family val="2"/>
          </rPr>
          <t>Kodjovi PLAKOO :</t>
        </r>
        <r>
          <rPr>
            <sz val="10"/>
            <color rgb="FF000000"/>
            <rFont val="Tahoma"/>
            <family val="2"/>
          </rPr>
          <t xml:space="preserve">
Not verified - AIMMS pricing is quote-based, no public list price.</t>
        </r>
      </text>
    </comment>
    <comment ref="G58" authorId="0" shapeId="0" xr:uid="{BBAE9FF6-E26E-7942-8FD0-4D409604F989}">
      <text>
        <r>
          <rPr>
            <b/>
            <sz val="10"/>
            <color rgb="FF000000"/>
            <rFont val="Tahoma"/>
            <family val="2"/>
          </rPr>
          <t>Kodjovi PLAKOO :</t>
        </r>
        <r>
          <rPr>
            <sz val="10"/>
            <color rgb="FF000000"/>
            <rFont val="Tahoma"/>
            <family val="2"/>
          </rPr>
          <t xml:space="preserve">
</t>
        </r>
        <r>
          <rPr>
            <sz val="10"/>
            <color rgb="FF000000"/>
            <rFont val="Tahoma"/>
            <family val="2"/>
          </rPr>
          <t>Not verified - Sphera/GaBi LCA pricing is quote-based.</t>
        </r>
      </text>
    </comment>
    <comment ref="G59" authorId="0" shapeId="0" xr:uid="{C7B258D9-D541-FD49-BA6E-3815AA1333C1}">
      <text>
        <r>
          <rPr>
            <b/>
            <sz val="10"/>
            <color rgb="FF000000"/>
            <rFont val="Tahoma"/>
            <family val="2"/>
          </rPr>
          <t>Kodjovi PLAKOO :</t>
        </r>
        <r>
          <rPr>
            <sz val="10"/>
            <color rgb="FF000000"/>
            <rFont val="Tahoma"/>
            <family val="2"/>
          </rPr>
          <t xml:space="preserve">
</t>
        </r>
        <r>
          <rPr>
            <sz val="10"/>
            <color rgb="FF000000"/>
            <rFont val="Tahoma"/>
            <family val="2"/>
          </rPr>
          <t>Not verified - AspenTech pricing is quote-based, no public list price.</t>
        </r>
      </text>
    </comment>
    <comment ref="G64" authorId="0" shapeId="0" xr:uid="{5B347E0B-2780-9944-8F49-E74A8DD38B87}">
      <text>
        <r>
          <rPr>
            <b/>
            <sz val="10"/>
            <color rgb="FF000000"/>
            <rFont val="Tahoma"/>
            <family val="2"/>
          </rPr>
          <t>Kodjovi PLAKOO :</t>
        </r>
        <r>
          <rPr>
            <sz val="10"/>
            <color rgb="FF000000"/>
            <rFont val="Tahoma"/>
            <family val="2"/>
          </rPr>
          <t xml:space="preserve">
</t>
        </r>
        <r>
          <rPr>
            <sz val="10"/>
            <color rgb="FF000000"/>
            <rFont val="Tahoma"/>
            <family val="2"/>
          </rPr>
          <t>Single-user commercial pricing published but not captured; see official price table. Source: https://www.eviews.com/general/prices/prices.html</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<sst xmlns="http://schemas.openxmlformats.org/spreadsheetml/2006/main" count="19793" uniqueCount="5400">
  <si>
    <t>study_id</t>
  </si>
  <si>
    <t>authors</t>
  </si>
  <si>
    <t>model_name</t>
  </si>
  <si>
    <t>full_title</t>
  </si>
  <si>
    <t>year</t>
  </si>
  <si>
    <t>extraction_level</t>
  </si>
  <si>
    <t>study_category</t>
  </si>
  <si>
    <t>scale</t>
  </si>
  <si>
    <t>countries</t>
  </si>
  <si>
    <t xml:space="preserve">nb_countries_covered </t>
  </si>
  <si>
    <t>power_pool</t>
  </si>
  <si>
    <t>study_objective</t>
  </si>
  <si>
    <t>key result</t>
  </si>
  <si>
    <t>time_horizon_start</t>
  </si>
  <si>
    <t>time_horizon_end</t>
  </si>
  <si>
    <t>approach</t>
  </si>
  <si>
    <t>method</t>
  </si>
  <si>
    <t>mathematical approach</t>
  </si>
  <si>
    <t>hydro</t>
  </si>
  <si>
    <t>solar</t>
  </si>
  <si>
    <t>wind</t>
  </si>
  <si>
    <t>biomass</t>
  </si>
  <si>
    <t>nuclear</t>
  </si>
  <si>
    <t>geothermal</t>
  </si>
  <si>
    <t>fossil</t>
  </si>
  <si>
    <t>h2</t>
  </si>
  <si>
    <t>coal</t>
  </si>
  <si>
    <t>sector</t>
  </si>
  <si>
    <t>open_source</t>
  </si>
  <si>
    <t>sdg_7</t>
  </si>
  <si>
    <t>sdg_13</t>
  </si>
  <si>
    <t>ndc_mention</t>
  </si>
  <si>
    <t>agenda_2063</t>
  </si>
  <si>
    <t>aisesa_theme</t>
  </si>
  <si>
    <t>informal_economy</t>
  </si>
  <si>
    <t>biomass_charcoal</t>
  </si>
  <si>
    <t>clean_cooking</t>
  </si>
  <si>
    <t>power_reliability</t>
  </si>
  <si>
    <t>urbanization</t>
  </si>
  <si>
    <t>strenghts</t>
  </si>
  <si>
    <t>weaknesses</t>
  </si>
  <si>
    <t>Authors affiliation</t>
  </si>
  <si>
    <t>author_origin</t>
  </si>
  <si>
    <t>local_ownership</t>
  </si>
  <si>
    <t>institutional_users</t>
  </si>
  <si>
    <t>grey_litterature</t>
  </si>
  <si>
    <t>cost_of_capital</t>
  </si>
  <si>
    <t>financing_modelling</t>
  </si>
  <si>
    <t>financing mechanism</t>
  </si>
  <si>
    <t>link_doi</t>
  </si>
  <si>
    <t>contact</t>
  </si>
  <si>
    <t>Dalla Longa and van der Zwaan</t>
  </si>
  <si>
    <t>TIAM-ECN</t>
  </si>
  <si>
    <t>Heart of light: an assessment of enhanced electricity access in Africa</t>
  </si>
  <si>
    <t>full</t>
  </si>
  <si>
    <t>long_term_planning, rural_electrification, microgrid</t>
  </si>
  <si>
    <t>continental</t>
  </si>
  <si>
    <t>WAPP,SAPP,EAPP,CAPP,COMELEC</t>
  </si>
  <si>
    <t>To assess the pathways, deployment rate, and viability of off-grid electricity technologies in Africa, and evaluate how global climate policies might affect universal energy access.</t>
  </si>
  <si>
    <t>With targeted investment incentives, near-universal access can be achieved by 2050. Under baseline assumptions without such incentives, a "corridor of darkness" in the center of the continent will remain largely without electricity access until 2050</t>
  </si>
  <si>
    <t>bottom-up</t>
  </si>
  <si>
    <t>hybrid, optimization</t>
  </si>
  <si>
    <t>Linear_programming</t>
  </si>
  <si>
    <t>yes</t>
  </si>
  <si>
    <t>no</t>
  </si>
  <si>
    <t>electricity</t>
  </si>
  <si>
    <t>proprietary</t>
  </si>
  <si>
    <t>powering_livelihoods</t>
  </si>
  <si>
    <t>macroeconomic trends captured , large-scale model compatibility , high-resolution GIS datasets , detailed spatial resolution , SDG synergy identification</t>
  </si>
  <si>
    <t>no explicit urbanization scenarios , symmetric grid expansion assumption , stylistic WTP calculation , excludes local income distribution , excludes actual electricity prices , excludes supply reliability , ignores geographical characteristics in grid costs</t>
  </si>
  <si>
    <t>TNO Energy Transition (IT),University of Amsterdam - Faculty of Science (NL)</t>
  </si>
  <si>
    <t>NL,IT</t>
  </si>
  <si>
    <t>IEA,ESTAP,IRENA,IIASA,PIK,PBL(DE),E3Modelling S.A.,IPCC</t>
  </si>
  <si>
    <t>not_stated</t>
  </si>
  <si>
    <t>https://doi.org/10.1016/j.rser.2020.110399</t>
  </si>
  <si>
    <t>francesco.dallalonga@tno.nl, bob.vanderzwaan@tno.nl</t>
  </si>
  <si>
    <t>Multiconsult, African Development Bank (AfDB)</t>
  </si>
  <si>
    <t>Balmorel &amp; Custom Acess Expansion model</t>
  </si>
  <si>
    <t>Roadmap to the New Deal on Energy for Africa : An analysis of optimal expansion and investment requirements</t>
  </si>
  <si>
    <t>long_term_planning, geospatial, rural_electrification</t>
  </si>
  <si>
    <t>To determine the optimal set of investments required to meet electricity demand in each African country and region by 2020, 2025, and 2030, in order to achieve the aspirational vision of universal access to electricity by 2025 (100% urban, 95% rural)</t>
  </si>
  <si>
    <t>Achieving universal access and meeting demand requires an average annual investment of 29–39 billion USD until 2025 (total 230–310 billion USD). An additional 190–215 billion USD is required for the period 2026–2030, with East Africa seeing a massive solar and battery storage expansion, while West Africa relies heavily on natural gas and solar</t>
  </si>
  <si>
    <t>optimization</t>
  </si>
  <si>
    <t>Linear_programming, mixed-integer_programming</t>
  </si>
  <si>
    <t>electricity, power_heat</t>
  </si>
  <si>
    <t>mixed</t>
  </si>
  <si>
    <t>cross_cutting</t>
  </si>
  <si>
    <t>unprecedented data collection, high-resolution regional optimization, Balmorel model, tailor-made access expansion model, bottom-up analysis</t>
  </si>
  <si>
    <t>long-term projection uncertainty, technology changes, political turmoil, cross-border relations, economic growth uncertainty, human behavior, optimal pathways rather than absolute predictions, specific estimates instead of intervals</t>
  </si>
  <si>
    <t>Multiconsult, Norwegian University of Life Sciences (NMBU)</t>
  </si>
  <si>
    <t>NO</t>
  </si>
  <si>
    <t>AfDB (African Development Bank)</t>
  </si>
  <si>
    <t>Investment Subsidies (by lowering the capital costs of off/mini-grid renewable energy technologies by 50%),Financial Incentives (This mechanism is modelled by applying a 50% reduction to the Weighted Average Cost of Capital (WACC) for those same technologies)</t>
  </si>
  <si>
    <t>https://www.balmorel.com/</t>
  </si>
  <si>
    <t>Stevanato et al.</t>
  </si>
  <si>
    <t>Calliope Africa</t>
  </si>
  <si>
    <t xml:space="preserve"> Calliope Africa: Modeling the role of storage and transmission for renewable energy integration</t>
  </si>
  <si>
    <t>long_term_planning, dispatch, economic</t>
  </si>
  <si>
    <t>regional</t>
  </si>
  <si>
    <t>To evaluate the impact of PHES and transmission network expansion on Variable Renewable Energy (VRE) penetration.</t>
  </si>
  <si>
    <t>Strategic combinations of pumped hydro storage (PHES) and grid enhancements can significantly increase renewable utilization, reduce curtailment, and lower emissions, emphasizing the need for country-specific infrastructure planning strategies</t>
  </si>
  <si>
    <t>open</t>
  </si>
  <si>
    <t>none</t>
  </si>
  <si>
    <t>open-source, validated against official national statistics, manually gathered country-specific data, replicable methodology, includes both transmission and storage, high spatial resolution</t>
  </si>
  <si>
    <t>simplified transmission modelling (does not model detailed line-by-line power flows), methodology built only on current demand without future evolution, simplified positioning of potential new renewable technologies</t>
  </si>
  <si>
    <t>Politecnico di Milano-Department of Energy (Italy)</t>
  </si>
  <si>
    <t>IT</t>
  </si>
  <si>
    <t>None</t>
  </si>
  <si>
    <t>https://doi.org/10.1016/j.esd.2025.101760</t>
  </si>
  <si>
    <t>nicolo.stevanato@polimi.it</t>
  </si>
  <si>
    <t>Kirli et al.</t>
  </si>
  <si>
    <t>PyPSA meets Africa</t>
  </si>
  <si>
    <t>PyPSA meets Africa: Developing an open source electricity network model of the African continent</t>
  </si>
  <si>
    <t>long_term_planning, dispatch</t>
  </si>
  <si>
    <t>To develop an open initiative for African energy modeling and data sharing with optimal capacity expansion.</t>
  </si>
  <si>
    <t>paper outlines an automated, modular, and reproducible workflow to construct the first high-resolution open model of the African energy system capable of optimal capacity expansion and transmission grid modeling</t>
  </si>
  <si>
    <t>urban transitions</t>
  </si>
  <si>
    <t>open source, high spatial and temporal resolution, optimal capacity expansion, includes transmission grid physics, modular workflow, relies on FAIR open data principles</t>
  </si>
  <si>
    <t>data availability issues (relies heavily on machine learning to validate and fill gaps for missing asset data)</t>
  </si>
  <si>
    <t>School of Engineering - University of Edinburgh, Center for International Development and Environmental Research - Justus-Liebig-University Giessen, Department of Computer Science - UiT The Arctic University of Norway,School of Informatics - University of Edinburgh, School of Geosciences - University of Edinburgh</t>
  </si>
  <si>
    <t>GB,DE,NO</t>
  </si>
  <si>
    <t>https://doi.org/10.1109/AFRICON51333.2021.9570911</t>
  </si>
  <si>
    <t>desen.kirli@ed.ac.uk,johannes.hampp@zeu.uni-giessen.de,koen.v.greevenbroek@uit.no,r.grant-20@sms.ed.ac.uk,kiprakis@ed.ac.uk,m.mahmood-3@sms.ed.ac.uk, max.parzen@ed.ac.uk</t>
  </si>
  <si>
    <t>Taliotis et al.</t>
  </si>
  <si>
    <t>TEMBA</t>
  </si>
  <si>
    <t>An indicative analysis of investment opportunities in the African electricity supply sector — Using TEMBA (The Electricity Model Base for Africa)</t>
  </si>
  <si>
    <t>long_term_planning</t>
  </si>
  <si>
    <t>To examine indicative scenarios of power plant investments based on the potential for electricity trade.</t>
  </si>
  <si>
    <t>An enhanced grid network can significantly alter Africa's generation mix, lower total electricity generation costs through fuel savings, and unlock vast renewable energy potential</t>
  </si>
  <si>
    <t>open_source, high_geographical_resolution, repeatability, detailed_technological_mix, low_barrier_to_entry</t>
  </si>
  <si>
    <t>assumes_perfect_competition, assumes_perfect_foresight, no_demand_side_management, no_energy_efficiency_measures, demand_not_forecasted, limited_temporal_resolution</t>
  </si>
  <si>
    <t>KTH Royal Institute of Technology (Division of Energy Systems Analysis), United Nations Economic Commission for Africa</t>
  </si>
  <si>
    <t>SE,ET</t>
  </si>
  <si>
    <t>partial</t>
  </si>
  <si>
    <t>UNECA (United Nations Economic Commission for Africa), SIDA, World Bank, IRENA</t>
  </si>
  <si>
    <t>http://dx.doi.org/10.1016/j.esd.2015.12.001</t>
  </si>
  <si>
    <t>taliotis@kth.se</t>
  </si>
  <si>
    <t>Pappis et al.</t>
  </si>
  <si>
    <t>TEMBA (version 2.1)</t>
  </si>
  <si>
    <t>The effects of climate change mitigation strategies on the energy system of Africa and its associated water footprint</t>
  </si>
  <si>
    <t>long_term_planning, nexus</t>
  </si>
  <si>
    <t>Investigated the water footprint of African energy systems under various climate change mitigation scenarios (2.0°C and 1.5°C).</t>
  </si>
  <si>
    <t>Energy decarbonisation pathways (e.g., $1.5^{\circ}C$ scenario) decrease overall water consumption compared to the baseline but require higher overall water withdrawals due to the penetration of nuclear and carbon capture technologies</t>
  </si>
  <si>
    <t>full_energy</t>
  </si>
  <si>
    <t>open_source, integrates water constraints into capacity expansion, high temporal resolution considerations, inclusion of carbon removal technologies, detailed cooling technologies representation</t>
  </si>
  <si>
    <t>lacks endogenous accounting of energy efficiency costs, battery/pumped hydro storage only implicitly modeled, power sector reserve margins are averaged, lacks precise spatial allocation of power plants to precipitation patterns (needs GIS soft-link)</t>
  </si>
  <si>
    <t>KTH-Royal Institute of Technology (Sweden), Loughborough University (UK), Imperial College London (UK), Joint Research Centre (European Commission), United Nations Department of Economic and Social Affairs</t>
  </si>
  <si>
    <t>NL,IT,SE,GB,US</t>
  </si>
  <si>
    <t>Joint Research Centre (European Commission), United Nations</t>
  </si>
  <si>
    <t>https://iopscience.iop.org/article/10.1088/1748-9326/ac5ede</t>
  </si>
  <si>
    <t>pappis@kth.se</t>
  </si>
  <si>
    <t>IRENA</t>
  </si>
  <si>
    <t>SPLAT-CMP (System Planning Test-Continental Masterplan) model 2023</t>
  </si>
  <si>
    <t>Advancements in continental power system planning for Africa: Methodological framework of the African Continental Power Systems Masterplan's SPLAT-CMP model 2023</t>
  </si>
  <si>
    <t>to provide detailed insights into the design and setup of the SPLAT-CMP model to enhance the transparency and reproducibility of the modeling results for the Africa Continental Master Plan (CMP)</t>
  </si>
  <si>
    <t>The establishment of a flexible, continent-wide capacity expansion model integrating state-of-the-art geospatial renewable profiles, hydropower dynamics, and cross-border transmission to support planning for the African Single Electricity Market</t>
  </si>
  <si>
    <t>hybrid</t>
  </si>
  <si>
    <t>adaptable framework, high-resolution geospatial representation of VRE, comprehensive river flow modeling, collaborative Git-based version control</t>
  </si>
  <si>
    <t>domestic transmission bottlenecks are ignored due to copper-plate assumption, traditional time slicing underestimates wind variability, fixed 10% discount rate lacks country-specific granularity</t>
  </si>
  <si>
    <t>IRENA (International Renewable Energy Agency) and independent consultants</t>
  </si>
  <si>
    <t>AE</t>
  </si>
  <si>
    <t>IRENA, IAEA, AUDA-NEPAD, and the African Power Pools (WAPP, EAPP, SAPP, CAPP), EU-GTAF</t>
  </si>
  <si>
    <t>An economic cost-benefit analysis evaluating IRR and NPV was performed to rank priority investments</t>
  </si>
  <si>
    <t>https://www.irena.org/-/media/Files/IRENA/Agency/Publication/2024/Jul/IRENA_Advancements_CMP_Africa_2024.pdf</t>
  </si>
  <si>
    <t>SPLAT (System Planning Test) models (SPLAT-W, SPLAT-C, SPLAT-E, SPLAT-N,SPLAT-S)</t>
  </si>
  <si>
    <t>Africa Power Sector: Planning and Prospects for Renewable Energy - Synthesis Report</t>
  </si>
  <si>
    <t>To provide a synthesis of five regional assessments exploring the least-cost, long-term power supply options and prospects for renewable energy deployment in the African power sector by 2030</t>
  </si>
  <si>
    <t>The report demonstrates that scaling up renewable energy across Africa is a cost-competitive solution to meet rising electricity demand, and outlines how SPLAT models can actively support national and regional capacity building and policymaking</t>
  </si>
  <si>
    <t>occasional</t>
  </si>
  <si>
    <t>comprehensive continental overview, strong emphasis on capacity building, transparent data sharing</t>
  </si>
  <si>
    <t>relies on aggregated regional data rather than high-resolution national data, "copper-plate" assumptions within zones</t>
  </si>
  <si>
    <t>IRENA (International Renewable Energy Agency)</t>
  </si>
  <si>
    <t>IRENA, African power pools (WAPP, SAPP, EAPP, CAPP, COMELEC)</t>
  </si>
  <si>
    <t>https://www.irena.org/-/media/Files/IRENA/Agency/Publication/2013/WAPP.pdf</t>
  </si>
  <si>
    <t>SPLAT-ACEC (System Planning Test for the African Clean Energy Corridor)</t>
  </si>
  <si>
    <t>Planning and prospects for renewable power: Eastern and Southern Africa</t>
  </si>
  <si>
    <t>EAPP, SAPP</t>
  </si>
  <si>
    <t>To evaluate the long-term, cost-optimal power system expansion for the Eastern and Southern African power pools, exploring scenarios for accelerated renewable energy deployment and enhanced regional interconnectivity along the Africa Clean Energy Corridor (ACEC) up to 2040</t>
  </si>
  <si>
    <t>An integrated, high-renewable scenario (ACEC scenario) can meet growing electricity demand cost-effectively by heavily relying on solar PV, wind, and hydropower, avoiding significant new coal investments and substantially reducing emissions</t>
  </si>
  <si>
    <t>explicitly models the Africa Clean Energy Corridor (ACEC), integrates high-resolution spatial renewable energy zoning (SPLAT-GIS), robust sub-regional transmission analysis between EAPP and SAPP</t>
  </si>
  <si>
    <t>"copper-plate" assumption ignores domestic transmission bottlenecks, traditional time-slicing methods may underestimate variable renewable energy (VRE) short-term fluctuations.</t>
  </si>
  <si>
    <t>IRENA, SAPP, EAPP</t>
  </si>
  <si>
    <t>https://www.irena.org/-/media/Files/IRENA/Agency/Publication/2021/Apr/IRENA_Planning_Prospects_Africa_2021.pdf</t>
  </si>
  <si>
    <t>N.Ouedraogo</t>
  </si>
  <si>
    <t>LEAP-AFRICA</t>
  </si>
  <si>
    <t>Africa energy future: Alternative scenarios and their implications for sustainable development strategies</t>
  </si>
  <si>
    <t>WAPP, EAPP, CAPP, SAPP, COMELEC</t>
  </si>
  <si>
    <t>To assess the current status and predict the future composition of the power generation profile and associated global warming potential.</t>
  </si>
  <si>
    <t>Current trends (BAU) and moderate energy access (MEA) policies are insufficient to ensure universal access to modern energy by 2030 or 2040; significant efforts in energy efficiency and renewables are required</t>
  </si>
  <si>
    <t>accounting</t>
  </si>
  <si>
    <t>other</t>
  </si>
  <si>
    <t>powering_livelihoods, inclusive industrialisation</t>
  </si>
  <si>
    <t>Fits data scarcity well, allows for simulation of non-price policies and structural changes, captures rural energy demand</t>
  </si>
  <si>
    <t>Not a true hybrid model, limited in some policy prescriptions compared to specific optimization models</t>
  </si>
  <si>
    <t>UN Economic Commission for Africa (UNECA), Addis Ababa, Ethiopia</t>
  </si>
  <si>
    <t>ET</t>
  </si>
  <si>
    <t>UNECA</t>
  </si>
  <si>
    <t>http://dx.doi.org/10.1016/j.enpol.2017.03.021</t>
  </si>
  <si>
    <t>Nouedraogo@uneca.org, Ouedraogo.s.nadia@gmail.com</t>
  </si>
  <si>
    <t>Pavičević et al.</t>
  </si>
  <si>
    <t>Dispa-SET Africa</t>
  </si>
  <si>
    <t>Water-energy nexus in African power pools – The Dispa-SET Africa model</t>
  </si>
  <si>
    <t>nexus</t>
  </si>
  <si>
    <t>WAPP,EAPP,CAPP,SAPP</t>
  </si>
  <si>
    <t>To examine current and future electricity situations together with the potential of power trading between countries, and to investigate the relationship between water and energy by analysing the role of hydropower.</t>
  </si>
  <si>
    <t>African power pools show varying degrees of reliance on freshwater resources; increased cross-border interconnections are effective in reducing load shedding, VRES curtailment, and improving system flexibility</t>
  </si>
  <si>
    <t>optimization, simulation</t>
  </si>
  <si>
    <t>mixed-integer_programming, Linear_programming</t>
  </si>
  <si>
    <t>Open-source, continental coverage, detailed water-energy nexus methodology, hourly resolution</t>
  </si>
  <si>
    <t>Data-related limitations (low data quality/availability for some areas)</t>
  </si>
  <si>
    <t>KU Leuven (BE), European Commission Joint Research Centre (NL), University of Liege (BE), EnergyVille (BE)</t>
  </si>
  <si>
    <t>NL,BE</t>
  </si>
  <si>
    <t>European Commission (JRC)</t>
  </si>
  <si>
    <t>https://doi.org/10.1016/j.energy.2021.120623</t>
  </si>
  <si>
    <t>matija.pavievic@kuleuven.be</t>
  </si>
  <si>
    <t>Naïma Chabouni, Charlène Barnet, Edi Assoumou, Nadia Maïzi, and Sandrine Selosse</t>
  </si>
  <si>
    <t>TIMES-DZA</t>
  </si>
  <si>
    <t>Align Algeria's Energy Diversification Strategies with Energy and Climate Sustainable Development Goals</t>
  </si>
  <si>
    <t>subnational</t>
  </si>
  <si>
    <t>COMELEC</t>
  </si>
  <si>
    <t>To develop three alternative energy pathways for Algeria to explore contributions to SDG 7 (energy) and SDG 13 (climate). To assess technological configurations of the power and hydrogen sectors by 2070and demonstrate their impact on CO2 emission reduction.</t>
  </si>
  <si>
    <t>Enforcing Algeria's renewable and hydrogen targets diversifies the energy supply in line with SDG 7, but it does not sufficiently reduce CO2 emissions for SDG 13. Adding a strict climate target requires massive renewable integration (100% of power generation by 2070), which raises feasibility concerns regarding gas supply shortages and unmet domestic and export demands.</t>
  </si>
  <si>
    <t>provides detailed energy pathways, informs technology choices and long-term investments, optimizes interactions within energy systems</t>
  </si>
  <si>
    <t>lacks insights into broader economic repercussions, relies on exogenous fixed demands by end-uses limiting fuel substitution insights</t>
  </si>
  <si>
    <t>Centre for Applied Mathematics, MINES Paris, PSL Research University, Sophia Antipolis, France</t>
  </si>
  <si>
    <t>FR</t>
  </si>
  <si>
    <t>unknow</t>
  </si>
  <si>
    <t>https://doi.org/10.1007/978-3-031-58897-6_13</t>
  </si>
  <si>
    <t>charlene.barnet@minesparis.psl.eu, edi.assoumou@minesparis.psl.eu, nadia.maizi@minesparis.psl.eu, sandrine.selosse@minesparis.psl.eu</t>
  </si>
  <si>
    <t>Messaoudi et al.</t>
  </si>
  <si>
    <t>GIS-based approach (ArcGIS)</t>
  </si>
  <si>
    <t>Geographical, technical, economic, and
environmental potential for wind to hydrogen
production in Algeria: GIS-based approach</t>
  </si>
  <si>
    <t>light</t>
  </si>
  <si>
    <t>geospatial</t>
  </si>
  <si>
    <t>national</t>
  </si>
  <si>
    <t>To evaluate the geographical, technical, economic, and environmental potential for wind-to-hydrogen production in Algeria using a GIS-based approach</t>
  </si>
  <si>
    <t>The total wind-to-hydrogen potential in Algeria, considering spatial constraints, is estimated at 1.066 Gt/year across an area of 730,719 km². The levelized cost ranges between 1.51 and 15.37 US $/kg, which has the potential to replace current transport fossil fuel consumption and avoid 45.69 Mt of CO2 emissions.</t>
  </si>
  <si>
    <t>VPRS Laboratory, University of Kasdi Merbah Ouargla, BP 511 Ouargla 30000, Algeria
Department of Mechanical Engineering, University of Kasdi Merbah Ouargla, BP 511 Ouargla 30000, Algeria
Department of Physic, University of Kasdi Merbah Ouargla, BP 511 Ouargla 30000, Algeria
Ecole Superieure de Technologie de Fes, Universite Sidi Mohamed Ben Abdellah, Route D'Imouzzer BP 2427, Morocco</t>
  </si>
  <si>
    <t>DZ,MA</t>
  </si>
  <si>
    <t>https://doi.org/10.1016/j.ijhydene.2023.07.263</t>
  </si>
  <si>
    <t>messaoudi.djilali30@gmail.com, messaoudi.djilali@univ-ouargla.dz</t>
  </si>
  <si>
    <t>Akpahou et al.</t>
  </si>
  <si>
    <t>LEAP-MCDM approach</t>
  </si>
  <si>
    <t>Long-term energy demand modeling and optimal evaluation of solutions to renewable energy deployment barriers in Benin: A LEAP-MCDM approach</t>
  </si>
  <si>
    <t>WAPP</t>
  </si>
  <si>
    <t>To forecast energy demand and analyze scenarios for reducing GHG emissions and satisfying long-term energy requirements.</t>
  </si>
  <si>
    <t>Under the Business as Usual scenario, total energy demand is expected to reach 445 PJ by 2050 with GHG emissions hitting 21 MtCO2e. However, implementing the High Efficient Energy Application (HEEA) scenario would considerably reduce demand and emissions, while establishing an adequate policy and regulatory framework was identified as the most effective solution to eliminating RE barriers in Benin</t>
  </si>
  <si>
    <t>simulation, multi-criteria</t>
  </si>
  <si>
    <t>Explores multiple developmental scenarios including high economic development and energy efficiency, integrates technical energy modeling (LEAP) with expert-based socio-economic barrier evaluation (MCDM), highlights and prioritizes specific policy alternatives to overcome RE barriers</t>
  </si>
  <si>
    <t>Limited availability of comprehensive sector-specific data for Benin required using regional West African trends, the study does not include a cost analysis of the proposed alternative policies in Benin</t>
  </si>
  <si>
    <t>Department of Mechanical Engineering, Kwame Nkrumah University of Science and Technology (KNUST), Ghana; Department of Agricultural and Biosystems Engineering, KNUST, Ghana; The Brew-Hammond Energy Centre, KNUST, Ghana</t>
  </si>
  <si>
    <t>GH</t>
  </si>
  <si>
    <t>https://doi.org/10.1016/j.egyr.2024.07.055</t>
  </si>
  <si>
    <t>romain.akpahou@aims.ac.rw</t>
  </si>
  <si>
    <t>Bissiri et al.</t>
  </si>
  <si>
    <t>ONSSET</t>
  </si>
  <si>
    <t>A geospatial approach towards defining cost-optimal electrification pathways in West Africa</t>
  </si>
  <si>
    <t>geospatial, rural_electrification</t>
  </si>
  <si>
    <t>To determine the optimal combination of grid-connected and off-grid systems to serve rural and urban demand by 2030 in Burkina Faso and Côte d'Ivoire using high-resolution geospatial data</t>
  </si>
  <si>
    <t>Off-grid solar PV and wind are fundamental for bridging the electricity access gap in Burkina Faso, while grid extension will cost-effectively serve most of the population in Côte d'Ivoire. The study highlights the potential for enhanced cross-border electricity exchanges to take advantage of lower generation costs in Côte d'Ivoir</t>
  </si>
  <si>
    <t xml:space="preserve"> Energy for Sustainability Initiative, University of Coimbra, Portugal
University of Coimbra, Faculty of Economics, Av Dias da Silva 165, 3004-512 Coimbra, Portugal
INESC Coimbra, DEEC, Rua Sílvio Lima, Polo II, 3030-290 Coimbra, Portugal
Institute of Systems and Robotics, Dep. of Electrical and Computer Engineering, University of Coimbra, Portugal
CeBER, Faculty of Economics, Av Dias da Silva 165, 3004-512 Coimbra, Portugal</t>
  </si>
  <si>
    <t>PT</t>
  </si>
  <si>
    <t>https://doi.org/10.1016/j.energy.2020.117471</t>
  </si>
  <si>
    <t>pmoura@isr.uc.pt, uc2017280231@student.uc.pt</t>
  </si>
  <si>
    <t>Saad et al.</t>
  </si>
  <si>
    <t>OSeMOSYS</t>
  </si>
  <si>
    <t>Long-Term Energy System Modelling for a Clean Energy Transition and Improved Energy Security in Botswana’s Energy Sector Using the Open-Source Energy Modelling System</t>
  </si>
  <si>
    <t>SAPP</t>
  </si>
  <si>
    <t>To identify the cheapest pathway to 2050 for Botswana's energy system that allows the country to improve its energy security (reducing reliance on imports) whilst meeting its Nationally Determined Contributions (NDCs)</t>
  </si>
  <si>
    <t>Achieving Fossil Fuel Phase Out by 2045 is cost-effective, saving $31 million and incurring $2 billion less in investment compared to the Business-As-Usual pathway. However, to decarbonize and improve energy security without import reliance, the Net Zero and Import Phase Out pathways are preferable, though they require substantially higher capital investment</t>
  </si>
  <si>
    <t>retrievability, repeatability, reconstructability, interoperability, auditability, accessibility without cost</t>
  </si>
  <si>
    <t>simplified representation of reality, lacks consideration for climate change effects on power plants and solar cells, doesn't assess the impact of increased electricity access on energy demand</t>
  </si>
  <si>
    <t>Centre for Environmental Policy, Imperial College London, United Kingdom; STEER Centre, Department of Geography, Loughborough University, United Kingdom</t>
  </si>
  <si>
    <t>GB</t>
  </si>
  <si>
    <t>Imperial College London</t>
  </si>
  <si>
    <t>https://doi.org/10.3390/cli12060088</t>
  </si>
  <si>
    <t>rts22@ic.ac.uk</t>
  </si>
  <si>
    <t>G. Dountio et al.</t>
  </si>
  <si>
    <t>MAED + MESSAGE (soft linking)</t>
  </si>
  <si>
    <t>Electricity generation technology options under the greenhouse gases mitigation scenario: Case study of Cameroon</t>
  </si>
  <si>
    <t>CAPP</t>
  </si>
  <si>
    <t>To forecast electricity demand in Cameroon over a 20-year horizon under three economic growth scenarios and optimize the power supply system expansion while applying greenhouse gas (GHG) emission constraints.</t>
  </si>
  <si>
    <t>Electricity demand could reach between 17 TWh and 35 TWh by 2035 depending on economic scenarios. GHG emission constraints can be met with necessary investments, relying heavily on hydroelectricity, gas, and eventually integrating solar, wind, and biomass power plants</t>
  </si>
  <si>
    <t>simultaneous management of energy demand, energy production, upstream GHG limitation</t>
  </si>
  <si>
    <t>constant fuel prices applied, rough data for regional trade scenarios, lack of harmonized market cost examination</t>
  </si>
  <si>
    <t>Laboratory L3E (National Advanced School of Engineering, University of Yaounde I); Environmental Energy Technologies Laboratory (University of Yaoundé 1); Ministry of Scientific Research and Innovation (Institute for Geological and Mining Research), Cameroon</t>
  </si>
  <si>
    <t>CM</t>
  </si>
  <si>
    <t>http://dx.doi.org/10.1016/j.esr.2016.10.003</t>
  </si>
  <si>
    <t>pierre_meukam@yahoo.fr</t>
  </si>
  <si>
    <t>N. Ouedraogo</t>
  </si>
  <si>
    <t>OnSSET</t>
  </si>
  <si>
    <t>A GIS approach to electrification planning in Cameroon</t>
  </si>
  <si>
    <t>rural_electrification, geospatial, long_term_planning</t>
  </si>
  <si>
    <t>GIS approach to electrification planning and achieving universal access to modern energy services.</t>
  </si>
  <si>
    <t>Achieving universal access to electricity in Cameroon by 2035 requires prioritising investments in grid densification, extension, and modernisation, along with mini grid PV systems, with an estimated total cost ranging between USD 7.8 billion and USD 10.44 billion</t>
  </si>
  <si>
    <t>inclusive industrialisation, cross_cutting</t>
  </si>
  <si>
    <t>United Nations Economic Commission for Africa (UNECA), Menelik II Ave., P.O. Box 3001, Addis Ababa, Ethiopia</t>
  </si>
  <si>
    <t>https://doi.org/10.1016/j.esr.2022.101020</t>
  </si>
  <si>
    <t>nadia.ouedraogo@un.org</t>
  </si>
  <si>
    <t>Assoumou and McIsaac</t>
  </si>
  <si>
    <t>TIMES-CI-ELC (The Integrated MARKAL-EFOM System model for Côte d’Ivoire)</t>
  </si>
  <si>
    <t>Côte d'Ivoire's electricity challenge in 2050: Reconciling economic development and climate commitments</t>
  </si>
  <si>
    <t>long_term_planning, economic</t>
  </si>
  <si>
    <t>To explore electricity technology investment paths compatible with both rapidly increasing electricity demand and the Paris Agreement. It aims to highlight public policy actions necessary to align the substantial long-term increase in electricity demand with a low-carbon economy.</t>
  </si>
  <si>
    <t xml:space="preserve"> A carbon tax of about US$21 in 2035 and US$82 in 2050 on electricity generation will ensure low-carbon electricity generation in line with the Paris Agreement</t>
  </si>
  <si>
    <t>cross_cutting, inclusive industrialisation</t>
  </si>
  <si>
    <t>calculates coherent investment portfolios over several periods, captures intraday solar radiation variability, accounts for critical days with low solar production</t>
  </si>
  <si>
    <t>does not model the global macroeconomic environment, assumes a globally optimized system, lacks price elasticities of electricity demand</t>
  </si>
  <si>
    <t>MINES ParisTech, PSL Research University; Agence Française de Développement; Institut Louis Bachelier</t>
  </si>
  <si>
    <t>Unknow</t>
  </si>
  <si>
    <t>carbon tax</t>
  </si>
  <si>
    <t>https://doi.org/10.1016/j.enpol.2021.112681</t>
  </si>
  <si>
    <t>edi.assoumou@mines-paristech.fr, florent.mcisaac@gmail.com</t>
  </si>
  <si>
    <t>Dallmann et al.</t>
  </si>
  <si>
    <t>Between path dependencies and renewable energy potentials: A case study of the Egyptian power system</t>
  </si>
  <si>
    <t>long_term_planning, geospatial, economic</t>
  </si>
  <si>
    <t>EAPP</t>
  </si>
  <si>
    <t>To investigate potential pathways of the domestic power system, focusing on the regional deployment of renewable energy and the associated impacts on the transmission network, to assess the cost-efficiency of government plans.</t>
  </si>
  <si>
    <t>Wind and PV installations prove to be cost-competitive and capable of shouldering a large share of projected demand growth, and an aggressive deployment pathway is less costly than the restrained expansion targeted by the government</t>
  </si>
  <si>
    <t>enhanced spatial and temporal resolution, considers 8 sub-regions with 429 capacity expansion options, utilizes site-specific hourly feed-in profiles for renewable capacities</t>
  </si>
  <si>
    <t>abstracts from reality, does not consider reserve capacities or ramp-up times, cannot capture extreme weather events, cannot offer insights into security of supply</t>
  </si>
  <si>
    <t>TU Dresden, Faculty of Business and Economics, Chair of Energy Economics</t>
  </si>
  <si>
    <t>DE</t>
  </si>
  <si>
    <t>https://doi.org/10.1016/j.esr.2022.100848</t>
  </si>
  <si>
    <t>christoph.dallmann@tu-dresden.de, matthew.schmidt@tu-dresden.de</t>
  </si>
  <si>
    <t>Rady et al.</t>
  </si>
  <si>
    <t>OSeMOSYS-Egypt</t>
  </si>
  <si>
    <t>Modelling for power generation sector in Developing Countries: Case of Egypt</t>
  </si>
  <si>
    <t>To provide a quantitative assessment of future development scenarios for the power generation sector in Egypt, analyzing the economic and environmental implications of its projected evolution until 2040</t>
  </si>
  <si>
    <t>Combined Cycles, Wind, and Photovoltaic rooftop systems are the most viable technologies for Egypt's future power mix, with wind power playing the primary role in meeting renewable penetration targets</t>
  </si>
  <si>
    <t>detailed representation of Egypt's RES, specific characteristics of disaggregated sectors, data transparency, results reproducibility</t>
  </si>
  <si>
    <t>assumes perfectly rigid electricity demand, does not capture user response to price changes, isolated parameter sensitivity analysis, uniform discount rates applied to all technologies, scope limited strictly to the power sector</t>
  </si>
  <si>
    <t>American University in Cairo (Department of Mechanical Engineering, Egypt), Politecnico di Milano (Department of Energy, Italy)</t>
  </si>
  <si>
    <t>IT,EG</t>
  </si>
  <si>
    <t>https://doi.org/10.1016/j.energy.2018.09.089</t>
  </si>
  <si>
    <t>yrady@aucegypt.edu, matteovincenzo.rocco@polimi.it, amrserag@aucegypt.edu, emanuela.colombo@polimi.it</t>
  </si>
  <si>
    <t>Mondal et al.</t>
  </si>
  <si>
    <t>Egypt-TIMES (linked with an IFPRI DCGE model)</t>
  </si>
  <si>
    <t>Long-term optimization of Egypt's power sector: Policy implications</t>
  </si>
  <si>
    <t>To assess the potential of energy trading for cross-border collaboration in the electricity sector of the Eastern Nile Basin region (Egypt, Ethiopia, and Sudan) and to identify least-cost solutions for alternative technology selection and policy options to meet projected electricity demand up to 2050</t>
  </si>
  <si>
    <t>Diversifying the power sector from predominantly natural gas to a mix of renewables and conventional energy is required to improve energy security and lower emissions. While total energy system costs increase, the co-benefits of reduced fossil-fuel dependency and GHG mitigation make promoting renewables and a low-carbon society a wise policy</t>
  </si>
  <si>
    <t>Linear_programming, other</t>
  </si>
  <si>
    <t>links macroeconomic general equilibrium demand projections with bottom-up energy modeling , extensive scenario testing against national goals (Vision 2030, NDCs) , includes sensitivity analysis on discount rates and nuclear deployment</t>
  </si>
  <si>
    <t>relies on the assumption that all existing thermal plants will continue operating throughout their lifetimes , no constraint imposed on the availability of financial resources , does not explicitly model energy storage to handle intermittency in the core scenarios (noted as an area for future research)</t>
  </si>
  <si>
    <t>International Food Policy Research Institute (IFPRI) (USA), International Monetary Fund (IMF) (USA), Kiel Institute for the World Economy (Germany)</t>
  </si>
  <si>
    <t>US,DE</t>
  </si>
  <si>
    <t>https://doi.org/10.1016/j.energy.2018.10.158</t>
  </si>
  <si>
    <t>a.mondal@cgiar.org</t>
  </si>
  <si>
    <t>Gebremeskel et al.</t>
  </si>
  <si>
    <t>OSeMOSYS - LEAP (soft-thinking)</t>
  </si>
  <si>
    <t>Long-term electricity supply modelling in the context of developing countries: The OSEMOSYS-LEAP soft-linking approach for Ethiopia</t>
  </si>
  <si>
    <t>identify potential pathways and provide a quantitative analysis of the future power generation sector in Ethiopia while considering the context of and applicability to developing nations</t>
  </si>
  <si>
    <t>The "improved efficiency" scenario proves the most desirable, reducing installed capacity needs by 9 GW and saving 11% (USD 4 billion) in total discounted costs compared to grid extension. Renewable technologies remain the most competitive across all scenarios</t>
  </si>
  <si>
    <t>explicitly models both centralized grid extension and decentralized off-grid methods, soft-links supply with a highly disaggregated LEAP demand forecast, and effectively translates the informal and unique contexts of a developing nation into the framework</t>
  </si>
  <si>
    <t>limited temporal resolution (only 6 time slices) which may fail to capture the full intermittency dynamics of variable renewable energy (solar PV), lacks regional spatial disaggregation within the country</t>
  </si>
  <si>
    <t>Addis Ababa University (Ethiopia), Chalmers University of Technology (Sweden)</t>
  </si>
  <si>
    <t>https://doi.org/10.1016/j.esr.2022.101045</t>
  </si>
  <si>
    <t>dawit.habtu@aait.edu.et</t>
  </si>
  <si>
    <t>MARKAL Ethiopia</t>
  </si>
  <si>
    <t>Ethiopian power sector development: Renewable based universal electricity access and export strategies</t>
  </si>
  <si>
    <t>long_term_planning, rural_electrification, economic, nexus</t>
  </si>
  <si>
    <t>To identify least-cost solutions for alternative technology selection over the next 30 years to meet projected electricity demand in Ethiopia, specifically aiming to improve energy security, promote access to modern energy, and mitigate Greenhouse Gas (GHG) emissions.</t>
  </si>
  <si>
    <t>The optimization shows a large, cost-effective potential for a 100% renewable-based power system (hydropower, solar, wind, geothermal) over the long term. While initial investments are high, this pathway achieves universal access, reduces fossil fuel dependency completely, and lowers total system costs through export earnings</t>
  </si>
  <si>
    <t>optimization, accounting</t>
  </si>
  <si>
    <t>identifies least-cost solutions, allows hypothetical assessments, explicit ecological constraints, captures partial equilibrium</t>
  </si>
  <si>
    <t>lacks local emission factors, restricted to centralized-grid electricity only, merges end-use demand</t>
  </si>
  <si>
    <t>International Food Policy Research Institute (IFPRI)</t>
  </si>
  <si>
    <t>US</t>
  </si>
  <si>
    <t>http://dx.doi.org/10.1016/j.rser.2016.10.041</t>
  </si>
  <si>
    <t>Marong et al.</t>
  </si>
  <si>
    <t>MESSAGE</t>
  </si>
  <si>
    <t>The Gambia's future electricity supply system: Optimizing power supply for sustainable development</t>
  </si>
  <si>
    <t>To explore the possible optimal electricity supply expansion.</t>
  </si>
  <si>
    <t>The EDD scenario with hydro imports is the most desirable, saving up to USD 23 to 33 million annually in system costs and avoiding significant $CO_{2}$ emissions by replacing oil-based generation with hydroelectricity, solar PV, and wind</t>
  </si>
  <si>
    <t>mixed-integer_programming</t>
  </si>
  <si>
    <t>Determines cost-optimal investment needs, incorporates energy trade, and examines both grid and off-grid electricity supply options dynamically over a long term</t>
  </si>
  <si>
    <t>Does not consider externality costs associated with regional dams, relies on exogenous demand data, and limits biomass technology additions due to a lack of comprehensive national resource assessments</t>
  </si>
  <si>
    <t>Faculty of Environmental Management (FEM), Prince of Songkla University (PSU), Thailand; Faculty of Economics, PSU, Thailand</t>
  </si>
  <si>
    <t>TH</t>
  </si>
  <si>
    <t>https://doi.org/10.1016/j.esr.2018.03.001</t>
  </si>
  <si>
    <t>ismarong@gmail.com, sopin.j@psu.ac.th, kuaanan.t@psu.ac.th, uhugua@hotmail.com</t>
  </si>
  <si>
    <t>(Amo-Aidoo et al., 2022)</t>
  </si>
  <si>
    <t>LEAP</t>
  </si>
  <si>
    <t>Solar energy policy implementation in Ghana: A LEAP model analysis</t>
  </si>
  <si>
    <t>To investigate the potential contribution of solar energy in achieving universal access to electricity in Ghana by 2030, and to assess the resulting CO2 emission reductions.</t>
  </si>
  <si>
    <t>he visionary supply scenario (15% solar penetration) could effectively meet Ghana's renewable energy target by 2030. This would lead to universal electricity access while offsetting over 13 million metric tonnes of carbon dioxide</t>
  </si>
  <si>
    <t>Department of Agricultural and Biosystems Engineering, University of Kassel, Germany   Department of Mechanical Engineering, Kumasi Technical University, Ghana   Department of Mechanical and Manufacturing Engineering, University of Energy and Natural Resources, Ghana   Regional Center for Energy and Environmental Sustainability (RCEES), University of Energy and Natural Resources, Ghana   Department of Agricultural Mechanization and Irrigation Technology, University for Development Studies, Ghana   Leibniz Institute for Agricultural Engineering and Bioeconomy (ATB), Germany   Albrecht Daniel Thaer-Institute of Agricultural and Horticultural Sciences, Humboldt University of Berlin, Germany</t>
  </si>
  <si>
    <t>DE,GH</t>
  </si>
  <si>
    <t>https://doi.org/10.1016/j.sciaf.2022.e01162</t>
  </si>
  <si>
    <t>aiddoo.araba@gmail.com</t>
  </si>
  <si>
    <t>(Nyasapoh et al., 2023)</t>
  </si>
  <si>
    <t>Long-term electricity generation analysis and policy implications - the case of Ghana</t>
  </si>
  <si>
    <t>To analyze electricity demand projections and evaluate the future optimal development of Ghana's generation system to inform policy and promote renewable energy technologies.</t>
  </si>
  <si>
    <t>A diversified generation scenario incorporating renewables and nuclear power can reduce system costs by 32.30% and lower CO2 emissions by 55.27% by 2048, contrasting with an Accelerated Economic Growth scenario that heavily relies on coal</t>
  </si>
  <si>
    <t>Department of Economics (University of Ghana); Nuclear Power Institute (Ghana Atomic Energy Commission); Department of Nuclear Engineering, School of Nuclear and Allied Sciences (University of Ghana)</t>
  </si>
  <si>
    <t>https://doi.org/10.1080/23311916.2023.2209996</t>
  </si>
  <si>
    <t>markamoah51@gmail.com</t>
  </si>
  <si>
    <t>(Awopone et al., 2017)</t>
  </si>
  <si>
    <t>OSeMOSYS - LEAP</t>
  </si>
  <si>
    <t>Assessment of optimal pathways for power generation system in Ghana</t>
  </si>
  <si>
    <t>To develop optimal generation pathways and dispatch scheduling for power generation in Ghana, focusing on identifying the least-cost and GHG saving strategies.</t>
  </si>
  <si>
    <t>Renewable energy technologies can contribute more than 70% of Ghana's generation requirement by 2040 if comprehensive energy efficiency and other strategies are implemented, resulting in significant economic and environmental benefits</t>
  </si>
  <si>
    <t>transparent connection, solves large linear programming problems, capability to evaluate technological, economic and environmental implications</t>
  </si>
  <si>
    <t>does not assess the impact of high penetration of renewable energy generation technologies on the stability of the grid</t>
  </si>
  <si>
    <t>Department of Computer and Electronic Engineering, Brunel University London, UK; Department of Automotive and Electrical Engineering, University of Education Winneba, Ghana</t>
  </si>
  <si>
    <t>GB,GH</t>
  </si>
  <si>
    <t>Energy Commission Ghana</t>
  </si>
  <si>
    <t>carbon tax models</t>
  </si>
  <si>
    <t>https://doi.org/10.1080/23311916.2017.1314065</t>
  </si>
  <si>
    <t>albert.awopone@brunel.ac.uk</t>
  </si>
  <si>
    <t>Musonye et al.</t>
  </si>
  <si>
    <t>Kenya-TIMES</t>
  </si>
  <si>
    <t>Environmental and techno-economic assessment of power system expansion for projected demand levels in Kenya using TIMES modeling framework</t>
  </si>
  <si>
    <t>To evaluate the implication of greenhouse gas (GHG) emission reduction on the techno-economic and environmental evolution of Kenya's power system under three government-projected electricity demand levels</t>
  </si>
  <si>
    <t>The model shows that energy security can be achieved under the carbon emission cap scenario, but the Kenyan government needs to prioritize developing geothermal and hydropower resources in the short-to-medium term and enact policies to enhance the deployment of renewable energy technologies</t>
  </si>
  <si>
    <t>Linear_programming, mixed-integer_programming, stochastic</t>
  </si>
  <si>
    <t>updateable, capable of evaluating various themes like flexible time slices and endogenous technology learning, technology-rich</t>
  </si>
  <si>
    <t>lacks accounting for climate change impacts on hydro resources, does not evaluate the role of storage, and uses coarse intra-country transmission costs</t>
  </si>
  <si>
    <t>Kenya Electricity Generating Company; GRO-Geothermal Training Program; Reykjavik University; University of Iceland</t>
  </si>
  <si>
    <t>IS,KE</t>
  </si>
  <si>
    <t>https://doi.org/10.1016/j.esd.2021.05.006</t>
  </si>
  <si>
    <t>xavier18@ru.is</t>
  </si>
  <si>
    <t>Wambui et al.</t>
  </si>
  <si>
    <t>LEAP-NEMO</t>
  </si>
  <si>
    <t>Scenario analysis of electricity pathways in Kenya using Low Emissions Analysis Platform and the Next Energy Modeling system for optimization</t>
  </si>
  <si>
    <t>is to investigate the impact of alternative electricity development pathways on system costs and greenhouse gas (GHG) emissions in Kenya, compared to the existing Least Cost Power Development Plan (LC</t>
  </si>
  <si>
    <t>A pathway with high penetration of renewable energy and storage can reduce overall system costs by up to 55% ($26.1 billion) and cut CO2 emissions by 91% by 2037 compared to the government's reference plan.</t>
  </si>
  <si>
    <t>considers energy storage systems, socio-techno-economic impacts, environmental externalities, energy productivity</t>
  </si>
  <si>
    <t>Kenyatta University, Jomo Kenyatta University of Agriculture and Technology</t>
  </si>
  <si>
    <t>KE</t>
  </si>
  <si>
    <t>https://doi.org/10.1016/j.rser.2022.112871</t>
  </si>
  <si>
    <t>valentinewambui@students.ku.ac.ke</t>
  </si>
  <si>
    <t>Irungu et al.</t>
  </si>
  <si>
    <t>KENYA POWER SECTOR DEVELOPNET SCENARIOS – ANALYSIS USING LONG RANGE ENERGY ALTERNATIVE PLANNING SYSTEM</t>
  </si>
  <si>
    <t>To analyze three possible power development scenarios in relation to their Green House Gas (GHG) emissions and cost implications for Kenya's power sector development.</t>
  </si>
  <si>
    <t>The renewable energy scenario is the most suitable and sustainable path for Kenya, offering the greatest greenhouse gas savings at a low cost, despite the government's reference plan being the cheapest option.</t>
  </si>
  <si>
    <t>simulation</t>
  </si>
  <si>
    <t>Jomo Kenyatta University of Agriculture and Technology</t>
  </si>
  <si>
    <t>http://ir.jkuat.ac.ke/handle/123456789/3089</t>
  </si>
  <si>
    <t>dirungu@jkuat.ac.ke</t>
  </si>
  <si>
    <t>Carvallo et al.</t>
  </si>
  <si>
    <t>SWITCH-Kenya</t>
  </si>
  <si>
    <t>Sustainable Low-Carbon Expansion for the Power Sector of an Emerging Economy: The Case of Kenya</t>
  </si>
  <si>
    <t>To explore sustainable growth paths for power systems and identify cost-effective expansion pathways for the Kenyan power sector, aligning with low-carbon development</t>
  </si>
  <si>
    <t>Kenya's power system can transition to a low-carbon future dominated by geothermal and wind power. A cost-effective expansion requires storage, diesel engines, and transmission upgrades to provide flexibility for high wind penetration.</t>
  </si>
  <si>
    <t>unprecedented spatial and temporal resolution, system-level modeling, analytical approach</t>
  </si>
  <si>
    <t>lack of high resolution temporal data for hydropower, coarse estimation for load projections, omissions of intra-annual heterogeneity, simplifications of the model and data</t>
  </si>
  <si>
    <t>Renewable and Appropriate Energy Laboratory, University of California, Berkeley, Energy and Resources Group, University of California, Berkeley, Goldman School of Public Policy, University of California, Berkeley</t>
  </si>
  <si>
    <t>http://dx.doi.org/10.1021/acs.est.7b00345</t>
  </si>
  <si>
    <t>kammen@berkeley.edu</t>
  </si>
  <si>
    <t>Kihara et al.</t>
  </si>
  <si>
    <t>OSeMOSYS soft linked to FlexTool</t>
  </si>
  <si>
    <t>Mid- to long-term capacity planning for a reliable power system in Kenya</t>
  </si>
  <si>
    <t>To propose a novel framework to soft link OSeMOSYS and FlexTool to address the limitations of CEMs in representing Variable Renewable Energy (VRE) sources.</t>
  </si>
  <si>
    <t>Kenya is well-positioned to maintain its very low-carbon power system while meeting future demand growth by leveraging its significant geothermal and wind resources. Geothermal provides firm generation that complements a large expansion of variable wind capacity.</t>
  </si>
  <si>
    <t>novel framework,effectiveness of the methodology,well placed to maintain very low carbon generation system</t>
  </si>
  <si>
    <t>limitations of CEMs in representation of VRE,CEM undervalues flexibility requirements,CEM overestimates baseload technologies</t>
  </si>
  <si>
    <t>Ministry of Energy and Petroleum, UCL Energy Institute, Imperial College London, Kenya Power and Lighting Company Plc., Energy and Petroleum Regulatory Authority, Transition Zero, UCL Institute for Sustainable Resources</t>
  </si>
  <si>
    <t>GB,KE</t>
  </si>
  <si>
    <t>https://doi.org/10.1016/j.esr.2024.101312</t>
  </si>
  <si>
    <t>p.lubello@ucl.ac.uk (Pietro Lubello)</t>
  </si>
  <si>
    <t>Moksnes et al.</t>
  </si>
  <si>
    <t>OnSSET + OSeMOSYS</t>
  </si>
  <si>
    <t>Electrification pathways for Kenya–linking spatial electrification analysis and medium to long term energy planning</t>
  </si>
  <si>
    <t>rural_electrification, long_term_planning</t>
  </si>
  <si>
    <t>To investigate pathways for reaching Kenya's electrification demand.</t>
  </si>
  <si>
    <t>In a low-demand scenario, stand-alone systems are the least-cost option for about half the population to gain electricity access, while higher demand levels make grid extension and mini-grids more economically viable.</t>
  </si>
  <si>
    <t>utilization of the strengths of both tools, optimal split between off-grid and grid electricity system</t>
  </si>
  <si>
    <t>grid demand underestimated, only one iteration between models, OnSSET assumes overnight electrification, time resolution in OnSSET</t>
  </si>
  <si>
    <t>KTH Royal Institute of Technology</t>
  </si>
  <si>
    <t>SE</t>
  </si>
  <si>
    <t>https://doi.org/10.1088/1748-9326/aa7e18</t>
  </si>
  <si>
    <t>nandi@kth.se</t>
  </si>
  <si>
    <t>B.Brand and J.Zingerle</t>
  </si>
  <si>
    <t>DIME Maghreb</t>
  </si>
  <si>
    <t>The renewable energy targets of the Maghreb countries: Impact on electricity supply and conventional power markets</t>
  </si>
  <si>
    <t>To simulate the impact of renewable energy targets in Morocco, Algeria, and Tunisia on their conventional power generation systems and overall system costs until 2025. Study include also regions modeled like Portugal, Italy, Spain, France and switzerland</t>
  </si>
  <si>
    <t>Achieving the renewable energy targets creates savings in the conventional power system, primarily from avoided fuel costs. For every euro spent on renewables, Tunisia saves €0.27, while Morocco and Algeria save only €0.17 and €0.15, respectively.</t>
  </si>
  <si>
    <t>renewable energies are able to replace an important part of fossil generation</t>
  </si>
  <si>
    <t>cost input parameters do not include risk primes or safety and security expenses related to the risk of political instability and terrorism</t>
  </si>
  <si>
    <t>Institute of Energy Economics at the University of Cologne+AS4</t>
  </si>
  <si>
    <t>https://doi.org/10.1016/j.enpol.2010.10.010</t>
  </si>
  <si>
    <t>brandb@uni-koeln.de</t>
  </si>
  <si>
    <t>V.Sessa et al.</t>
  </si>
  <si>
    <t>LEAP and QGIS</t>
  </si>
  <si>
    <t>Rural Electriﬁcation Pathways: An Implementation of LEAP and GIS Tools in Mali</t>
  </si>
  <si>
    <t>To identify whether complete rural electrification is achievable in Mali and to assess the most viable technological options based on environmental and economic dimensions.</t>
  </si>
  <si>
    <t>Decentralized solar PV is the most economically viable option for electrifying remote rural areas, proving cheaper than grid extension. This advantage increases when the positive effects of electricity access on household income are considered.</t>
  </si>
  <si>
    <t>LEAP facilitates scenario interaction, QGIS enables geographical component, considers electricity-income effects</t>
  </si>
  <si>
    <t>centralized generation provenance not considered, no demonstration site, uncertain income effect timeline, lack of countrywide data for biogas</t>
  </si>
  <si>
    <t>Institute for Technology and Resources Management in the Tropics and Subtropics, TH Köln (University of Applied Sciences), Faculty of Sciences and Techniques of the University of Sciences, Techniques and Technologies of Bamako, USTT-B (FAST)</t>
  </si>
  <si>
    <t>DE,ML</t>
  </si>
  <si>
    <t>pay-as-you-go financing</t>
  </si>
  <si>
    <t>https://doi.org/10.3390/en14113338</t>
  </si>
  <si>
    <t>vittorio.sessa@th-koeln.de</t>
  </si>
  <si>
    <t>Welsch et al.</t>
  </si>
  <si>
    <t>Adding value with CLEWS – Modelling the energy system and its interdependencies for Mauritius</t>
  </si>
  <si>
    <t>To demonstrate the added value of an integrated modelling approach for energy policy by comparing its results to those from a conventional, non-integrated energy system assessment for Mauritius.</t>
  </si>
  <si>
    <t>Conventional energy modelling largely overestimates the economic and environmental benefits of ethanol production. An integrated approach reveals the net economic benefit is over 60% lower and that emissions can increase under future water stress.</t>
  </si>
  <si>
    <t>integrated analytical assessment, captures interlinkages, highlights overlooked dynamics</t>
  </si>
  <si>
    <t>non-trivial effort, coordination effort, potential for errors, significant delays</t>
  </si>
  <si>
    <t>KTH Royal Institute of Technology, International Institute for Applied Systems Analysis, Stockholm Environment Institute – US Centre, Agricultural Research &amp; Extension Unit, Columbia University, International Atomic Energy Agency, International Renewable Energy Agency, United Nations Department of Economic and Social Affairs, Food and Agriculture Organization of the United Nations, Institute for Advanced Sustainability Studies</t>
  </si>
  <si>
    <t>IT,SE,DE,US,AT, MU</t>
  </si>
  <si>
    <t>Government of Mauritius (announced high-level CLEWS panel) United Nations</t>
  </si>
  <si>
    <t>http://dx.doi.org/10.1016/j.apenergy.2013.08.083</t>
  </si>
  <si>
    <t>manuel.welsch@energy.kth.se</t>
  </si>
  <si>
    <t>Slimani et al.</t>
  </si>
  <si>
    <t>OSeMOSYS - Morroco</t>
  </si>
  <si>
    <t>Towards a sustainable energy future: Modeling Morocco’s transition to renewable power with enhanced OSeMOSYS model</t>
  </si>
  <si>
    <t>To identify cost-effective future supply mixes for Morocco's power generation sector that ensure adequacy, reliability, and reduced greenhouse gas emissions</t>
  </si>
  <si>
    <t>A 92% renewable energy integration rate is achievable by 2050 for an additional cost of $32 billion, contingent on energy efficiency measures that reduce demand by 15% compared to baseline forecasts.</t>
  </si>
  <si>
    <t>robust, tailored version of the OSeMOSYS model, detailed framework for energy transition strategies, practical implications are profound, clear pathway to sustainable energy, model’s flexibility allows for scenario analysis</t>
  </si>
  <si>
    <t>hydroelectric resources reliant on rainfall, securing financing for large-scale projects challenging, social implications (employment, land use, energy costs)</t>
  </si>
  <si>
    <t>Research Laboratory in Information Systems, Intelligent Systems and Mathematical Modeling, National Institute of Statistics and Applied Economics, Rabat, Morocco; Modeling analysis and control systems and artificial intelligence Team Laboratory of Applied Mathematics &amp; and Business Intelligence, Department of Industrial engineering, National Superior School of Mines, Rabat, Morocco; Laboratory of Aplied Economics, Faculty of law and economics, Mohammed V University, Rabat, Morocco</t>
  </si>
  <si>
    <t>MA</t>
  </si>
  <si>
    <t>https://doi.org/10.1016/j.enconman.2024.118857</t>
  </si>
  <si>
    <t>jslimani@insea.ac.ma</t>
  </si>
  <si>
    <t>Ouchani and Ghennioui</t>
  </si>
  <si>
    <t>PVH2-MSTEA (GIS based)</t>
  </si>
  <si>
    <t>An integrated geospatial techno-economic multi-scenario mapping assessment of PV-based green hydrogen development opportunities: A vision to support its deployment in Morocco</t>
  </si>
  <si>
    <t>To identify prospective areas for PV-based Green Hydrogen (GreenH2) production in Morocco. To pinpoint the most cost-effective sites using Levelized Cost of Electricity (LCOE) and Levelized Cost of Hydrogen (LCOH2) as key indicators.</t>
  </si>
  <si>
    <t>Approximately 66% of Morocco's territory is suitable for PV-based green hydrogen projects, with the most cost-effective strategy being the transmission of solar electricity from high-yield inland sites to coastal production facilities. This approach can yield hydrogen at a competitive cost of around $2.15/kg.</t>
  </si>
  <si>
    <t>electricity, other</t>
  </si>
  <si>
    <t>Modeling and cartography Department, Green Energy Park (UM6P/ IRESEN), Route R´ egionale Kelaa Km 3, R206, Ben Guerir 43150, Morocco</t>
  </si>
  <si>
    <t>https://doi.org/10.1016/j.enconman.2024.119296</t>
  </si>
  <si>
    <t>ouchanifatimazahra.um5@gmail.com</t>
  </si>
  <si>
    <t>Wärtsilä Energy</t>
  </si>
  <si>
    <t>PLEXOS</t>
  </si>
  <si>
    <t>PLANNING MOZAMBIQUE’S OPTIMAL POWER SYSTEM EXPANSION Assessing the role of renewables in reducing total system cost</t>
  </si>
  <si>
    <t xml:space="preserve">To provide data-driven insights to help Mozambique’s policy makers identify and develop the optimal power mix. To assess the role of renewables in reducing total system cost. To forecast new solar PV. </t>
  </si>
  <si>
    <t>A high renewables expansion strategy, supported by flexible gas generation and energy storage, provides superior savings in both total system costs and CO2 emissions. This approach is $84.7 million cheaper than a low renewables scenario through 2032.</t>
  </si>
  <si>
    <t>data-driven insights,cost-optimal,reliable,rapid energy transition,flexible</t>
  </si>
  <si>
    <t>critical need to strengthen Mozambique’s power transmission capabilities,underdeveloped transmission and distribution network</t>
  </si>
  <si>
    <t>FI</t>
  </si>
  <si>
    <t>Electricidade de Moçambique</t>
  </si>
  <si>
    <t>https://www.wartsila.com/docs/default-source/energy-docs/afeu/wartsila_mozambique_final.pdf</t>
  </si>
  <si>
    <t>https://www.linkedin.com/in/wallaceenergybd/</t>
  </si>
  <si>
    <t>Adeyemi-Kayode et al.</t>
  </si>
  <si>
    <t>Modeling the Next Decade of Energy Sustainability: A Case of a Developing Country</t>
  </si>
  <si>
    <t>To assess the possibility of Nigeria developing and transitioning to the use of various energy sources, and to evaluate greenhouse gas (GHG) mitigation plans and future trends in energy sustainability through Multi-Criteria Decision Analysis (MCDA).</t>
  </si>
  <si>
    <t>A scenario combining renewables, natural gas, and biomass (RNB) is the best option for meeting Nigeria's future energy demand while reducing greenhouse gas emissions and costs.</t>
  </si>
  <si>
    <t>Department of Electrical and Information Engineering, Covenant University, Ota 112104, Ogun State, Nigeria; Department of Computer Science and Communication, Østfold University College, 1757 Halden, Norway</t>
  </si>
  <si>
    <t>NO,NG</t>
  </si>
  <si>
    <t>https://doi.org/10.3390/en15145083</t>
  </si>
  <si>
    <t>mercy.john@covenantuniversity.edu.ng, sanjay.misra@hiof.no</t>
  </si>
  <si>
    <t>Emodi et al.</t>
  </si>
  <si>
    <t>Energy policy for low carbon development in Nigeria: A LEAP model application</t>
  </si>
  <si>
    <t>To apply a scenario-based model to explore Nigeria's future energy demand, supply, and associated Greenhouse Gas (GHG) emissions from 2010 to 2040, providing policy recommendations for low-carbon development.</t>
  </si>
  <si>
    <t>Aggressive policy interventions, as modelled in the Green Optimistic (GO) scenario, would significantly reduce Nigeria's projected 2040 energy demand and GHG emissions compared to the reference scenario.</t>
  </si>
  <si>
    <t>flexible data structure,easy to use,rich in technical and end-user details,provides electricity generation alternatives with lower GHG emissions</t>
  </si>
  <si>
    <t>excluded railway, airway, and seaway transport system due to lack of available data,alternative scenarios do not exhaust possibilities,does not consider ability of consumers to pay for energy services,does not explore effect of energy pricing,high cost of renewable energy,high capital investment for renewable energy</t>
  </si>
  <si>
    <t>College of Business, Law and Governance, James Cook University,Department of Computer Science, College of Physical and Applied Science, Michael Okpara University of Agriculture,Department of Finance, IBS Hyderabad, IFHE University,Faculty of Law, Abia State University</t>
  </si>
  <si>
    <t>AU,IN,NG</t>
  </si>
  <si>
    <t>http://dx.doi.org/10.1016/j.rser.2016.09.118</t>
  </si>
  <si>
    <t>nnaemeka.emodi@my.jcu.edu.au</t>
  </si>
  <si>
    <t>Kim et al.</t>
  </si>
  <si>
    <t>MESSAGE + SIMPACTS</t>
  </si>
  <si>
    <t>Modeling Long-Term Electricity Generation Planning to Reduce Carbon Dioxide Emissions in Nigeria</t>
  </si>
  <si>
    <t>To suggest an alternate energy supply mix to meet future electrical demand and reduce CO2 emissions in Nigeria.</t>
  </si>
  <si>
    <t>Without CO2 emission limits, oil and gas power plants are the optimal choice to meet Nigeria's future energy needs. When CO2 restrictions are applied, nuclear power plants become the best option, having the lowest environmental damage costs.</t>
  </si>
  <si>
    <t>low greenhouse gas emissions,baseload power,consistent and massive output,reliable source of energy</t>
  </si>
  <si>
    <t>nuclear accidents,management of radioactive waste,radiophobia,inconsistent wind,solar intermittency</t>
  </si>
  <si>
    <t>Department of NPP Engineering, KEPCO International Nuclear Graduate School</t>
  </si>
  <si>
    <t>KR</t>
  </si>
  <si>
    <t>https://doi.org/10.3390/en14196258</t>
  </si>
  <si>
    <t>eng.aelhameed@kings.ac.kr</t>
  </si>
  <si>
    <t>Dioha et al</t>
  </si>
  <si>
    <t>NECAL2050 (Nigerian Energy Calculator 2050)</t>
  </si>
  <si>
    <t>Pathways for low carbon Nigeria in 2050 by using NECAL2050</t>
  </si>
  <si>
    <t>To examine and compare the energy balances and GHG mitigation potentials for four alternative low carbon scenarios which are possible by 2050 for Nigeria, and to explore low carbon futures that are practically achievable within the country.</t>
  </si>
  <si>
    <t>Alternative low-carbon pathways reduce energy consumption and emissions compared to the business-as-usual case, but fossil fuels will still dominate Nigeria's energy system in all scenarios by 2050.</t>
  </si>
  <si>
    <t>TERI School of Advanced Studies, James Cook University, Federal University of Technology, Owerri</t>
  </si>
  <si>
    <t>IN,AU,NG</t>
  </si>
  <si>
    <t>https://doi.org/10.1016/j.ref.2019.02.004*</t>
  </si>
  <si>
    <t>michael.dioha@terisas.ac.in</t>
  </si>
  <si>
    <t>Ugwoke et al.</t>
  </si>
  <si>
    <t>LEAP (Hybrid Integration)</t>
  </si>
  <si>
    <t>Low emissions analysis platform model for renewable energy: Community-scale case studies in Nigeria</t>
  </si>
  <si>
    <t>To perform community-scale energy planning and investigate transformation implications towards sustainable RE based energy supply.</t>
  </si>
  <si>
    <t>Integrating demand-side management strategies with renewable energy supply provides clear benefits, significantly reducing energy demand and greenhouse gas emissions. The scenario combining advanced building retrofits with specific indoor environmental quality standards delivered the best performance and largest reduction in energy expenditures.</t>
  </si>
  <si>
    <t>useful insights for design and implementation of localised energy policies, concurrently define and reach multiple targets, goals and impacts</t>
  </si>
  <si>
    <t>no integrative scenario for grid connection, no time-of-day pricing, no economic optimum for interruptions, cooking energy use excluded</t>
  </si>
  <si>
    <t>Energy Center Lab, Department of Energy Politecnico di Torino, Department of Materials Science &amp; Engineering and Department of Electrical &amp; Computer Engineering, Michigan Technological University, Department of Electronics and Nanoengineering, School of Electrical Engineering, Aalto University</t>
  </si>
  <si>
    <t>IT,FI,US</t>
  </si>
  <si>
    <t>https://doi.org/10.1016/j.scs.2021.102750</t>
  </si>
  <si>
    <t>blessing.ugwoke@polito.it</t>
  </si>
  <si>
    <t>S.R. Isihak</t>
  </si>
  <si>
    <t>OnSSET - Nigeria</t>
  </si>
  <si>
    <t>Achieving universal electricity access in line with SDG7 using GIS-based Model: An application of OnSSET for rural electrification planning in Nigeria</t>
  </si>
  <si>
    <t>rural_electrification</t>
  </si>
  <si>
    <t>To achieve universal electricity access in line with SDG7 using a GIS-based model for rural electrification planning.</t>
  </si>
  <si>
    <t>By 2030, solar PV mini-grids are the least-cost technology for electrifying the majority (58.82%) of unelectrified communities. Grid extension and standalone solar PV systems are the most cost-effective options for the remainder, each serving approximately 20% of communities.</t>
  </si>
  <si>
    <t>Institute for Energy and Sustainable Development, De Montfort University, The Gateway, Leicester, LE1 9BH, United Kingdom 
NNPC Retail Ltd (a full subsidiary of NNPC Ltd), Plot 2646, Yakubu Gowon Way Cadastral Zone A04, Asokoro, Abuja, Nigeria</t>
  </si>
  <si>
    <t>GB,NG</t>
  </si>
  <si>
    <t>https://doi.org/10.1016/j.esr.2022.101021</t>
  </si>
  <si>
    <t>risalisu@gmail.com</t>
  </si>
  <si>
    <t>Niyonteze et al.</t>
  </si>
  <si>
    <t>HOMER (Hybrid Optimization Model for Electric Renewables) software</t>
  </si>
  <si>
    <t>Key technology development needs and applicability analysis of renewable energy hybrid technologies in off-grid areas for the Rwanda power sector</t>
  </si>
  <si>
    <t>To recommend a set of power sector key technologies development needs in Rwanda and examine and optimize renewable energy hybrid combinations suitable for off-grid areas based on cost-effectiveness and available resources.</t>
  </si>
  <si>
    <t>A hybrid system combining hydro, solar, and battery storage is the most cost-effective and environmentally sound option for off-grid rural electrification due to its low net present cost and minimal emissions.</t>
  </si>
  <si>
    <t>Fujian Province Key Laboratory of Automotive Electronics and Electric Drive, Fujian University of Technology, Fuzhou, 350118, China
University of Rwanda, African Centre of Excellence in Energy for Sustainable Development, Kigali, Rwanda
ShunDe SYSU Institute for Solar Energy, China
Department of Electrical Engineering, Hebei University of Technology, Tianjin, 300130, China
Fujian University of Technology, Electrical Engineering, Fuzhou, Fujian, China</t>
  </si>
  <si>
    <t>CN,RW</t>
  </si>
  <si>
    <t>https://doi.org/10.1016/j.heliyon.2020.e03300</t>
  </si>
  <si>
    <t>niyontezejado@gmail.com</t>
  </si>
  <si>
    <t>Hughes et al.</t>
  </si>
  <si>
    <t>SATIM (South African TIMES Model)</t>
  </si>
  <si>
    <t>Developing and maintaining a policy-focussed, comprehensive, energy systems model in a developing country context: The case of SATIM in South Africa</t>
  </si>
  <si>
    <t>maximize welfare by minimizing the total discounted system cost required to meet projected future energy demands and specified constraints over a long-term planning horizon.</t>
  </si>
  <si>
    <t>The successful, long-term development of the SATIM model demonstrates that sustained improvement, integration with other models, and a flexible structure tailored to specific national challenges are key for effective energy systems modelling in developing countries.</t>
  </si>
  <si>
    <t>long-term development, flexibility, integration with other models, captures key components and novel aspects of South Africa’s entire energy system, allows for integrated analysis of complex cross-sectoral policy objectives, deep dive quantitative analysis of specific technology or sub-sector change, hard link with a CGE model enables demand responsiveness to prices and provides consistent economic structure representation, continuous refinement</t>
  </si>
  <si>
    <t>data limitations, complex socio-economic factors, rapidly changing policy landscapes, single node (spatial representation), capturing household preferences (more detailed choice models), transport sector improvements (modal choice exogenously defined, disaggregating transport demand for major cities), regional trade dynamics, temporal resolution (implications on RE integration and model run time), sector-specific enhancements (agriculture)</t>
  </si>
  <si>
    <t>Energy Systems Research Group, Department of Chemical Engineering, Upper Campus, University of Cape Town, Rondebosch, 7700, South Africa, African Centre of Excellence for Inequality Research, School of Economics, Middle Campus, Stanley Road, University of Cape Town, Rondebosch, 7701, South Africa</t>
  </si>
  <si>
    <t>ZA</t>
  </si>
  <si>
    <t>Presidential Climate Commission, World Bank, South African National Energy Development Institute (SANEDI)</t>
  </si>
  <si>
    <t>https://doi.org/10.1016/j.esr.2024.101594</t>
  </si>
  <si>
    <t>alison.hughes@uct.ac.za</t>
  </si>
  <si>
    <t>Van Zyl et al.</t>
  </si>
  <si>
    <t>Climate Equity Reference Calculator (CERC)</t>
  </si>
  <si>
    <t>The cost of achieving South Africa’s ‘fair share’ of global climate change mitigation</t>
  </si>
  <si>
    <t>To estimate emissions reduction pathways for South Africa using a 2°C aggregate warming target and the likely economy-wide net mitigation costs or savings associated with reaching these pathways by prioritizing known lower-cost mitigation measures.</t>
  </si>
  <si>
    <t>South Africa can achieve its 'fair share' of global mitigation with significant net savings, which are maximized by making greater use of renewable energy options.</t>
  </si>
  <si>
    <t>Independent Economic Researchers, The Green House, World Wide Fund for Nature – South Africa</t>
  </si>
  <si>
    <t>https://doi.org/10.1080/14693062.2018.1437019</t>
  </si>
  <si>
    <t>hugo@independentecon.co.za</t>
  </si>
  <si>
    <t>Ntuli et al.</t>
  </si>
  <si>
    <t>Energy sustainability and carbon dioxide emissions mitigation options for South Africa’s road transport sector</t>
  </si>
  <si>
    <t>To analyze the road transport structure and model future emissions under Business-As-Usual and Low Carbon Scenarios up to 2050 in South Africa.</t>
  </si>
  <si>
    <t>Combined mitigation scenario reduces energy demand by 77% and CO2 emissions significantly by 2050 compared to BAU, while province-specific strategies are essential.</t>
  </si>
  <si>
    <t>province-specific analysis, technology-rich model, multiple low-carbon scenarios</t>
  </si>
  <si>
    <t>exclusion of economic, social, and political factors, limited to road transport, data limitations</t>
  </si>
  <si>
    <t>Durban University of Technology, North-West University, Independent Energy Specialist</t>
  </si>
  <si>
    <t>US,ZA</t>
  </si>
  <si>
    <t>https://doi.org/10.1186/s42269-024-01192-4</t>
  </si>
  <si>
    <t>daniel.ewim@yahoo.com</t>
  </si>
  <si>
    <t>Patankar et al.</t>
  </si>
  <si>
    <t>Temoa</t>
  </si>
  <si>
    <t>Building conﬂict uncertainty into electricity planning: A South Sudan case study</t>
  </si>
  <si>
    <t>To explore electricity planning strategies for the electric power system in South Sudan under future conflict uncertainty.</t>
  </si>
  <si>
    <t>Solar photovoltaics can play a critical role in South Sudan's future electricity system by serving as a hedge against the economic losses incurred by conflict.</t>
  </si>
  <si>
    <t>stochastic</t>
  </si>
  <si>
    <t>explicitly considers conflict uncertainty</t>
  </si>
  <si>
    <t>simplified decision landscape, exogenously specified demand increase, demand curtailment at prescribed cost, lack of empirical data on conflict effects, assumed independence of damage parameters, does not consider damage to transmission/distribution/fuel infrastructure, does not consider maintenance/repair</t>
  </si>
  <si>
    <t>NC State University, NC Central University, Colorado School of Mines, World Bank</t>
  </si>
  <si>
    <t>NC State University, NC Central University</t>
  </si>
  <si>
    <t>https://doi.org/10.1016/j.esd.2019.01.003</t>
  </si>
  <si>
    <t>jdecarolis@ncsu.edu</t>
  </si>
  <si>
    <t>Mentis et al.</t>
  </si>
  <si>
    <t>Lighting the World: the first application of an open source, spatial electrification tool (OnSSET) on Sub-Saharan Africa</t>
  </si>
  <si>
    <t>WAPP,CAPP,EAPP,SAPP</t>
  </si>
  <si>
    <t>To demonstrate the usefulness of open-source geospatial electrification modeling to identify the least-cost strategies for universal energy access, focusing on infrastructure development and the resulting generation mix, across Sub-Saharan Africa.</t>
  </si>
  <si>
    <t>Stand-alone systems are the least-cost option for low levels of electricity demand, while mini-grids and grid extensions become more favorable as demand increases.</t>
  </si>
  <si>
    <t>KTH Royal Institute of Technology,International Institute for Applied Systems Analysis,United Nations Department of Economic and Social Affairs,Center for Global Energy Policy, Columbia University,Joint Research Centre (JRC) of the European Commission,World Bank,ABB</t>
  </si>
  <si>
    <t>IT,SE,US,AT,CH</t>
  </si>
  <si>
    <t>https://doi.org/10.1088/1748-9326/aa7b29</t>
  </si>
  <si>
    <t>mentis@kth.se</t>
  </si>
  <si>
    <t>M.V. Rocco et al.</t>
  </si>
  <si>
    <t>OSeMOSYS (with geospatial data)</t>
  </si>
  <si>
    <t>Enhancing energy models with geo-spatial data for the analysis of future electrification pathways: The case of Tanzania</t>
  </si>
  <si>
    <t>To enhance energy models using geo-spatial data for analyzing future electrification pathways and estimate their potential impact on Tanzania's economy and environment to support the achievement of national sustainable development goals.</t>
  </si>
  <si>
    <t>An environmental policy scenario significantly lowers the power sector's carbon intensity to around 100 gCO2/kWh by 2040. This decarbonization pathway also results in a lower average cost of electricity compared to the government's planned policy.</t>
  </si>
  <si>
    <t>transparency,reproducibility,open-source energy modelling platform,original geospatial characterization,country-specific estimations,local characteristics of the production technologies,direct observation of the local cost of off-grid technologies,meaningful comparisons with other studies</t>
  </si>
  <si>
    <t>model is rather rigid in the description of potential evolutions from off-grid to on-grid connections,restricted in its potential applications for the study of new accesses to electricity by the fact that supply always follows demand,spatial characterization of the territory has a limited number of (six) status categories and relatively large spatial resolution,projections on the development of the population can always use update and refinement,rapid evolution in their technical and economic characteristics of renewables and storage should constantly be reflected</t>
  </si>
  <si>
    <t>Department of Energy, Politecnico di Milano, Italy,Copernicus Institute of Sustainable Development, Utrecht University, Netherlands,School of Management, Politecnico di Milano, Italy</t>
  </si>
  <si>
    <t>https://doi.org/10.1016/j.esr.2020.100614</t>
  </si>
  <si>
    <t>matteovincenzo.rocco@polimi.it</t>
  </si>
  <si>
    <t>Tchandao, E. H.</t>
  </si>
  <si>
    <t>Modelling the Optimal Electricity Mix for Togo by 2050 Using OSeMOSYS</t>
  </si>
  <si>
    <t>To explore the future evolution trajectories of the electricity mix in Togo by 2050 and investigate the future investments needed to achieve the sustainable energy and climate change goals.</t>
  </si>
  <si>
    <t>Cost optimization modelling identifies solar photovoltaic power and electricity importation as the optimal choices for Togo's future electricity system. A tenfold increase in investment is required by 2030 to achieve national energy goals under any scenario.</t>
  </si>
  <si>
    <t>open source code,modular structure,lower learning curve,no initial financial investment</t>
  </si>
  <si>
    <t>low dispatching capacity,lack of inertia,unrealistic mix without storage</t>
  </si>
  <si>
    <t>Centre d'Excellence Régional pour la Maîtrise de l'Electricité (CERME), Université de Lomé, Département de Génie Electrique, École Nationale Supérieure d'Ingénieurs (ENSI), Laboratoire de Recherche en Sciences de l’Ingénieur (LARSI), Institut Universitaire de Technologie, Université Nazi BONI</t>
  </si>
  <si>
    <t>TG,BF</t>
  </si>
  <si>
    <t>emission penalty</t>
  </si>
  <si>
    <t>https://doi.org/10.14710/ijred.2023.50104</t>
  </si>
  <si>
    <t>akim_salami@yahoo.fr</t>
  </si>
  <si>
    <t>Ayed et al.</t>
  </si>
  <si>
    <t>Homer Pro</t>
  </si>
  <si>
    <t>Optimal design and techno-economic analysis of hybrid renewable energy systems: A case study of Thala city, Tunisia</t>
  </si>
  <si>
    <t>To explore the techno-economic feasibility of, both off-grid and on-grid, hybrid renewable energy systems (HES) for remote rural electrification in Thala City, Tunisia.</t>
  </si>
  <si>
    <t>The most cost-effective system is a grid-connected hybrid of wind, biomass from olive waste, and pumped-hydro storage, which achieves an electricity cost of 0.042 US$/kWh and reduces CO2 emissions by 76% compared to a grid-only system.</t>
  </si>
  <si>
    <t>CENSE – Centre for Environmental and Sustainability Research Energy and Climate &amp; CHANGE - Global Change and Sustainability Institute, NOVA School of Science and Technology, NOVA University Lisbon, Lisbon, Portugal; Institute of Chemical and Energy Engineering, University of Natural Resources and Life Sciences, Vienna, Austria</t>
  </si>
  <si>
    <t>PT,AT</t>
  </si>
  <si>
    <t>10.1080/15567249.2024.2308843</t>
  </si>
  <si>
    <t>rafat.alafif@boku.ac.at</t>
  </si>
  <si>
    <t>Dhakouani et al., 2017</t>
  </si>
  <si>
    <t>Long-term optimisation model of the Tunisian power system</t>
  </si>
  <si>
    <t>To present a long-term model of Tunisia's electricity system. To unveil potential benefits of increasing Renewable Energy Sources (RES) in electricity production. To help decision makers to draw feasible and optimal long-term pathways towards energy independence.</t>
  </si>
  <si>
    <t>Targeting a higher integration of renewable energy sources can increase Tunisia's energy independence without a significant rise in overall system costs.</t>
  </si>
  <si>
    <t>customise the model for the country,open data allowed a dialogue with stakeholders and institutions,answer questions raised by the Tunisian partners</t>
  </si>
  <si>
    <t>uncertainties associated with some of the assumptions,soft linking with a top-down model,monetise the social benefits from job creation</t>
  </si>
  <si>
    <t>Universite de Tunis El Manar, KTH, Royal Institute of Technology</t>
  </si>
  <si>
    <t>SE,TN</t>
  </si>
  <si>
    <t>https://doi.org/10.1016/j.energy.2017.09.093</t>
  </si>
  <si>
    <t>asma.dhakouani@enit.utm.tn</t>
  </si>
  <si>
    <t>Gardumi et al.</t>
  </si>
  <si>
    <t>OSeMOSYS + Input-Output (IO) model</t>
  </si>
  <si>
    <t>A scenario analysis of potential long-term impacts of COVID-19 on the Tunisian electricity sector</t>
  </si>
  <si>
    <t>To analyze potential long-term impacts of the COVID-19 pandemic on the Tunisian electricity supply system using an energy-economy modeling framework.</t>
  </si>
  <si>
    <t>Solar photovoltaic solutions remain highly competitive with gas-fired generation despite varying gas price projections, and investments in renewables and energy efficiency have a high potential for job creation.</t>
  </si>
  <si>
    <t>open access dataset, open source model infrastructure, manageable complexity of the energy-economy frameworks, co-designed scenarios with local institutions, populated with locally available data</t>
  </si>
  <si>
    <t>numerous assumptions, uncertain demand projections, high uncertainty in fossil fuel prices, underestimated technological learning of renewables, need for re-assessment of biomass potential, need for refining battery/storage database, high uncertainty in economic model assumptions (wages, local content), IO model built on snapshot with fixed structure, potential over/underestimation of job creation by multipliers</t>
  </si>
  <si>
    <t>KTH Royal Institute of Technology, Ecole Nationale d’Ing´enieurs de Tunis, Imperial College London, Loughborough University, Deutsche Gesellschaft für Internationale Zusammenarbeit (GIZ) GmbH, Institut Tunisien de la Comp´etitivit´e et des Etudes Quantitatives</t>
  </si>
  <si>
    <t>SE,GB,DE,TN</t>
  </si>
  <si>
    <t>https://doi.org/10.1016/j.esr.2021.100759</t>
  </si>
  <si>
    <t>gardumi@kth.se</t>
  </si>
  <si>
    <t>O. Adeoye, C. Spataru</t>
  </si>
  <si>
    <t>Quantifying the integration of renewable energy sources in West Africa’s interconnected electricity network</t>
  </si>
  <si>
    <t>To evaluate the impact of increased integration of solar PV on the interconnected electricity network.</t>
  </si>
  <si>
    <t>Most of the planned electricity interconnections in West Africa could be underutilized in 2030. This underutilization presents an opportunity to integrate more of the region's unexplored hydro and solar resources.</t>
  </si>
  <si>
    <t>high-spatial economic dispatch model, individual modelling of solar and wind plants, investigation of electricity storage, comprehensive techno-economic analysis</t>
  </si>
  <si>
    <t>underutilized interconnection capacities</t>
  </si>
  <si>
    <t>UCL Energy Institute, University College London</t>
  </si>
  <si>
    <t>https://doi.org/10.1016/j.rser.2019.109647</t>
  </si>
  <si>
    <t>omotola.adeoye.14@ucl.ac.uk</t>
  </si>
  <si>
    <t>Ishaku et al.</t>
  </si>
  <si>
    <t>EnergyPLAN</t>
  </si>
  <si>
    <t>Decarbonisation Strategy for Renewable Energy Integration for Electriﬁcation of West African Nations: A Bottom-Up EnergyPLAN Modelling of West African Power Pool Targets</t>
  </si>
  <si>
    <t>To present a sustainable and economically viable pathway to achieve 100% electricity access and 48% renewable energy sources (RES) share in the West African region by 2030.</t>
  </si>
  <si>
    <t>For a unified synchronous grid, the most feasible scenario involves integrating 42,000 MW of natural gas with 13,000 MW of wind, 13,000 MW of PV, and 29,000 MW of hydro, reducing carbon emissions by almost 50%.</t>
  </si>
  <si>
    <t>Cyprus International University</t>
  </si>
  <si>
    <t>TR</t>
  </si>
  <si>
    <t>https://doi.org/10.3390/su142315933</t>
  </si>
  <si>
    <t>hadun@ciu.edu.tr</t>
  </si>
  <si>
    <t>Abuzayed et al.</t>
  </si>
  <si>
    <t>PyPSA-Earth and OnSSET Dual-Model Framework</t>
  </si>
  <si>
    <t>Power system expansion and renewable integration for drought-resilient electrification in Zambia</t>
  </si>
  <si>
    <t>To model and evaluate resilient, low-carbon pathways for Zambia’s power system by 2030. To explore pathways to achieve universal electricity access by 2030.</t>
  </si>
  <si>
    <t>Combining grid extension with decentralized solutions, such as solar home systems and mini-grids, offers the most cost-effective path to achieving universal electricity access, with per capita costs as low as $111.</t>
  </si>
  <si>
    <t>Development of a Dual-Model Framework for Integrated Electrification Planning, Scenario-Based Analysis of Zambia’s Energy Transition Under Climate Stressors, Validation and Customization of a High-Resolution Power System Model for Zambia, Quantitative Assessment of Cost, Emissions, and System Resilience, Policy-Relevant Insights for Low-Carbon Development and Investment Planning, Contribution to the Literature on Electrification in Developing Countries</t>
  </si>
  <si>
    <t>expanding scenario modelling to incorporate regional power interconnections, integrating transport electrification and clean cooking solutions, strengthening the coupling between power system models and macroeconomic models</t>
  </si>
  <si>
    <t>Friedrich-Alexander-Universität (FAU) Erlangen-Nürnberg, Energy Policy Research Group, Judge Business School, University of Cambridge, Department of Electrical and Electronics Engineering, The Copperbelt University, School of Geosciences, University of Edinburgh, Department of Statistics and Operations Research, Universitat Politecnica de Catalunya</t>
  </si>
  <si>
    <t>GB,DE,ES,ZM</t>
  </si>
  <si>
    <t>feed-in tariff, concessional capital, risk guarantees, green bonds, climate-aligned finance</t>
  </si>
  <si>
    <t>https://doi.org/10.1016/j.enpol.2025.114786</t>
  </si>
  <si>
    <t>anas.abuzayed@fau.de</t>
  </si>
  <si>
    <t>Kumbuso Joshua Nyoni</t>
  </si>
  <si>
    <t>OSeMOSYS + FlexTool (Soft-linking)</t>
  </si>
  <si>
    <t>The Zambian Energy Transition (ZET): A Case Study for OsemOSYS and FlexTool</t>
  </si>
  <si>
    <t>To explore the Zambian energy transition outlook through scenario analyses (BAU, IRP, Net Zero prospects) to align with Agenda 2063.</t>
  </si>
  <si>
    <t>Zambia can achieve Net Zero emissions by 2063 by gradually phasing out fossil fuels, but this pathway is more expensive than other scenarios. The current power system also requires immediate investment in transmission and generation to enhance its flexibility.</t>
  </si>
  <si>
    <t>inadequate cost database, incoherent underlying assumptions, dependence on hydro generation</t>
  </si>
  <si>
    <t>University of Edinburgh</t>
  </si>
  <si>
    <t>https://doi.org/10.21203/rs.3.rs-2368899/v1</t>
  </si>
  <si>
    <t>kumbujosh@gmail.com</t>
  </si>
  <si>
    <t>HOMER</t>
  </si>
  <si>
    <t>microgrid</t>
  </si>
  <si>
    <t>ZM</t>
  </si>
  <si>
    <t>Achbab et al.</t>
  </si>
  <si>
    <t>SAM</t>
  </si>
  <si>
    <t>Techno-Economic and Environmental Analysis of a Renewable Hybrid System in Southern Morocco</t>
  </si>
  <si>
    <t>To assess the technical and economic feasibility of a 20 MW grid-connected hybrid wind-solar PV system for the city of Dakhla in southern Morocco.</t>
  </si>
  <si>
    <t>The hybrid wind-solar system is economically viable, with a levelized cost of energy of $0.045/kWh, a positive net present value of $27.4 million, and a discounted payback period of 8 years.</t>
  </si>
  <si>
    <t>Renewable Energy and System Dynamics Laboratory, Faculty of Sciences-Ain Chock, Hassan II University, Casablanca, Morocco,Geosciences Laboratory, Faculty of Sciences-Ain Chock, Hassan II University, Casablanca, Morocco</t>
  </si>
  <si>
    <t>https://doi.org/10.12912/27197050/188282</t>
  </si>
  <si>
    <t>mo.achbab@gmail.com</t>
  </si>
  <si>
    <t>R Budianto</t>
  </si>
  <si>
    <t>OnSSET-OSeMOSYS</t>
  </si>
  <si>
    <t>A cost-optimal and geospatial analysis for the power system of Sierra Leone</t>
  </si>
  <si>
    <t>To analyze investments in the power sector of Sierra Leone to cover future electricity needs under different electrification targets and demand scenarios using OnSSET and OSeMOSYS.</t>
  </si>
  <si>
    <t>Hydropower dominates electricity generation across all scenarios, supplying 60-79.5% of electricity; solar PV plays a significant role in the reference scenario where spatial constraints are considered.</t>
  </si>
  <si>
    <t>open-source, combines spatial and long-term analysis, considers different electricity access tiers, provides least-cost solutions</t>
  </si>
  <si>
    <t>data availability, no sensitivity analysis, constant economic growth, limited storage modelling</t>
  </si>
  <si>
    <t>https://www.diva-portal.org/smash/get/diva2:1373039/FULLTEXT01.pdf</t>
  </si>
  <si>
    <t>rbud@kth.se</t>
  </si>
  <si>
    <t>S Sinclair-Lecaros et al.</t>
  </si>
  <si>
    <t>RAMP</t>
  </si>
  <si>
    <t>A GIS-based demand assessment methodology to estimate electricity requirements for health care facilities: a case study for Uganda</t>
  </si>
  <si>
    <t>To introduce a GIS-based methodology for estimating electricity requirement ranges in health care facilities, applied to a Uganda case study.</t>
  </si>
  <si>
    <t>Annual electricity requirements for Ugandan health centers range from 3,037 kWh for small health center II to 239,681 kWh for large health center IV.</t>
  </si>
  <si>
    <t>US,UG,AT,IT</t>
  </si>
  <si>
    <t>https://doi.org/10.46830/writn.21.00093</t>
  </si>
  <si>
    <t>santiago.sinclair-lecaros@wri.org</t>
  </si>
  <si>
    <t>Tinashe and Folly</t>
  </si>
  <si>
    <t>An Integrated Modelling Framework for Renewable Energy Integration in the Southern African Power Pool (SAPP)</t>
  </si>
  <si>
    <t>To propose an integrated modeling framework for long-term planning and operational reliability of renewable energy integration in the Southern African Power Pool.</t>
  </si>
  <si>
    <t>High variable energy flows are observed between Botswana, South Africa, Mozambique, and Zimbabwe, and the model identifies key generation projects for meeting future demand while increasing renewable penetration.</t>
  </si>
  <si>
    <t>comprehensive approach, bridges gap between strategic planning and operational feasibility, adaptable to other power pools</t>
  </si>
  <si>
    <t>assumptions in input data, model simplifications, ignoring real-time dispatch constraints, assuming perfect foresight</t>
  </si>
  <si>
    <t>University of Cape Town</t>
  </si>
  <si>
    <t>https://doi.org/10.1109/SAUPEC65723.2025.10944332</t>
  </si>
  <si>
    <t>ktykei001@myuct.ac.za</t>
  </si>
  <si>
    <t>M.I. Howells et al.</t>
  </si>
  <si>
    <t>TIMES</t>
  </si>
  <si>
    <t>An Energy Model for a Low Income Rural African Village</t>
  </si>
  <si>
    <t>To extend an energy model to rural African villages to compute optimal energy systems and assess the effects of electrification and pollution externality costs.</t>
  </si>
  <si>
    <t>Internalizing health-related pollution costs leads to extensive electricity adoption, making grid connection the cheapest clean option.</t>
  </si>
  <si>
    <t>Improved time resolution, multi-service appliance modeling, inclusion of externalities</t>
  </si>
  <si>
    <t>Lack of equilibrium with economy, single village calibration, no income differentiation</t>
  </si>
  <si>
    <t>University of Cape Town, Stanford University, International Resources Group, University of Stuttgart</t>
  </si>
  <si>
    <t>ZA,US,DE</t>
  </si>
  <si>
    <t>https://www.researchgate.net/profile/Mark-Howells-2/publication/237677229_An_Energy_Model_for_a_Low_Income_Rural_African_Village/links/5627412f08aed3d3f1394932/An-Energy-Model-for-a-Low-Income-Rural-African-Village.pdf</t>
  </si>
  <si>
    <t>mark.howells@energy.kth.se</t>
  </si>
  <si>
    <t>Imed Eddine Khelfa et al.</t>
  </si>
  <si>
    <t>UBEM Aproach</t>
  </si>
  <si>
    <t>An Energy and Ecological Assessment of The Prior and Post-Hybrid Renovation State of Multi-Dwelling Building in the Algerian City of Skikda</t>
  </si>
  <si>
    <t>economic</t>
  </si>
  <si>
    <t>To evaluate the energy and ecological performance of hybrid renovation scenarios for a multi-dwelling building in Skikda, Algeria.</t>
  </si>
  <si>
    <t>The best scenario, combining roof PVT panels, seasonal thermal storage, and triple glazing, reduces fossil energy use by 69.78% and achieves Class A energy/environmental rating.</t>
  </si>
  <si>
    <t>University of May 8th, 1945, Guelma; University of August 20th, 1955, Skikda</t>
  </si>
  <si>
    <t>DZ</t>
  </si>
  <si>
    <t>http://dx.doi.org/10.11594/ijssr.05.01.12</t>
  </si>
  <si>
    <t>khelfa.imededdine@univ-guelma.dz</t>
  </si>
  <si>
    <t>J Fu &amp; H Hammarsten</t>
  </si>
  <si>
    <t>An Analysis of Climate Change and its Effects on the Electricity Generation: Supporting a CLEWs assessment in Ghana</t>
  </si>
  <si>
    <t>To analyze the future electricity system in Ghana and assess the impact of climate change on hydropower generation within a Climate, Land, Energy and Water (CLEWs) framework.</t>
  </si>
  <si>
    <t>Concentrated solar power dominates the long-term generation mix, while climate change significantly reduces hydropower reliability, making it unsustainable.</t>
  </si>
  <si>
    <t>open-source, integrated approach, country-specific data</t>
  </si>
  <si>
    <t>assumptions on fuel prices, uncertainty in CSP, limited data sources</t>
  </si>
  <si>
    <t>https://kth.diva-portal.org/smash/record.jsf?pid=diva2%3A1119242&amp;dswid=7301</t>
  </si>
  <si>
    <t>HOMER Pro</t>
  </si>
  <si>
    <t>Jason Clifford Wilson</t>
  </si>
  <si>
    <t>iHOGA</t>
  </si>
  <si>
    <t>A Techno-Economic Environmental Approach to Improving the Performance of Photovoltaic, Battery, Grid-Connected, Diesel Hybrid Energy Systems: A Case Study in Kenya</t>
  </si>
  <si>
    <t>To demonstrate a method for optimizing photovoltaic hybrid energy systems through a case study in Kenya.</t>
  </si>
  <si>
    <t>Implementing proposed interventions reduces fuel consumption by 70%, extends battery lifetime by 28%, cuts net present cost by 30%, and lowers emissions by 42%.</t>
  </si>
  <si>
    <t>European Solar Engineering School, Dalarna University</t>
  </si>
  <si>
    <t>https://www.diva-portal.org/smash/record.jsf?pid=diva2%3A1252234&amp;dswid=-9012</t>
  </si>
  <si>
    <t>Djohra Saheb Koussa et al.</t>
  </si>
  <si>
    <t>A Technical, Economic and Environmental Assessment of Decentralized Systems Connected to the Algerian Grid. Case Study: Adrar Site</t>
  </si>
  <si>
    <t>To assess the technical, economic, and environmental performance of decentralized wind and photovoltaic systems connected to the grid in Adrar, Algeria.</t>
  </si>
  <si>
    <t>The hybrid wind-PV system reduces greenhouse gas emissions by 20-22% and lowers the cost of energy slightly from $0.400 to $0.399/kWh compared to the grid alone.</t>
  </si>
  <si>
    <t>Centre De DEveloppement Des Energies Renouvelables, Alger; Laboratoire Des Technologies Industrielle Et De L’Information, UniversitE A. Mira De Bejaia</t>
  </si>
  <si>
    <t>https://doi.org/10.5923/j.ep.20120204.03</t>
  </si>
  <si>
    <t>dkoussa@cder.dz</t>
  </si>
  <si>
    <t>Shari Babajide et al.</t>
  </si>
  <si>
    <t>STELLA</t>
  </si>
  <si>
    <t>A System Dynamics Model of the Nigerian Electricity System</t>
  </si>
  <si>
    <t>To analyze how reducing transmission losses to 5% and raising capacity factor to 90% affects Nigeria's electricity supply using a system dynamics model.</t>
  </si>
  <si>
    <t>Improving TL and CF reduces outages by 17.84% and saves 3,400 GWh in losses by 2050, but additional generation capacity is essential to fully meet demand.</t>
  </si>
  <si>
    <t>WASCAL, Universite Abdou Moumouni, Centre for Energy Research and Development, Obafemi Awolowo University, Higher Colleges of Technology</t>
  </si>
  <si>
    <t>NE,NG,AE</t>
  </si>
  <si>
    <t>https://doi.org/10.1109/ICASET.2018.8376780</t>
  </si>
  <si>
    <t>b.shari@wascal-ne.org</t>
  </si>
  <si>
    <t>Ahunim Abebe et al.</t>
  </si>
  <si>
    <t>A Study on Optimal Design Feasibility of Microgrid Power System for Rural Electrification: Amhara Region in Ethiopia</t>
  </si>
  <si>
    <t>To enable optimal power provision and assess feasibility of a microgrid design for rural electrification in Gedro Kebele, Ethiopia.</t>
  </si>
  <si>
    <t>The optimal stand-alone microgrid consists of 7 kW PV, 3 kW wind turbine, 104 kWh battery, and 6 kW converter, supplying 25 kWh/day at a total investment cost of $75,993.</t>
  </si>
  <si>
    <t>Bahir Dar Institute of Technology, Bahir Dar University, Ethiopia</t>
  </si>
  <si>
    <t>https://doi.org/10.51983/ajes-2019.8.3.2064</t>
  </si>
  <si>
    <t>ahunim@gmail.com</t>
  </si>
  <si>
    <t>Derya Sadak et al.</t>
  </si>
  <si>
    <t>PyPSA-KE</t>
  </si>
  <si>
    <t>A Spatially Explicit Planning of Pumped Hydro Energy Storage in Kenya’s Long-Term Decarbonisation Pathways</t>
  </si>
  <si>
    <t>To assess the potential role of pumped hydro energy storage in Kenya's long-term decarbonisation pathways using geospatial analysis and energy system optimisation.</t>
  </si>
  <si>
    <t>Kenya has substantial potential for pumped hydro energy storage, but future storage requirements are highly sensitive to uncertain socio-economic factors.</t>
  </si>
  <si>
    <t>TU Delft, Civil Engineering and Geosciences</t>
  </si>
  <si>
    <t>NL</t>
  </si>
  <si>
    <t>https://doi.org/10.5194/egusphere-egu26-12682</t>
  </si>
  <si>
    <t>d.sadak@tudelft.nl</t>
  </si>
  <si>
    <t>EG</t>
  </si>
  <si>
    <t>S Kihwele</t>
  </si>
  <si>
    <t>Pvsyst</t>
  </si>
  <si>
    <t>A Solar PV System for Industrial Application- A Case Study of a Cement Industry in TANZANIA</t>
  </si>
  <si>
    <t>To assess the technical viability of a 15 MWp behind-the-meter solar PV system designed to cut energy costs, reduce grid reliance, and lower carbon emissions for a Tanzanian cement plant.</t>
  </si>
  <si>
    <t>The 15 MWp solar PV system is technically viable, producing an estimated 12.7 MW of power and 27.77 GWh per year.</t>
  </si>
  <si>
    <t>inclusive industrialisation</t>
  </si>
  <si>
    <t>University of Dar es Salaam</t>
  </si>
  <si>
    <t>TZ</t>
  </si>
  <si>
    <t>https://doi.org/10.65085/2619-8789.1076</t>
  </si>
  <si>
    <t>kihwele2002@yahoo.com</t>
  </si>
  <si>
    <t>Jonathan Daglish</t>
  </si>
  <si>
    <t>A Prefeasibility Analysis of a PV Mini Grid with Ice Plant on Buvu Island in Lake Victoria</t>
  </si>
  <si>
    <t>To assess the feasibility of a PV mini grid with an ice plant on Buvu Island, Uganda, to provide electricity and flaked ice for fish preservation.</t>
  </si>
  <si>
    <t>The PV mini grid with ice plant is financially viable under base assumptions, with an IRR of 23.5% and NPV of $114,651, but viability hinges on selling at least 1.6 tonnes of ice daily.</t>
  </si>
  <si>
    <t>https://www.diva-portal.org/smash/record.jsf?faces-redirect=true&amp;aq2=%5B%5B%5D%5D&amp;af=%5B%5D&amp;searchType=SIMPLE&amp;sortOrder2=title_sort_asc&amp;query=&amp;language=no&amp;pid=diva2%3A1372692%22&amp;aq=%5B%5B%5D%5D&amp;sf=all&amp;aqe=%5B%5D&amp;sortOrder=author_sort_asc&amp;onlyFullText=false&amp;noOfRows=50&amp;dswid=1325</t>
  </si>
  <si>
    <t>Josefine Axelsson, Emelie Johnson</t>
  </si>
  <si>
    <t>OSeMOSYS-OnSSET</t>
  </si>
  <si>
    <t>A nexus assessment of Energy and Water in Rwanda</t>
  </si>
  <si>
    <t>To investigate hydropower's role in Rwanda's electrification plans and assess climate change impacts on water availability.</t>
  </si>
  <si>
    <t>Hydropower's share varies from 7% to 47% by 2030 depending on electricity demand and climate scenario, and water availability will be insufficient to meet demand after 2026.</t>
  </si>
  <si>
    <t>https://kth.diva-portal.org/smash/record.jsf?pid=diva2%3A1119648&amp;dswid=8009</t>
  </si>
  <si>
    <t>O. M. Longe et al.</t>
  </si>
  <si>
    <t>A Case Study on Off-grid Microgrid for Universal Electricity Access in the Eastern Cape of South Africa</t>
  </si>
  <si>
    <t>To compare an off-grid microgrid with grid extension for universal electricity access in Ntabankulu, Eastern Cape, South Africa.</t>
  </si>
  <si>
    <t>A wind/diesel/battery microgrid achieves the lowest cost of energy at $0.320/kWh with 90.5% renewable penetration, outperforming grid extension.</t>
  </si>
  <si>
    <t>University of Johannesburg, International Institute for Applied Systems Analysis (IIASA), Rufus Giwa Polytechnic</t>
  </si>
  <si>
    <t>ZA,AT,NG</t>
  </si>
  <si>
    <t>https://doi.org/10.5923/j.ijee.20170702.03</t>
  </si>
  <si>
    <t>wunmigrace@yahoo.com</t>
  </si>
  <si>
    <t>A. Lalouli et al.</t>
  </si>
  <si>
    <t>A Comparative Study on Influence of Climate on Optimal Dimensioning of a Hydrogen-Based Microgrid</t>
  </si>
  <si>
    <t>To evaluate battery, hydrogen and hybrid storage for a solar-wind off-grid microgrid across three Moroccan climate regions.</t>
  </si>
  <si>
    <t>A hybrid wind-PV system with hydrogen storage is the most cost-effective fully renewable option, and optimal sizing varies by climate region.</t>
  </si>
  <si>
    <t>Hassan II University of Casablanca (MA)</t>
  </si>
  <si>
    <t>International Journal on “Technical and Physical Problems of Engineering” (IJTPE), Iss. 59, Vol. 16, No. 2, Jun. 2024</t>
  </si>
  <si>
    <t>louliabd@gmail.com</t>
  </si>
  <si>
    <t>K. M. Kotb et al.</t>
  </si>
  <si>
    <t>A fuzzy decision-making model for optimal design of solar, wind, diesel-based RO desalination integrating flow-battery and pumped-hydro storage: A case study in Baltim, Egypt</t>
  </si>
  <si>
    <t>To optimize a PV-wind-diesel hybrid system with flow-battery or pumped-hydro storage for reverse-osmosis desalination in Baltim, Egypt.</t>
  </si>
  <si>
    <t>A wind-turbine/PV/diesel system with a flow battery is the best configuration (NPC $1.05M, COE $0.102/kWh); a fully renewable system is feasible but costlier.</t>
  </si>
  <si>
    <t>Electrical Power and Machines Engineering Department, Faculty of Engineering, Tanta University, Tanta 31521, Egypt,Department of Electric Power Engineering, Faculty of Electrical Engineering and Informatics, Budapest University of Technology and Economics, Budapest 1111, Hungary,School of Electrical and Electronic Engineering, Huazhong University of Science and Technology, Wuhan 430074, China,Civil Engineering Department, Faculty of Engineering, Kafrelsheikh University, Kafrelsheikh 33516, Egypt,Electrical Engineering Department, Faculty of Engineering, Kafrelsheikh University, Kafrelsheikh 33516, Egypt,Mechanical Engineering Department, Faculty of Engineering, Kafrelsheikh University, Kafrelsheikh 33516, Egypt</t>
  </si>
  <si>
    <t>EG,HU,CN</t>
  </si>
  <si>
    <t>https://doi.org/10.1016/j.enconman.2021.113962</t>
  </si>
  <si>
    <t>kotb.mohamed@f-eng.tanta.edu.eg</t>
  </si>
  <si>
    <t>O. Nait Mensour et al.</t>
  </si>
  <si>
    <t>GIS-MCDM</t>
  </si>
  <si>
    <t>A geographical information system-based multi-criteria method for the evaluation of solar farms locations: A case study in Souss-Massa area, southern Morocco</t>
  </si>
  <si>
    <t>To assess the suitability of locations for large PV farms in the Souss-Massa area of southern Morocco using a GIS-MCDM method.</t>
  </si>
  <si>
    <t>About 24.08% of the region (12,952 km2) is suitable, with PV electricity costs around $0.067/kWh in the best areas.</t>
  </si>
  <si>
    <t>Materials and Renewable Energy Laboratory, Faculty of Sciences, Ibn Zohr University</t>
  </si>
  <si>
    <t>https://doi.org/10.1016/j.energy.2019.06.063</t>
  </si>
  <si>
    <t>omar.naitmensour@edu.uiz.ac.ma</t>
  </si>
  <si>
    <t>A. K. Kuno et al.</t>
  </si>
  <si>
    <t>A feasibility analysis of PV-based off-grid rural electrification for a pastoral settlement in Ethiopia</t>
  </si>
  <si>
    <t>To assess the feasibility of off-grid PV systems for pastoral electrification in Moyale, Yabelo and Dire, Ethiopia.</t>
  </si>
  <si>
    <t>Solar PV systems are viable with an LCOE of about $0.835-0.899/kWh, cheaper than diesel over the project life.</t>
  </si>
  <si>
    <t>Haramaya University (ET)</t>
  </si>
  <si>
    <t>https://doi.org/10.1016/j.energy.2023.128899</t>
  </si>
  <si>
    <t>amanuelkchk24@gmail.com</t>
  </si>
  <si>
    <t>T. Nacer et al.</t>
  </si>
  <si>
    <t>A comprehensive method to assess the feasibility of renewable energy on Algerian dairy farms</t>
  </si>
  <si>
    <t>To assess the techno-economic feasibility of grid-connected renewable energy systems on Algerian dairy farms.</t>
  </si>
  <si>
    <t>Optimal grid-connected systems meet farm demand and export more than twice the electricity purchased, and are feasible across northern Algeria.</t>
  </si>
  <si>
    <t>Electronics Department, Technology Faculty, LabSET, University Saad Dahlab Blida1, Centre de D eveloppement des Energies Renouvelables, CDER</t>
  </si>
  <si>
    <t>http://dx.doi.org/10.1016/j.jclepro.2015.06.101</t>
  </si>
  <si>
    <t>nasser_tar@yahoo.fr</t>
  </si>
  <si>
    <t>D. Jaggeshar et al.</t>
  </si>
  <si>
    <t>A low-carbon electricity transition for small island developing states: A case study of Mauritius</t>
  </si>
  <si>
    <t>To model and evaluate low-carbon transition pathways for the electricity sector in Mauritius, assessing them against criteria for energy security, the economy, the environment, and social impacts.</t>
  </si>
  <si>
    <t>The optimal transition pathway for Mauritius is an ambitious scenario that achieves a 76.8% renewable energy share and reduces CO2 emissions by over 67% by 2040.</t>
  </si>
  <si>
    <t>multidimensional scenario comparison, quantified estimates of multiple sustainable development benefits</t>
  </si>
  <si>
    <t>job displacement from coal phase-out, high initial cost of hybrid systems, financing challenges for SIDS, need for vocational clean energy education programs</t>
  </si>
  <si>
    <t>Beijing Normal University (CN); University College Cork (IE)</t>
  </si>
  <si>
    <t>CN,IE</t>
  </si>
  <si>
    <t>subsidies for capital costs, soft loans, feed-in tariff, net metering, fiscal measures waiving import and tax duties, long-term debt, carbon pricing</t>
  </si>
  <si>
    <t>https://doi.org/10.1016/j.esd.2024.101638</t>
  </si>
  <si>
    <t>maoxq@bnu.edu.cn, guozhi0226@mail.bnu.edu.cn</t>
  </si>
  <si>
    <t>M. Taoufik et al.</t>
  </si>
  <si>
    <t>A GIS-based multi-criteria decision-making approach for site suitability of solar-powered hydrogen production: A case study of Souss-Massa, Morocco</t>
  </si>
  <si>
    <t>To identify suitable areas for solar-hydrogen conversion in Souss-Massa, Morocco, using a GIS-based multi-criteria approach.</t>
  </si>
  <si>
    <t>The western Souss-Massa region, particularly around Agadir City, is most suitable for solar-hydrogen projects, which can produce green hydrogen at a competitive Levelized Cost of Hydrogen (LCOH) of $2.9/kg.</t>
  </si>
  <si>
    <t>inclusive_industrialisation</t>
  </si>
  <si>
    <t>Hassan II University of Laboratory of Applied Geology, Geomatics and Environment, Faculty of Sciences Ben M’Sik, Hassan II University of Casablanca, Casablanca, Morocco (MA)</t>
  </si>
  <si>
    <t>https://doi.org/10.1016/j.ref.2023.08.004</t>
  </si>
  <si>
    <t>meryem.taoufik@gmail.com</t>
  </si>
  <si>
    <t>S. A. Eshiemogie et al.</t>
  </si>
  <si>
    <t>machine learning-supported framework</t>
  </si>
  <si>
    <t>A machine learning-supported framework for predicting Nigeria's optimal energy storage and emission reduction</t>
  </si>
  <si>
    <t>To assess Nigeria's 2050 electricity scenarios with and without grid-scale storage using machine learning and multi-objective optimization.</t>
  </si>
  <si>
    <t>Adding grid-scale storage raises total system cost but enables much higher renewable penetration and large CO2 reductions, making storage viable for Nigeria by 2050.</t>
  </si>
  <si>
    <t>ML models’ capacity to accurately predict key energy system metrics,ML models excel at rapid, data-driven predictions,transparent and interpretable method for understanding the effects of independent variables</t>
  </si>
  <si>
    <t>minor differences between the ML and EnergyPLAN results,higher overall cost with energy storage technologies</t>
  </si>
  <si>
    <t>Department of Chemical Engineering, University of Benin, Department of Computer Engineering, University of Benin, Department of Mechanical Engineering, University of Nigeria, Department of Electrical and Electronics Engineering, University of Manchester, Department of Chemistry, Faculty of Science and Technology, Airlangga University, Department of Chemical Engineering, Faculty of Industrial Technology, Universitas Pembangunan Nasional “Veteran” Yogyakarta</t>
  </si>
  <si>
    <t>NG,GB,ID</t>
  </si>
  <si>
    <t>https://doi.org/10.1016/j.ref.2024.100677</t>
  </si>
  <si>
    <t>stanley.eshiemogie@eng.uniben.edu,andrew.amenaghawon@uniben.edu,handoko.darmokoesoemo@gmail.com,heriseptyakusuma@gmail.com</t>
  </si>
  <si>
    <t>S. Rekik &amp; S. El Alimi</t>
  </si>
  <si>
    <t>A GIS based MCDM modelling approach for evaluating large-scale solar PV installation in Tunisia</t>
  </si>
  <si>
    <t>To conduct a land suitability analysis to identify the most feasible locations for installing large-scale solar PV power plants throughout Tunisia using an integrated GIS and multi-criteria decision-making approach.</t>
  </si>
  <si>
    <t>Approximately 17.6% of Tunisia's territory is suitable for large-scale solar PV development. The most suitable sites cover 5,251 km² (3.31% of the available area) and are primarily located in the central, southwestern, southeastern, and eastern coastal regions.</t>
  </si>
  <si>
    <t>University of Monastir, National Engineering School of Monastir, Laboratory of Thermal and Energy Systems Studies (LESTE)</t>
  </si>
  <si>
    <t>TN</t>
  </si>
  <si>
    <t>https://doi.org/10.1016/j.egyr.2023.12.018</t>
  </si>
  <si>
    <t>Souheil.elalimi@enim.u-monastir.tn</t>
  </si>
  <si>
    <t>B. Mutume</t>
  </si>
  <si>
    <t>GIS-MCDA</t>
  </si>
  <si>
    <t>A feasibility assessment of utilizing concentrated solar power (CSP) in Zimbabwean regions of Hwange and Lupane</t>
  </si>
  <si>
    <t>To identify the most suitable CSP sites in the Hwange-Lupane area of Zimbabwe using a GIS-MCDA-AHP approach.</t>
  </si>
  <si>
    <t>Lupane offers the most suitable land; direct normal irradiance is weighted highest (55.5%); a 600 MW CSP plant is analysed.</t>
  </si>
  <si>
    <t>Middle East Technical University, Sustainable Environment and Energy Systems Department, Kalkanli, Guzelyurt, Mersin 10, Turkey</t>
  </si>
  <si>
    <t>https://doi.org/10.1016/j.heliyon.2023.e18210</t>
  </si>
  <si>
    <t>bruce.mutume@metu.edu.tr</t>
  </si>
  <si>
    <t>M. N. Edoo &amp; R. T. F. Ah King</t>
  </si>
  <si>
    <t>100% renewable energy system for the island of Mauritius by 2050: a techno-economic study</t>
  </si>
  <si>
    <t>To investigate the most realistic 100% renewable energy systems for Mauritius by 2050 using EnergyPLAN.</t>
  </si>
  <si>
    <t>A 100% renewable energy system is technically feasible for Mauritius, with solar PV and battery storage forming the backbone of the system. This transition increases the cost of final energy by 11% compared to volatile 2022 fossil fuel prices.</t>
  </si>
  <si>
    <t>first 100% RE system study for Mauritius, uses mature and commercially available technologies, holistic view of energy system, fills research gap for Mauritius, provides key insights, useful for other SIDS</t>
  </si>
  <si>
    <t>institutional capacity, administrative procedures, procedural red tapes, limited financial resources</t>
  </si>
  <si>
    <t>Department of Electrical and Electronic Engineering, Faculty of Engineering, University of Mauritius</t>
  </si>
  <si>
    <t>MU</t>
  </si>
  <si>
    <t>https://doi.org/10.1016/j.segy.2025.100199</t>
  </si>
  <si>
    <t>nawazedoo@gmail.com</t>
  </si>
  <si>
    <t>Shu'aibu Dabo et al.</t>
  </si>
  <si>
    <t>ArcGIS Pro</t>
  </si>
  <si>
    <t>A geospatial analysis of solar energy potentials in Kaduna state, Nigeria</t>
  </si>
  <si>
    <t>To assess solar energy potential across Kaduna state, Nigeria, using geospatial analysis.</t>
  </si>
  <si>
    <t>Kaduna state shows enormous solar potential with distinct high, medium and low zones, peaking in February-March.</t>
  </si>
  <si>
    <t>Universiti Sains Malaysia, Ahmadu Bello University</t>
  </si>
  <si>
    <t>MY,NG</t>
  </si>
  <si>
    <t>https://doi.org/10.17576/geo-2024-2003-03</t>
  </si>
  <si>
    <t>shuaibudabo10@gmail.com</t>
  </si>
  <si>
    <t>L. Nogueira et al.</t>
  </si>
  <si>
    <t>A cross-sectoral integrated assessment of alternatives for climate mitigation in Madagascar</t>
  </si>
  <si>
    <t>To analyze how Madagascar can achieve its Nationally Determined Contribution (NDC) by modeling mitigation options in the energy and land-use sectors under different cost scenarios.</t>
  </si>
  <si>
    <t>Madagascar can meet its 14% GHG emission reduction target using only the land-use sector. However, overlooking mitigation in the energy sector is a missed opportunity to develop the country's abundant low-carbon energy resources.</t>
  </si>
  <si>
    <t>integrated assessment, links land-use and energy</t>
  </si>
  <si>
    <t>high uncertainty in AFOLU costs/potentials, lack of reliable data, storage/balancing costs stylistically accounted</t>
  </si>
  <si>
    <t>TNO, University of Amsterdam, Johns Hopkins University</t>
  </si>
  <si>
    <t>https://doi.org/10.1080/14693062.2020.1791030</t>
  </si>
  <si>
    <t>larissa.nogueira@tno.nl</t>
  </si>
  <si>
    <t>A. A. Mas'ud</t>
  </si>
  <si>
    <t>A hybrid combination of EV charging stations with renewable energy sources for powering a residential community</t>
  </si>
  <si>
    <t>To techno-economically evaluate PV-wind-diesel-battery schemes with EV charging for residential communities in six Nigerian cities.</t>
  </si>
  <si>
    <t>Sokoto and Gusau have the lowest LCOE (about 0.306-0.312) and NPC (about $1.71M); Zaria is highest, and NPC rises with EV charging distance.</t>
  </si>
  <si>
    <t>Jubail Industrial College, Royal Commission for Jubail, KSA</t>
  </si>
  <si>
    <t>SA</t>
  </si>
  <si>
    <t>https://doi.org/10.1002/est2.483</t>
  </si>
  <si>
    <t>masud_a@jic.edu.sa</t>
  </si>
  <si>
    <t>B. M. Abdoulaye et al.</t>
  </si>
  <si>
    <t>Photovoltaic simulation</t>
  </si>
  <si>
    <t>A Comparative Study of Two Common Software's used for Photovoltaic Systems, RETScreen and PVsyst</t>
  </si>
  <si>
    <t>To compare PVsyst and RETScreen for predicting the performance of a solar PV plant in Niger against monitored data.</t>
  </si>
  <si>
    <t>Predicted annual energy is 12032 MWh (PVsyst) and 12746 MWh (RETScreen) versus 11996 MWh measured, making RETScreen the more reliable predictor in this case.</t>
  </si>
  <si>
    <t>Laboratoire d’Energétique et d’Electronique d’Electrotechnique, d’Automatique, d’Informatique Industrielle (LAERT-LA2EI), Université Abdou Moumouni de Niamey, Niger</t>
  </si>
  <si>
    <t>NE</t>
  </si>
  <si>
    <t>https://doi.org/10.9734/cjast/2024/v43i54373</t>
  </si>
  <si>
    <t>makintag@gmail.com</t>
  </si>
  <si>
    <t>A. Yahiaoui &amp; F. Tlemcani</t>
  </si>
  <si>
    <t>A comparison study of hybrid renewable energy systems for electrification of a rural city in Algeria</t>
  </si>
  <si>
    <t>To optimally size three PV-wind-battery-electrolyzer-fuel-cell hybrid systems for Timimoun, Algeria, using HOMER.</t>
  </si>
  <si>
    <t>The PV/wind/battery/electrolyzer/hydrogen-tank/fuel-cell configuration is cheapest (NPC $12.3M, COE $0.912/kWh) and meets demand.</t>
  </si>
  <si>
    <t>Renewable Energies and Materials Laboratory, Electrical Engineering Department, University of Medea, Algeria</t>
  </si>
  <si>
    <t>https://doi.org/10.1177/0309524X221133810</t>
  </si>
  <si>
    <t>adel.industry1@gmail.com</t>
  </si>
  <si>
    <t>O. A. Adebimpe &amp; S. O. Usman</t>
  </si>
  <si>
    <t>GIS-AHP</t>
  </si>
  <si>
    <t>A GIS-AHP Approach for Evaluating Site Suitability for Solar Power Plant: A Case Study of Ewekoro Local Government Area, Nigeria</t>
  </si>
  <si>
    <t>To evaluate site suitability for a solar power plant in Ewekoro Local Government Area, Nigeria, using a GIS-AHP approach.</t>
  </si>
  <si>
    <t>About 15% of the area is best-suitable and 17% suitable while 68% is not suitable, with land use the most important criterion.</t>
  </si>
  <si>
    <t>Department of Industrial and Production Engineering, University of Ibadan, NIGERIA; Department of Systems and Industrial Engineering, University of Arizona, UNITED STATES</t>
  </si>
  <si>
    <t>NG,US</t>
  </si>
  <si>
    <t>http://dx.doi.org/10.4314/njt.v41i4.6</t>
  </si>
  <si>
    <t>oa.adebimpe@yahoo.com, sundayusman29@gmail.com</t>
  </si>
  <si>
    <t>A. Caillard et al.</t>
  </si>
  <si>
    <t>A Critical Analysis of Morocco's Green Hydrogen Roadmap: A Modelling Approach to Assess Country Readiness from the Energy Trilemma Perspective</t>
  </si>
  <si>
    <t>To assess Morocco's readiness for its Green Hydrogen Roadmap using OSeMOSYS energy modelling through the energy-trilemma lens.</t>
  </si>
  <si>
    <t>The roadmap is not harmonised with existing infrastructure, and aggressive pursuit risks higher fossil imports and surging costs, with green-hydrogen storage raising costs by about 34%.</t>
  </si>
  <si>
    <t>open-source accessibility, fulfilment of all energy demands and related constraints, generation of least-cost solution</t>
  </si>
  <si>
    <t>data limitations, extrapolation of storage technology costs, exclusion of hybrid or integrated systems, limited granularity of time slices</t>
  </si>
  <si>
    <t>Centre for Environmental Policy, Imperial College London, STEER Centre, Department of Geography, Loughborough University</t>
  </si>
  <si>
    <t>Public–Private Partnerships (PPPs), grants, tax incentives, tax relaxations, subsidies</t>
  </si>
  <si>
    <t>https://doi.org/10.3390/cli12050061</t>
  </si>
  <si>
    <t>amandine.caillard22@imperial.ac.uk</t>
  </si>
  <si>
    <t>B. Settou et al.</t>
  </si>
  <si>
    <t>A high-resolution GIS-AHP-based method for solar PV power plant site selection: a case study of Algeria</t>
  </si>
  <si>
    <t>To identify and map the most suitable sites for large-scale, grid-connected solar PV power plants in Algeria using a GIS-AHP method, and to test the impact of different map raster resolutions on the results.</t>
  </si>
  <si>
    <t>At a high (92m) resolution, 17% of the studied area in Algeria is suitable for large-scale solar PV development. Using a lower resolution (1000m) eliminates over 25,286 km² of suitable land, demonstrating the significant effect of data resolution on potential assessments.</t>
  </si>
  <si>
    <t>VPRS Laboratory, University of Kasdi Merbah Ouargla, Department of Mechanical Engineering, University of Kasdi Merbah Ouargla, Department of Physic, University of Kasdi Merbah Ouargla, Institute of Technology, University of Kasdi Merbah Ouargla</t>
  </si>
  <si>
    <t>https://doi.org/10.1007/s10098-020-01971-3</t>
  </si>
  <si>
    <t>belkhir.settou@gmail.com</t>
  </si>
  <si>
    <t>M. T. Ayana et al.</t>
  </si>
  <si>
    <t>A compendious approach for renewable energy assessment based on satellite and ground truth data: a case of Bilate catchment, Rift Valley Basin, Ethiopia</t>
  </si>
  <si>
    <t>To assess the techno-economic viability of wind, solar and hydro hybrid systems in the off-grid Bilate catchment using ERA5 satellite data and HOMER.</t>
  </si>
  <si>
    <t>A hybrid energy approach is viable, and combining ERA5 satellite data with an HBV-IHMS model fills data gaps for resource assessment.</t>
  </si>
  <si>
    <t>Water Technology Institute, Arba Minch University</t>
  </si>
  <si>
    <t>https://doi.org/10.1007/s40095-022-00484-7</t>
  </si>
  <si>
    <t>melktesh@gmail.com</t>
  </si>
  <si>
    <t>M. S. Elborlsy et al.</t>
  </si>
  <si>
    <t>A case study of optimal design and techno-economic analysis of an islanded AC microgrid</t>
  </si>
  <si>
    <t>To optimize an islanded AC microgrid powering an international school in New Cairo, Egypt, using HOMER.</t>
  </si>
  <si>
    <t>The optimal configuration for the microgrid is a hybrid system including PV, wind, a diesel generator, a fuel cell, and battery storage, achieving a levelized cost of energy of $0.153/kWh.</t>
  </si>
  <si>
    <t>Process Control Technology Department, Faculty of Technology and Education, Beni-Suef University, Beni-Suef, Egypt,Electrical Engineering Department, Faculty of Engineering, Beni-Suef University, Beni-Suef, Egypt,Electrical Engineering Department, Faculty of Engineering at Shoubra, Benha University, Banha, Egypt</t>
  </si>
  <si>
    <t>https://doi.org/10.1038/s41598-025-94506-z</t>
  </si>
  <si>
    <t>mohamed01177@techedu.bsu.edu.eg</t>
  </si>
  <si>
    <t>A. S. Zalhaf et al.</t>
  </si>
  <si>
    <t>GIS-fuzzy-AHP</t>
  </si>
  <si>
    <t>A High-Resolution Wind Farms Suitability Mapping Using GIS and Fuzzy AHP Approach: A National-Level Case Study in Sudan</t>
  </si>
  <si>
    <t>To identify suitable wind-farm locations in Sudan using GIS combined with a fuzzy analytic hierarchy process.</t>
  </si>
  <si>
    <t>About 48.2% of the country is suitable; the study adds a novel lightning-strike criterion and assesses eight criteria in total.</t>
  </si>
  <si>
    <t>Faculty of Engineering - Tanta University, University of Electronic Science and Technology of China (UESTC), Department of Civil Engineering Faculty of Engineering Taif University Saudi Arabia</t>
  </si>
  <si>
    <t>EG,CN,SA</t>
  </si>
  <si>
    <t>https://doi.org/10.3390/su14010358</t>
  </si>
  <si>
    <t>bahaa.elboshi@f-eng.tanta.edu.eg</t>
  </si>
  <si>
    <t>I. K. Rice et al.</t>
  </si>
  <si>
    <t>A Hybrid Photovoltaic/Diesel System for Off-Grid Applications in Lubumbashi, DR Congo: A HOMER Pro Modeling and Optimization Study</t>
  </si>
  <si>
    <t>To assess the feasibility of a hybrid photovoltaic/diesel power system for off-grid applications in Lubumbashi, DR Congo, by modeling and optimizing its technical, economic, and environmental performance.</t>
  </si>
  <si>
    <t>A hybrid system combining solar PV with battery storage is the most suitable and cost-effective configuration, capable of meeting local household demand with zero emissions and significant surplus energy.</t>
  </si>
  <si>
    <t>School of Naval Architecture, Ocean and Energy Power Engineering, Wuhan University of Technology, School of Energy and Power Engineering, Wuhan University of Technology, Institute for Advanced Study, Shenzhen University</t>
  </si>
  <si>
    <t>CN</t>
  </si>
  <si>
    <t>https://doi.org/10.3390/su15108162</t>
  </si>
  <si>
    <t>hh.zhu@163.com</t>
  </si>
  <si>
    <t>Anna Nilsson et al.</t>
  </si>
  <si>
    <t>GIS-based approach (QGIS)</t>
  </si>
  <si>
    <t>A GIS-Based Approach to Estimate Electricity Requirements for Small-Scale Groundwater Irrigation</t>
  </si>
  <si>
    <t>To develop a GIS-based methodology for estimating the spatial and temporal electricity demand for small-scale groundwater irrigation in Uganda, including under drought conditions.</t>
  </si>
  <si>
    <t>Energy demand for irrigation is highest in northern Uganda, particularly from December to February, and the average annual energy demand increases by 67% under drought conditions.</t>
  </si>
  <si>
    <t>NewClimate Institute, World Resources Institute, World Bank, GIZ Promotion of Renewable Energy and Energy Efficiency Program Uganda</t>
  </si>
  <si>
    <t>DE,US,UG</t>
  </si>
  <si>
    <t>a.nilsson@newclimate.org</t>
  </si>
  <si>
    <t>Fendzi Mbasso Wulfran et al.</t>
  </si>
  <si>
    <t>A case study of a neighborhood in Douala examining the technical feasibility of a hybrid renewable energy system connected to the grid for energy and oxygen production in the fight against respiratory diseases</t>
  </si>
  <si>
    <t>To examine the technical feasibility of a grid-connected hybrid renewable energy system for producing both electricity and medical oxygen to combat respiratory diseases in a Douala neighborhood.</t>
  </si>
  <si>
    <t>The proposed hybrid system is technically feasible, achieving an 85.1% renewable energy integration and a 0% loss of power supply probability, while also producing a daily average of 0.123 kg of oxygen.</t>
  </si>
  <si>
    <t>Technology and Applied Sciences Laboratory, University of Douala, U.I.T. of Douala, Unit´e de Recherche d’Automatique et d’Informatique Appliqu´ee, University of Dschang, I.U.T. Fotso Victor, Electrical Engineering Department, Faculty of Engineering, Aswan University</t>
  </si>
  <si>
    <t>CM,EG</t>
  </si>
  <si>
    <t>https://doi.org/10.1016/j.solcom.2023.100062</t>
  </si>
  <si>
    <t>fendzi.wulfran@yahoo.fr</t>
  </si>
  <si>
    <t>Sahlberg et al.</t>
  </si>
  <si>
    <t>Attention to detail: exploring effects of model resolution and complexity in geospatial electrification modelling</t>
  </si>
  <si>
    <t>To examine how differences in modelling detail and complexity affect the least-cost technology mix and computational requirements of geospatial electrification models.</t>
  </si>
  <si>
    <t>Increased modelling detail shifts the technology mix towards more mini-grids, with detailed grid routing reducing grid connections and detailed distribution networks reducing stand-alone systems.</t>
  </si>
  <si>
    <t>KTH Royal Institute of Technology, The World Bank Group, Resource Matters, University of Oxford</t>
  </si>
  <si>
    <t>SE, US, BE, GB</t>
  </si>
  <si>
    <t>https://doi.org/10.1007/s43937-025-00117-0</t>
  </si>
  <si>
    <t>ffn@kth.se</t>
  </si>
  <si>
    <t>T Maatallah et al.</t>
  </si>
  <si>
    <t>Assessment viability for hybrid energy system (PV/wind/diesel) with storage in the northernmost city in Africa, Bizerte, Tunisia</t>
  </si>
  <si>
    <t>To investigate the feasibility of a hybrid PV/wind/diesel system with battery storage for electricity generation in Bizerte, Tunisia.</t>
  </si>
  <si>
    <t>The wind/diesel/battery hybrid configuration (configuration 1) proved most economical, with a net present cost of $57,320 and levelized cost of energy of $0.26/kWh, outperforming grid extension and diesel-only systems.</t>
  </si>
  <si>
    <t>University of Monastir</t>
  </si>
  <si>
    <t>https://doi.org/10.1016/j.rser.2016.01.076</t>
  </si>
  <si>
    <t>maatallahtaher@yahoo.fr</t>
  </si>
  <si>
    <t>Z.A. Khan et al.</t>
  </si>
  <si>
    <t>Assessment of Wind and Solar Hybrid Energy for Agricultural Applications in Sudan</t>
  </si>
  <si>
    <t>To assess the techno-economic feasibility of hybrid wind-solar energy systems for small-scale irrigation pumping across twelve sites in Sudan.</t>
  </si>
  <si>
    <t>Hybrid wind-solar systems are not cost-effective at most sites; standalone PV is optimal except at two locations.</t>
  </si>
  <si>
    <t>Mirpur University of Science and Technology, Aston University, Majmaah University, University of Port Harcourt, University of Khartoum</t>
  </si>
  <si>
    <t>PK, UK, SA, NG, SD</t>
  </si>
  <si>
    <t>https://doi.org/10.3390/en15010005</t>
  </si>
  <si>
    <t>zafarakhan@ieee.org</t>
  </si>
  <si>
    <t>Khaled Bouchareb et al.</t>
  </si>
  <si>
    <t>System Advisor Model</t>
  </si>
  <si>
    <t>Assessment of the technical-economic performance and optimization of a parabolic trough solar power plant under Algerian climatic conditions</t>
  </si>
  <si>
    <t>To design, analyse and optimise a 100 MW parabolic trough concentrated solar power plant with thermal energy storage for two Algerian sites, Tamanrasset and M'Sila.</t>
  </si>
  <si>
    <t>Optimised design yields an annual energy production of 514.6 GWh at a levelized cost of electricity of 6.3 ¢/kWh for Tamanrasset (solar multiple 2.4, 7 h storage) and 451.84 GWh at 7.8 ¢/kWh for M'Sila (solar multiple 3, 7 h storage).</t>
  </si>
  <si>
    <t>Med Boudiaf University, University of M'sila, University of Mentouri Brothers Constantine, Ecole Nationale Polytechnique d'Alger</t>
  </si>
  <si>
    <t>https://doi.org/10.14710/ijred.2023.54056</t>
  </si>
  <si>
    <t>khaled.bouchareb@univ-msila.dz</t>
  </si>
  <si>
    <t>Alison Hughes et al.</t>
  </si>
  <si>
    <t>Assessment of the potential to improve the energy efficiency of household appliances in South Africa</t>
  </si>
  <si>
    <t>To review South Africa’s residential energy efficiency targets and assess potential savings from expanding appliance minimum energy performance standards.</t>
  </si>
  <si>
    <t>Aggressive MEPS expansion to best-in-class appliances can reduce residential electricity consumption by 10% by 2040.</t>
  </si>
  <si>
    <t>disaggregation by income group, bottom-up calibration</t>
  </si>
  <si>
    <t>data scarcity, behavioural changes not considered</t>
  </si>
  <si>
    <t>https://doi.org/10.1016/j.esr.2024.101595</t>
  </si>
  <si>
    <t>Kubiat Umoh et al.</t>
  </si>
  <si>
    <t>ArcGIS</t>
  </si>
  <si>
    <t>Assessment of the locational potential of floating offshore wind energy in South Africa</t>
  </si>
  <si>
    <t>To assess the locational potential of floating offshore wind energy in South Africa using a GIS-based exclusion analysis.</t>
  </si>
  <si>
    <t>Only 2% of South Africa's Exclusive Economic Ezone (246,105 km²) is suitable for floating wind, with a potential of 142.61 GW. The Eastern Cape region is most suitable for early-stage development.</t>
  </si>
  <si>
    <t>University of Hull, Kuwait Institute for Scientific Research</t>
  </si>
  <si>
    <t>GB,KW</t>
  </si>
  <si>
    <t>https://doi.org/10.1186/s40807-024-00104-4</t>
  </si>
  <si>
    <t>K.umoh-2020@hull.ac.uk</t>
  </si>
  <si>
    <t>Amber Ahmed et al.</t>
  </si>
  <si>
    <t>Assessment of the Electricity Generation Mix in Ghana: the Potential of Renewable Energy</t>
  </si>
  <si>
    <t>To analyze Ghana’s electricity system and assess its ability to meet SDG 7.1 and the Marrakech Vision under different renewable energy targets.</t>
  </si>
  <si>
    <t>CSP and natural gas power plants are the most prominent electricity producers; higher renewable targets increase wind power, displacing natural gas.</t>
  </si>
  <si>
    <t>open-source tools, integrated assessment, spatial visualization</t>
  </si>
  <si>
    <t>uncertainty of CSP technology, insufficient natural gas supply, simplifying assumptions</t>
  </si>
  <si>
    <t>https://kth.diva-portal.org/smash/record.jsf?pid=diva2%3A1119247&amp;dswid=-6147</t>
  </si>
  <si>
    <t>jindan.gong@sei.org</t>
  </si>
  <si>
    <t>Mesay Feleke Negash et al.</t>
  </si>
  <si>
    <t>Assessment of Techno-Economic Hydro and Solar Power Energy Potential in Rural Region of Kulfo Catchment, Rift Valley Ethiopia</t>
  </si>
  <si>
    <t>To assess the techno-economic potential of hydro and solar power for rural regions in the Kulfo catchment.</t>
  </si>
  <si>
    <t>Hydropower supplied 61.3% of energy, with a levelized cost of energy of $0.0962/kWh, slightly above the national tariff.</t>
  </si>
  <si>
    <t>Faculty of Hydraulic and Water Resources Engineering, Arba Minch Water Technology Institute, Arba Minch University, Ethiopia</t>
  </si>
  <si>
    <t>https://doi.org/10.57647/ijeee.2024.1501.08</t>
  </si>
  <si>
    <t>getachewbereta@gmail.com</t>
  </si>
  <si>
    <t>Sani Salisu et al.</t>
  </si>
  <si>
    <t>Assessment of technical and economic feasibility for a hybrid PV-wind-diesel-battery energy system in a remote community of north central Nigeria</t>
  </si>
  <si>
    <t>To assess the techno-economic feasibility of a hybrid PV-wind-diesel-battery energy system for a remote village in north central Nigeria.</t>
  </si>
  <si>
    <t>The PV/diesel/battery hybrid system achieves the lowest cost of energy ($0.110/kWh) and net present cost ($1.01 million) with a 98.3% renewable fraction.</t>
  </si>
  <si>
    <t>Universiti Teknologi Malaysia, Ahmadu Bello University, Federal University of Technology Minna, University of Johannesburg, University of Illorin</t>
  </si>
  <si>
    <t>MY, NG</t>
  </si>
  <si>
    <t>https://doi.org/10.1016/j.aej.2019.09.013</t>
  </si>
  <si>
    <t>ssani4@live.utm</t>
  </si>
  <si>
    <t>Sylvester William Chisale et al.</t>
  </si>
  <si>
    <t>RETScreen</t>
  </si>
  <si>
    <t>Assessment of Reservoir Based Hydropower System, a Case Study: Dwangwa River, Malawi</t>
  </si>
  <si>
    <t>To design a reservoir-based hydropower system that ensures reliability and maximum power generation at low cost.</t>
  </si>
  <si>
    <t>The system achieves a levelised cost of energy of $0.099/kWh, lower than the Malawi grid cost of $0.155/kWh.</t>
  </si>
  <si>
    <t>Malawi University of Science and Technology, University of Malawi, The Polytechnic</t>
  </si>
  <si>
    <t>MW</t>
  </si>
  <si>
    <t>https://doi.org/10.9734/jenrr/2020/v5i430151</t>
  </si>
  <si>
    <t>schisale@must.ac.mw</t>
  </si>
  <si>
    <t>M Chentouf et al.</t>
  </si>
  <si>
    <t>Vensim PLE</t>
  </si>
  <si>
    <t>Assessment of renewable energy transition in Moroccan electricity sector using a system dynamics approach</t>
  </si>
  <si>
    <t>To assess the technical, economic, social and environmental impacts of Morocco's renewable energy transition using a system dynamics approach.</t>
  </si>
  <si>
    <t>Reaching 15.72 GW of renewable capacity by 2030 avoids 35 MtCO2 emissions and enables 8.67 TWh of electricity exports.</t>
  </si>
  <si>
    <t>Laboratoire de Génie Chimique et Valorisation des Ressources, Faculté des Sciences et Techniques de Tanger</t>
  </si>
  <si>
    <t>https://doi.org/10.1002/ep.13571</t>
  </si>
  <si>
    <t>mohammedchentouf2@gmail.com</t>
  </si>
  <si>
    <t>Sibel Dursun et al.</t>
  </si>
  <si>
    <t>Assessment of Optimum Renewable Energy System for the Somalia–Turkish Training and Research Hospital in Mogadishu</t>
  </si>
  <si>
    <t>To determine the optimum hybrid renewable energy system for a hospital in Mogadishu currently powered by diesel generators.</t>
  </si>
  <si>
    <t>The wind–diesel–battery storage hybrid system is the optimum configuration, with a cost of energy cheaper than the diesel-only case.</t>
  </si>
  <si>
    <t>Branch of Physics, Capa Final Anatolian High School; Department of Electrics, Gelisim Vocational School, Istanbul Gelisim University; Department of Electrical-Electronics Engineering, Fatih Sultan Mehmet Vakif University</t>
  </si>
  <si>
    <t>https://doi.org/10.30501/jree.2021.245232.1140</t>
  </si>
  <si>
    <t>bdursun@fsm.edu.tr</t>
  </si>
  <si>
    <t>Yvan Ayuketah et al.</t>
  </si>
  <si>
    <t>Assessment of low-carbon energy transitions policies for the energy demand sector of Cameroon</t>
  </si>
  <si>
    <t>To assess future energy demand, GHG emissions, and the impact of low-carbon transition policies in Cameroon from 2016 to 2045.</t>
  </si>
  <si>
    <t>Energy efficiency and fuel switching policies reduce energy demand and emissions, with fuel switching in residential and transport sectors offering the greatest savings.</t>
  </si>
  <si>
    <t>draws comparisons from global best practices, first study of its kind in Cameroon</t>
  </si>
  <si>
    <t>paucity of data, assumption of single fuel type per household, inconsideration of marine/air transport and solar lamps, inability to account for policy interactions and rebound effect</t>
  </si>
  <si>
    <t>Regional Center for Energy and Environmental Sustainability (RCEES), School of Engineering, University of Energy and Natural Resources (UENR), Sunyani, Ghana; School of Economics, Business &amp; International Studies, University of Piraeus, Greece</t>
  </si>
  <si>
    <t>GH, GR</t>
  </si>
  <si>
    <t>https://doi.org/10.1016/j.esd.2022.12.014</t>
  </si>
  <si>
    <t>yvanayuketah@gmail.com</t>
  </si>
  <si>
    <t>Tewodros Walle Mekonnen et al.</t>
  </si>
  <si>
    <t>Assessment of Impacts of Climate Change on Hydropower-Dominated Power System—The Case of Ethiopia</t>
  </si>
  <si>
    <t>To assess the impacts of severe drought on power generation and CO2 emissions in Ethiopia's hydropower-dominated system.</t>
  </si>
  <si>
    <t>Halving reservoir capacity due to drought reduces the renewable energy share by 8% and increases CO2 emissions by 3.3 Mt CO2 by 2065, requiring alternative generation.</t>
  </si>
  <si>
    <t>open-source, stakeholder engagement</t>
  </si>
  <si>
    <t>limited to hydropower impacts, not considering other climate impacts</t>
  </si>
  <si>
    <t>Addis Ababa University, Nantes Université, University College London</t>
  </si>
  <si>
    <t>ET, FR, GB</t>
  </si>
  <si>
    <t>https://doi.org/10.3390/app12041954</t>
  </si>
  <si>
    <t>teddymec2@gmail.com</t>
  </si>
  <si>
    <t>Hasan Huseyin Coban</t>
  </si>
  <si>
    <t>Assessment of Hybrid Renewable Energy System in Beledweyne city Somalia, Technical and Economical Analysis</t>
  </si>
  <si>
    <t>To investigate the technical and economic feasibility of on-grid and off-grid hydro-wind-solar-battery hybrid systems for electricity generation in Beledweyne, Somalia.</t>
  </si>
  <si>
    <t>The optimal off-grid hybrid system achieves a levelized cost of energy of $0.107/kWh with high renewable penetration.</t>
  </si>
  <si>
    <t>Ardahan University</t>
  </si>
  <si>
    <t>https://doi.org/10.36909/jer.16481</t>
  </si>
  <si>
    <t>huseyincoban@ardahan.edu.tr</t>
  </si>
  <si>
    <t>Julius Simforiani et al.</t>
  </si>
  <si>
    <t>Assessment of Electricity Demand for Utilisation of Renewable Energy Hybrid Systems: A Case Study of Kitai Prisons Complex in Tanzania</t>
  </si>
  <si>
    <t>To assess the electricity demand of the Kitai Prisons Complex and evaluate the feasibility of integrating a renewable energy hybrid system.</t>
  </si>
  <si>
    <t>The complex shows a stable demand profile with two daily peaks, and a solar PV–micro-hydro–battery hybrid system is recommended for reliable, year-round power.</t>
  </si>
  <si>
    <t>Mbeya University of Science and Technology</t>
  </si>
  <si>
    <t>https://doi.org/10.62277/mjrd2025v6i40013</t>
  </si>
  <si>
    <t>jsimfo@gmail.com</t>
  </si>
  <si>
    <t>Muyiwa S. Adaramola et al.</t>
  </si>
  <si>
    <t>Assessment of decentralized hybrid PV solar-diesel power system for applications in Northern part of Nigeria</t>
  </si>
  <si>
    <t>To assess the feasibility of hybrid PV-diesel power systems for rural electricity generation in Northern Nigeria.</t>
  </si>
  <si>
    <t>A PV/diesel/battery hybrid system is the most economical stand-alone solution, with a levelised cost of $0.348–0.378/kWh.</t>
  </si>
  <si>
    <t>Norwegian University of Life Sciences, REHAU Industries, University of Ibadan</t>
  </si>
  <si>
    <t>NO, CA, NG</t>
  </si>
  <si>
    <t>http://dx.doi.org/10.1016/j.esd.2013.12.007</t>
  </si>
  <si>
    <t>muyiwa.adaramola@nmbu.no</t>
  </si>
  <si>
    <t>S O Oyedepo et al.</t>
  </si>
  <si>
    <t>Assessment of Decentralized Electricity Production from Hybrid Renewable Energy Sources for Sustainable Energy Development in Nigeria</t>
  </si>
  <si>
    <t>To assess the technical and economic feasibility of hybrid solar-wind energy systems for rural electrification across Nigeria's six geopolitical zones.</t>
  </si>
  <si>
    <t>Maiduguri achieves the lowest cost of energy at $0.658/kWh due to high renewable resources, while Warri has the highest at $0.721/kWh due to low resources.</t>
  </si>
  <si>
    <t>Covenant University Ota, Ogun, Nigeria; University of Nigeria Nssuka; Bells University of Science and Technology; West Virginia University</t>
  </si>
  <si>
    <t>NG, US</t>
  </si>
  <si>
    <t>https://doi.org/10.1515/eng-2019-0009</t>
  </si>
  <si>
    <t>sunday.oyedepo@covenantuniversity.edu.ng</t>
  </si>
  <si>
    <t>NG</t>
  </si>
  <si>
    <t>Mohamed Abbas et al.</t>
  </si>
  <si>
    <t>Assessment of a solar parabolic trough power plant for electricity generation under Mediterranean and arid climate conditions in Algeria</t>
  </si>
  <si>
    <t>To assess the techno-economic performance of a 100 MW parabolic trough power plant at four sites representing Algerian climate conditions.</t>
  </si>
  <si>
    <t>The plant achieves its lowest LCOE of 11.93 c$/kWh and highest annual energy output of 415 GWh at Tamanrasset, with costs rising to 29.58 c$/kWh at Algiers.</t>
  </si>
  <si>
    <t>Unité de développement des Equipements Solaires-UDES/ EPST, Centre de Developpement des Energies Renouvelables</t>
  </si>
  <si>
    <t>https://doi.org/10.1016/j.egypro.2013.11.009</t>
  </si>
  <si>
    <t>Tegenu Argaw Woldegiyorgis et al.</t>
  </si>
  <si>
    <t>Assessment of a Hybrid Energy System for Reliable and Sustainable Power Supply to Boru Meda Hospital in Ethiopia</t>
  </si>
  <si>
    <t>To evaluate the techno-economic feasibility of hybrid energy systems for reliable and sustainable power supply to Boru Meda Hospital in Ethiopia.</t>
  </si>
  <si>
    <t>The PV/BG/batt/conv configuration is the most cost-effective and sustainable, achieving the lowest LCOE of $0.339/kWh and a 100% renewable energy fraction.</t>
  </si>
  <si>
    <t>Wollo University, Deakin University, King Fahd University of Petroleum &amp; Minerals</t>
  </si>
  <si>
    <t>ET, AU, SA</t>
  </si>
  <si>
    <t>https://doi.org/10.48550/arXiv.2512.22859</t>
  </si>
  <si>
    <t>argaw2009@gmail.com</t>
  </si>
  <si>
    <t>I. A. Jumare et al.</t>
  </si>
  <si>
    <t>Assessment of a decentralized grid-connected photovoltaic (PV) / wind / biogas hybrid power system in northern Nigeria</t>
  </si>
  <si>
    <t>To assess a grid-connected photovoltaic/wind/biogas hybrid energy system in northern Nigeria.</t>
  </si>
  <si>
    <t>Grid-connection reduces net present cost by 68% and levelized cost of energy by 85% compared to an off-grid system.</t>
  </si>
  <si>
    <t>University of Tlemcen, Pan African University, TH Köln</t>
  </si>
  <si>
    <t>DZ, DE</t>
  </si>
  <si>
    <t>https://doi.org/10.1186/s13705-020-00260-7</t>
  </si>
  <si>
    <t>shehius61@yahoo.com</t>
  </si>
  <si>
    <t>Chakib El Mokhi et al.</t>
  </si>
  <si>
    <t>Assessment and optimization of photovoltaic systems at the University Ibn Tofail according to the new law on renewable energy in Morocco using HOMER Pro</t>
  </si>
  <si>
    <t>To assess and optimize photovoltaic systems at Ibn Tofail University, evaluating the feasibility of expanding installations to sell surplus energy under Morocco's new renewable energy law.</t>
  </si>
  <si>
    <t>Expanding PV systems and selling all surplus under the new law optimizes LCoE to 0.1653 MAD/kWh and reduces CO₂ emissions by 346,813 kg/year, but requires a 2042% capacity increase.</t>
  </si>
  <si>
    <t>EST El Kelaa des Sraghna, Cadi Ayyad University; EST Kenitra, Ibn Tofail University; Sultan Moulay Slimane University; ENSA Kenitra, Ibn Tofail University</t>
  </si>
  <si>
    <t>https://doi.org/10.1515/ehs-2022-0035</t>
  </si>
  <si>
    <t>c.elmokhi@uca.ma</t>
  </si>
  <si>
    <t>D Darmawan</t>
  </si>
  <si>
    <t>Assessing Tunisia’s Electrical System and its Green Hydrogen Strategy using OSeMOSYS and Multi-Criteria Decision-Making Method</t>
  </si>
  <si>
    <t>To assess Tunisia's green hydrogen strategy and energy planning for the electricity sector using scenario-based modelling.</t>
  </si>
  <si>
    <t>Blending 10% green hydrogen into the natural gas system for gas-fired power plants is the most favourable scenario, ranking highest in the medium and long term.</t>
  </si>
  <si>
    <t>open-source, flexible, simple, efficient</t>
  </si>
  <si>
    <t>dependent on assumed techno-economic parameters, simplified regional load distributions, limited to electricity system, equal weighting of criteria</t>
  </si>
  <si>
    <t>https://www.diva-portal.org/smash/record.jsf?pid=diva2%3A2005453&amp;dswid=6243</t>
  </si>
  <si>
    <t>A. G. Kehbila et al.</t>
  </si>
  <si>
    <t>LEAP-Kenya-Centralized-Electricity</t>
  </si>
  <si>
    <t>Assessing transition pathways to low-carbon electricity generation in Kenya: A hybrid approach using backcasting, socio-technical scenarios and energy system modelling</t>
  </si>
  <si>
    <t>To model and compare low-carbon electricity generation pathways for Kenya's centralized grid, evaluating their mitigation potential, costs, and health impacts.</t>
  </si>
  <si>
    <t>Full renewable energy scenarios (FRE and SDGs 2) achieve the highest GHG abatement at least cost, near-zero emissions, and eliminate PM2.5 health impacts by 2040.</t>
  </si>
  <si>
    <t>off-grid electricity not considered, demand side measures beyond scope</t>
  </si>
  <si>
    <t>Stockholm Environment Institute (SEI), Nairobi, Kenya; EcoXergy Solutions, Vancouver, Canada</t>
  </si>
  <si>
    <t>KE, CA</t>
  </si>
  <si>
    <t>https://doi.org/10.1016/j.rset.2021.100004</t>
  </si>
  <si>
    <t>anderson.kehbila@sei.org</t>
  </si>
  <si>
    <t>Stephen K. Kimutai et al.</t>
  </si>
  <si>
    <t>To evaluate the viability of a solar-biogas hybrid system for rural energy access in Kenya's Kesses region.</t>
  </si>
  <si>
    <t>The optimal PV-biogas hybrid system achieves an LCOE of $0.171/kWh and reduces annual CO2 emissions by 60,193 kg.</t>
  </si>
  <si>
    <t>Moi University</t>
  </si>
  <si>
    <t>https://doi.org/10.1016/j.seta.2025.104244</t>
  </si>
  <si>
    <t>mantuikong@gmail.com</t>
  </si>
  <si>
    <t>Raji Luqman et al.</t>
  </si>
  <si>
    <t>RETScreen Expert</t>
  </si>
  <si>
    <t>Assessing the viability of a grid-connected PV power plant in Mubi, Adamawa State, Nigeria</t>
  </si>
  <si>
    <t>To assess the viability of a grid-connected PV power plant in Mubi, Nigeria.</t>
  </si>
  <si>
    <t>The project is economically viable with an IRR of 11.9%, positive NPV of $681,164, and reduces 670.9 tCO2 of GHG emissions.</t>
  </si>
  <si>
    <t>Federal Polytechnic Mubi, Kyungpook National University, Canadian University Dubai, University of Ottawa</t>
  </si>
  <si>
    <t>NG, KR, AE, CA</t>
  </si>
  <si>
    <t>https://doi.org/10.3389/fenrg.2023.1205646</t>
  </si>
  <si>
    <t>dongjunsuh@knu.ac.kr</t>
  </si>
  <si>
    <t>Olubayo Babatunde et al.</t>
  </si>
  <si>
    <t>Assessing the use of hybrid renewable energy system with battery storage for power generation in a University in Nigeria</t>
  </si>
  <si>
    <t>To assess the feasibility of an off-grid hybrid renewable energy system for a university building and compare single-criterion and multi-criteria selection methods.</t>
  </si>
  <si>
    <t>The PV-diesel generator-battery system is optimal, with a net present cost of $201,031 and cost of energy $0.139/kWh, saving $223,782 over diesel alone and reducing CO2 by 108,157 kg/year.</t>
  </si>
  <si>
    <t>Tshwane University of Technology, University of Lagos, Royal HaskoningDHV, Bells University of Technology, Covenant University</t>
  </si>
  <si>
    <t>NG, ZA</t>
  </si>
  <si>
    <t>https://doi.org/10.1007/s11356-021-15151-3</t>
  </si>
  <si>
    <t>olubayobabatunde@gmai.com</t>
  </si>
  <si>
    <t>R.K. Padi and  A. Chimphango</t>
  </si>
  <si>
    <t>Assessing the potential of integrating cassava residues-based bioenergy into national energy mix using long-range Energy Alternatives Planning systems approach</t>
  </si>
  <si>
    <t>To assess the long-term GHG mitigation and economic impacts of integrating cassava residue bioenergy into South Africa's energy mix using LEAP models.</t>
  </si>
  <si>
    <t>Bioelectricity schemes achieve 6.2-fold higher emission savings and lower cost increments than bioethanol, providing sustainable national bioenergy models.</t>
  </si>
  <si>
    <t>comprehensive scenario analysis, integrates LCA data, cost-benefit analysis</t>
  </si>
  <si>
    <t>data limitations, assumes constant growth rates, limited to cassava residues</t>
  </si>
  <si>
    <t>University of Stellenbosch</t>
  </si>
  <si>
    <t>https://doi.org/10.1016/j.rser.2021.111071</t>
  </si>
  <si>
    <t>achimpha@sun.ac.za</t>
  </si>
  <si>
    <t>M Boussetta et al.</t>
  </si>
  <si>
    <t>Assessing the potential of hybrid PV–Wind systems to cover public facilities loads under different Moroccan climate conditions</t>
  </si>
  <si>
    <t>To assess the potential of hybrid PV–wind systems to meet public facility loads across different Moroccan climatic regions.</t>
  </si>
  <si>
    <t>Hybrid PV–wind microgrids are optimal for all studied areas except eastern Morocco due to low wind speeds.</t>
  </si>
  <si>
    <t>FSDM, LESSI Laboratory EST-USMBA; CED STI, FST, PERE Laboratory EST-USMBA</t>
  </si>
  <si>
    <t>http://dx.doi.org/10.1016/j.seta.2017.07.005</t>
  </si>
  <si>
    <t>mohammed.boussetta@usmba.ac.ma</t>
  </si>
  <si>
    <t>Salomão Joaquim et al.</t>
  </si>
  <si>
    <t>Assessing the Potential of a Hybrid Renewable Energy System: MSW Gasification and a PV Park in Lobito, Angola</t>
  </si>
  <si>
    <t>To assess the potential of a hybrid renewable energy system combining MSW gasification and solar PV for electricity generation in Lobito, Angola.</t>
  </si>
  <si>
    <t>The hybrid system generates 62 GWh/year of electricity, powering 1186 households, with an LCOE of 0.1792 USD/kWh and a 16-year payback period.</t>
  </si>
  <si>
    <t>NOVA School of Science and Technology, NOVA University Lisbon, UNINOVA, LAQV-REQUIMTE</t>
  </si>
  <si>
    <t>https://doi.org/10.3390/en18123125</t>
  </si>
  <si>
    <t>ncsn@fct.unl.pt</t>
  </si>
  <si>
    <t>Francisca Asare-Bediako et al.</t>
  </si>
  <si>
    <t>DIgSILENT PowerFactory</t>
  </si>
  <si>
    <t>Assessing the performance of hydro-solar hybrid (HSH) grid integration: A case study of Bui Generating Station, Ghana</t>
  </si>
  <si>
    <t>dispatch</t>
  </si>
  <si>
    <t>To assess the performance and identify technical challenges of a hydro-solar hybrid system at Ghana's Bui Generating Station.</t>
  </si>
  <si>
    <t>Simulated PV generation exceeded actual output due to temperature and dust effects, while voltage fluctuations and power losses emerged as key technical challenges.</t>
  </si>
  <si>
    <t>Regional Centre for Energy and Environmental Sustainability (RCEES), University of Energy and Natural Resources (UENR); Bui Power Authority</t>
  </si>
  <si>
    <t>https://doi.org/10.1016/j.solcom.2024.100071</t>
  </si>
  <si>
    <t>asarebediakofrancisca81@gmail.com</t>
  </si>
  <si>
    <t>Aran Eales et al.</t>
  </si>
  <si>
    <t>HOMERPro</t>
  </si>
  <si>
    <t>Assessing the Market for Solar Photovoltaic (PV) Microgrids in Malawi</t>
  </si>
  <si>
    <t>To assess the market potential for solar photovoltaic microgrids in Malawi.</t>
  </si>
  <si>
    <t>37% of Malawians are best served by solar microgrids, 42% by existing infrastructure, and 21% by solar-home systems.</t>
  </si>
  <si>
    <t>University of Strathclyde</t>
  </si>
  <si>
    <t>https://doi.org/10.20900/jsr20200008</t>
  </si>
  <si>
    <t>aran.eales@strath.ac.uk</t>
  </si>
  <si>
    <t>G Mwango et al.</t>
  </si>
  <si>
    <t>CLEWs-Kenya</t>
  </si>
  <si>
    <t>Assessing the impacts of climate change in Kenya using climate, land, energy, and water systems (CLEWs) modelling to provide policy insights</t>
  </si>
  <si>
    <t>To assess the impacts of projected climate change on long-term electricity generation, land, and water use in Kenya using a fully integrated CLEWs model.</t>
  </si>
  <si>
    <t>Capital investments increase under extreme climate change as geothermal replaces hydropower, while emission limits raise costs, reduce crop yields, and heighten agricultural water demand.</t>
  </si>
  <si>
    <t>integrated assessment, open-source, reproducible</t>
  </si>
  <si>
    <t>limited to energy and agriculture, default cost data, no transport sector, no off-grid, no electricity trade</t>
  </si>
  <si>
    <t>Taita Taveta University, Simon Fraser University</t>
  </si>
  <si>
    <t>https://doi.org/10.1016/j.sftr.2026.101714</t>
  </si>
  <si>
    <t>geoffreymwango23@gmail.com</t>
  </si>
  <si>
    <t>Emília Inês Come Zebra et al.</t>
  </si>
  <si>
    <t>Assessing the Greenhouse Gas Impact of a Renewable Energy Feed-In Tariff Policy in Mozambique: Towards NDC Ambition and Recommendations to Effectively Measure, Report, and Verify Its Implementation</t>
  </si>
  <si>
    <t>To assess the greenhouse gas (GHG) impacts of Mozambique's Renewable Energy Feed-in Tariff (REFIT) policy and determine its potential contribution to the country's Nationally Determined Contribution (NDC) targets.</t>
  </si>
  <si>
    <t>Full implementation of the Renewable Energy Feed-in Tariff (REFIT) policy could reduce emissions by 2.54 MtCO2eq by 2030, which represents 4.3% of the NDC target for the electricity sector.</t>
  </si>
  <si>
    <t>ability to model long-term scenarios, performs simulation and linear programming</t>
  </si>
  <si>
    <t>weak coordination between institutions, insufficient financial resources, lack of skilled capacities, insufficient data availability, lack of recurrent updates of grid emission factor</t>
  </si>
  <si>
    <t>Energy and Sustainability Research Institute Groningen, Eduardo Mondlane University, UNEP DTU Partnership</t>
  </si>
  <si>
    <t>NL, MZ, DK</t>
  </si>
  <si>
    <t>Ministry of Land and Environment (MTA), Ministry of Energy and Mineral Resources (MIREME), Ministry of Economy and Finance (MEF)</t>
  </si>
  <si>
    <t>https://doi.org/10.3390/su13105376</t>
  </si>
  <si>
    <t>e.i.come.zebra@rug.nl</t>
  </si>
  <si>
    <t>B. M. Atlam and A. M. Rapiea</t>
  </si>
  <si>
    <t xml:space="preserve"> system dynamics</t>
  </si>
  <si>
    <t>Assessing the Future of Energy Security in Egypt</t>
  </si>
  <si>
    <t>To model the future of energy security in Egypt under different policy scenarios using system dynamics.</t>
  </si>
  <si>
    <t>Increasing new fossil fuel discoveries is the single most effective measure for improving energy security, but a combined policy approach yields the best long-term outcome.</t>
  </si>
  <si>
    <t>Cairo University, National Planning Institute</t>
  </si>
  <si>
    <t>https://izlik.org/JA36FG69AS</t>
  </si>
  <si>
    <t>asmaa_melegy@hotmail.com</t>
  </si>
  <si>
    <t>Sidi Bakarr et al.</t>
  </si>
  <si>
    <t xml:space="preserve"> OSeMOSYS-LEAP</t>
  </si>
  <si>
    <t>Assessing the energy transition pathways: Achieving net zero goals in Sierra Leone by 2050</t>
  </si>
  <si>
    <t>To examine low-carbon electricity transition pathways for Sierra Leone to achieve net zero by 2050.</t>
  </si>
  <si>
    <t>Achieving net zero by 2050 depends on hydro, imports, and solar, and costs USD 482 million more than business as usual.</t>
  </si>
  <si>
    <t>internationally integrated approach to energy modelling, soft-linking</t>
  </si>
  <si>
    <t>limited to electricity sector, deterministic model, data scarcity</t>
  </si>
  <si>
    <t>University of Energy and Natural Resources (UENR), Regional Centre for Energy and Environmental Sustainability (RCEES)</t>
  </si>
  <si>
    <t>https://doi.org/10.1016/j.esr.2025.101965</t>
  </si>
  <si>
    <t>sbakarr@cemmatssl.com</t>
  </si>
  <si>
    <t>Yasmine Ayed et al.</t>
  </si>
  <si>
    <t>TIMES-MAGe</t>
  </si>
  <si>
    <t>Assessing the competitiveness and trade-offs of national hydrogen strategies in the Maghreb: TIMES scenario-based analysis</t>
  </si>
  <si>
    <t>To assess the techno-economic trade-offs between domestic hydrogen consumption and export-oriented production strategies in the Maghreb region using energy system modeling.</t>
  </si>
  <si>
    <t>Export-driven hydrogen production sharply increases costs, electricity prices, investment needs, and water use, while diverting renewable power from domestic decarbonization.</t>
  </si>
  <si>
    <t>comprehensive assessment of NHS-RES competitiveness, water-energy nexus, intra-regional electricity trade</t>
  </si>
  <si>
    <t>simplified infrastructure representation, exclusion of political and market dynamics, exogenous demand projections, focus only on power sector, limited temporal resolution</t>
  </si>
  <si>
    <t>NOVA University Lisbon, University of Natural Resources and Life Sciences, Vienna</t>
  </si>
  <si>
    <t>PT, AT</t>
  </si>
  <si>
    <t>https://doi.org/10.1016/j.ijhydene.2025.150193</t>
  </si>
  <si>
    <t>y.ayed@campus.fct.unl.pt</t>
  </si>
  <si>
    <t>FengSheng Chien et al.</t>
  </si>
  <si>
    <t>Assessing the capacity of renewable power production for green energy system: a way forward towards zero carbon electrification</t>
  </si>
  <si>
    <t>To assess the techno-economic potential of wind and solar energy for northern Ghana.</t>
  </si>
  <si>
    <t>Hybrid wind-solar generation produced 72,284 kWh annually, but both wind and solar systems were cost-prohibitive under current financial conditions.</t>
  </si>
  <si>
    <t>School of Finance and Accounting, Fuzhou University of International Studies and Trade; School of Government, University of Economics Ho Chi Minh City; Faculty of Business, City University of Macau; Faculty of International Tourism and Management, City University of Macau; School of Finance and Economics, Jiangsu University</t>
  </si>
  <si>
    <t>CN, VN</t>
  </si>
  <si>
    <t>https://doi.org/10.1007/s11356-021-15517-7</t>
  </si>
  <si>
    <t>m.mohsin3801@yahoo.com</t>
  </si>
  <si>
    <t>E. Manirambona et al.</t>
  </si>
  <si>
    <t>Assessing power sector expansion and related emissions using the low emissions analysis platform: The case of Burundi in East Africa</t>
  </si>
  <si>
    <t>To investigate power sector expansion scenarios and associated emissions for Burundi's Vision 2040.</t>
  </si>
  <si>
    <t>Under business-as-usual, electricity demand rises from 180.4 GWh to 867.6 GWh by 2040. Phasing out fossil fuels after 2030 without additional renewables would require significant electricity imports.</t>
  </si>
  <si>
    <t>descriptive national scenario analysis, new analytical insights, informs policy planning under data constraints</t>
  </si>
  <si>
    <t>financial modeling and cost-benefit analysis not included, data availability concern, lack of recent national reports, no statistical inference</t>
  </si>
  <si>
    <t>University of Burundi, Moi University</t>
  </si>
  <si>
    <t>BI, KE</t>
  </si>
  <si>
    <t>https://doi.org/10.1016/j.esr.2026.102155</t>
  </si>
  <si>
    <t>egimanm@gmail.com</t>
  </si>
  <si>
    <t>Wondimu Berhanu and Betelhem Abadi</t>
  </si>
  <si>
    <t>Assessing Industrial Expansion Pathways under Renewable Electricity Growth in Ethiopia Using OSeMOSYS</t>
  </si>
  <si>
    <t>To assess industrial expansion pathways under renewable electricity growth in Ethiopia using OSeMOSYS.</t>
  </si>
  <si>
    <t>Prioritizing electrification can reduce coal and diesel use by 8% from 2025 onward while industrial energy demand grows through 2050.</t>
  </si>
  <si>
    <t>transparent framework</t>
  </si>
  <si>
    <t>Jimma University</t>
  </si>
  <si>
    <t>https://doi.org/10.5281/zenodo.18490915</t>
  </si>
  <si>
    <t>Betelhemabadi16@gmail.com</t>
  </si>
  <si>
    <t>O K Goga et al.</t>
  </si>
  <si>
    <t>ETAP</t>
  </si>
  <si>
    <t>Assessing Grid Reliability for Optimal Integration of System-Integrated Modular Advanced Reactor Technology (SMART) for Kenya: A Case of the Nairobi Distribution Network</t>
  </si>
  <si>
    <t>To evaluate the reliability and performance impacts of SMART-SMR integration on the Nairobi distribution grid.</t>
  </si>
  <si>
    <t>Integrating a 100 MW SMART reactor reduces SAIDI by 2.8% and SAIFI by 5.1%, while maintaining voltage profiles within 98.21–98.91% of nominal.</t>
  </si>
  <si>
    <t>KEPCO International Nuclear Graduate School</t>
  </si>
  <si>
    <t>https://doi.org/10.3390/en17236160</t>
  </si>
  <si>
    <t>ckchang@kings.ac.kr</t>
  </si>
  <si>
    <t>Lucas R.F. Henneman et al.</t>
  </si>
  <si>
    <t>GAINS</t>
  </si>
  <si>
    <t>Assessing emissions levels and costs associated with climate and air pollution policies in South Africa</t>
  </si>
  <si>
    <t>To assess emissions and costs of energy and climate policy scenarios in South Africa using the GAINS integrated assessment model.</t>
  </si>
  <si>
    <t>Aggressive policy targeting the whole energy sector reduces CO2 emissions by 40% by 2050 with air pollution co-benefits, but rising electricity prices risk increasing household solid fuel use.</t>
  </si>
  <si>
    <t>Georgia Institute of Technology, International Institute for Applied Systems Analysis, Cape Peninsula University of Technology, Johannes Kepler University</t>
  </si>
  <si>
    <t>US, AT, ZA, AT</t>
  </si>
  <si>
    <t>http://dx.doi.org/10.1016/j.enpol.2015.11.026</t>
  </si>
  <si>
    <t>lhenneman@gmail.com</t>
  </si>
  <si>
    <t>T Mosetlhe et al.</t>
  </si>
  <si>
    <t>Appraising the efficacy of the hybrid grid-PV power supply for a household in South Africa</t>
  </si>
  <si>
    <t>To evaluate the cost and environmental benefits of a hybrid grid-PV power supply for a South African household.</t>
  </si>
  <si>
    <t>The hybrid system reduces annual operating costs and greenhouse gas emissions by 26%.</t>
  </si>
  <si>
    <t>University of South Africa, University of Ibadan</t>
  </si>
  <si>
    <t>ZA, NG</t>
  </si>
  <si>
    <t>https://doi.org/10.1016/j.ref.2021.02.001</t>
  </si>
  <si>
    <t>mosettc@unisa.ac.za</t>
  </si>
  <si>
    <t>E Manirambona et al.</t>
  </si>
  <si>
    <t>Appraising Kenyan energy demand policies for energy efficiency improvement and GHG emissions mitigation</t>
  </si>
  <si>
    <t>To model Kenya's total energy demand across all sectors and evaluate three energy policies for energy efficiency improvement and greenhouse gas mitigation.</t>
  </si>
  <si>
    <t>Efficient lighting and cooking stoves policies save up to 2300.9 GWh of electricity and 190.6 PJ of energy by 2040, while universal electrification raises residential electricity demand.</t>
  </si>
  <si>
    <t>low to medium data requirement tool, analyze complex energy systems with flexibility, allows calculations of associated GHG emissions and mitigation strategies</t>
  </si>
  <si>
    <t>constrained by its inability to determine investments required, limited by some data availability, does not perform cost-optimization</t>
  </si>
  <si>
    <t>Department of Applied Sciences, Ecole Normale Sup´erieure, Bujumbura; Facuty of Engineering Sciences, University of Burundi, Bujumbura; Department of Mechanical, Production and Energy Engineering, Moi University, Eldoret</t>
  </si>
  <si>
    <t>https://doi.org/10.1016/j.esr.2023.101291</t>
  </si>
  <si>
    <t>Berino F. Silinto et al.</t>
  </si>
  <si>
    <t>GISEle</t>
  </si>
  <si>
    <t>Applying soft-link and geospatial methods for optimal hybrid microgrids and electric network designs: A case study on rural Mozambique settings</t>
  </si>
  <si>
    <t>2025</t>
  </si>
  <si>
    <t>MZ</t>
  </si>
  <si>
    <t>1</t>
  </si>
  <si>
    <t>To apply and test an expanded geospatial optimisation framework for cost-effective hybrid microgrid and network design in rural Mozambique.</t>
  </si>
  <si>
    <t>The framework yields optimal hybrid microgrid configurations with LCOE of $0.112–0.247/kWh, and hydropower integration substantially reduces costs.</t>
  </si>
  <si>
    <t>2035</t>
  </si>
  <si>
    <t>University of Groningen, University Eduardo Mondlane, Polytechnic University of Milan, TNO</t>
  </si>
  <si>
    <t>NL, MZ, IT</t>
  </si>
  <si>
    <t>https://doi.org/10.1016/j.esd.2025.101790</t>
  </si>
  <si>
    <t>b.f.silinto@rug.nl</t>
  </si>
  <si>
    <t>S Twaha et al.</t>
  </si>
  <si>
    <t>Applying grid-connected photovoltaic system as alternative source of electricity to supplement hydro power instead of using diesel in Uganda</t>
  </si>
  <si>
    <t>2012</t>
  </si>
  <si>
    <t>UG</t>
  </si>
  <si>
    <t>To examine the possibility of using solar PV systems as an alternative to diesel power in Uganda.</t>
  </si>
  <si>
    <t>Grid-connected PV systems can achieve 54% renewable energy penetration, offering a viable alternative to diesel power that may reduce future energy costs.</t>
  </si>
  <si>
    <t>Universiti Teknologi Malaysia, Umm AL-Qura University</t>
  </si>
  <si>
    <t>MY, SA</t>
  </si>
  <si>
    <t>http://dx.doi.org/10.1016/j.energy.2011.11.051</t>
  </si>
  <si>
    <t>ssennogatwaha@yahoo.com</t>
  </si>
  <si>
    <t>E. Gedefaye et al.</t>
  </si>
  <si>
    <t>Application of System-Based Solar Photovoltaic Microgrid for Residential Real Estate</t>
  </si>
  <si>
    <t>2023</t>
  </si>
  <si>
    <t>To explore the techno-economic potential of a solar PV-battery-generator microgrid for residential real estate buildings in Ethiopia.</t>
  </si>
  <si>
    <t>The stand-alone PV-battery-generator microgrid yields a $0.298/kWh cost of energy, a 99.3% renewable fraction, and cuts CO2 emissions by 2000 kg/year.</t>
  </si>
  <si>
    <t>Bahir Dar University; University of the District of Columbia; Adama Science and Technology University</t>
  </si>
  <si>
    <t>ET, US</t>
  </si>
  <si>
    <t>https://doi.org/10.4028/p-zj5ao9</t>
  </si>
  <si>
    <t>edemisha@gmail.com</t>
  </si>
  <si>
    <t>Princewill C. Ene et al.</t>
  </si>
  <si>
    <t>Application of smart DC-Grid for efficient use of solar photovoltaic system in driving separately excited DC motor: Dynamic performance and techno-economic assessments</t>
  </si>
  <si>
    <t>2021</t>
  </si>
  <si>
    <t>To assess the techno-economic feasibility and dynamic performance of a smart solar PV DC-grid powered separately excited DC motor.</t>
  </si>
  <si>
    <t>The optimum 35.67 kW PV system with 120 batteries yields a levelized cost of energy of 0.11 $/kWh, 35% cheaper than the national grid.</t>
  </si>
  <si>
    <t>Enugu State University of Science and Technology, BEBEQUE, University of Nigeria Nsukka</t>
  </si>
  <si>
    <t>https://doi.org/10.1016/j.clet.2021.100136</t>
  </si>
  <si>
    <t>charleydynamic@gmail.com</t>
  </si>
  <si>
    <t>Itsabuma P. Solomon et al.</t>
  </si>
  <si>
    <t>Application of Hybrid Power Network to Ajoki Community</t>
  </si>
  <si>
    <t>To design and optimize a distributed hybrid renewable energy system that provides reliable, cost-effective electricity to Ajoki community while reducing emissions.</t>
  </si>
  <si>
    <t>The optimized hybrid solar-wind-diesel system reduces net present cost by 82% (to ₦288M) and cuts greenhouse emissions by 96.6%, saving 652,582 kg/yr compared to diesel-only.</t>
  </si>
  <si>
    <t>Rivers State University</t>
  </si>
  <si>
    <t>https://doi.org/10.5281/zenodo.7861717</t>
  </si>
  <si>
    <t>talk2philip_solomon@yahoo.com</t>
  </si>
  <si>
    <t>Douglas Ronoh et al.</t>
  </si>
  <si>
    <t>Application of GIS in sub-national energy planning in Kenya: Integrating primary data into a least-cost electrification model using OnSSET (case study of Narok County, Kenya)</t>
  </si>
  <si>
    <t>To demonstrate how GIS data can be integrated into least-cost electrification modelling using OnSSET to support sub-national energy planning in Narok County, Kenya.</t>
  </si>
  <si>
    <t>Grid intensification serves 89% of households, with stand-alone solar PV and mini-grids covering the rest, requiring $599.3 million to achieve universal electrification by 2026.</t>
  </si>
  <si>
    <t>2022</t>
  </si>
  <si>
    <t>2026</t>
  </si>
  <si>
    <t>World Resources Institute, Strathmore Energy Research Centre, Narok County government</t>
  </si>
  <si>
    <t>KE, US</t>
  </si>
  <si>
    <t>https://doi.org/10.46830/wripn.23.00040</t>
  </si>
  <si>
    <t>douglas.ronoh@wri.org</t>
  </si>
  <si>
    <t>M Macdonald Nko et al.</t>
  </si>
  <si>
    <t>Application Assessment of Pumped Storage and Lithium-Ion Batteries on Electricity Supply Grid</t>
  </si>
  <si>
    <t>2019</t>
  </si>
  <si>
    <t>To compare pumped storage and lithium-ion batteries for PV output stabilisation and grid supplementation, assessing economic and technical viability.</t>
  </si>
  <si>
    <t>Pumped storage is cheaper than batteries for small capacities (200 kWh), but batteries become competitive as size increases, with batteries preferred above 1 MWh.</t>
  </si>
  <si>
    <t>Tshwane University of Technology</t>
  </si>
  <si>
    <t>http://dx.doi.org/10.3390/en12152855</t>
  </si>
  <si>
    <t>macdonaldnko@gmail.com</t>
  </si>
  <si>
    <t>Nasser Yimen et al.</t>
  </si>
  <si>
    <t>Analyzing of a Photovoltaic/Wind/Biogas/Pumped-Hydro Off-Grid Hybrid System for Rural Electrification in Sub-Saharan Africa—Case Study of Djoundé in Northern Cameroon</t>
  </si>
  <si>
    <t>2018</t>
  </si>
  <si>
    <t>To perform a techno-economic analysis and optimization of a pumped-hydro storage based 100% renewable off-grid hybrid system for rural electrification in northern Cameroon.</t>
  </si>
  <si>
    <t>Optimal system consists of an 81.8 kW PV array and a 15 kW biogas generator, achieving a cost of energy of €0.256/kWh.</t>
  </si>
  <si>
    <t>National Advanced School of Engineering, University of Yaoundé I</t>
  </si>
  <si>
    <t>http://dx.doi.org/10.3390/en11102644</t>
  </si>
  <si>
    <t>nazerois@yahoo.fr</t>
  </si>
  <si>
    <t>Adugnaw L. Temesgen et al.</t>
  </si>
  <si>
    <t>Analyzing grid extension suitability: A case study of Ethiopia using OnSSET</t>
  </si>
  <si>
    <t>2024</t>
  </si>
  <si>
    <t>To examine how geospatial factors influence the suitability of grid extension in unelectrified areas of Ethiopia.</t>
  </si>
  <si>
    <t>Geospatial factors increase grid extension costs by 2.3%–29% across Ethiopia, and terrain slope is the most significant factor.</t>
  </si>
  <si>
    <t>2020</t>
  </si>
  <si>
    <t>2030</t>
  </si>
  <si>
    <t>Addis Ababa University, Chalmers University of Technology</t>
  </si>
  <si>
    <t>ET, SE</t>
  </si>
  <si>
    <t>https://doi.org/10.1016/j.esr.2023.101292</t>
  </si>
  <si>
    <t>erik.ahlgren@chalmers.se</t>
  </si>
  <si>
    <t>A. S. Ademola and A. AlKassem</t>
  </si>
  <si>
    <t>Analytical Design and Hybrid Techno-Economic Assessment of Grid-Connected PV System for Sustainable Development</t>
  </si>
  <si>
    <t>To conduct a techno-economic assessment of a 500 kWp grid-connected solar PV system for Ibadan, Nigeria.</t>
  </si>
  <si>
    <t>The system achieves an LCOE of $0.079/kWh, significantly lower than the grid-only cost of $0.724/kWh.</t>
  </si>
  <si>
    <t>urban_transitions</t>
  </si>
  <si>
    <t>Islamic University of Madinah</t>
  </si>
  <si>
    <t>https://doi.org/10.3390/pr13113412</t>
  </si>
  <si>
    <t>a.akassem@iu.edu.sa</t>
  </si>
  <si>
    <t>David Afungchui et al.</t>
  </si>
  <si>
    <t>Weibull distribution</t>
  </si>
  <si>
    <t>Analysis of wind regimes for energy estimation in Bamenda, of the North West Region of Cameroon, based on the Weibull distribution</t>
  </si>
  <si>
    <t>2014</t>
  </si>
  <si>
    <t>To analyze wind regimes and estimate wind energy potential in Bamenda, Cameroon, using the Weibull distribution.</t>
  </si>
  <si>
    <t>Bamenda has a low mean wind speed of 1.89 m/s, making it unsuitable for commercial wind turbines but viable for Savonius rotors in off-grid applications.</t>
  </si>
  <si>
    <t>1983</t>
  </si>
  <si>
    <t>1993</t>
  </si>
  <si>
    <t>University of Bamenda</t>
  </si>
  <si>
    <t>https://doi.org/10.54966/jreen.v17i1.430</t>
  </si>
  <si>
    <t>afungchui.david@ubuea.cm</t>
  </si>
  <si>
    <t>Ahmed M. Al-Orabi et al.</t>
  </si>
  <si>
    <t>Analysis of the economic and technological viability of producing green hydrogen with renewable energy sources in a variety of climates to reduce CO2 emissions: A case study in Egypt</t>
  </si>
  <si>
    <t>To assess the economic and technological viability of green hydrogen production using renewable energy in Egypt as a model for similar climates.</t>
  </si>
  <si>
    <t>A wind-only system in Ras Ghareb achieves the lowest costs: NPV $1.81M, COE $0.3085/kWh, LCOH $3.94/kg.</t>
  </si>
  <si>
    <t>Electrical Eng. Dept., Faculty of Engineering, Mansoura University, El-Mansoura 35516, Egypt</t>
  </si>
  <si>
    <t>https://doi.org/10.1016/j.apenergy.2023.120958</t>
  </si>
  <si>
    <t>eng_bishoy90@mans.edu.eg</t>
  </si>
  <si>
    <t>P.M. Murphy et al.</t>
  </si>
  <si>
    <t>Analysis of the cost of reliable electricity: A new method for analyzing grid connected solar, diesel and hybrid distributed electricity systems considering an unreliable electric grid, with examples in Uganda</t>
  </si>
  <si>
    <t>To develop a method for analyzing reliable electricity and identifying optimal distributed energy systems considering an unreliable grid.</t>
  </si>
  <si>
    <t>Diesel is the most economical choice, but solar/diesel hybrid systems become competitive with slight increases in diesel and decreases in PV prices.</t>
  </si>
  <si>
    <t>Notre Dame Initiative for Global Development, George Washington University, King Fahd University of Petroleum &amp; Minerals, Silva Murphy LLC</t>
  </si>
  <si>
    <t>US, SA</t>
  </si>
  <si>
    <t>http://dx.doi.org/10.1016/j.energy.2014.01.020</t>
  </si>
  <si>
    <t>pmurphy8@nd.edu</t>
  </si>
  <si>
    <t>Alemnew Endale</t>
  </si>
  <si>
    <t>System Advisor Model, Long-range Energy Alternatives Planning System</t>
  </si>
  <si>
    <t>Analysis of status, potential and economic significance of solar water heating system in Ethiopia</t>
  </si>
  <si>
    <t>To analyze the potential energy savings and economic significance of solar water heating systems in Ethiopia.</t>
  </si>
  <si>
    <t>5.474 million m² of flat plate collector area could save 47,730 tonnes kerosene, 45,001 tonnes diesel, 1480 GWh electricity, and 1,698,116 tonnes firewood in 2025.</t>
  </si>
  <si>
    <t>Dire Dawa University</t>
  </si>
  <si>
    <t>https://doi.org/10.1016/j.renene.2018.08.094</t>
  </si>
  <si>
    <t>alemnew.ebabu@ddu.edu.et</t>
  </si>
  <si>
    <t>O.V. Kosareva-Volodko et al.</t>
  </si>
  <si>
    <t>PVSystem, PVGIS, PVWatts</t>
  </si>
  <si>
    <t>Analysis of power consumption and strategy for integrating a solar photovoltaic system into the electrical grid to improve its efficiency as applied to the Republic of Niger</t>
  </si>
  <si>
    <t>To analyze power consumption and evaluate integration of 11 MW solar photovoltaic systems into the grid to enhance efficiency and rural electrification in Niger.</t>
  </si>
  <si>
    <t>Connecting 11 MW PV plants in all 8 regions increases annual generation by 130.9 GWh, cuts electricity imports from Nigeria by 5.99%, and raises the national electrification rate from 20% to 21.8%.</t>
  </si>
  <si>
    <t>University of Science and Technology MISIS, Abdou Moumouni University</t>
  </si>
  <si>
    <t>RU, NE</t>
  </si>
  <si>
    <t>https://doi.org/10.21285/1814-3520-2026-1-72-84</t>
  </si>
  <si>
    <t>kosareva-volodko@rambler.ru</t>
  </si>
  <si>
    <t>N.O. Ogano et al.</t>
  </si>
  <si>
    <t>Vensim</t>
  </si>
  <si>
    <t>ANALYSIS OF POLICY OPTIONS FOR PROJECTS IN THE ELECTRICITY SECTOR IN SUB- SAHARAN AFRICA: A SYSTEM DYNAMICS APPROACH</t>
  </si>
  <si>
    <t>2017</t>
  </si>
  <si>
    <t>To analyze policy options for electricity sector projects in sub-Saharan Africa using a system dynamics approach.</t>
  </si>
  <si>
    <t>The combined policy scenario reduces project completion time from 60 to 37 months and raises average quality of completed tasks to 0.95.</t>
  </si>
  <si>
    <t>Graduate School of Technology Management, University of Pretoria</t>
  </si>
  <si>
    <t>http://dx.doi.org/10.7166/28-1-1607</t>
  </si>
  <si>
    <t>leon.pretorius@up.ac.za</t>
  </si>
  <si>
    <t>Alex Maina et al.</t>
  </si>
  <si>
    <t>Analysis of Planning Strategies for Sustainable Electricity Generation in Kenya from 2015 to 2035</t>
  </si>
  <si>
    <t>To analyze planning strategies for sustainable electricity generation in Kenya from 2015 to 2035.</t>
  </si>
  <si>
    <t>The coal scenario is the cheapest but emits the most greenhouse gases, while the more renewable scenario has the lowest emissions but is the most expensive.</t>
  </si>
  <si>
    <t>2015</t>
  </si>
  <si>
    <t>scenario comparison, cost and emission analysis</t>
  </si>
  <si>
    <t>did not factor running costs of existing plants, fuel costs unavailable</t>
  </si>
  <si>
    <t>Mount Kenya University, Masinde Muliro University of Science and Technology</t>
  </si>
  <si>
    <t>10%, 8%, 12%</t>
  </si>
  <si>
    <t>https://doi.org/10.1002/gch2.202100108</t>
  </si>
  <si>
    <t>gadwek@mmust.ac.ke</t>
  </si>
  <si>
    <t>D Akinyele</t>
  </si>
  <si>
    <t>Analysis of photovoltaic mini‐grid systems for remote locations: A techno‐economic approach</t>
  </si>
  <si>
    <t>To analyze the techno-economic feasibility of photovoltaic mini-grid systems for remote households in three Nigerian locations.</t>
  </si>
  <si>
    <t>Photovoltaic mini-grids of 68, 76, and 61 kW meet the users’ demand of ~63,500 kWh/year with 99.2% availability in the respective locations.</t>
  </si>
  <si>
    <t>Ton Duc Thang University</t>
  </si>
  <si>
    <t>VN</t>
  </si>
  <si>
    <t>https://doi.org/10.1002/er.3886</t>
  </si>
  <si>
    <t>daniel.akinyele@tdt.edu.vn</t>
  </si>
  <si>
    <t>Issifa Hamidou Tinni et al.</t>
  </si>
  <si>
    <t>HOMER PRO</t>
  </si>
  <si>
    <t>Analysis of Niger's Renewable Energy Potential</t>
  </si>
  <si>
    <t>To analyze Niger's renewable energy potential and evaluate the feasibility of solar and wind power for electricity generation.</t>
  </si>
  <si>
    <t>Solar photovoltaic power in Niamey is more cost-effective and has higher potential than wind energy.</t>
  </si>
  <si>
    <t>Sakarya University, Turkey</t>
  </si>
  <si>
    <t>https://doi.org/10.36937/ben.2023.4822</t>
  </si>
  <si>
    <t>hamidao.issifa@ogr.sakarya.edu.tr</t>
  </si>
  <si>
    <t>Analysis of hybrid energy systems for application in southern Ghana</t>
  </si>
  <si>
    <t>To assess the economic feasibility of a hybrid solar-wind-diesel energy system for rural areas in southern Ghana.</t>
  </si>
  <si>
    <t>The optimal hybrid system yields electricity at $0.281/kWh, with wind and solar contributing 47% of generation.</t>
  </si>
  <si>
    <t>Norwegian University of Life Sciences, University of Ontario Institute of Technology, Sunrit Engineering and Consulting Services Inc.</t>
  </si>
  <si>
    <t>NO, CA</t>
  </si>
  <si>
    <t>http://dx.doi.org/10.1016/j.enconman.2014.08.029</t>
  </si>
  <si>
    <t>Silvestre Baptista and Luís Tarelho</t>
  </si>
  <si>
    <t>Analysis of evolution scenarios of Santiago Island energy sector in Cabo Verde</t>
  </si>
  <si>
    <t>CV</t>
  </si>
  <si>
    <t>To analyze evolution scenarios of Santiago Island's energy system until 2040.</t>
  </si>
  <si>
    <t>Total energy demand under the efficient scenario reaches approximately 670 GWh in 2040, more than three times the 2017 level.</t>
  </si>
  <si>
    <t>2040</t>
  </si>
  <si>
    <t>scenario analysis, use of local data</t>
  </si>
  <si>
    <t>lack of information, need for official information bank</t>
  </si>
  <si>
    <t>University of Cabo Verde, University of Aveiro</t>
  </si>
  <si>
    <t>CV, PT</t>
  </si>
  <si>
    <t>https://doi.org/10.1016/j.egyr.2019.09.028</t>
  </si>
  <si>
    <t>silvestrebaptista@ua.pt</t>
  </si>
  <si>
    <t>Atanda Raji and Mohamed T. Kahn</t>
  </si>
  <si>
    <t>Analysis of distributed energy resources for domestic electricity users</t>
  </si>
  <si>
    <t>To analyze the technical feasibility of Wind-PV hybrid energy systems for domestic electricity users in two regions of South Africa using Homer.</t>
  </si>
  <si>
    <t>Wind-PV hybrid systems are technically feasible and economical, with wind-only systems more viable for coastal users and hybrid systems better for inland users.</t>
  </si>
  <si>
    <t>Cape Peninsula University of Technology</t>
  </si>
  <si>
    <t>http://dx.doi.org/10.17159/2413-3051/2012/v23i2a3163</t>
  </si>
  <si>
    <t>S.O. Sanni et al.</t>
  </si>
  <si>
    <t>Analysis of backup power supply for unreliable grid using hybrid solar PV/diesel/biogas system</t>
  </si>
  <si>
    <t>To analyze hybrid solar PV, diesel, and biogas backup systems for unreliable grid electricity at a Nigerian abattoir.</t>
  </si>
  <si>
    <t>The Grid/PV/Biogas configuration is the most cost-effective with a levelized cost of energy of $0.164/kWh and reduces emissions by 61% compared to the diesel-based system.</t>
  </si>
  <si>
    <t>Federal University Oye Ekiti, Lower Niger River Basin Development Authority, Kogi State Polytechnic</t>
  </si>
  <si>
    <t>https://doi.org/10.1016/j.energy.2021.120506</t>
  </si>
  <si>
    <t>shereefdeen.sanni@fuoye.edu.ng</t>
  </si>
  <si>
    <t>Olubayo M. Babatunde et al.</t>
  </si>
  <si>
    <t>Analysis of an optimal hybrid power system for an off-grid community in Nigeria</t>
  </si>
  <si>
    <t>To analyze the effects of varying annual real interest rates on the techno-economic feasibility of a hybrid renewable energy system for an off-grid community.</t>
  </si>
  <si>
    <t>At low annual real interest rates (0-6%), the optimal system is PV/wind/battery with no diesel, while higher rates (8-12%) necessitate a diesel generator.</t>
  </si>
  <si>
    <t>University of Lagos, Covenant University, Cooperative Information Network (COPINE), Centre for Atmospheric Research (CAR)</t>
  </si>
  <si>
    <t>http://dx.doi.org/10.1108/IJESM-01-2019-0009</t>
  </si>
  <si>
    <t>olubayobabatunde@gmail.com</t>
  </si>
  <si>
    <t>Judith F. Ngbara Touafio et al.</t>
  </si>
  <si>
    <t>WAsP</t>
  </si>
  <si>
    <t>Analysis of a wind turbine project in the city of Bouar (Central African Republic)</t>
  </si>
  <si>
    <t>CF</t>
  </si>
  <si>
    <t>To assess the techno-economic feasibility of a wind turbine project in Bouar, Central African Republic.</t>
  </si>
  <si>
    <t>Wind-generated electricity in Bouar would cost $0.081/kWh, making it economically viable compared to local grid prices.</t>
  </si>
  <si>
    <t>Department of Physics, Faculty of Sciences, University of Bangui, Central African Republic; Department of Energy Engineering, UIT, UN, PO Box 455 Ngaoundere, Cameroon; Laboratory of Carnot Energy, University of Bangui, Central African Republic</t>
  </si>
  <si>
    <t>CF, CM</t>
  </si>
  <si>
    <t>https://doi.org/10.1016/j.sciaf.2020.e00354</t>
  </si>
  <si>
    <t>ruben.mouangue@univ-ndere.cm</t>
  </si>
  <si>
    <t>Kelvin N. Ukoima et al.</t>
  </si>
  <si>
    <t>Analysis of a Solar Hybrid Electricity Generation System for a Rural Community in River State, Nigeria</t>
  </si>
  <si>
    <t>To conduct a technical and economic analysis of a solar–wind hybrid electricity generation system for a rural community in Nigeria.</t>
  </si>
  <si>
    <t>A 650 kW solar–wind hybrid system generates 902 MWh annually, with a 5.1-year payback and USD 3.41 million NPV at a 0.2 USD/kWh export rate.</t>
  </si>
  <si>
    <t>Michael Okpara University of Agriculture, Kyungpook National University</t>
  </si>
  <si>
    <t>NG, KR</t>
  </si>
  <si>
    <t>https://doi.org/10.3390/en16083431</t>
  </si>
  <si>
    <t>jshuh@knu.ac.kr</t>
  </si>
  <si>
    <t>R.M. Ayo-Imoru et al.</t>
  </si>
  <si>
    <t>Analysis of a Hybrid Nuclear Renewable Energy Resource in a Distributed Energy System for a Rural Area in Nigeria</t>
  </si>
  <si>
    <t>To analyze a hybrid nuclear-renewable energy system for a rural Nigerian community.</t>
  </si>
  <si>
    <t>The PV/nuclear/battery hybrid system ranked first as the optimal configuration, followed by PV/nuclear/wind/battery.</t>
  </si>
  <si>
    <t>University of Johannesburg</t>
  </si>
  <si>
    <t>https://doi.org/10.3390/en15207496</t>
  </si>
  <si>
    <t>ronilekins@gmail.com</t>
  </si>
  <si>
    <t>A Sarr et al.</t>
  </si>
  <si>
    <t>PVsyst</t>
  </si>
  <si>
    <t>Analysis and feasibility of 50 kWp self-consumption solar photovoltaic system for four Senegalese typical climatic zones using PVsyst software</t>
  </si>
  <si>
    <t>SN</t>
  </si>
  <si>
    <t>To analyze the feasibility and performance variability of a 50 kWp self-consumption solar PV system across four climatic zones in Senegal.</t>
  </si>
  <si>
    <t>Despite higher solar radiation in St Louis, Dakar achieves the highest electricity output (69.8 MWh/year) and performance ratio (0.796) due to lower temperature and aerosol effects.</t>
  </si>
  <si>
    <t>Cheikh Anta Diop University, Assane Seck University</t>
  </si>
  <si>
    <t>https://doi.org/10.5897/IJPS2020.4916</t>
  </si>
  <si>
    <t>adama15.sarr@ucad.edu.sn</t>
  </si>
  <si>
    <t>Mai ElSayed et al.</t>
  </si>
  <si>
    <t>LUT Energy System Transition Model</t>
  </si>
  <si>
    <t>Analysing the techno-economic impact of e-fuels and e-chemicals production for exports and carbon dioxide removal on the energy system of sunbelt countries – Case of Egypt</t>
  </si>
  <si>
    <t>To investigate the techno-economic impacts of providing carbon dioxide removal services and e-fuels/e-chemicals exports on the energy system of a sunbelt country transitioning to 100% renewable energy.</t>
  </si>
  <si>
    <t>Offering carbon dioxide removal and e-fuels/e-chemicals exports lowers domestic levelised costs of electricity (3-7%), heat (39-48%), and net annual system costs (7-15%).</t>
  </si>
  <si>
    <t>2050</t>
  </si>
  <si>
    <t>linear_programming</t>
  </si>
  <si>
    <t>First to explore impact on exporting country, high temporal resolution, full sector coupling</t>
  </si>
  <si>
    <t>Feasibility of CO2 storage not investigated, levelised costs based on regional averages, no sensitivity analysis</t>
  </si>
  <si>
    <t>LUT University</t>
  </si>
  <si>
    <t>7%</t>
  </si>
  <si>
    <t>https://doi.org/10.1016/j.apenergy.2023.121216</t>
  </si>
  <si>
    <t>mai.elsayed@lut.fi</t>
  </si>
  <si>
    <t>Rebeka Béres et al.</t>
  </si>
  <si>
    <t>Plexos</t>
  </si>
  <si>
    <t>Analysing the prospects of grid-connected green hydrogen production in predominantly fossil-based countries – A case study of South Africa</t>
  </si>
  <si>
    <t>To assess the impact of grid-connected green hydrogen production on South Africa's power system under various policy roadmaps.</t>
  </si>
  <si>
    <t>Grid-connected hydrogen production increases electricity costs by 20–25% in low-renewable scenarios with emission factors higher than grey hydrogen. EU-compliant production is infeasible under current policy roadmaps, requiring massive additional wind and solar capacity.</t>
  </si>
  <si>
    <t>high-resolution, hourly optimisation, comprehensive scenario analysis</t>
  </si>
  <si>
    <t>simplified copperplate grid, annual average emission factors, uncertain technoeconomic assumptions</t>
  </si>
  <si>
    <t>University of Groningen, Stellenbosch University, Delft University of Technology</t>
  </si>
  <si>
    <t>NL,ZA</t>
  </si>
  <si>
    <t>8%</t>
  </si>
  <si>
    <t>https://doi.org/10.1016/j.ijhydene.2024.08.170</t>
  </si>
  <si>
    <t>r.j.beres@rug.nl</t>
  </si>
  <si>
    <t>O Okolo et al.</t>
  </si>
  <si>
    <t>Analysing Nigeria’s Energy system in light of the UN’s Sustainable Development Goals - A CLEWs assessment</t>
  </si>
  <si>
    <t>To evaluate a key section of the integrated CLEWs nexus for Nigeria, focusing on interlinkages between energy, land, and climate.</t>
  </si>
  <si>
    <t>NREEEP policy scenarios reduce CO2 emissions by 30% but deforestation persists under all scenarios except when fuelwood and charcoal are eliminated.</t>
  </si>
  <si>
    <t>power_heat</t>
  </si>
  <si>
    <t>data limitations, assumption of uniform tree density, limited scope (water excluded)</t>
  </si>
  <si>
    <t>https://www.diva-portal.org/smash/get/diva2:1131269/FULLTEXT01.pdf</t>
  </si>
  <si>
    <t>Soufiyan Bahetta and Rachid Hasnaoui</t>
  </si>
  <si>
    <t>Analyses of Optimum Production Scenarios for Sustainable Power Production in Morocco</t>
  </si>
  <si>
    <t>To demonstrate the contribution of a carbon tax and an emission cap to renewable energy development in Morocco's electricity mix.</t>
  </si>
  <si>
    <t>A carbon tax greatly diversifies the electricity mix with significant emission reductions, while an emission cap also promotes renewables but to a lesser extent.</t>
  </si>
  <si>
    <t>open-source model, validated with MARKAL and TIMES-PLEXOS, flexible MILP framework</t>
  </si>
  <si>
    <t>model does not allow analysis of interactions with other sectors, need for high-quality database, lack of specialized software limitations</t>
  </si>
  <si>
    <t>Faculty of Economics and Management – Kénitra, Ibn Tofail University – Kénitra</t>
  </si>
  <si>
    <t>5%</t>
  </si>
  <si>
    <t>https://doi.org/10.55365/1923.x2021.19.18</t>
  </si>
  <si>
    <t>soufianebahetta@gmail.com</t>
  </si>
  <si>
    <t>Albert K. Awopone et al.</t>
  </si>
  <si>
    <t>LEAP/OSeMOSYS</t>
  </si>
  <si>
    <t>Analyses of optimum generation scenarios for sustainable power generation in Ghana</t>
  </si>
  <si>
    <t>To develop least-cost generation pathways for Ghana's power system considering available technologies and policy drivers.</t>
  </si>
  <si>
    <t>Suitable clean power policies and reduced transmission losses significantly cut CO2 emissions and increase renewable energy penetration.</t>
  </si>
  <si>
    <t>2010</t>
  </si>
  <si>
    <t>transparent, straight-forward, least-cost optimization, policy scenario analysis</t>
  </si>
  <si>
    <t>Brunel University London</t>
  </si>
  <si>
    <t>10%</t>
  </si>
  <si>
    <t>https://doi.org/10.3934/energy.2017.2.193</t>
  </si>
  <si>
    <t>azobaa@ieee.org</t>
  </si>
  <si>
    <t>MARKAL</t>
  </si>
  <si>
    <t>An optimal energy and greenhouse gas mitigation path for South Africa in the short to medium term</t>
  </si>
  <si>
    <t>2003</t>
  </si>
  <si>
    <t>To demonstrate that optimizing South Africa's energy system can reduce both costs and greenhouse gas emissions while maintaining heavy reliance on coal.</t>
  </si>
  <si>
    <t>The optimized scenario lowers system costs and emissions; up to 1400 million tons of CO2 can be mitigated at no extra cost compared to the baseline.</t>
  </si>
  <si>
    <t>2000</t>
  </si>
  <si>
    <t>comprehensive system modelling, accounts for demand-supply effects</t>
  </si>
  <si>
    <t>Energy Research Institute, Department of Mechanical Engineering, University of Cape Town</t>
  </si>
  <si>
    <t>11%</t>
  </si>
  <si>
    <t>https://doi.org/10.1016/B978-008044276-1/50141-0</t>
  </si>
  <si>
    <t>eri@eng.uct.ac.za</t>
  </si>
  <si>
    <t>S.O. Babalola et al.</t>
  </si>
  <si>
    <t>An integrated waste-to-energy approach: A resilient energy system design for sustainable communities</t>
  </si>
  <si>
    <t>To assess the techno-economic viability of a hybrid solar PV/biogas/diesel microgrid for rural electrification in Nigeria.</t>
  </si>
  <si>
    <t>The hybrid solar PV/biogas/diesel system achieves a net present cost of $436,943, an LCOE of $0.151/kWh, and 82% lower CO₂ emissions than a solar/diesel/battery system.</t>
  </si>
  <si>
    <t>University of Pretoria</t>
  </si>
  <si>
    <t>https://doi.org/10.1016/j.enconman.2022.115551</t>
  </si>
  <si>
    <t>samuel.iwarere@up.ac.za</t>
  </si>
  <si>
    <t>Bob van der Zwaan et al.</t>
  </si>
  <si>
    <t>An integrated assessment of pathways for low-carbon development in Africa</t>
  </si>
  <si>
    <t>AO,BF,BI,BJ,BW,CD,CF,CG,CI,CM,CV,DJ,DZ,EG,ER,ET,GA,GH,GM,GN,GQ,GW,KE,KM,LR,LS,LY,MA,MG,ML,MR,MU,MW,MZ,NA,NE,NG,RW,SC,SD,SL,SN,SO,SS,ST,SZ,TD,TG,TN,TZ,UG,ZA,ZM,ZW</t>
  </si>
  <si>
    <t>54</t>
  </si>
  <si>
    <t>SAPP, WAPP, EAPP, CAPP, COMELEC</t>
  </si>
  <si>
    <t>To investigate the prospects for large-scale low-emission energy technologies in Africa and to assess the feasibility of the Africa Renewable Energy Initiative's targets.</t>
  </si>
  <si>
    <t>Renewable energy leap-frogging can cost-optimally fulfill most of Africa's growing energy needs, but the AREI target of 300 GW additional capacity by 2030 is unrealistic; at most half is achievable under stringent climate policy.</t>
  </si>
  <si>
    <t>detailed geographical disaggregation for Africa, technology-rich cost-minimisation procedure, multiple scenarios</t>
  </si>
  <si>
    <t>does not take into account important factors like cultural preferences and institutional capacity, deployment of CCS may be economically rational but requires resolve that developed world has not mustered</t>
  </si>
  <si>
    <t>Energy Research Centre of the Netherlands (ECN), Johns Hopkins University, University of Amsterdam, Paul Scherrer Institute, McKinsey &amp; Company, Utrecht University</t>
  </si>
  <si>
    <t>NL,CH,IT</t>
  </si>
  <si>
    <t>https://doi.org/10.1016/j.enpol.2018.03.017</t>
  </si>
  <si>
    <t>vanderzwaan@ecn.nl</t>
  </si>
  <si>
    <t>Fahd Diab et al.</t>
  </si>
  <si>
    <t>An Environmentally-Friendly Tourist Village in Egypt Based on a Hybrid Renewable Energy System––Part One: What Is the Optimum City?</t>
  </si>
  <si>
    <t>To select the optimum Egyptian tourist city for an environmentally-friendly village based on economic cost and greenhouse gas emissions.</t>
  </si>
  <si>
    <t>Alexandria is the cheapest city for hybrid systems containing wind, while Aswan is cheapest for PV/diesel; the lowest GHG city varies with temperature and penalty scenarios.</t>
  </si>
  <si>
    <t>Harbin Engineering University, Assiut University</t>
  </si>
  <si>
    <t>CN, EG</t>
  </si>
  <si>
    <t>https://doi.org/10.3390/en8076926</t>
  </si>
  <si>
    <t>lanhai@hrbeu.edu.cn</t>
  </si>
  <si>
    <t>An environmentally friendly factory in Egypt based on hybrid photovoltaic/wind/diesel/battery system</t>
  </si>
  <si>
    <t>2016</t>
  </si>
  <si>
    <t>To evaluate the techno-economic feasibility of a hybrid PV/wind/diesel/battery system for an environmentally friendly factory in New Borg El Arab, Egypt.</t>
  </si>
  <si>
    <t>The optimal hybrid system (60 kW PV, 100 kW wind, 40 kW diesel, 600 batteries) achieves the lowest net present cost ($1,684,118) and cost of energy ($0.19/kWh), while reducing greenhouse gas emissions the most.</t>
  </si>
  <si>
    <t>http://dx.doi.org/10.1016/j.jclepro.2015.07.008</t>
  </si>
  <si>
    <t>R. Taviv et al.</t>
  </si>
  <si>
    <t>An Environmental Impact Tool to Assess National Energy Scenarios</t>
  </si>
  <si>
    <t>2009</t>
  </si>
  <si>
    <t>To develop an environmental assessment tool based on the LEAP system to quantify environmental impacts of energy scenarios in South Africa.</t>
  </si>
  <si>
    <t>South Africa's CO2 emissions per capita far exceed sustainability targets and are projected to worsen under all scenarios.</t>
  </si>
  <si>
    <t>2005</t>
  </si>
  <si>
    <t>comprehensive indicator analysis, stakeholder participation</t>
  </si>
  <si>
    <t>needs verification, national focus only</t>
  </si>
  <si>
    <t>CSIR, Pretoria; CSIR, Stellenbosch; University of Pretoria</t>
  </si>
  <si>
    <t>https://researchspace.csir.co.za/server/api/core/bitstreams/4b1afb57-5e5b-4ffe-8da1-d6529b9ee039/content</t>
  </si>
  <si>
    <t>rtaviv@csir.co.za</t>
  </si>
  <si>
    <t>Saffiya Osman et al.</t>
  </si>
  <si>
    <t>An Economically Viable PV Hybrid Micro-Grid Model for Remote Villages in Developing Countries</t>
  </si>
  <si>
    <t>To assess the feasibility and economic viability of retrofitting existing diesel mini-grids in Tanzania with hybrid PV-diesel systems to provide cheaper and cleaner electricity.</t>
  </si>
  <si>
    <t>Hybrid PV-diesel with battery storage reduces levelised cost of electricity by 16% to $0.29/kWh and lowers net present cost compared to diesel-only mini-grids.</t>
  </si>
  <si>
    <t>Loughborough University, Wuhan University of Technology</t>
  </si>
  <si>
    <t>GB, CN</t>
  </si>
  <si>
    <t>https://www.researchgate.net/profile/Richard-Blanchard/publication/327160401_An_Economically_Viable_PV_Hybrid_Micro-Grid_Model_for_Remote_Villages_in_Developing_Countries/links/5b7d713da6fdcc5f8b5c3a43/An-Economically-Viable-PV-Hybrid-Micro-Grid-Model-for-Remote-Villages-in-Developing-Countries.pdf</t>
  </si>
  <si>
    <t>r.e.blanchard@lboro.ac.uk</t>
  </si>
  <si>
    <t>L.M. Ayompe et al.</t>
  </si>
  <si>
    <t>Solar GIS</t>
  </si>
  <si>
    <t>An assessment of the energy generation potential of photovoltaic systems in Cameroon using satellite-derived solar radiation datasets</t>
  </si>
  <si>
    <t>To evaluate the energy generation potential and economic viability of photovoltaic systems in Cameroon using satellite-derived solar radiation datasets.</t>
  </si>
  <si>
    <t>PV systems in high-irradiation locations can achieve a simple payback period of 5.6 years and a levelised cost of electricity of 6.79 €c/kWh at low capital costs, while less favorable conditions result in 15.7 years and 28.82 €c/kWh.</t>
  </si>
  <si>
    <t>Dublin Institute of Technology</t>
  </si>
  <si>
    <t>IE</t>
  </si>
  <si>
    <t>http://dx.doi.org/10.1016/j.seta.2013.10.002</t>
  </si>
  <si>
    <t>lacour.ayompe@dit.ie</t>
  </si>
  <si>
    <t>F. Ajamah et al.</t>
  </si>
  <si>
    <t>EPANET</t>
  </si>
  <si>
    <t>An Assessment of Hydropower Potential for Electrical Energy Harvesting in Water Distribution Network in Buea-Cameroon</t>
  </si>
  <si>
    <t>To assess the hydro energy potential of the Buea-Cameroon water supply system and produce an energy-potential map to identify sites for energy recovery.</t>
  </si>
  <si>
    <t>The network has an annual energy recovery potential of 635 MWh, offsetting 34% of its energy footprint and reducing CO2 emissions by 127 tons.</t>
  </si>
  <si>
    <t>University of Buea, Higher Teachers' technical training college Kumba, University of Dschang, University of Claude Bernard Lyon I</t>
  </si>
  <si>
    <t>CM, FR</t>
  </si>
  <si>
    <t>http://doi.org/10.35940/ijitee.G9023.0510721</t>
  </si>
  <si>
    <t>Ravi Samikannu et al.</t>
  </si>
  <si>
    <t>An Assessment and Design of a Distributed Hybrid Energy System for Rural Electrification: The Case for Jamataka Village, Botswana</t>
  </si>
  <si>
    <t>BW</t>
  </si>
  <si>
    <t>To assess energy demands and design a hybrid PV-wind system for rural electrification in Jamataka, Botswana.</t>
  </si>
  <si>
    <t>The PV/wind/battery system is the most economically and technically beneficial configuration, achieving 100% renewable energy and zero carbon emissions.</t>
  </si>
  <si>
    <t>Botswana International University of Science and Technology, Rumbek University of Science and Technology</t>
  </si>
  <si>
    <t>BW, SS</t>
  </si>
  <si>
    <t>https://doi.org/10.1155/2022/4841241</t>
  </si>
  <si>
    <t>ravis@biust.ac.bw</t>
  </si>
  <si>
    <t>Olusola Bamisile et al.</t>
  </si>
  <si>
    <t>An approach for sustainable energy planning towards 100 % electrification of Nigeria by 2030</t>
  </si>
  <si>
    <t>To develop a sustainable plan to achieve 100% electricity access in Nigeria by 2030 using renewable and natural gas sources.</t>
  </si>
  <si>
    <t>Combining natural gas with solar PV or onshore wind provides the most feasible and sustainable solution to meet the 2030 demand.</t>
  </si>
  <si>
    <t>first to combine RE and non-RE, hourly transient analysis</t>
  </si>
  <si>
    <t>excluded biomass, nuclear, geothermal; only pumped hydro storage</t>
  </si>
  <si>
    <t>University of Electronic Science and Technology of China, Utrecht University, Aalborg University</t>
  </si>
  <si>
    <t>CN, NL, DK</t>
  </si>
  <si>
    <t>3%</t>
  </si>
  <si>
    <t>https://doi.org/10.1016/j.energy.2020.117172</t>
  </si>
  <si>
    <t>whu@uestc.edu.cn</t>
  </si>
  <si>
    <t>Ouafae Jbaihi et al.</t>
  </si>
  <si>
    <t>Greenius - SAM</t>
  </si>
  <si>
    <t>An AHP-GIS based site suitability analysis for integrating large-scale hybrid CSP+PV plants in Morocco: An approach to address the intermittency of solar energy</t>
  </si>
  <si>
    <t>To identify and classify suitable sites in Morocco for hybrid CSP+PV plants using AHP-GIS, considering wet and dry cooling options.</t>
  </si>
  <si>
    <t>11.2% and 32.2% of Morocco's area are excellent for hybrid CSP+PV plants with wet and dry cooling, respectively; a hotspot plant achieves LCOE of $0.08/kWh.</t>
  </si>
  <si>
    <t>Mohammadia School of Engineers, Mohammed V University; Green Energy Park (IRESEN, UM6P); Mohammed 1st University</t>
  </si>
  <si>
    <t>https://doi.org/10.1016/j.jclepro.2022.133250</t>
  </si>
  <si>
    <t>alami.univ.oujda@gmail.com</t>
  </si>
  <si>
    <t>Samira Louassa et al.</t>
  </si>
  <si>
    <t>AHP Optimization Method for Windy Site in Costal Annaba Region</t>
  </si>
  <si>
    <t>To identify suitable sites for wind farm installation in the coastal Annaba region using GIS and AHP multi-criteria analysis.</t>
  </si>
  <si>
    <t>20% of the land is highly suitable and 10% most suitable for wind farms, with optimal sites in the northwest and south of Annaba.</t>
  </si>
  <si>
    <t>Centre de Développement des Energies Renouvelables, CDER</t>
  </si>
  <si>
    <t>https://doi.org/10.54966/jreen.v1i1.1262</t>
  </si>
  <si>
    <t>s.louassa@cder.dz</t>
  </si>
  <si>
    <t>Hanaa M. Farghally et al.</t>
  </si>
  <si>
    <t>PVSYST</t>
  </si>
  <si>
    <t>Agricultural Grid Connected Photovoltaic System Design and Simulation in Egypt by using PVSYST Software</t>
  </si>
  <si>
    <t>To develop a standard procedure for designing an agricultural grid-connected PV system in Bahteem, Egypt, and simulate its performance using PVSYST.</t>
  </si>
  <si>
    <t>The simulated 400 kWp system yields 726.63 MWh/year with a performance ratio of 83.8%.</t>
  </si>
  <si>
    <t>Electronics Research Institute, Cairo</t>
  </si>
  <si>
    <t>https://doi.org/10.37394/23201.2022.21.33</t>
  </si>
  <si>
    <t>N Stevanato et al.</t>
  </si>
  <si>
    <t>Calliope_Hydro</t>
  </si>
  <si>
    <t>Advancing the representation of reservoir hydropower in energy systems modelling: The case of Zambesi River Basin</t>
  </si>
  <si>
    <t>BW,MZ,NA,ZA,ZM,ZW</t>
  </si>
  <si>
    <t>6</t>
  </si>
  <si>
    <t>To advance the representation of reservoir hydropower in energy systems modelling by including hydrological constraints such as water availability, evaporation losses, and cascade releases.</t>
  </si>
  <si>
    <t>The improved model reduces hydropower production estimates by up to 35% and better aligns with observed electricity data.</t>
  </si>
  <si>
    <t>improved hydropower representation, open-source, replicable, captures water variability</t>
  </si>
  <si>
    <t>spillage not fully represented, multi-stakeholder management not included, single market assumption</t>
  </si>
  <si>
    <t>Politecnico di Milano, Fondazione Eni Enrico Mattei</t>
  </si>
  <si>
    <t>https://doi.org/10.1371/journal.pone.0259876</t>
  </si>
  <si>
    <t>Yacine Benchenina et al.</t>
  </si>
  <si>
    <t>Advancing green hydrogen production in Algeria with opportunities and challenges for future directions</t>
  </si>
  <si>
    <t>To assess the feasibility of green hydrogen production in Algerian regions by comparing photovoltaic electricity productivity and hydrogen yields.</t>
  </si>
  <si>
    <t>Desert regions achieve the highest green hydrogen output (up to 679 tons/year), but northern areas are competitive and offer strategic export advantages due to proximity to European markets.</t>
  </si>
  <si>
    <t>University of M'Sila, University of Blida 1, University of Science and Technology Houari Boumediene, Taif University, Muni University</t>
  </si>
  <si>
    <t>DZ, SA, UG</t>
  </si>
  <si>
    <t>https://doi.org/10.1038/s41598-025-90336-1</t>
  </si>
  <si>
    <t>yacine.benchenina@univ-msila.dz</t>
  </si>
  <si>
    <t>Francesco Dalla Longa et al.</t>
  </si>
  <si>
    <t>Advancing Energy Access Modelling with Geographic Information System Data</t>
  </si>
  <si>
    <t>To enhance energy access representation in an integrated assessment model using GIS data.</t>
  </si>
  <si>
    <t>Off-grid renewables could electrify 70% of Ethiopia by 2050, eliminating the need for expensive grid extension.</t>
  </si>
  <si>
    <t>Enriches IAM with GIS data, captures off-grid dynamics, universal access projection</t>
  </si>
  <si>
    <t>Limited set of off-grid technologies, simplified grid expansion costs, uniform population distribution projection</t>
  </si>
  <si>
    <t>ECN part of TNO, Copernicus Institute Utrecht University, Paul Scherrer Institute, Johns Hopkins University, University of Amsterdam</t>
  </si>
  <si>
    <t>NL, CH, IT</t>
  </si>
  <si>
    <t>https://doi.org/10.1007/s10666-018-9627-1</t>
  </si>
  <si>
    <t>bob.vanderzwaan@tno.nl</t>
  </si>
  <si>
    <t>Tsion Berhanu</t>
  </si>
  <si>
    <t>Adopting Building Integrated Photovoltaics (BIPV) for Harnessing Green Economy in Ethiopia: A Study on the Design, Modeling and Economic Analysis of Grid-Tied BIPV</t>
  </si>
  <si>
    <t>To assess the potential of grid-tied BIPV in commercial and residential buildings of Ethiopia, using the Zemen Bank Headquarter Building as a case study.</t>
  </si>
  <si>
    <t>Optimal BIPV design generates 897,000 kWh/year, covering 69.54% of the building’s demand and saving US$26,910/year.</t>
  </si>
  <si>
    <t>Addis Ababa Institute of Technology, Energy Center</t>
  </si>
  <si>
    <t>DOI: 10.20372/NADRE/5087</t>
  </si>
  <si>
    <t>CG Lewis et al.</t>
  </si>
  <si>
    <t>Achieving universal energy access in remote locations using HOMER energy model: a techno-economic and environmental analysis of hybrid microgrid systems for rural electrification in northeast Nigeria</t>
  </si>
  <si>
    <t>To investigate the technical, economic, and environmental feasibility of community-scale hybrid microgrids for rural electrification in Northeast Nigeria.</t>
  </si>
  <si>
    <t>A solar PV/battery/generator hybrid microgrid provides 610 kWh/day with 99% renewable penetration at an LCOE of $0.093/kWh, proving economically viable and resilient to diesel price fluctuations.</t>
  </si>
  <si>
    <t>Clemson University, Kwame Nkrumah University of Science and Technology</t>
  </si>
  <si>
    <t>US, GH</t>
  </si>
  <si>
    <t>https://doi.org/10.3389/fenrg.2024.1454281</t>
  </si>
  <si>
    <t>mijeoma@clemson.edu</t>
  </si>
  <si>
    <t>Ekua Afrakoma Armoo et al.</t>
  </si>
  <si>
    <t>Achieving Techno-Economic Feasibility for Hybrid Renewable Energy Systems through the Production of Energy and Alternative Fuels</t>
  </si>
  <si>
    <t>To compare the financial feasibility of three scenarios—generating electricity and fuels, generating electricity alone, and generating fuels alone—from a hybrid waste-to-energy pilot plant in Ghana.</t>
  </si>
  <si>
    <t>The combined electricity-and-fuels scenario offers the highest investment attractiveness with a Net Present Value exceeding EUR 13 million and a 12-year payback period.</t>
  </si>
  <si>
    <t>University of Rostock, CSIR-Institute of Industrial Research, Kwame Nkrumah University of Science and Technology</t>
  </si>
  <si>
    <t>DE, GH</t>
  </si>
  <si>
    <t>https://doi.org/10.3390/en17030735</t>
  </si>
  <si>
    <t>ekua.armoo2@uni-rostock.de</t>
  </si>
  <si>
    <t>María Yetano Roche et al.</t>
  </si>
  <si>
    <t>Achieving Sustainable Development Goals in Nigeria's power sector: assessment of transition pathways</t>
  </si>
  <si>
    <t>To assess pathways for Nigeria to achieve electricity access, renewables, and decarbonization goals by 2030.</t>
  </si>
  <si>
    <t>In the most ambitious scenario, Nigeria meets electricity access goals and surpasses decarbonization targets, but only partly meets renewable energy goals.</t>
  </si>
  <si>
    <t>stakeholder validation, flexible tool, transparent interface</t>
  </si>
  <si>
    <t>severe data shortages, excluded cost modelling, neglected energy efficiency</t>
  </si>
  <si>
    <t>Wuppertal Institute for Climate, Environment and Energy; Climate Advisers Network; Beckaphyll Energy; Stockholm Environment Institute; University of Lagos</t>
  </si>
  <si>
    <t>DE, NG, US</t>
  </si>
  <si>
    <t>https://doi.org/10.1080/14693062.2019.1661818</t>
  </si>
  <si>
    <t>maria.yetano@wupperinst.org</t>
  </si>
  <si>
    <t>Katye E. Altieri et al.</t>
  </si>
  <si>
    <t>SATIM</t>
  </si>
  <si>
    <t>Achieving development and mitigation objectives through a decarbonization development pathway in South Africa</t>
  </si>
  <si>
    <t>To explore improving development metrics within a 14 GtCO2e cumulative energy sector carbon constraint for South Africa using linked economic and energy models.</t>
  </si>
  <si>
    <t>Under a 14 GtCO2e carbon budget, unemployment dropped from 25% to 12%, poverty from 49% to 18%, and energy GHG emissions fell 39% by 2050.</t>
  </si>
  <si>
    <t>2006</t>
  </si>
  <si>
    <t>linked economic-energy modelling, explores development and mitigation</t>
  </si>
  <si>
    <t>unemployment increase short-term, water scarcity not considered</t>
  </si>
  <si>
    <t>Energy Research Centre, University of Cape Town</t>
  </si>
  <si>
    <t>http://dx.doi.org/10.1080/14693062.2016.1150250</t>
  </si>
  <si>
    <t>katye.altieri@uct.ac.za</t>
  </si>
  <si>
    <t>M.R. Elkadeem et al.</t>
  </si>
  <si>
    <t>A two-stage multi-attribute analysis method for city-integrated hybrid mini-grid design</t>
  </si>
  <si>
    <t>To propose a two-stage multi-attribute analysis method to determine the most sustainable electrification strategy for a mid-rise building in El-Qsier, Egypt.</t>
  </si>
  <si>
    <t>Grid extension is non-viable; a 100% hybrid renewable mini-grid (solar, wind, battery) is the most sustainable design, achieving zero carbon emissions and a levelized cost of 0.2374 $/kWh.</t>
  </si>
  <si>
    <t>Huazhong University of Science and Technology, Budapest University of Technology and Economics, Tanta University</t>
  </si>
  <si>
    <t>CN, HU, EG</t>
  </si>
  <si>
    <t>https://doi.org/10.1016/j.scs.2020.102603</t>
  </si>
  <si>
    <t>Mohammad.elkadim@f-eng.tanta.edu.eg</t>
  </si>
  <si>
    <t>R Kassem et al.</t>
  </si>
  <si>
    <t>A Techno-Economic-Environmental Feasibility Study of Residential Solar Photovoltaic/Biomass Power Generation for Rural Electrification: A Real Case Study</t>
  </si>
  <si>
    <t>To examine the techno-economic and environmental feasibility of a hybrid PV/biomass system for rural electrification in Egypt.</t>
  </si>
  <si>
    <t>A PV/biomass hybrid system achieves a low cost of energy (0.184 USD/kWh) and 99.9% renewable fraction for rural residential loads.</t>
  </si>
  <si>
    <t>Sohag University, Aswan University, Suez University, King Saud University, Ecole Centrale de Lyon</t>
  </si>
  <si>
    <t>EG, SA,  FR</t>
  </si>
  <si>
    <t>https://doi.org/10.3390/su16052036</t>
  </si>
  <si>
    <t>metwally_m@aswu.edu.eg</t>
  </si>
  <si>
    <t>R J J Molu et al.</t>
  </si>
  <si>
    <t>A techno‑economic perspective on efficient hybrid renewable energy solutions in Douala, Cameroon’s grid‑connected systems</t>
  </si>
  <si>
    <t>To assess the techno-economic feasibility of a grid-connected PV/Diesel/Generator hybrid system for meeting residential energy needs in Douala, Cameroon.</t>
  </si>
  <si>
    <t>The hybrid system reduces electricity costs to $0.06–$0.08/kWh for all consumer groups, making grid-connected PV/Diesel/Generator the most economical configuration.</t>
  </si>
  <si>
    <t>University of Douala, Graphic Era University, Al-Ahliyya Amman University, Graphic Era Hill University, University de Haute Alsace, Edith Cowan University, Addis Ababa Science and Technology University, Hanjiang Normal University</t>
  </si>
  <si>
    <t>CM, IN, JO, FR, AU, ET, CN</t>
  </si>
  <si>
    <t>https://doi.org/10.1038/s41598-024-64427-4</t>
  </si>
  <si>
    <t>sdzonde@gmail.com</t>
  </si>
  <si>
    <t>Abraham Alem Kebede et al.</t>
  </si>
  <si>
    <t>A Techno-Economic Optimization and Performance Assessment of a 10 kWP Photovoltaic Grid-Connected System</t>
  </si>
  <si>
    <t>To evaluate and optimize the techno-economic performance of an existing 10 kWp photovoltaic grid-connected system in Ethiopia.</t>
  </si>
  <si>
    <t>Optimizing the system to a 5 kWp PV array reduces net present cost to 5770 €/kWh and cost of energy to 0.087 €/kWh, improving techno-economic viability over the existing 10 kWp system.</t>
  </si>
  <si>
    <t>Vrije Universiteit Brussels, Jimma University</t>
  </si>
  <si>
    <t>ET, BE</t>
  </si>
  <si>
    <t>http://dx.doi.org/10.3390/su12187648</t>
  </si>
  <si>
    <t>abraham.alem.kebede@vub.be; maitane.berecibar@vub.be</t>
  </si>
  <si>
    <t>Oluwaseye S. Adedoja et al.</t>
  </si>
  <si>
    <t>A techno-economic assessment of the viability of a photovoltaic-wind-battery storage-hydrogen energy system for electrifying primary healthcare centre in Sub-Saharan Africa</t>
  </si>
  <si>
    <t>2</t>
  </si>
  <si>
    <t>WAPP, SAPP</t>
  </si>
  <si>
    <t>To assess the techno-economic viability of hybrid photovoltaic-wind-battery-hydrogen systems for electrifying rural primary healthcare centres in Nigeria and South Africa.</t>
  </si>
  <si>
    <t>Optimal hybrid configurations achieve cost-effective levelized energy costs between $0.336 and $0.410/kWh, with solar PV providing over 90% of electricity generation.</t>
  </si>
  <si>
    <t>Tshwane University of Technology, Ecole Superieure d'Ingenieurs en Electrotechnique et Electronique</t>
  </si>
  <si>
    <t>ZA, FR</t>
  </si>
  <si>
    <t>https://doi.org/10.1016/j.ecmx.2024.100643</t>
  </si>
  <si>
    <t>princeturn205@yahoo.com</t>
  </si>
  <si>
    <t>A techno-economic and environmental assessment of a low-carbon power generation system in Cameroon</t>
  </si>
  <si>
    <t>To analyse the implications of stated and clean energy policies on the future electricity generation system of Cameroon.</t>
  </si>
  <si>
    <t>Under the Reference scenario, Cameroon's generation capacity must grow over 800% by 2045, costing $3377 million and emitting 82.6 MTCO2e, while achieving only 13.11% renewable energy. Higher renewable energy targets yield significant economic and emission savings.</t>
  </si>
  <si>
    <t>2045</t>
  </si>
  <si>
    <t>data limitations, ignores off-grid genset capacity, excludes transmission grid costs, excludes electricity exports</t>
  </si>
  <si>
    <t>Regional Center for Energy and Environmental Sustainability, University of Energy and Natural Resources, University of Piraeus</t>
  </si>
  <si>
    <t>https://doi.org/10.1016/j.enpol.2023.113644</t>
  </si>
  <si>
    <t>Monaem Elmnifi et al.</t>
  </si>
  <si>
    <t>A Technical and Economic Feasibility Study for on-Grid Solar PV in Libya</t>
  </si>
  <si>
    <t>LY</t>
  </si>
  <si>
    <t>To investigate the technical and economic feasibility of a grid-connected residential solar PV system for six Libyan cities.</t>
  </si>
  <si>
    <t>AlKufra is the most economically and environmentally promising location, with a system cost of $9,570, COE of $0.0314, and CO₂ emissions of 56,982 kg/year.</t>
  </si>
  <si>
    <t>Preparatory Faculty, Belgorod University, Russia; Department of Mechanical Engineering, Bright Star University, Libya; Department of Petroleum Systems Control Engineering, Tikrit University, Iraq; Department of Refrigeration and Air Conditioning Engineering, Al-Rafidain University College, Iraq; Mechanical Engineering Department, University of Kufa, Iraq; Mechanical Engineering Department, University of Technology-Iraq; Department of Chemical Engineering and Petroleum Industries, Al-Mustaqbal University College, Iraq</t>
  </si>
  <si>
    <t>RU, LY, IQ</t>
  </si>
  <si>
    <t>https://doi.org/10.18280/mmep.110109</t>
  </si>
  <si>
    <t>Monm.hamad@yahoo.co.uk</t>
  </si>
  <si>
    <t>Jean Jacques Bouendeu et al.</t>
  </si>
  <si>
    <t>A systematic techno-enviro-socio-economic design optimization and power quality of hybrid renewable microgrids</t>
  </si>
  <si>
    <t>To propose a systematic techno-enviro-socio-economic optimization framework for an autonomous hybrid renewable energy system in Dschang, Cameroon.</t>
  </si>
  <si>
    <t>A hybrid PV-wind-diesel-battery system achieves an energy cost of $0.1691/kWh with 96.4% renewable fraction.</t>
  </si>
  <si>
    <t>University of Dschang, Tanta University</t>
  </si>
  <si>
    <t>CM, EG</t>
  </si>
  <si>
    <t>https://doi.org/10.1016/j.renene.2023.119297</t>
  </si>
  <si>
    <t>tkfarmel@yahoo.fr</t>
  </si>
  <si>
    <t>A systematic decision-making approach for planning and assessment of hybrid renewable energy-based microgrid with techno-economic optimization: A case study on an urban community in Egypt</t>
  </si>
  <si>
    <t>To propose and validate a decision-making framework for optimal planning of a hybrid renewable energy microgrid in an urban Egyptian community.</t>
  </si>
  <si>
    <t>The PV/wind/fuel cell/battery/converter hybrid system achieves the lowest net present cost of $123,295 and levelized energy cost of $0.150/kWh, while cutting CO2 emissions by 80% compared to diesel-only.</t>
  </si>
  <si>
    <t>Huazhong University of Science and Technology, Tanta University, Kafrelsheikh University</t>
  </si>
  <si>
    <t>https://doi.org/10.1016/j.scs.2019.102013</t>
  </si>
  <si>
    <t>elkadeem@hust.edu.cn</t>
  </si>
  <si>
    <t>Kokou Amega et al.</t>
  </si>
  <si>
    <t>Stella</t>
  </si>
  <si>
    <t>A System Dynamics Modelling of a Long-term Residential Electricity Consumption in Lomé, Togo</t>
  </si>
  <si>
    <t>TG</t>
  </si>
  <si>
    <t>To model long-term residential electricity consumption in Lomé, Togo, using system dynamics.</t>
  </si>
  <si>
    <t>Lomé's population will reach 3 million by 2030 and 5 million by 2050, driving residential electricity consumption to about 860 GWh and 3 TWh, respectively.</t>
  </si>
  <si>
    <t>West African Science Service Centre on Climate Change and Adapted Land Use (WASCAL), University Abdou Moumouni, Niamey, Niger; Department of Electrical and Electronics Engineering, Higher Colleges of Technology, Ras Al Khaimah, UAE; Physics’ Department, University of Lomé, Lomé, Togo</t>
  </si>
  <si>
    <t>NE, AE, TG</t>
  </si>
  <si>
    <t>https://doi.org/10.11648/j.ijepe.20211006.17</t>
  </si>
  <si>
    <t>Derrick Mirindi et al.</t>
  </si>
  <si>
    <t>A system dynamics modelling assessment of water-energy-food resource demand futures at the city scale: Goma, Democratic Republic of Congo</t>
  </si>
  <si>
    <t>CD</t>
  </si>
  <si>
    <t>To simulate future household water, energy, and food demands in Goma under four development scenarios using a system dynamics model.</t>
  </si>
  <si>
    <t>The Great Transition scenario leads to the lowest resource demand and is the most sustainable pathway for Goma.</t>
  </si>
  <si>
    <t>IHE Delft Institute for Water Education, Netherlands; CMCC Foundation, Italy; University of KwaZulu-Natal, South Africa</t>
  </si>
  <si>
    <t>NL, IT, ZA</t>
  </si>
  <si>
    <t>https://doi.org/10.1016/j.wds.2024.100159</t>
  </si>
  <si>
    <t>dmi003@un-ihe.org</t>
  </si>
  <si>
    <t>Haimanote B. Alemayehu et al.</t>
  </si>
  <si>
    <t>system dynamics</t>
  </si>
  <si>
    <t>A system dynamics framework to formulate energy policies for sustainable development in Ethiopia</t>
  </si>
  <si>
    <t>To develop a system dynamics simulation framework to evaluate alternative energy policies for balancing sustainable development and electricity supply in Ethiopia.</t>
  </si>
  <si>
    <t>Industrial and service sector growth significantly increases electricity demand, while universal access and export policies exacerbate deficits, necessitating balanced policy planning.</t>
  </si>
  <si>
    <t>University of Gondar, Ethiopia; Sichuan University, China; United International College, China; Beijing Normal University, China</t>
  </si>
  <si>
    <t>ET, CN</t>
  </si>
  <si>
    <t>https://doi.org/10.1016/j.jup.2025.101953</t>
  </si>
  <si>
    <t>liushiyong@bnu.edu.cn</t>
  </si>
  <si>
    <t>Josephine K. Musango et al.</t>
  </si>
  <si>
    <t>BIOTSA</t>
  </si>
  <si>
    <t>A system dynamics approach to technology sustainability assessment: The case of biodiesel developments in South Africa</t>
  </si>
  <si>
    <t>To apply a systems approach to technology sustainability assessment framework to evaluate the sustainability impacts of proposed biodiesel development in South Africa's Eastern Cape Province.</t>
  </si>
  <si>
    <t>No single strategy improves sustainability indicators for biodiesel development; combined government support, by-product use, and high community perception are necessary.</t>
  </si>
  <si>
    <t>2100</t>
  </si>
  <si>
    <t>Gauteng City-Region Observatory, Stellenbosch University, National Biotechnology Development Agency, University of Pretoria</t>
  </si>
  <si>
    <t>http://dx.doi.org/10.1016/j.technovation.2012.06.003</t>
  </si>
  <si>
    <t>Josephine.musango@gcro.ac.za</t>
  </si>
  <si>
    <t>B Elboshy et al.</t>
  </si>
  <si>
    <t>GIS-AHP model</t>
  </si>
  <si>
    <t>A suitability mapping for the PV solar farms in Egypt based on GIS-AHP to optimize multi-criteria feasibility</t>
  </si>
  <si>
    <t>To identify the most suitable sites for photovoltaic farms in Egypt using GIS-based multi-criteria decision analysis.</t>
  </si>
  <si>
    <t>The most suitable locations are concentrated in Egypt's east southwestern region, with additional potential near the Nile Valley and southern Sinai.</t>
  </si>
  <si>
    <t>Tanta University, Taif University, University of Electronic Science and Technology of China</t>
  </si>
  <si>
    <t>EG, SA, CN</t>
  </si>
  <si>
    <t>https://doi.org/10.1016/j.asej.2021.10.013</t>
  </si>
  <si>
    <t>Niwagira Daniel and Juyoul Kim</t>
  </si>
  <si>
    <t>A Study on Integrating SMRs into Uganda’s Future Energy System</t>
  </si>
  <si>
    <t>To evaluate the potential role of SMRs in Uganda's future energy system.</t>
  </si>
  <si>
    <t>SMRs contribute 13% to total electricity generation in 2050, providing a competitive alternative to large reactors.</t>
  </si>
  <si>
    <t>Ability to consider technical, economic, environmental, regulatory, and policy constraints; Ability to find the optimal mix</t>
  </si>
  <si>
    <t>Uncertainty of future costs; Discount rate assumptions; Inability to deal with wider system costs; Lack of local data</t>
  </si>
  <si>
    <t>https://doi.org/10.3390/su141610033</t>
  </si>
  <si>
    <t>jykim@kings.ac.kr</t>
  </si>
  <si>
    <t>Katundu Imasiku</t>
  </si>
  <si>
    <t>A Solar Photovoltaic Performance and Financial Modeling Solution for Grid-Connected Homes in Zambia</t>
  </si>
  <si>
    <t>To model a solar photovoltaic performance and financial solution for grid-connected homes in Zambia.</t>
  </si>
  <si>
    <t>A 1 kW grid-connected solar PV system achieves 28.52% IRR and 69% performance ratio, demonstrating feasibility to alleviate energy poverty.</t>
  </si>
  <si>
    <t>Southern African Science Service Centre for Climate Change and Adaptive Land Management</t>
  </si>
  <si>
    <t>NA</t>
  </si>
  <si>
    <t>https://doi.org/10.1155/2021/8870109</t>
  </si>
  <si>
    <t>katunduimasiku@gmail.com</t>
  </si>
  <si>
    <t>J Aluru Otieno</t>
  </si>
  <si>
    <t>AMIRIS</t>
  </si>
  <si>
    <t>A simulation model of short-term electricity trading in the Eastern Africa electricity market</t>
  </si>
  <si>
    <t>KE, UG, TZ, ET, RW</t>
  </si>
  <si>
    <t>5</t>
  </si>
  <si>
    <t>To simulate a short-term electricity market for the Eastern Africa Power Pool and assess the impact of high renewable energy penetration on pricing and dispatch.</t>
  </si>
  <si>
    <t>A short-term market enables 99% renewable energy supply but causes negative average prices (-295 EUR/MWh) and low conventional plant utilization.</t>
  </si>
  <si>
    <t>Unicaf university Zambia, ETS Montréal</t>
  </si>
  <si>
    <t>ZM, CA</t>
  </si>
  <si>
    <t>https://doi.org/10.1080/17477778.2026.2658623</t>
  </si>
  <si>
    <t>jairo.montoya-torres@etsmtl.ca</t>
  </si>
  <si>
    <t>C Arndt et al.</t>
  </si>
  <si>
    <t>A sequential approach to integrated energy modeling in South Africa</t>
  </si>
  <si>
    <t>To analyze the implications of a carbon tax and regional hydropower import liberalization for South Africa's energy sector and economy.</t>
  </si>
  <si>
    <t>Substantial emissions reductions are achieved at essentially no cost to economic growth, but with a one percent reduction in employment.</t>
  </si>
  <si>
    <t>World Institute for Development Economics Research, United Nations University; Economic Policy, National Treasury of South Africa; Energy Research Center, University of Cape Town; International Food Policy Research Institute</t>
  </si>
  <si>
    <t>FI,ZA,US</t>
  </si>
  <si>
    <t>http://dx.doi.org/10.1016/j.apenergy.2015.06.053</t>
  </si>
  <si>
    <t>channing@wider.unu.edu</t>
  </si>
  <si>
    <t>Keifa Vamba Konneh et al.</t>
  </si>
  <si>
    <t>A scenario-based multi-attribute decision making approach for optimal design of a hybrid off-grid system</t>
  </si>
  <si>
    <t>SL</t>
  </si>
  <si>
    <t>To conduct a feasibility analysis and design an optimal hybrid off-grid power system for a rural community in Sierra Leone.</t>
  </si>
  <si>
    <t>SC#2, using no solar tracking and Sharp ND-250QCS PV modules, is the most cost-effective and environmentally friendly scenario with an NPC of $471,993 and CO2 emissions of 1.32 kg/yr.</t>
  </si>
  <si>
    <t>University of the Ryukyus, Japan; University of Tsukuba, Japan; Kandahar University, Afghanistan</t>
  </si>
  <si>
    <t>JP, AF</t>
  </si>
  <si>
    <t>https://doi.org/10.1016/j.energy.2022.125663</t>
  </si>
  <si>
    <t>k208677@eve.u-ryukyu.ac.jp</t>
  </si>
  <si>
    <t>Muhammad A. Khan et al.</t>
  </si>
  <si>
    <t>A Novel Off-Grid Optimal Hybrid Energy System for Rural Electrification of Tanzania Using a Closed Loop Cooled Solar System</t>
  </si>
  <si>
    <t>To design and optimize a closed-loop cooled solar-wind hybrid energy system for off-grid rural electrification in Tanzania.</t>
  </si>
  <si>
    <t>The closed-loop cooling system increases solar panel power output by 10.23%, and the optimized hybrid system achieves a levelized cost of energy of $0.26/kWh.</t>
  </si>
  <si>
    <t>Pusan National University</t>
  </si>
  <si>
    <t>https://doi.org/10.3390/en11040905</t>
  </si>
  <si>
    <t>heeje@pusan.ac.kr</t>
  </si>
  <si>
    <t>Cheibany Cheikh Ebeya et al.</t>
  </si>
  <si>
    <t>A novel approach for sizing and optimization of hybrid solar-PV, biogas-generator, and batteries system for rural electrification: case study</t>
  </si>
  <si>
    <t>MR</t>
  </si>
  <si>
    <t>To develop a novel sizing and optimization approach for a hybrid solar-PV, biogas-generator, and battery system for rural electrification.</t>
  </si>
  <si>
    <t>The optimal system configuration achieves a net present cost of $61,144 and a levelized cost of energy of $0.0473/kWh.</t>
  </si>
  <si>
    <t>2043</t>
  </si>
  <si>
    <t>University of Nouakchott Al Aasriya, Higher Normal School of Nouakchott, Yildiz Technical University, Ecole Superieure Polytechnique, University Cheikh Anta Diop of Dakar</t>
  </si>
  <si>
    <t>MR, TR, SN</t>
  </si>
  <si>
    <t>10.11591/ijpeds.v14.i2.pp1070-1084</t>
  </si>
  <si>
    <t>cheibanycheikh6@gmail.com</t>
  </si>
  <si>
    <t>Mostafa Ismail et al.</t>
  </si>
  <si>
    <t>A novel approach for optimal hybrid energy decarbonization using multi-criteria decision analysis: Abu Rudeis, Egypt as a case study</t>
  </si>
  <si>
    <t>To develop a novel multi-criteria decision analysis approach for optimal hybrid energy decarbonization of industrial applications.</t>
  </si>
  <si>
    <t>The optimal hybrid configuration for the Abu Rudeis complex is a wind farm of nine 2-MW wind turbines combined with the existing gas turbine generators.</t>
  </si>
  <si>
    <t>Cairo University</t>
  </si>
  <si>
    <t>https://doi.org/10.1016/j.enconman.2023.117199</t>
  </si>
  <si>
    <t>mostafa.ali96@eng-st.cu.edu.eg</t>
  </si>
  <si>
    <t>Egide Manirambona et al.</t>
  </si>
  <si>
    <t>To model Kenya's total energy demand through 2040 and analyze the effects of universal electrification, efficient lighting, and efficient cooking stove policies on energy savings and GHG emissions.</t>
  </si>
  <si>
    <t>Implementing efficient lighting and cooking stove policies would save significant energy and mitigate GHG emissions, with efficient stoves saving 190.6 PJ by 2040. The residential sector will remain the primary energy consumer, constituting nearly 80% of total demand by 2040.</t>
  </si>
  <si>
    <t>Desmond Amankwah et al.</t>
  </si>
  <si>
    <t>Analysis of Household Energy Eﬃciency in developing countries using the Long Energy Alternative Planning System (Case Study: Ghana)</t>
  </si>
  <si>
    <t>To model three scenarios for household energy consumption in Ghana through 2030, representing business-as-usual, low (10%), and high (30%) energy savings.</t>
  </si>
  <si>
    <t>A high energy saving scenario, with a 30% reduction in household energy intensity, could save 1,552 ktoe of energy and reduce GHG emissions by 1,077.2 ktCO2 equivalent by 2030 compared to the baseline.</t>
  </si>
  <si>
    <t>flexible, easy to use</t>
  </si>
  <si>
    <t>renewable energy not modelled</t>
  </si>
  <si>
    <t>Grenotek Energy and Environmental Services, UNEP- Institute of Environment and Sustainable Development, Tongji University</t>
  </si>
  <si>
    <t>GH, CN</t>
  </si>
  <si>
    <t>https://doi.org/10.26796/jenrm.v3i2.88</t>
  </si>
  <si>
    <t>jazzy5008@yahoo.com</t>
  </si>
  <si>
    <t>Cai Dongsheng et al.</t>
  </si>
  <si>
    <t>An EnergyPlan analysis of electricity decarbonization in the CEMAC region</t>
  </si>
  <si>
    <t>CM, TD, GQ, GA, CG, CF</t>
  </si>
  <si>
    <t>To assess the technical and economic feasibility of integrating renewable energy sources into the CEMAC electricity grid and to propose a synchronized regional grid system to meet RE targets and reduce carbon emissions.</t>
  </si>
  <si>
    <t>Achieving 100% electricity access in CEMAC by 2030 with natural gas would emit 3.75 Mt CO2; integrating renewables can reduce emissions by up to 48.7% and achieve 49% RE share, with hydro providing the largest contribution.</t>
  </si>
  <si>
    <t>cannot capture local dynamics without specialized modelling, economic and policy dynamics are simplified, uncertainties in scenario-based analyses, lacks dynamic modeling of interdependencies</t>
  </si>
  <si>
    <t>Chengdu University of Technology, Near East University, Cyprus International University, Kings College London, University of Dundee, University of Sharjah</t>
  </si>
  <si>
    <t>CN, CY, GB, AE</t>
  </si>
  <si>
    <t>https://doi.org/10.1016/j.esr.2024.101548</t>
  </si>
  <si>
    <t>humphreyadun@gmail.com</t>
  </si>
  <si>
    <t>Bruno Merven et al.</t>
  </si>
  <si>
    <t>An analysis of energy consumption for a selection of countries in the Southern African Development Community*</t>
  </si>
  <si>
    <t>AO,BW,MZ,ZA,TZ,ZM,ZW</t>
  </si>
  <si>
    <t>7</t>
  </si>
  <si>
    <t>SAPP, EAPP</t>
  </si>
  <si>
    <t>To project final energy demand to 2030 for seven Southern African Development Community (SADC) countries using a 'business as usual' scenario. The study also examines the region's current energy consumption, supply, and resources.</t>
  </si>
  <si>
    <t>Under a 'business as usual' scenario, a large increase in energy consumption is expected across the SADC region, particularly in the demand for biomass and electricity.</t>
  </si>
  <si>
    <t>Consumption data within the SADC region is generally poor and often inadequate for planning purposes, Analysing demand without taking into account supply constraints is over-simplistic and limiting, The industrial sector warrants further disaggregation, The residential sector could be further disaggregated</t>
  </si>
  <si>
    <t>https://scielo.org.za/scielo.php?script=sci_arttext&amp;pid=S1021-447X2010000100002</t>
  </si>
  <si>
    <t>tool_name</t>
  </si>
  <si>
    <t>Type</t>
  </si>
  <si>
    <t>capacity_expansion</t>
  </si>
  <si>
    <t>GIS</t>
  </si>
  <si>
    <t>geospatial_electrification</t>
  </si>
  <si>
    <t>Balmorel</t>
  </si>
  <si>
    <t>capacity_expansion,production_cost</t>
  </si>
  <si>
    <t>Calliope</t>
  </si>
  <si>
    <t>PyPSA</t>
  </si>
  <si>
    <t>GEGIS</t>
  </si>
  <si>
    <t>demand_forecast</t>
  </si>
  <si>
    <t>capacity expansion, nexus</t>
  </si>
  <si>
    <t>Eviews</t>
  </si>
  <si>
    <t>Dispa-SET</t>
  </si>
  <si>
    <t>production_cost,unit_commitment</t>
  </si>
  <si>
    <t>LISFLOOD</t>
  </si>
  <si>
    <t>hydrological</t>
  </si>
  <si>
    <t>capacity_expansion, demand_forecast</t>
  </si>
  <si>
    <t>MAED</t>
  </si>
  <si>
    <t>demand_forecast, capacity_expansion</t>
  </si>
  <si>
    <t>NEMO</t>
  </si>
  <si>
    <t>SWITCH</t>
  </si>
  <si>
    <t>FlexTool</t>
  </si>
  <si>
    <t>production_cost</t>
  </si>
  <si>
    <t>DIME</t>
  </si>
  <si>
    <t>QGIS</t>
  </si>
  <si>
    <t>capacity_expansion, production_cost, demand_forecast, nexus</t>
  </si>
  <si>
    <t>AEZ</t>
  </si>
  <si>
    <t>WEAP</t>
  </si>
  <si>
    <t>GCM</t>
  </si>
  <si>
    <t>MAED-2</t>
  </si>
  <si>
    <t>SIMPACTS</t>
  </si>
  <si>
    <t>NECAL2050</t>
  </si>
  <si>
    <t>demand_forecast, system_dynamics</t>
  </si>
  <si>
    <t>hybrid_optimization</t>
  </si>
  <si>
    <t>eSAGE</t>
  </si>
  <si>
    <t>system_dynamics</t>
  </si>
  <si>
    <t>Climate Equity Reference Calculator</t>
  </si>
  <si>
    <t>capacity_expansion, production_cost, reliability</t>
  </si>
  <si>
    <t>reliability</t>
  </si>
  <si>
    <t>PSS/E</t>
  </si>
  <si>
    <t>CEA</t>
  </si>
  <si>
    <t>SIMULINK</t>
  </si>
  <si>
    <t>capacity_expansion, hybrid_optimization</t>
  </si>
  <si>
    <t>hybrid_optimization, capacity_expansion</t>
  </si>
  <si>
    <t>system_dynamics, capacity_expansion</t>
  </si>
  <si>
    <t>Google Earth</t>
  </si>
  <si>
    <t>Homer</t>
  </si>
  <si>
    <t>GaBi</t>
  </si>
  <si>
    <t>Aspen Plus</t>
  </si>
  <si>
    <t xml:space="preserve">DIgSILENT </t>
  </si>
  <si>
    <t>GeoCLEWs</t>
  </si>
  <si>
    <t>Clewsy</t>
  </si>
  <si>
    <t>Powersim</t>
  </si>
  <si>
    <t>SWAT</t>
  </si>
  <si>
    <t>PVGIS</t>
  </si>
  <si>
    <t>PVWatts</t>
  </si>
  <si>
    <t>LUT-ESTM</t>
  </si>
  <si>
    <t>Greenius</t>
  </si>
  <si>
    <t>e-SAGE</t>
  </si>
  <si>
    <t>Simulink</t>
  </si>
  <si>
    <t>iso_code</t>
  </si>
  <si>
    <t>iso3</t>
  </si>
  <si>
    <t>country</t>
  </si>
  <si>
    <t>AO</t>
  </si>
  <si>
    <t>BJ</t>
  </si>
  <si>
    <t>BF</t>
  </si>
  <si>
    <t>BI</t>
  </si>
  <si>
    <t>TD</t>
  </si>
  <si>
    <t>KM</t>
  </si>
  <si>
    <t>CG</t>
  </si>
  <si>
    <t>DJ</t>
  </si>
  <si>
    <t>GQ</t>
  </si>
  <si>
    <t>ER</t>
  </si>
  <si>
    <t>GA</t>
  </si>
  <si>
    <t>GM</t>
  </si>
  <si>
    <t>GN</t>
  </si>
  <si>
    <t>GW</t>
  </si>
  <si>
    <t>CI</t>
  </si>
  <si>
    <t>LS</t>
  </si>
  <si>
    <t>LR</t>
  </si>
  <si>
    <t>MG</t>
  </si>
  <si>
    <t>ML</t>
  </si>
  <si>
    <t>RW</t>
  </si>
  <si>
    <t>ST</t>
  </si>
  <si>
    <t>SC</t>
  </si>
  <si>
    <t>SO</t>
  </si>
  <si>
    <t>SS</t>
  </si>
  <si>
    <t>SD</t>
  </si>
  <si>
    <t>SZ</t>
  </si>
  <si>
    <t>ZW</t>
  </si>
  <si>
    <t>pool_code</t>
  </si>
  <si>
    <t>country_name</t>
  </si>
  <si>
    <t>region</t>
  </si>
  <si>
    <t>language</t>
  </si>
  <si>
    <t>nb_models_applied</t>
  </si>
  <si>
    <t>data_availability</t>
  </si>
  <si>
    <t>electrification_rate</t>
  </si>
  <si>
    <t>has_ndc</t>
  </si>
  <si>
    <t>has_lts</t>
  </si>
  <si>
    <t>Algeria</t>
  </si>
  <si>
    <t>north</t>
  </si>
  <si>
    <t>AR</t>
  </si>
  <si>
    <t>moderate</t>
  </si>
  <si>
    <t>Angola</t>
  </si>
  <si>
    <t>southern</t>
  </si>
  <si>
    <t>Benin</t>
  </si>
  <si>
    <t>west</t>
  </si>
  <si>
    <t>Botswana</t>
  </si>
  <si>
    <t>EN</t>
  </si>
  <si>
    <t>Burkina Faso</t>
  </si>
  <si>
    <t>Burundi</t>
  </si>
  <si>
    <t>east</t>
  </si>
  <si>
    <t>Cape Verde</t>
  </si>
  <si>
    <t>Cameroon</t>
  </si>
  <si>
    <t>central</t>
  </si>
  <si>
    <t>Central African Republic</t>
  </si>
  <si>
    <t>Chad</t>
  </si>
  <si>
    <t>Comoros</t>
  </si>
  <si>
    <t>Democratic Republic of the Congo</t>
  </si>
  <si>
    <t>Republic of the Congo</t>
  </si>
  <si>
    <t>Djibouti</t>
  </si>
  <si>
    <t>Egypt</t>
  </si>
  <si>
    <t>good</t>
  </si>
  <si>
    <t>Equatorial Guinea</t>
  </si>
  <si>
    <t>ES</t>
  </si>
  <si>
    <t>Eritrea</t>
  </si>
  <si>
    <t>MIXED</t>
  </si>
  <si>
    <t>Eswatini</t>
  </si>
  <si>
    <t>Ethiopia</t>
  </si>
  <si>
    <t>Gabon</t>
  </si>
  <si>
    <t>Gambia</t>
  </si>
  <si>
    <t>Ghana</t>
  </si>
  <si>
    <t>Guinea</t>
  </si>
  <si>
    <t>Guinea-Bissau</t>
  </si>
  <si>
    <t>Ivory Coast</t>
  </si>
  <si>
    <t>Kenya</t>
  </si>
  <si>
    <t>Lesotho</t>
  </si>
  <si>
    <t>Liberia</t>
  </si>
  <si>
    <t>Libya</t>
  </si>
  <si>
    <t>Madagascar</t>
  </si>
  <si>
    <t>Malawi</t>
  </si>
  <si>
    <t>Mali</t>
  </si>
  <si>
    <t>Mauritania</t>
  </si>
  <si>
    <t>Mauritius</t>
  </si>
  <si>
    <t>Morocco</t>
  </si>
  <si>
    <t>Mozambique</t>
  </si>
  <si>
    <t>Namibia</t>
  </si>
  <si>
    <t>Niger</t>
  </si>
  <si>
    <t>Nigeria</t>
  </si>
  <si>
    <t>Rwanda</t>
  </si>
  <si>
    <t>Sao Tome and Principe</t>
  </si>
  <si>
    <t>Senegal</t>
  </si>
  <si>
    <t>Seychelles</t>
  </si>
  <si>
    <t>Sierra Leone</t>
  </si>
  <si>
    <t>Somalia</t>
  </si>
  <si>
    <t>South Africa</t>
  </si>
  <si>
    <t>South Sudan</t>
  </si>
  <si>
    <t>Sudan</t>
  </si>
  <si>
    <t>Tanzania</t>
  </si>
  <si>
    <t>Togo</t>
  </si>
  <si>
    <t>Tunisia</t>
  </si>
  <si>
    <t>Uganda</t>
  </si>
  <si>
    <t>Zambia</t>
  </si>
  <si>
    <t>Zimbabwe</t>
  </si>
  <si>
    <t>pool_name</t>
  </si>
  <si>
    <t>member_countries</t>
  </si>
  <si>
    <t>West African Power Pool</t>
  </si>
  <si>
    <t>BF, BJ, CI, CV, GH, GM, GN, GW, LR, ML, NE, NG, SL, SN, TG</t>
  </si>
  <si>
    <t>East African Power Pool</t>
  </si>
  <si>
    <t>BI, DJ, EG, ER, ET, KE, KM, MG, MU, RW, SC, SD, SO, SS, TZ, UG</t>
  </si>
  <si>
    <t>Central African Power Pool</t>
  </si>
  <si>
    <t>CF, CG, CM, GA, GQ, ST, TD</t>
  </si>
  <si>
    <t>Southern African Power Pool</t>
  </si>
  <si>
    <t>AO, BW, CD, LS, MW, MZ, NA, SZ, ZA, ZM, ZW</t>
  </si>
  <si>
    <t>Comité Maghrébin de l'Electricité</t>
  </si>
  <si>
    <t>DZ, LY, MA, MR, TN</t>
  </si>
  <si>
    <t>full_name</t>
  </si>
  <si>
    <t>type</t>
  </si>
  <si>
    <t>origin_country</t>
  </si>
  <si>
    <t>origin_institution</t>
  </si>
  <si>
    <t>license</t>
  </si>
  <si>
    <t>cost_usd</t>
  </si>
  <si>
    <t>free_for_developing</t>
  </si>
  <si>
    <t>learning_curve</t>
  </si>
  <si>
    <t>doc_quality</t>
  </si>
  <si>
    <t>training_available</t>
  </si>
  <si>
    <t>community</t>
  </si>
  <si>
    <t>programming_required</t>
  </si>
  <si>
    <t>helpdesk</t>
  </si>
  <si>
    <t>os</t>
  </si>
  <si>
    <t>nb_studies_in_inventory</t>
  </si>
  <si>
    <t>best_for</t>
  </si>
  <si>
    <t>clean_cooking_capable</t>
  </si>
  <si>
    <t>strengths</t>
  </si>
  <si>
    <t>typical_results</t>
  </si>
  <si>
    <t>often_linked</t>
  </si>
  <si>
    <t>Low Emissions Analysis Platform</t>
  </si>
  <si>
    <t>SE,US</t>
  </si>
  <si>
    <t>SEI</t>
  </si>
  <si>
    <t>freemium</t>
  </si>
  <si>
    <t>medium</t>
  </si>
  <si>
    <t>high</t>
  </si>
  <si>
    <t>windows</t>
  </si>
  <si>
    <t>national_planning</t>
  </si>
  <si>
    <t>Open Source Energy Modelling System</t>
  </si>
  <si>
    <t>KTH,SEI,UNDESA</t>
  </si>
  <si>
    <t>advanced</t>
  </si>
  <si>
    <t>all</t>
  </si>
  <si>
    <t>The Integrated MARKAL-EFOM System</t>
  </si>
  <si>
    <t>INT</t>
  </si>
  <si>
    <t>IEA-ETSAP</t>
  </si>
  <si>
    <t>MARKet ALlocation</t>
  </si>
  <si>
    <t>Model for Energy Supply Strategy Alternatives and their General Environmental Impact</t>
  </si>
  <si>
    <t>IIASA</t>
  </si>
  <si>
    <t>national_planning,regional_trade</t>
  </si>
  <si>
    <t>SPLAT</t>
  </si>
  <si>
    <t>System Planning Long-term Alternative for Transmission</t>
  </si>
  <si>
    <t>Python for Power System Analysis</t>
  </si>
  <si>
    <t>FIAS,KIT,TU Berlin</t>
  </si>
  <si>
    <t>CH,GB</t>
  </si>
  <si>
    <t>Univ. of Cambridge,ETH Zurich</t>
  </si>
  <si>
    <t>Open Source Spatial Electrification Tool</t>
  </si>
  <si>
    <t>KTH</t>
  </si>
  <si>
    <t>Baltic Model of Regional Energy Liberalisation</t>
  </si>
  <si>
    <t>DK</t>
  </si>
  <si>
    <t>Danish Energy Agency,DTU</t>
  </si>
  <si>
    <t>basic</t>
  </si>
  <si>
    <t>Highly flexible and modular open-source code; excellent spatial resolution capability; exceptionally strong at modeling cross-border power trade and regional power pools</t>
  </si>
  <si>
    <t>Dependency on expensive proprietary GAMS solvers for large-scale problems; limited scope outside the power/heat sectors</t>
  </si>
  <si>
    <t>Optimal_capacity_expansion,dispatch_profiles,marginal_electricity_prices,total_system_costs,CO2_emissions,inter-regional_transmission_ flows.</t>
  </si>
  <si>
    <t>OSeMOSYS,PLEXOS,GIS</t>
  </si>
  <si>
    <t>PLEXOS Integrated Energy Model</t>
  </si>
  <si>
    <t>AU</t>
  </si>
  <si>
    <t>Energy Exemplar</t>
  </si>
  <si>
    <t>Hybrid Optimization of Multiple Energy Resources</t>
  </si>
  <si>
    <t>NREL</t>
  </si>
  <si>
    <t>Ventana Systems</t>
  </si>
  <si>
    <t>Flextool</t>
  </si>
  <si>
    <t>VTT,IRENA</t>
  </si>
  <si>
    <t>Model for Analysis of Energy Demand</t>
  </si>
  <si>
    <t>IAEA</t>
  </si>
  <si>
    <t>demand_forecasting</t>
  </si>
  <si>
    <t>Aalborg University</t>
  </si>
  <si>
    <t>Quantum Geographic Information System</t>
  </si>
  <si>
    <t>OSGeo</t>
  </si>
  <si>
    <t>geospatial_analysis</t>
  </si>
  <si>
    <t>Esri</t>
  </si>
  <si>
    <t>CLEWs</t>
  </si>
  <si>
    <t>Climate, Land, Energy and Water strategies</t>
  </si>
  <si>
    <t>KTH,UNDESA</t>
  </si>
  <si>
    <t>WASP</t>
  </si>
  <si>
    <t>Wien Automatic System Planning</t>
  </si>
  <si>
    <t>IAEA,TVA</t>
  </si>
  <si>
    <t>Next Energy Modeling system for Optimization</t>
  </si>
  <si>
    <t>Water Evaluation and Planning</t>
  </si>
  <si>
    <t>Dispatch model for the European power System with the Shared Energy Technologies</t>
  </si>
  <si>
    <t>BE,NL</t>
  </si>
  <si>
    <t>EC Joint Research Centre</t>
  </si>
  <si>
    <t>Nigeria Energy Calculator 2050</t>
  </si>
  <si>
    <t>UK Govt,Energy Commission</t>
  </si>
  <si>
    <t>low</t>
  </si>
  <si>
    <t>Solar and Wind Integrated with Transmission and Conventional sources on a Hourly basis</t>
  </si>
  <si>
    <t>UC Berkeley,Univ. of Hawaii</t>
  </si>
  <si>
    <t>South Africa TIMES Model</t>
  </si>
  <si>
    <t>Univ. of Cape Town</t>
  </si>
  <si>
    <t>The Electricity Model Base for Africa</t>
  </si>
  <si>
    <t>Simplified Approach for Estimating Impacts of Electricity Generation</t>
  </si>
  <si>
    <t>CERC</t>
  </si>
  <si>
    <t>Cambridge Environmental Research Consultants</t>
  </si>
  <si>
    <t>CERC Ltd</t>
  </si>
  <si>
    <t>Country</t>
  </si>
  <si>
    <t>Alpha-2 code</t>
  </si>
  <si>
    <t>Alpha-3 code</t>
  </si>
  <si>
    <t>Numeric</t>
  </si>
  <si>
    <t>Afghanistan</t>
  </si>
  <si>
    <t>AF</t>
  </si>
  <si>
    <t>AFG</t>
  </si>
  <si>
    <t>Åland Islands</t>
  </si>
  <si>
    <t>AX</t>
  </si>
  <si>
    <t>ALA</t>
  </si>
  <si>
    <t>Albania</t>
  </si>
  <si>
    <t>AL</t>
  </si>
  <si>
    <t>ALB</t>
  </si>
  <si>
    <t>DZA</t>
  </si>
  <si>
    <t>American Samoa</t>
  </si>
  <si>
    <t>AS</t>
  </si>
  <si>
    <t>ASM</t>
  </si>
  <si>
    <t>Andorra</t>
  </si>
  <si>
    <t>AD</t>
  </si>
  <si>
    <t>AND</t>
  </si>
  <si>
    <t>AGO</t>
  </si>
  <si>
    <t>Anguilla</t>
  </si>
  <si>
    <t>AI</t>
  </si>
  <si>
    <t>AIA</t>
  </si>
  <si>
    <t>Antarctica</t>
  </si>
  <si>
    <t>AQ</t>
  </si>
  <si>
    <t>ATA</t>
  </si>
  <si>
    <t>Antigua and Barbuda</t>
  </si>
  <si>
    <t>AG</t>
  </si>
  <si>
    <t>ATG</t>
  </si>
  <si>
    <t>Argentina</t>
  </si>
  <si>
    <t>ARG</t>
  </si>
  <si>
    <t>Armenia</t>
  </si>
  <si>
    <t>AM</t>
  </si>
  <si>
    <t>ARM</t>
  </si>
  <si>
    <t>Aruba</t>
  </si>
  <si>
    <t>AW</t>
  </si>
  <si>
    <t>ABW</t>
  </si>
  <si>
    <t>Australia</t>
  </si>
  <si>
    <t>AUS</t>
  </si>
  <si>
    <t>Austria</t>
  </si>
  <si>
    <t>AT</t>
  </si>
  <si>
    <t>AUT</t>
  </si>
  <si>
    <t>Azerbaijan</t>
  </si>
  <si>
    <t>AZ</t>
  </si>
  <si>
    <t>AZE</t>
  </si>
  <si>
    <t>Bahamas (the)</t>
  </si>
  <si>
    <t>BS</t>
  </si>
  <si>
    <t>BHS</t>
  </si>
  <si>
    <t>Bahrain</t>
  </si>
  <si>
    <t>BH</t>
  </si>
  <si>
    <t>BHR</t>
  </si>
  <si>
    <t>Bangladesh</t>
  </si>
  <si>
    <t>BD</t>
  </si>
  <si>
    <t>BGD</t>
  </si>
  <si>
    <t>Barbados</t>
  </si>
  <si>
    <t>BB</t>
  </si>
  <si>
    <t>BRB</t>
  </si>
  <si>
    <t>Belarus</t>
  </si>
  <si>
    <t>BY</t>
  </si>
  <si>
    <t>BLR</t>
  </si>
  <si>
    <t>Belgium</t>
  </si>
  <si>
    <t>BE</t>
  </si>
  <si>
    <t>BEL</t>
  </si>
  <si>
    <t>Belize</t>
  </si>
  <si>
    <t>BZ</t>
  </si>
  <si>
    <t>BLZ</t>
  </si>
  <si>
    <t>BEN</t>
  </si>
  <si>
    <t>Bermuda</t>
  </si>
  <si>
    <t>BM</t>
  </si>
  <si>
    <t>BMU</t>
  </si>
  <si>
    <t>Bhutan</t>
  </si>
  <si>
    <t>BT</t>
  </si>
  <si>
    <t>BTN</t>
  </si>
  <si>
    <t>Bolivia (Plurinational State of)</t>
  </si>
  <si>
    <t>BO</t>
  </si>
  <si>
    <t>BOL</t>
  </si>
  <si>
    <t>Bonaire, Sint Eustatius and Saba</t>
  </si>
  <si>
    <t>BQ</t>
  </si>
  <si>
    <t>BES</t>
  </si>
  <si>
    <t>Bosnia and Herzegovina</t>
  </si>
  <si>
    <t>BA</t>
  </si>
  <si>
    <t>BIH</t>
  </si>
  <si>
    <t>BWA</t>
  </si>
  <si>
    <t>Bouvet Island</t>
  </si>
  <si>
    <t>BV</t>
  </si>
  <si>
    <t>BVT</t>
  </si>
  <si>
    <t>Brazil</t>
  </si>
  <si>
    <t>BR</t>
  </si>
  <si>
    <t>BRA</t>
  </si>
  <si>
    <t>British Indian Ocean Territory (the)</t>
  </si>
  <si>
    <t>IO</t>
  </si>
  <si>
    <t>IOT</t>
  </si>
  <si>
    <t>Brunei Darussalam</t>
  </si>
  <si>
    <t>BN</t>
  </si>
  <si>
    <t>BRN</t>
  </si>
  <si>
    <t>Bulgaria</t>
  </si>
  <si>
    <t>BG</t>
  </si>
  <si>
    <t>BGR</t>
  </si>
  <si>
    <t>BFA</t>
  </si>
  <si>
    <t>BDI</t>
  </si>
  <si>
    <t>Cabo Verde</t>
  </si>
  <si>
    <t>CPV</t>
  </si>
  <si>
    <t>Cambodia</t>
  </si>
  <si>
    <t>KH</t>
  </si>
  <si>
    <t>KHM</t>
  </si>
  <si>
    <t>CMR</t>
  </si>
  <si>
    <t>Canada</t>
  </si>
  <si>
    <t>CA</t>
  </si>
  <si>
    <t>CAN</t>
  </si>
  <si>
    <t>Cayman Islands (the)</t>
  </si>
  <si>
    <t>KY</t>
  </si>
  <si>
    <t>CYM</t>
  </si>
  <si>
    <t>Central African Republic (the)</t>
  </si>
  <si>
    <t>CAF</t>
  </si>
  <si>
    <t>TCD</t>
  </si>
  <si>
    <t>Chile</t>
  </si>
  <si>
    <t>CL</t>
  </si>
  <si>
    <t>CHL</t>
  </si>
  <si>
    <t>China</t>
  </si>
  <si>
    <t>CHN</t>
  </si>
  <si>
    <t>Christmas Island</t>
  </si>
  <si>
    <t>CX</t>
  </si>
  <si>
    <t>CXR</t>
  </si>
  <si>
    <t>Cocos (Keeling) Islands (the)</t>
  </si>
  <si>
    <t>CC</t>
  </si>
  <si>
    <t>CCK</t>
  </si>
  <si>
    <t>Colombia</t>
  </si>
  <si>
    <t>CO</t>
  </si>
  <si>
    <t>COL</t>
  </si>
  <si>
    <t>Comoros (the)</t>
  </si>
  <si>
    <t>COM</t>
  </si>
  <si>
    <t>Congo (the Democratic Republic of the)</t>
  </si>
  <si>
    <t>COD</t>
  </si>
  <si>
    <t>Congo (the)</t>
  </si>
  <si>
    <t>COG</t>
  </si>
  <si>
    <t>Cook Islands (the)</t>
  </si>
  <si>
    <t>CK</t>
  </si>
  <si>
    <t>COK</t>
  </si>
  <si>
    <t>Costa Rica</t>
  </si>
  <si>
    <t>CR</t>
  </si>
  <si>
    <t>CRI</t>
  </si>
  <si>
    <t>Côte d'Ivoire</t>
  </si>
  <si>
    <t>CIV</t>
  </si>
  <si>
    <t>Croatia</t>
  </si>
  <si>
    <t>HR</t>
  </si>
  <si>
    <t>HRV</t>
  </si>
  <si>
    <t>Cuba</t>
  </si>
  <si>
    <t>CU</t>
  </si>
  <si>
    <t>CUB</t>
  </si>
  <si>
    <t>Curaçao</t>
  </si>
  <si>
    <t>CW</t>
  </si>
  <si>
    <t>CUW</t>
  </si>
  <si>
    <t>Cyprus</t>
  </si>
  <si>
    <t>CY</t>
  </si>
  <si>
    <t>CYP</t>
  </si>
  <si>
    <t>Czechia</t>
  </si>
  <si>
    <t>CZ</t>
  </si>
  <si>
    <t>CZE</t>
  </si>
  <si>
    <t>Denmark</t>
  </si>
  <si>
    <t>DNK</t>
  </si>
  <si>
    <t>DJI</t>
  </si>
  <si>
    <t>Dominica</t>
  </si>
  <si>
    <t>DM</t>
  </si>
  <si>
    <t>DMA</t>
  </si>
  <si>
    <t>Dominican Republic (the)</t>
  </si>
  <si>
    <t>DO</t>
  </si>
  <si>
    <t>DOM</t>
  </si>
  <si>
    <t>Ecuador</t>
  </si>
  <si>
    <t>EC</t>
  </si>
  <si>
    <t>ECU</t>
  </si>
  <si>
    <t>EGY</t>
  </si>
  <si>
    <t>El Salvador</t>
  </si>
  <si>
    <t>SV</t>
  </si>
  <si>
    <t>SLV</t>
  </si>
  <si>
    <t>GNQ</t>
  </si>
  <si>
    <t>ERI</t>
  </si>
  <si>
    <t>Estonia</t>
  </si>
  <si>
    <t>EE</t>
  </si>
  <si>
    <t>EST</t>
  </si>
  <si>
    <t>SWZ</t>
  </si>
  <si>
    <t>ETH</t>
  </si>
  <si>
    <t>Falkland Islands (the) [Malvinas]</t>
  </si>
  <si>
    <t>FK</t>
  </si>
  <si>
    <t>FLK</t>
  </si>
  <si>
    <t>Faroe Islands (the)</t>
  </si>
  <si>
    <t>FO</t>
  </si>
  <si>
    <t>FRO</t>
  </si>
  <si>
    <t>Fiji</t>
  </si>
  <si>
    <t>FJ</t>
  </si>
  <si>
    <t>FJI</t>
  </si>
  <si>
    <t>Finland</t>
  </si>
  <si>
    <t>FIN</t>
  </si>
  <si>
    <t>France</t>
  </si>
  <si>
    <t>FRA</t>
  </si>
  <si>
    <t>French Guiana</t>
  </si>
  <si>
    <t>GF</t>
  </si>
  <si>
    <t>GUF</t>
  </si>
  <si>
    <t>French Polynesia</t>
  </si>
  <si>
    <t>PF</t>
  </si>
  <si>
    <t>PYF</t>
  </si>
  <si>
    <t>French Southern Territories (the)</t>
  </si>
  <si>
    <t>TF</t>
  </si>
  <si>
    <t>ATF</t>
  </si>
  <si>
    <t>GAB</t>
  </si>
  <si>
    <t>Gambia (the)</t>
  </si>
  <si>
    <t>GMB</t>
  </si>
  <si>
    <t>Georgia</t>
  </si>
  <si>
    <t>GE</t>
  </si>
  <si>
    <t>GEO</t>
  </si>
  <si>
    <t>Germany</t>
  </si>
  <si>
    <t>DEU</t>
  </si>
  <si>
    <t>GHA</t>
  </si>
  <si>
    <t>Gibraltar</t>
  </si>
  <si>
    <t>GI</t>
  </si>
  <si>
    <t>GIB</t>
  </si>
  <si>
    <t>Greece</t>
  </si>
  <si>
    <t>GR</t>
  </si>
  <si>
    <t>GRC</t>
  </si>
  <si>
    <t>Greenland</t>
  </si>
  <si>
    <t>GL</t>
  </si>
  <si>
    <t>GRL</t>
  </si>
  <si>
    <t>Grenada</t>
  </si>
  <si>
    <t>GD</t>
  </si>
  <si>
    <t>GRD</t>
  </si>
  <si>
    <t>Guadeloupe</t>
  </si>
  <si>
    <t>GP</t>
  </si>
  <si>
    <t>GLP</t>
  </si>
  <si>
    <t>Guam</t>
  </si>
  <si>
    <t>GU</t>
  </si>
  <si>
    <t>GUM</t>
  </si>
  <si>
    <t>Guatemala</t>
  </si>
  <si>
    <t>GT</t>
  </si>
  <si>
    <t>GTM</t>
  </si>
  <si>
    <t>Guernsey</t>
  </si>
  <si>
    <t>GG</t>
  </si>
  <si>
    <t>GGY</t>
  </si>
  <si>
    <t>GIN</t>
  </si>
  <si>
    <t>GNB</t>
  </si>
  <si>
    <t>Guyana</t>
  </si>
  <si>
    <t>GY</t>
  </si>
  <si>
    <t>GUY</t>
  </si>
  <si>
    <t>Haiti</t>
  </si>
  <si>
    <t>HT</t>
  </si>
  <si>
    <t>HTI</t>
  </si>
  <si>
    <t>Heard Island and McDonald Islands</t>
  </si>
  <si>
    <t>HM</t>
  </si>
  <si>
    <t>HMD</t>
  </si>
  <si>
    <t>Holy See (the)</t>
  </si>
  <si>
    <t>VA</t>
  </si>
  <si>
    <t>VAT</t>
  </si>
  <si>
    <t>Honduras</t>
  </si>
  <si>
    <t>HN</t>
  </si>
  <si>
    <t>HND</t>
  </si>
  <si>
    <t>Hong Kong</t>
  </si>
  <si>
    <t>HK</t>
  </si>
  <si>
    <t>HKG</t>
  </si>
  <si>
    <t>Hungary</t>
  </si>
  <si>
    <t>HU</t>
  </si>
  <si>
    <t>HUN</t>
  </si>
  <si>
    <t>Iceland</t>
  </si>
  <si>
    <t>IS</t>
  </si>
  <si>
    <t>ISL</t>
  </si>
  <si>
    <t>India</t>
  </si>
  <si>
    <t>IN</t>
  </si>
  <si>
    <t>IND</t>
  </si>
  <si>
    <t>Indonesia</t>
  </si>
  <si>
    <t>ID</t>
  </si>
  <si>
    <t>IDN</t>
  </si>
  <si>
    <t>Iran (Islamic Republic of)</t>
  </si>
  <si>
    <t>IR</t>
  </si>
  <si>
    <t>IRN</t>
  </si>
  <si>
    <t>Iraq</t>
  </si>
  <si>
    <t>IQ</t>
  </si>
  <si>
    <t>IRQ</t>
  </si>
  <si>
    <t>Ireland</t>
  </si>
  <si>
    <t>IRL</t>
  </si>
  <si>
    <t>Isle of Man</t>
  </si>
  <si>
    <t>IM</t>
  </si>
  <si>
    <t>IMN</t>
  </si>
  <si>
    <t>Israel</t>
  </si>
  <si>
    <t>IL</t>
  </si>
  <si>
    <t>ISR</t>
  </si>
  <si>
    <t>Italy</t>
  </si>
  <si>
    <t>ITA</t>
  </si>
  <si>
    <t>Jamaica</t>
  </si>
  <si>
    <t>JM</t>
  </si>
  <si>
    <t>JAM</t>
  </si>
  <si>
    <t>Japan</t>
  </si>
  <si>
    <t>JP</t>
  </si>
  <si>
    <t>JPN</t>
  </si>
  <si>
    <t>Jersey</t>
  </si>
  <si>
    <t>JE</t>
  </si>
  <si>
    <t>JEY</t>
  </si>
  <si>
    <t>Jordan</t>
  </si>
  <si>
    <t>JO</t>
  </si>
  <si>
    <t>JOR</t>
  </si>
  <si>
    <t>Kazakhstan</t>
  </si>
  <si>
    <t>KZ</t>
  </si>
  <si>
    <t>KAZ</t>
  </si>
  <si>
    <t>KEN</t>
  </si>
  <si>
    <t>Kiribati</t>
  </si>
  <si>
    <t>KI</t>
  </si>
  <si>
    <t>KIR</t>
  </si>
  <si>
    <t>Korea (the Democratic People's Republic of)</t>
  </si>
  <si>
    <t>KP</t>
  </si>
  <si>
    <t>PRK</t>
  </si>
  <si>
    <t>Korea (the Republic of)</t>
  </si>
  <si>
    <t>KOR</t>
  </si>
  <si>
    <t>Kuwait</t>
  </si>
  <si>
    <t>KW</t>
  </si>
  <si>
    <t>KWT</t>
  </si>
  <si>
    <t>Kyrgyzstan</t>
  </si>
  <si>
    <t>KG</t>
  </si>
  <si>
    <t>KGZ</t>
  </si>
  <si>
    <t>Lao People's Democratic Republic (the)</t>
  </si>
  <si>
    <t>LA</t>
  </si>
  <si>
    <t>LAO</t>
  </si>
  <si>
    <t>Latvia</t>
  </si>
  <si>
    <t>LV</t>
  </si>
  <si>
    <t>LVA</t>
  </si>
  <si>
    <t>Lebanon</t>
  </si>
  <si>
    <t>LB</t>
  </si>
  <si>
    <t>LBN</t>
  </si>
  <si>
    <t>LSO</t>
  </si>
  <si>
    <t>LBR</t>
  </si>
  <si>
    <t>LBY</t>
  </si>
  <si>
    <t>Liechtenstein</t>
  </si>
  <si>
    <t>LI</t>
  </si>
  <si>
    <t>LIE</t>
  </si>
  <si>
    <t>Lithuania</t>
  </si>
  <si>
    <t>LT</t>
  </si>
  <si>
    <t>LTU</t>
  </si>
  <si>
    <t>Luxembourg</t>
  </si>
  <si>
    <t>LU</t>
  </si>
  <si>
    <t>LUX</t>
  </si>
  <si>
    <t>Macao</t>
  </si>
  <si>
    <t>MO</t>
  </si>
  <si>
    <t>MAC</t>
  </si>
  <si>
    <t>MDG</t>
  </si>
  <si>
    <t>MWI</t>
  </si>
  <si>
    <t>Malaysia</t>
  </si>
  <si>
    <t>MY</t>
  </si>
  <si>
    <t>MYS</t>
  </si>
  <si>
    <t>Maldives</t>
  </si>
  <si>
    <t>MV</t>
  </si>
  <si>
    <t>MDV</t>
  </si>
  <si>
    <t>MLI</t>
  </si>
  <si>
    <t>Malta</t>
  </si>
  <si>
    <t>MT</t>
  </si>
  <si>
    <t>MLT</t>
  </si>
  <si>
    <t>Marshall Islands (the)</t>
  </si>
  <si>
    <t>MH</t>
  </si>
  <si>
    <t>MHL</t>
  </si>
  <si>
    <t>Martinique</t>
  </si>
  <si>
    <t>MQ</t>
  </si>
  <si>
    <t>MTQ</t>
  </si>
  <si>
    <t>MRT</t>
  </si>
  <si>
    <t>MUS</t>
  </si>
  <si>
    <t>Mayotte</t>
  </si>
  <si>
    <t>YT</t>
  </si>
  <si>
    <t>MYT</t>
  </si>
  <si>
    <t>Mexico</t>
  </si>
  <si>
    <t>MX</t>
  </si>
  <si>
    <t>MEX</t>
  </si>
  <si>
    <t>Micronesia (Federated States of)</t>
  </si>
  <si>
    <t>FM</t>
  </si>
  <si>
    <t>FSM</t>
  </si>
  <si>
    <t>Moldova (the Republic of)</t>
  </si>
  <si>
    <t>MD</t>
  </si>
  <si>
    <t>MDA</t>
  </si>
  <si>
    <t>Monaco</t>
  </si>
  <si>
    <t>MC</t>
  </si>
  <si>
    <t>MCO</t>
  </si>
  <si>
    <t>Mongolia</t>
  </si>
  <si>
    <t>MN</t>
  </si>
  <si>
    <t>MNG</t>
  </si>
  <si>
    <t>Montenegro</t>
  </si>
  <si>
    <t>ME</t>
  </si>
  <si>
    <t>MNE</t>
  </si>
  <si>
    <t>Montserrat</t>
  </si>
  <si>
    <t>MS</t>
  </si>
  <si>
    <t>MSR</t>
  </si>
  <si>
    <t>MAR</t>
  </si>
  <si>
    <t>MOZ</t>
  </si>
  <si>
    <t>Myanmar</t>
  </si>
  <si>
    <t>MM</t>
  </si>
  <si>
    <t>MMR</t>
  </si>
  <si>
    <t>NAM</t>
  </si>
  <si>
    <t>Nauru</t>
  </si>
  <si>
    <t>NR</t>
  </si>
  <si>
    <t>NRU</t>
  </si>
  <si>
    <t>Nepal</t>
  </si>
  <si>
    <t>NP</t>
  </si>
  <si>
    <t>NPL</t>
  </si>
  <si>
    <t>Netherlands (the)</t>
  </si>
  <si>
    <t>NLD</t>
  </si>
  <si>
    <t>New Caledonia</t>
  </si>
  <si>
    <t>NC</t>
  </si>
  <si>
    <t>NCL</t>
  </si>
  <si>
    <t>New Zealand</t>
  </si>
  <si>
    <t>NZ</t>
  </si>
  <si>
    <t>NZL</t>
  </si>
  <si>
    <t>Nicaragua</t>
  </si>
  <si>
    <t>NI</t>
  </si>
  <si>
    <t>NIC</t>
  </si>
  <si>
    <t>Niger (the)</t>
  </si>
  <si>
    <t>NER</t>
  </si>
  <si>
    <t>NGA</t>
  </si>
  <si>
    <t>Niue</t>
  </si>
  <si>
    <t>NU</t>
  </si>
  <si>
    <t>NIU</t>
  </si>
  <si>
    <t>Norfolk Island</t>
  </si>
  <si>
    <t>NF</t>
  </si>
  <si>
    <t>NFK</t>
  </si>
  <si>
    <t>Northern Mariana Islands (the)</t>
  </si>
  <si>
    <t>MP</t>
  </si>
  <si>
    <t>MNP</t>
  </si>
  <si>
    <t>Norway</t>
  </si>
  <si>
    <t>NOR</t>
  </si>
  <si>
    <t>Oman</t>
  </si>
  <si>
    <t>OM</t>
  </si>
  <si>
    <t>OMN</t>
  </si>
  <si>
    <t>Pakistan</t>
  </si>
  <si>
    <t>PK</t>
  </si>
  <si>
    <t>PAK</t>
  </si>
  <si>
    <t>Palau</t>
  </si>
  <si>
    <t>PW</t>
  </si>
  <si>
    <t>PLW</t>
  </si>
  <si>
    <t>Palestine, State of</t>
  </si>
  <si>
    <t>PS</t>
  </si>
  <si>
    <t>PSE</t>
  </si>
  <si>
    <t>Panama</t>
  </si>
  <si>
    <t>PA</t>
  </si>
  <si>
    <t>PAN</t>
  </si>
  <si>
    <t>Papua New Guinea</t>
  </si>
  <si>
    <t>PG</t>
  </si>
  <si>
    <t>PNG</t>
  </si>
  <si>
    <t>Paraguay</t>
  </si>
  <si>
    <t>PY</t>
  </si>
  <si>
    <t>PRY</t>
  </si>
  <si>
    <t>Peru</t>
  </si>
  <si>
    <t>PE</t>
  </si>
  <si>
    <t>PER</t>
  </si>
  <si>
    <t>Philippines (the)</t>
  </si>
  <si>
    <t>PH</t>
  </si>
  <si>
    <t>PHL</t>
  </si>
  <si>
    <t>Pitcairn</t>
  </si>
  <si>
    <t>PN</t>
  </si>
  <si>
    <t>PCN</t>
  </si>
  <si>
    <t>Poland</t>
  </si>
  <si>
    <t>PL</t>
  </si>
  <si>
    <t>POL</t>
  </si>
  <si>
    <t>Portugal</t>
  </si>
  <si>
    <t>PRT</t>
  </si>
  <si>
    <t>Puerto Rico</t>
  </si>
  <si>
    <t>PR</t>
  </si>
  <si>
    <t>PRI</t>
  </si>
  <si>
    <t>Qatar</t>
  </si>
  <si>
    <t>QA</t>
  </si>
  <si>
    <t>QAT</t>
  </si>
  <si>
    <t>Republic of North Macedonia</t>
  </si>
  <si>
    <t>MK</t>
  </si>
  <si>
    <t>MKD</t>
  </si>
  <si>
    <t>Réunion</t>
  </si>
  <si>
    <t>RE</t>
  </si>
  <si>
    <t>REU</t>
  </si>
  <si>
    <t>Romania</t>
  </si>
  <si>
    <t>RO</t>
  </si>
  <si>
    <t>ROU</t>
  </si>
  <si>
    <t>Russian Federation (the)</t>
  </si>
  <si>
    <t>RU</t>
  </si>
  <si>
    <t>RUS</t>
  </si>
  <si>
    <t>RWA</t>
  </si>
  <si>
    <t>Saint Barthélemy</t>
  </si>
  <si>
    <t>BL</t>
  </si>
  <si>
    <t>BLM</t>
  </si>
  <si>
    <t>Saint Helena, Ascension and Tristan da Cunha</t>
  </si>
  <si>
    <t>SH</t>
  </si>
  <si>
    <t>SHN</t>
  </si>
  <si>
    <t>Saint Kitts and Nevis</t>
  </si>
  <si>
    <t>KN</t>
  </si>
  <si>
    <t>KNA</t>
  </si>
  <si>
    <t>Saint Lucia</t>
  </si>
  <si>
    <t>LC</t>
  </si>
  <si>
    <t>LCA</t>
  </si>
  <si>
    <t>Saint Martin (French part)</t>
  </si>
  <si>
    <t>MF</t>
  </si>
  <si>
    <t>MAF</t>
  </si>
  <si>
    <t>Saint Pierre and Miquelon</t>
  </si>
  <si>
    <t>PM</t>
  </si>
  <si>
    <t>SPM</t>
  </si>
  <si>
    <t>Saint Vincent and the Grenadines</t>
  </si>
  <si>
    <t>VC</t>
  </si>
  <si>
    <t>VCT</t>
  </si>
  <si>
    <t>Samoa</t>
  </si>
  <si>
    <t>WS</t>
  </si>
  <si>
    <t>WSM</t>
  </si>
  <si>
    <t>San Marino</t>
  </si>
  <si>
    <t>SM</t>
  </si>
  <si>
    <t>SMR</t>
  </si>
  <si>
    <t>STP</t>
  </si>
  <si>
    <t>Saudi Arabia</t>
  </si>
  <si>
    <t>SAU</t>
  </si>
  <si>
    <t>SEN</t>
  </si>
  <si>
    <t>Serbia</t>
  </si>
  <si>
    <t>RS</t>
  </si>
  <si>
    <t>SRB</t>
  </si>
  <si>
    <t>SYC</t>
  </si>
  <si>
    <t>SLE</t>
  </si>
  <si>
    <t>Singapore</t>
  </si>
  <si>
    <t>SG</t>
  </si>
  <si>
    <t>SGP</t>
  </si>
  <si>
    <t>Sint Maarten (Dutch part)</t>
  </si>
  <si>
    <t>SX</t>
  </si>
  <si>
    <t>SXM</t>
  </si>
  <si>
    <t>Slovakia</t>
  </si>
  <si>
    <t>SK</t>
  </si>
  <si>
    <t>SVK</t>
  </si>
  <si>
    <t>Slovenia</t>
  </si>
  <si>
    <t>SI</t>
  </si>
  <si>
    <t>SVN</t>
  </si>
  <si>
    <t>Solomon Islands</t>
  </si>
  <si>
    <t>SB</t>
  </si>
  <si>
    <t>SLB</t>
  </si>
  <si>
    <t>SOM</t>
  </si>
  <si>
    <t>ZAF</t>
  </si>
  <si>
    <t>South Georgia and the South Sandwich Islands</t>
  </si>
  <si>
    <t>GS</t>
  </si>
  <si>
    <t>SGS</t>
  </si>
  <si>
    <t>SSD</t>
  </si>
  <si>
    <t>Spain</t>
  </si>
  <si>
    <t>ESP</t>
  </si>
  <si>
    <t>Sri Lanka</t>
  </si>
  <si>
    <t>LK</t>
  </si>
  <si>
    <t>LKA</t>
  </si>
  <si>
    <t>Sudan (the)</t>
  </si>
  <si>
    <t>SDN</t>
  </si>
  <si>
    <t>Suriname</t>
  </si>
  <si>
    <t>SR</t>
  </si>
  <si>
    <t>SUR</t>
  </si>
  <si>
    <t>Svalbard and Jan Mayen</t>
  </si>
  <si>
    <t>SJ</t>
  </si>
  <si>
    <t>SJM</t>
  </si>
  <si>
    <t>Sweden</t>
  </si>
  <si>
    <t>SWE</t>
  </si>
  <si>
    <t>Switzerland</t>
  </si>
  <si>
    <t>CH</t>
  </si>
  <si>
    <t>CHE</t>
  </si>
  <si>
    <t>Syrian Arab Republic</t>
  </si>
  <si>
    <t>SY</t>
  </si>
  <si>
    <t>SYR</t>
  </si>
  <si>
    <t>Taiwan (Province of China)</t>
  </si>
  <si>
    <t>TW</t>
  </si>
  <si>
    <t>TWN</t>
  </si>
  <si>
    <t>Tajikistan</t>
  </si>
  <si>
    <t>TJ</t>
  </si>
  <si>
    <t>TJK</t>
  </si>
  <si>
    <t>Tanzania, United Republic of</t>
  </si>
  <si>
    <t>TZA</t>
  </si>
  <si>
    <t>Thailand</t>
  </si>
  <si>
    <t>THA</t>
  </si>
  <si>
    <t>Timor-Leste</t>
  </si>
  <si>
    <t>TL</t>
  </si>
  <si>
    <t>TLS</t>
  </si>
  <si>
    <t>TGO</t>
  </si>
  <si>
    <t>Tokelau</t>
  </si>
  <si>
    <t>TK</t>
  </si>
  <si>
    <t>TKL</t>
  </si>
  <si>
    <t>Tonga</t>
  </si>
  <si>
    <t>TO</t>
  </si>
  <si>
    <t>TON</t>
  </si>
  <si>
    <t>Trinidad and Tobago</t>
  </si>
  <si>
    <t>TT</t>
  </si>
  <si>
    <t>TTO</t>
  </si>
  <si>
    <t>TUN</t>
  </si>
  <si>
    <t>Turkey</t>
  </si>
  <si>
    <t>TUR</t>
  </si>
  <si>
    <t>Turkmenistan</t>
  </si>
  <si>
    <t>TM</t>
  </si>
  <si>
    <t>TKM</t>
  </si>
  <si>
    <t>Turks and Caicos Islands (the)</t>
  </si>
  <si>
    <t>TC</t>
  </si>
  <si>
    <t>TCA</t>
  </si>
  <si>
    <t>Tuvalu</t>
  </si>
  <si>
    <t>TV</t>
  </si>
  <si>
    <t>TUV</t>
  </si>
  <si>
    <t>UGA</t>
  </si>
  <si>
    <t>Ukraine</t>
  </si>
  <si>
    <t>UA</t>
  </si>
  <si>
    <t>UKR</t>
  </si>
  <si>
    <t>United Arab Emirates (the)</t>
  </si>
  <si>
    <t>ARE</t>
  </si>
  <si>
    <t>United Kingdom of Great Britain and Northern Ireland (the)</t>
  </si>
  <si>
    <t>GBR</t>
  </si>
  <si>
    <t>United States Minor Outlying Islands (the)</t>
  </si>
  <si>
    <t>UM</t>
  </si>
  <si>
    <t>UMI</t>
  </si>
  <si>
    <t>United States of America (the)</t>
  </si>
  <si>
    <t>USA</t>
  </si>
  <si>
    <t>Uruguay</t>
  </si>
  <si>
    <t>UY</t>
  </si>
  <si>
    <t>URY</t>
  </si>
  <si>
    <t>Uzbekistan</t>
  </si>
  <si>
    <t>UZ</t>
  </si>
  <si>
    <t>UZB</t>
  </si>
  <si>
    <t>Vanuatu</t>
  </si>
  <si>
    <t>VU</t>
  </si>
  <si>
    <t>VUT</t>
  </si>
  <si>
    <t>Venezuela (Bolivarian Republic of)</t>
  </si>
  <si>
    <t>VE</t>
  </si>
  <si>
    <t>VEN</t>
  </si>
  <si>
    <t>Viet Nam</t>
  </si>
  <si>
    <t>VNM</t>
  </si>
  <si>
    <t>Virgin Islands (British)</t>
  </si>
  <si>
    <t>VG</t>
  </si>
  <si>
    <t>VGB</t>
  </si>
  <si>
    <t>Virgin Islands (U.S.)</t>
  </si>
  <si>
    <t>VI</t>
  </si>
  <si>
    <t>VIR</t>
  </si>
  <si>
    <t>Wallis and Futuna</t>
  </si>
  <si>
    <t>WF</t>
  </si>
  <si>
    <t>WLF</t>
  </si>
  <si>
    <t>Western Sahara</t>
  </si>
  <si>
    <t>EH</t>
  </si>
  <si>
    <t>ESH</t>
  </si>
  <si>
    <t>Yemen</t>
  </si>
  <si>
    <t>YE</t>
  </si>
  <si>
    <t>YEM</t>
  </si>
  <si>
    <t>ZMB</t>
  </si>
  <si>
    <t>ZWE</t>
  </si>
  <si>
    <t>Name</t>
  </si>
  <si>
    <t>Role</t>
  </si>
  <si>
    <t>Number of occurrence (including hybrids)</t>
  </si>
  <si>
    <t>Training Programs</t>
  </si>
  <si>
    <t>Communities of Practice</t>
  </si>
  <si>
    <t>Helpdesk</t>
  </si>
  <si>
    <t>Learning Curve</t>
  </si>
  <si>
    <t>Documentation Quality</t>
  </si>
  <si>
    <t>Origin</t>
  </si>
  <si>
    <t>Software Cost (USD)</t>
  </si>
  <si>
    <t>Operating System</t>
  </si>
  <si>
    <t>Programming Skills</t>
  </si>
  <si>
    <t>LEAP (Low Emissions Analysis Platform)</t>
  </si>
  <si>
    <t>Energy scenario accounting &amp; mitigation</t>
  </si>
  <si>
    <t>Yes (SEI courses, online tutorials)</t>
  </si>
  <si>
    <t>Yes</t>
  </si>
  <si>
    <t>Yes (SEI)</t>
  </si>
  <si>
    <t>Moderate</t>
  </si>
  <si>
    <t>High</t>
  </si>
  <si>
    <t>SEI (USA, Sweden)</t>
  </si>
  <si>
    <t>$0 (Developing nations/Students) to $3,000+</t>
  </si>
  <si>
    <t>Windows</t>
  </si>
  <si>
    <t>No (GUI-based)</t>
  </si>
  <si>
    <t>Energy system optimization</t>
  </si>
  <si>
    <t>Yes (EMP-A, ICTP, Open U)</t>
  </si>
  <si>
    <t>Yes (Community)</t>
  </si>
  <si>
    <t>Good</t>
  </si>
  <si>
    <t>KTH / SEI / UNDESA
(Sweden)</t>
  </si>
  <si>
    <t>$0 (Open Source)</t>
  </si>
  <si>
    <t>Windows, Linux, macOS</t>
  </si>
  <si>
    <t>Yes (Python, GAMS, MathProg)</t>
  </si>
  <si>
    <t>TIMES/MARKAL</t>
  </si>
  <si>
    <t>Techno-economic capacity expansion</t>
  </si>
  <si>
    <t>Yes (IEA-ETSAP workshops)</t>
  </si>
  <si>
    <t>Yes (ETSAP)</t>
  </si>
  <si>
    <t>IEA-ETSAP
(Australia, Austria, Belgium, Canada, China, Denmark, Finland, France, Germany, Greece, Ireland, Italy, Japan, Korea (Republic of), Netherlands, Norway, Spain, Sweden, Switzerland, United Kingdom, United States)</t>
  </si>
  <si>
    <t>$0 (Code), $2k–$10k+ (GUI/Solvers)</t>
  </si>
  <si>
    <t>Yes (GAMS / VEDA GUI helps)</t>
  </si>
  <si>
    <t>Integrated assessment &amp; optimization</t>
  </si>
  <si>
    <t>Yes (IAEA training)</t>
  </si>
  <si>
    <t>Yes (IAEA)</t>
  </si>
  <si>
    <t>IIASA (Austria) / IAEA (International)</t>
  </si>
  <si>
    <t>$0 (Open Source / Member States)</t>
  </si>
  <si>
    <t>Yes (Python for MESSAGEix, GAMS)</t>
  </si>
  <si>
    <t>African power pool capacity expansion</t>
  </si>
  <si>
    <t>Yes (IRENA workshops)</t>
  </si>
  <si>
    <t>Yes (IRENA)</t>
  </si>
  <si>
    <t>IRENA (International - UAE/Germany)</t>
  </si>
  <si>
    <t>$0</t>
  </si>
  <si>
    <t>No (Uses MESSAGE GUI)</t>
  </si>
  <si>
    <t>PypSA</t>
  </si>
  <si>
    <t>Power/energy system optimization</t>
  </si>
  <si>
    <t>Yes (Agora Energiewende, online)</t>
  </si>
  <si>
    <t>FIAS / KIT / TU Berlin (Germany)</t>
  </si>
  <si>
    <t>Yes (Python)</t>
  </si>
  <si>
    <t>Multi-scale energy system optimization</t>
  </si>
  <si>
    <t>Yes (Online tutorials)</t>
  </si>
  <si>
    <t>Moderate to High</t>
  </si>
  <si>
    <t>Univ. of Cambridge (UK) / ETH Zurich (Switzerland)</t>
  </si>
  <si>
    <t>Yes (Python, YAML)</t>
  </si>
  <si>
    <t>ONSSET (Open Source Spatial Electrification Tool)</t>
  </si>
  <si>
    <t>Geospatial electrification planning</t>
  </si>
  <si>
    <t>Yes (EMP-A, KTH tutorials)</t>
  </si>
  <si>
    <t>KTH (Sweden)</t>
  </si>
  <si>
    <t>Yes (Python, GIS basics)</t>
  </si>
  <si>
    <t>Power &amp; district heating optimization</t>
  </si>
  <si>
    <t>Yes (DTU courses)</t>
  </si>
  <si>
    <t>Ea Energy Analyses / DTU (Denmark)</t>
  </si>
  <si>
    <t>$0 (Code), requires GAMS license</t>
  </si>
  <si>
    <t>Yes (GAMS)</t>
  </si>
  <si>
    <t>Power market simulation &amp; dispatch</t>
  </si>
  <si>
    <t>Yes (Energy Exemplar training)</t>
  </si>
  <si>
    <t>Yes (Commercial)</t>
  </si>
  <si>
    <t>Energy Exemplar (Australia)</t>
  </si>
  <si>
    <t>$10,000 to $50,000+</t>
  </si>
  <si>
    <t>Homer pro</t>
  </si>
  <si>
    <t>Microgrid &amp; distributed generation</t>
  </si>
  <si>
    <t>Yes (UL Solutions training)</t>
  </si>
  <si>
    <t>NREL (USA)</t>
  </si>
  <si>
    <t>$500 to $2,000+</t>
  </si>
  <si>
    <t>System dynamics simulation</t>
  </si>
  <si>
    <t>Yes (Ventana Systems, online)</t>
  </si>
  <si>
    <t>Ventana Systems (USA)</t>
  </si>
  <si>
    <t>$0 (PLE version) to $2,000+</t>
  </si>
  <si>
    <t>Windows, macOS</t>
  </si>
  <si>
    <t>No (Visual/Equation-based)</t>
  </si>
  <si>
    <t>Power system flexibility assessment</t>
  </si>
  <si>
    <t>VTT (Finland) / IRENA (International)</t>
  </si>
  <si>
    <t>No (Excel-based)</t>
  </si>
  <si>
    <t>Energy demand forecasting</t>
  </si>
  <si>
    <t>IAEA (International - Austria) / IEJE (France)</t>
  </si>
  <si>
    <t>$0 (Member States)</t>
  </si>
  <si>
    <t>Sector-coupled energy simulation</t>
  </si>
  <si>
    <t>Yes (Aalborg Univ. workshops)</t>
  </si>
  <si>
    <t>Yes (Forum/Email)</t>
  </si>
  <si>
    <t>Aalborg University (Denmark)</t>
  </si>
  <si>
    <t>$0 (Freeware)</t>
  </si>
  <si>
    <t>Geographic Information Systems (GIS)</t>
  </si>
  <si>
    <t>Yes (Various online/offline)</t>
  </si>
  <si>
    <t>OSGeo (International) / Gary Sherman (USA)</t>
  </si>
  <si>
    <t>No (Python/PyQGIS optional)</t>
  </si>
  <si>
    <t>Yes (Esri Academy)</t>
  </si>
  <si>
    <t>Esri (USA)</t>
  </si>
  <si>
    <t>$100 (Personal) to $1,000+</t>
  </si>
  <si>
    <t>No (Python/ArcPy optional)</t>
  </si>
  <si>
    <t>Climate, Land, Energy, Water integration</t>
  </si>
  <si>
    <t>Yes (UNDESA, EMP-A)</t>
  </si>
  <si>
    <t>KTH (Sweden) / UNDESA</t>
  </si>
  <si>
    <t>Yes (Python, GAMS)</t>
  </si>
  <si>
    <t>Generation capacity expansion</t>
  </si>
  <si>
    <t>Good (Dated)</t>
  </si>
  <si>
    <t>IAEA (International - Austria) / TVA (USA)</t>
  </si>
  <si>
    <t>Energy optimization framework</t>
  </si>
  <si>
    <t>Yes (SEI tutorials)</t>
  </si>
  <si>
    <t>Yes (SEI/Community)</t>
  </si>
  <si>
    <t>SEI (Sweden / USA)</t>
  </si>
  <si>
    <t>Yes (Julia)</t>
  </si>
  <si>
    <t>Water resource evaluation &amp; planning</t>
  </si>
  <si>
    <t>Yes (SEI training)</t>
  </si>
  <si>
    <t>$0 (Developing nations) to $3,000+</t>
  </si>
  <si>
    <t>Power system operation &amp; flexibility</t>
  </si>
  <si>
    <t>Yes (JRC workshops)</t>
  </si>
  <si>
    <t>EC Joint Research Centre (EU - Belgium/Netherlands)</t>
  </si>
  <si>
    <t>2050 emissions/energy pathway calculator</t>
  </si>
  <si>
    <t>Yes (Mott MacDonald, ECN)</t>
  </si>
  <si>
    <t>No</t>
  </si>
  <si>
    <t>Low</t>
  </si>
  <si>
    <t>UK Govt (UK) / Energy Commission (Nigeria)</t>
  </si>
  <si>
    <t>$0 (Open Source / Web)</t>
  </si>
  <si>
    <t>Web / Any</t>
  </si>
  <si>
    <t>No (Web/Excel UI)</t>
  </si>
  <si>
    <t>Power system capacity expansion</t>
  </si>
  <si>
    <t>Yes (Online workshops)</t>
  </si>
  <si>
    <t>UC Berkeley / Univ. of Hawaii (USA)</t>
  </si>
  <si>
    <t>Yes (Python, Pyomo)</t>
  </si>
  <si>
    <t>South African national energy optimization</t>
  </si>
  <si>
    <t>Yes (Univ. of Cape Town)</t>
  </si>
  <si>
    <t>Univ. of Cape Town (South Africa)</t>
  </si>
  <si>
    <t>Relies on TIMES/GAMS costs</t>
  </si>
  <si>
    <t>Yes (GAMS, VEDA)</t>
  </si>
  <si>
    <t>Continental African energy modeling</t>
  </si>
  <si>
    <t>Yes (EMP-A)</t>
  </si>
  <si>
    <t>$0 (Based on OSeMOSYS)</t>
  </si>
  <si>
    <t>Environmental &amp; health impact estimating</t>
  </si>
  <si>
    <t>IAEA (International - Austria)</t>
  </si>
  <si>
    <t>Air dispersion &amp; environmental impact</t>
  </si>
  <si>
    <t>Yes (CERC Ltd)</t>
  </si>
  <si>
    <t>CERC Ltd (UK)</t>
  </si>
  <si>
    <t>Commercial ($$$)</t>
  </si>
  <si>
    <t>Authors</t>
  </si>
  <si>
    <t>Model/tool Name</t>
  </si>
  <si>
    <t>Region/Country</t>
  </si>
  <si>
    <t>Study Objective</t>
  </si>
  <si>
    <t>Time Horizon</t>
  </si>
  <si>
    <t>end</t>
  </si>
  <si>
    <t>Modeling Approach</t>
  </si>
  <si>
    <t xml:space="preserve">solar </t>
  </si>
  <si>
    <t xml:space="preserve">Nuclear </t>
  </si>
  <si>
    <t>Geothermal</t>
  </si>
  <si>
    <t>Fossil Fuels</t>
  </si>
  <si>
    <t>H2</t>
  </si>
  <si>
    <t>Other technologies</t>
  </si>
  <si>
    <t>Sector (Electricity/Full Energy System)</t>
  </si>
  <si>
    <t>Open vs. Proprietary +data strategy</t>
  </si>
  <si>
    <t>Frequency of Use</t>
  </si>
  <si>
    <t>Sustainable Development Goals (SDG) Coverage</t>
  </si>
  <si>
    <t>NDC/LT-LEDS Mention</t>
  </si>
  <si>
    <t>Inclusion of African Specificities</t>
  </si>
  <si>
    <t>Developer Origin &amp; Local Ownership</t>
  </si>
  <si>
    <t>Informal Economy Consideration</t>
  </si>
  <si>
    <t>Political Stability/Uncertainty Addressed</t>
  </si>
  <si>
    <t>Institutional Users</t>
  </si>
  <si>
    <t>Comments</t>
  </si>
  <si>
    <t>Link</t>
  </si>
  <si>
    <t>contact (mail)</t>
  </si>
  <si>
    <t>(Dalla Longa and van der Zwaan, 2021)</t>
  </si>
  <si>
    <t>Africa
Continental
(Algeria, Angola, Benin, Botswana, Burkina faso, Burundi, Cameroun, Central african republic, Chad, Republic of the Congo, DRC, Djibouti, Egypt, Equatorial Guinea, Eritrea, Eswatini, Ethiopia, Gabon, Gambia, Ghana, Guinea, Guinea Bissau, Ivory coast, Kenya, Lesotho, Liberia, Libya, Madagascar, Malawi, Mali, Mauritania, Morocco, Mozambique, Namibia, Niger , Nigeria, Rwanda, Senegal, Sierra Leone, Somalia, South Africa, Sudan, Tanzania, Togo, Tunisia, Uganda, Zambia, Zimbabwe) 
48 countries</t>
  </si>
  <si>
    <t>Up to 2050</t>
  </si>
  <si>
    <t>Modeling combining GIS analysis (pixel-by-pixel comparison of Willingness To Pay (WTP) vs. costs) with a large-scale, long-term Integrated Assessment Model (IAM) (TIAM-ECN)
A technology-rich, bottom-up integrated assessment model with global geographical scope</t>
  </si>
  <si>
    <t>Off-grid renewable energy technologies</t>
  </si>
  <si>
    <t xml:space="preserve">Electricity access </t>
  </si>
  <si>
    <t xml:space="preserve">Proprietary
Used high-resolution GIS datasets
All data used to build WTP model are publicly available
The Python code that was used to generate WTP estimates, as well as instructions to  perform the GIS calculation for the base case and the resulting GIS layers  can be accessed at the following repository: https://github.com/francescodallalonga/electricity_access_AFR. </t>
  </si>
  <si>
    <t>Occasional</t>
  </si>
  <si>
    <t>SDG 7
SDG 13</t>
  </si>
  <si>
    <t>Explicitly addresses the immense access deficit in Sub-Saharan Africa (43% lacking access). The approach models the Willingness To Pay (WTP) as a key metric for electricity demand, tailored to macroeconomic trends in Africa.</t>
  </si>
  <si>
    <t>Abroad
Netherlands and Italy</t>
  </si>
  <si>
    <t>N/A</t>
  </si>
  <si>
    <t>Uncertainty is addressed by modeling the presence (and absence) of stringent global climate policies and the effect of targeted investment incentives to accelerate access</t>
  </si>
  <si>
    <t>The results project that off-grid renewable energy technologies are crucial for increasing electricity access in remote areas. The baseline projections show a "corridor of darkness" in central Africa remaining excluded from access until 2050</t>
  </si>
  <si>
    <t>https://www.sciencedirect.com/science/article/pii/S1364032120306870</t>
  </si>
  <si>
    <t>francesco.dallalonga@tno.nl
bob.vanderzwaan@tno.nl</t>
  </si>
  <si>
    <t>African Development Bank (AfDB) (2016); Wiese et al. (2018)</t>
  </si>
  <si>
    <t xml:space="preserve">Balmorel
</t>
  </si>
  <si>
    <t xml:space="preserve">To determine the optimal set of investments required to meet growing electricity demand and universal access targets across Africa, minimizing total system costs within defined constraints.
</t>
  </si>
  <si>
    <t>up to 2060</t>
  </si>
  <si>
    <t>Bottom-up. It is an optimization model that uses Linear Programming (LP) for its core formulation. Mixed-Integer Linear Programming (MILP) can be applied via addons to represent economies of scale and unit commitment. It is formulated in the GAMS (General Algebraic Modelling System) language. It is a deterministic model that assumes perfect foresight within the optimization period.</t>
  </si>
  <si>
    <t>CHP, short-term and long-term storage, electric vehicles</t>
  </si>
  <si>
    <t xml:space="preserve">Electricity and heat Sector </t>
  </si>
  <si>
    <t>Open Source. The AfDB application gathered data in Excel format, intended to be a useful database open for everyone.
The model code is Open Source, assigned the ISC license in 2017. It fulfills preconditions for transparency because its code is open source and data manipulations are in clear code. The model itself is written in GAMS, which requires a separate license. available at https://github.com/balmorelcommunity/Balmorel</t>
  </si>
  <si>
    <t>Routine 
long application history</t>
  </si>
  <si>
    <t>Model was tailored to the African power sector. Incorporates country-specific daily demand profiles and actual daily VRE resource profiles (e.g., Sudan, Ethiopia, Kenya wind/solar data for 50 sites). Includes modeling of access expansion options (on-grid, mini-grid, off-grid).</t>
  </si>
  <si>
    <t>Abroad
DTU Denmark / consultants for AfDB</t>
  </si>
  <si>
    <t>The model is inherently deterministic. Uncertainty (e.g., political decisions, fuel prices, or technology expansion delays) is addressed through the evaluation of multiple, alternative scenarios</t>
  </si>
  <si>
    <t>EA Energy Analyses, COWI, HOFOR, Danish Energy Association, Estonian TSO Elering, Mexican Energy Ministry, Ethiopian Government/MoWIE/EEP, and implicitly the AfDB (African Development Bank) for optimization work.</t>
  </si>
  <si>
    <t xml:space="preserve">Balmorel is known for its high temporal resolution (hourly modeling capability) crucial for analyzing VRE integration. The model determines the optimal development path by minimizing total system costs (capital, fuel, O&amp;M)
</t>
  </si>
  <si>
    <t>frwi@dtu.dk</t>
  </si>
  <si>
    <t>(Stevanato et al., 2025)</t>
  </si>
  <si>
    <t>Nigeria and South Africa
The model is tailored to the African continent</t>
  </si>
  <si>
    <t>Up to 2030</t>
  </si>
  <si>
    <t>Bottom-up, Optimization. Uses Linear Programming (LP) (Calliope framework). Runs primarily in Operation Mode for VRE integration analysis, with a two-step approach incorporating Planning Mode to identify cost-optimal storage capacity.</t>
  </si>
  <si>
    <t>PHES, BESS</t>
  </si>
  <si>
    <t>Electricity</t>
  </si>
  <si>
    <t>Open Source
https://github.com/SESAM-Polimi/Calliope-Africa</t>
  </si>
  <si>
    <t>Ad hoc</t>
  </si>
  <si>
    <t>Focuses on SDG7 (Affordable and Clean Energy), specifically Target 7.2 (increasing the share of renewables). Also notes potential beneficial indirect effects on Target 7.1 and 7.3</t>
  </si>
  <si>
    <t>Yes. It is an Africa-specific model designed to enable national-level and multi-regional analysis. It compares two countries (Nigeria, South Africa) with contrasting electricity systems and electrification rates (61% and 86% respectively as of 2022) to illustrate the diversity of African contexts.</t>
  </si>
  <si>
    <t>Abroad
Polytechnico di Milano - Italy</t>
  </si>
  <si>
    <t>The model is designed to support policymakers in seeking cost-effective, resilient pathways. It utilizes a scenario-based methodology for infrastructure prioritization and policy alignment.</t>
  </si>
  <si>
    <t>The model was developed at Politecnico di Milano. The model and inputs are available via the GitHub repository managed by Sustainable Energy Systems Analysis and Modelling-Politecnico di Milano.</t>
  </si>
  <si>
    <t>The study fills a thematic gap by focusing on the underexplored potential of PHES rather than Battery Energy Storage Systems (BESS) for VRE integration in the African context. 
The methodology is replicable and generalizable to other national contexts.</t>
  </si>
  <si>
    <t>https://www.sciencedirect.com/science/article/pii/S0973082625001103</t>
  </si>
  <si>
    <t>(Kirli et al., 2021)</t>
  </si>
  <si>
    <t>PyPSA 
(PyPSA meets Africa)</t>
  </si>
  <si>
    <t>Bottom-up
Optimization, linear power flow calculations, High spatial and temporal resolution (1-hour), geospatial modelling</t>
  </si>
  <si>
    <t>Transmission network, grid-scale batteries, supports sector-coupling</t>
  </si>
  <si>
    <t>Electricity Network</t>
  </si>
  <si>
    <t>Open Source. The model builds exclusively on freely available data. It uses a modular workflow based on ERA5 data for hourly climate estimates and OpenStreetMap data for infrastructure. The project prioritizes the creation of validated substation and high voltage line datasets which will be publicly available.</t>
  </si>
  <si>
    <t>Occasional
long-term maintained</t>
  </si>
  <si>
    <t>SDG 7</t>
  </si>
  <si>
    <t>Yes. It is an Africa-specific model developed to address the gap for a centralized, continent-level African model. It focuses on enabling the integration of RES due to rapid urbanization, economic development and population growth in the African continent.</t>
  </si>
  <si>
    <t>Abroad
UK, Germany, Norway + Open Energy Community</t>
  </si>
  <si>
    <t>More than 27 members are associated with European and African leading institutions. Supported by the University of Edinburgh and coordinates with initiatives like the Energy Modelling Platform Africa (EMP-A).</t>
  </si>
  <si>
    <t>The model provides the first African transmission grid model with high, adjustable spatial resolution, capable of optimal capacity expansion. It aims to enable intercontinental studies by facilitating coupling with models like PyPSA-Eur.</t>
  </si>
  <si>
    <t>https://arxiv.org/pdf/2110.10628</t>
  </si>
  <si>
    <t>m.mahmood-3@sms.ed.ac.uk
max.parzen@ed.ac.uk</t>
  </si>
  <si>
    <t>(Taliotis et al., 2016)</t>
  </si>
  <si>
    <t>TEMBA 
Based on OSeMOSYS</t>
  </si>
  <si>
    <t>Africa (Continental)
(Algeria, Angola, Benin, Botswana, Burkina faso, Burundi, Cameroun, Central african republic, Chad, Republic of the Congo, DRC, Djibouti, Egypt, Equatorial Guinea, Eritrea, Eswatini, Ethiopia, Gabon, Gambia, Ghana, Guinea, Guinea Bissau, Ivory coast, Kenya, Lesotho, Liberia, Libya, Malawi, Mali, Mauritania, Morocco, Mozambique, Namibia, Niger , Nigeria, Rwanda, Senegal, Sierra Leone, Somalia, South Africa, South Sudan, Sudan, Tanzania, Togo, Tunisia, Uganda, Zambia, Zimbabwe) 
48 countries</t>
  </si>
  <si>
    <t xml:space="preserve">To examine indicative scenarios of power plant investments based on the potential for electricity trade. The goal is to develop least cost system configurations and provide a systematic national and regional investment outlook.
</t>
  </si>
  <si>
    <t>2010-2040
Extended to 2065 to avoid  "edge-effect" considerations from affecting the reported results</t>
  </si>
  <si>
    <t>Dynamic, Bottom-up, Cost-optimization, Linear optimization, dynamic capacity expansion model</t>
  </si>
  <si>
    <t>Transmission links/interconnectors (between countries), Oil refining, Off-grid technologies</t>
  </si>
  <si>
    <t>Electricity supply sector</t>
  </si>
  <si>
    <t>Open Source
The OSeMOSYS code and TEMBA data file are available at www.osemosys.org</t>
  </si>
  <si>
    <t>Routine
Ongoing Status</t>
  </si>
  <si>
    <t>SDG7</t>
  </si>
  <si>
    <t>Yes. TEMBA is considered the world's first open-source African electricity supply model. It models countries based on their individual systems and resource pricing (coastal vs. inland). The research was developed in collaboration with the UNECA and presented at the Africa Pavilion at COP21</t>
  </si>
  <si>
    <t>Co-developped 
KTH Sweden / UNECA (Linus Mofor)</t>
  </si>
  <si>
    <t>The model uses a deterministic optimization approach, assuming perfect foresight. It addresses political issues by incorporating constraints reflecting governmental policies. Later TEMBA-based analysis addressed climate change risks (like drought impacts on hydropower).</t>
  </si>
  <si>
    <t>UNECA (United Nations Economic Commission for Africa), SIDA, World Bank, ABB, Vatenskapsrådet, and JRC. Developed by researchers at KTH Royal Institute of Technology.</t>
  </si>
  <si>
    <t>The original TEMBA model determined the optimal supply profile for an exogenously defined demand, and thus did not consider demand side management (DSM) or energy efficiency measures</t>
  </si>
  <si>
    <t>https://www.sciencedirect.com/science/article/pii/S0973082615300065</t>
  </si>
  <si>
    <t>(Pappis et al.,2022)</t>
  </si>
  <si>
    <t>OSeMOSYS -AFRICA</t>
  </si>
  <si>
    <t>Africa
Continental
(Algeria, Angola, Benin, Botswana, Burkina faso, Burundi, Cameroun, Central african republic, Chad, Republic of the Congo, DRC, Djibouti, Egypt, Equatorial Guinea, Eritrea, Eswatini, Ethiopia, Gabon, Gambia, Ghana, Guinea, Guinea Bissau, Ivory coast, Kenya, Lesotho, Liberia, Libya, Malawi, Mali, Mauritania, Morocco, Mozambique, Namibia, Niger , Nigeria, Rwanda, Senegal, Sierra Leone, Somalia, South Africa, South Sudan, Sudan, Tanzania, Togo, Tunisia, Uganda, Zambia, Zimbabwe) 
48 countries</t>
  </si>
  <si>
    <t>2015-2065</t>
  </si>
  <si>
    <t>Bottom-up. It uses linear optimization techniques. It is a dynamic capacity expansion model. It assumes a perfect market with perfect competition and foresight.</t>
  </si>
  <si>
    <t>CCS, Water withdrawal and consumption</t>
  </si>
  <si>
    <t>Full Energy System</t>
  </si>
  <si>
    <t>Open-source (OSeMOSYS)</t>
  </si>
  <si>
    <t>Routine
designed for long-run integrated assessment and energy planning</t>
  </si>
  <si>
    <t>Yes, Includes analysis of the vulnerability of hydropower to climate change/water scarcity, which is a key African issue. It includes a detailed energy system, including Biomass consumption, which is important in the African context</t>
  </si>
  <si>
    <t>Abroad
Sweden, UK, Netherlands, Italy, USA</t>
  </si>
  <si>
    <t>Assessed the impacts of adopting different climate change mitigation strategies across the African energy system</t>
  </si>
  <si>
    <t>The research group is based at the KTH Royal Institute of Technology. The editors for the associated report were from the European Commission, Joint Research Centre (JRC).</t>
  </si>
  <si>
    <t>This is the first study to use OSeMOSYS to investigate the water usage (withdrawal and consumption) for several low-carbon energy strategies across Africa. It provides country-specific water factors applied to hydro-electricity projections, including the water loss due to evaporation in the biggest 158 hydropower reservoirs in Africa. The paper also suggests that the lack of high temporal resolution means pumped hydropower storage and battery storage are only implicitly modeled</t>
  </si>
  <si>
    <t>(IRENA, IAEA, 2023)</t>
  </si>
  <si>
    <t>SPLAT - MESSAGE</t>
  </si>
  <si>
    <t xml:space="preserve">Africa (Continental)
Specific versions cover regional power pools, such as SPLAT-W (West Africa), SPLAT-N (North Africa), and SPLAT-CMP.
We have also SPLAT-ACEC focused on African clean energy corridor (21 countries)
(Algeria, Angola, Benin, Botswana, Burkina faso, Burundi, Cameroun, Central african republic, Chad, Republic of the Congo, DRC, Djibouti, Egypt, Equatorial Guinea, Eritrea, Eswatini, Ethiopia, Gabon, Gambia, Ghana, Guinea, Guinea Bissau, Ivory coast, Kenya, Lesotho, Liberia, Libya, Madagascar, Malawi, Mali, Mauritania, Morocco, Mozambique, Namibia, Niger , Nigeria, Rwanda, Senegal, Sierra Leone, Somalia, South Africa, Sudan, Tanzania, Togo, Tunisia, Uganda, Zambia, Zimbabwe) </t>
  </si>
  <si>
    <t xml:space="preserve">	
To identify least-cost supply scenarios and calculate technically feasible and economically optimal investment paths for power generation and transmission lines. It supports planning toward an African Single Electricity Market (AfSEM). The objective function minimizes the net present value (discounted sum) of total system costs.</t>
  </si>
  <si>
    <t>up to 2040</t>
  </si>
  <si>
    <t>Bottom-up. It is an optimization model using linear and mixed-integer optimization techniques. It assumes perfect foresight (deterministic optimization). It uses time slicing (temporal aggregation) to manage the computational load. For instance, SPLAT-N uses five seasons, each having ten distinct daily time slices. Within each country, it uses the copper-plate assumption (perfect internal transmission).</t>
  </si>
  <si>
    <t>Cross-border transmission infrastructure , Battery storage plants and CSP thermal storage</t>
  </si>
  <si>
    <t>Electricity sector</t>
  </si>
  <si>
    <t>Proprietary Software/Closed Source Model. Built on the MESSAGE software, which is not open-source. The model is available free for academic use to IRENA members. SPLAT-CMP partners stored model files in an online Git repository for version control.</t>
  </si>
  <si>
    <t>Routine</t>
  </si>
  <si>
    <t xml:space="preserve">Yes. The model is used to assess alternative energy supply strategies and GHG emissions reductions necessary to comply with (Intended) Nationally Determined Contributions ((I)NDCs) </t>
  </si>
  <si>
    <t>Yes. The model is designed for the African Continental Power Systems Masterplan. It includes constraints specific to African challenges, such as a relatively high discount rate (10%) and operational limits reflecting low-inertia grids.</t>
  </si>
  <si>
    <t>Abroad
IRENA</t>
  </si>
  <si>
    <t>The model facilitates scenario analysis to explore outcomes based on different policy and market assumptions. It incorporates constraints reflecting governmental policies and national energy security concerns</t>
  </si>
  <si>
    <t>IRENA, IAEA, AUDA-NEPAD, and the African Power Pools (WAPP, EAPP, SAPP, CAPP)</t>
  </si>
  <si>
    <t xml:space="preserve">SPLAT models determine the optimal development path by minimizing total system costs (capital, fuel, O&amp;M). SPLAT-ACEC was noted for having a higher temporal and geospatial resolution than previous SPLAT models for Africa. It is intended to support decision makers in designing power systems and prioritizing investment options.
</t>
  </si>
  <si>
    <t>https://www.irena.org/Energy-Transition/Planning/SPLAT-Models-for-Africa</t>
  </si>
  <si>
    <t>(IRENA, 2024)</t>
  </si>
  <si>
    <t>Kenya and Zambia
Africa (Regional assessments)</t>
  </si>
  <si>
    <t>To identify and address flexibility issues in power system planning and support regional assessments in Africa</t>
  </si>
  <si>
    <t>Bottom-up (system level dispatch). It is an optimization tool using linear programming.. It operates in two main modes: Dispatch (capacities fixed, optimizing operation cost) and Investment (optimizing new capacity to solve flexibility issues). It assumes perfect foresight (deterministic optimization). It uses linearized startups and does not use integer decision variables.</t>
  </si>
  <si>
    <t xml:space="preserve">	
Energy storage,  power-to-heat</t>
  </si>
  <si>
    <t>Electricity (Power System Flexibility/Dispatch)</t>
  </si>
  <si>
    <t>Open Source</t>
  </si>
  <si>
    <t xml:space="preserve">Routine application. FlexTool is a key component of IRENA's energy planning support </t>
  </si>
  <si>
    <t>Addresses policy by constraining scenarios to include existing or proposed investments (e.g., LCPDP in Kenya). The model itself is deterministic, assuming perfect foresight during the dispatch period.</t>
  </si>
  <si>
    <t>IRENA, IAEA, and institutional users associated with EMP-Africa. Used by national energy planners in Member States</t>
  </si>
  <si>
    <t>FlexTool is an easy-to-use and user-friendly tool; It is available as IRENA FlexTool 3.0/Pro (Python based) and IRENA FlexTool 2.0/LITE (Excel based); It is currently the only publicly and freely available (open-source) tool of its kind for flexibility assessment</t>
  </si>
  <si>
    <t>https://www.irena.org/Energy-Transition/Planning/Flextool</t>
  </si>
  <si>
    <t>Flextool@irena.org</t>
  </si>
  <si>
    <t>(N.Ouedraogo, 2017)</t>
  </si>
  <si>
    <t>Africa(Continental)
(Algeria, Angola, Benin, Botswana, Burkina faso, Burundi, Cameroun, Cape Verde, Central african republic, Chad, Comoros, Republic of the Congo, DRC, Djibouti, Egypt, Equatorial Guinea, Eritrea, Eswatini, Ethiopia, Gabon, Gambia, Ghana, Guinea, Guinea Bissau, Ivory coast, Kenya, Lesotho, Liberia, Libya, Madagascar, Malawi, Mali, Mauritania, Mauritius,  Morocco, Mozambique, Namibia, Niger , Nigeria, Rwanda, Sao Tome and Principe, Senegal, Seychelles, Sierra Leone, South Africa, Sudan, Tanzania, Togo, Tunisia, Uganda, Zambia, Zimbabwe) 
52 African countries</t>
  </si>
  <si>
    <t>2010-2040</t>
  </si>
  <si>
    <t>Bottom-up. It employs a scenario methodology developed by Schwartz and applies simulation methodology. It projects future energy demand based on socio-economic variables such as GDP, income per capita, population, and urbanization</t>
  </si>
  <si>
    <t>LEAP License required
As flexible and transparent, the LEAP model requires a low initial data requirement (only the base year requires detailed statistical data), which is suitable given the lack of quality time series in the African countries' context.
Data was derived from socio-economic variables like GDP, income per capita, population, and urbanization</t>
  </si>
  <si>
    <t>ad-hoc</t>
  </si>
  <si>
    <t>Local
UNECA, UNU-WIDER
But uses LEAP tool developed at SEI</t>
  </si>
  <si>
    <t>Yes. The existence of a large informal sector in Africa is noted as a characteristic that complicates modeling. Top-down models are noted to fail in adequately capturing the informal sector</t>
  </si>
  <si>
    <t>UN Economic Commission for Africa (UNECA), UNU-WIDER (support during research). Results intended for national and regional governments and policy planners.</t>
  </si>
  <si>
    <t>The study was prepared within the UNU-WIDER project on ‘Africa’s energy futures</t>
  </si>
  <si>
    <t>https://www.sciencedirect.com/science/article/pii/S0301421517301684?ref=pdf_download&amp;fr=RR-2&amp;rr=99a605881f2f0166</t>
  </si>
  <si>
    <t>Nouedraogo@uneca.org
Ouedraogo.s.nadia@gmail.com</t>
  </si>
  <si>
    <t>(Pavičević et al., 2021)</t>
  </si>
  <si>
    <t>Africa power pools
(Algeria, Angola, Benin, Botswana, Burkina faso, Burundi, Cameroun, Central african republic, Chad, Republic of the Congo, DRC, Djibouti, Egypt, Equatorial Guinea, Eritrea, Eswatini, Ethiopia, Gabon, Gambia, Ghana, Guinea, Guinea Bissau, Ivory coast, Kenya, Lesotho, Liberia, Libya, Madagascar, Malawi, Mali, Mauritania,  Morocco, Mozambique, Namibia, Niger , Nigeria, Rwanda, Senegal,  Sierra Leone, Somalia, South Africa, South Sudan, Sudan, Tanzania, Togo, Tunisia, Uganda, Zambia, Zimbabwe) 
49 Countries (Continental)</t>
  </si>
  <si>
    <t xml:space="preserve">To examine current and future electricity situations together with the potential of power trading between countries, and to investigate the relationship between water and energy by analysing the role of hydropower.
</t>
  </si>
  <si>
    <t>2018-2025</t>
  </si>
  <si>
    <t>Unit Commitment and Power Dispatch model. It uses a rolling-horizon optimal dispatch approach. The base Dispa-SET model is formulated as a mixed integer problem (MIP).</t>
  </si>
  <si>
    <t>Yes
(focus)</t>
  </si>
  <si>
    <t>Storage capacities (HDAM, HPHS, SCSP)</t>
  </si>
  <si>
    <t xml:space="preserve">Electricity
</t>
  </si>
  <si>
    <t>Open-source (Dispa-SET is an open-source tool). The associated dataset, Dispa-SET Africa dataset, was also released with LISFLOOD model dataset</t>
  </si>
  <si>
    <t>SDG 6
SDG 7</t>
  </si>
  <si>
    <t>Yes. Models the integrated energy requirements for the five African Power Pools. Incorporates real-world constraints such as existing cross-border NTCs (Net Transfer Capacities). Identifies issues specific to African power systems like load shedding and inadequacy (especially in WAPP and CAPP).</t>
  </si>
  <si>
    <t>Abroad
JRC, KU Leuven, University of Liège
Belgium, Netherlands</t>
  </si>
  <si>
    <t>Uncertainty is assessed through "what-if scenarios" focusing on the availability of water for energy purposes during dry and wet seasons</t>
  </si>
  <si>
    <t>European Commission, Joint Research Centre (JRC) (developed the tool). Results are intended to inform power pool planning.</t>
  </si>
  <si>
    <t>The model focuses on optimal dispatch (operation) and explicitly lacks capacity expansion features, meaning it cannot propose installation of new capacity. It reveals that increasing interconnection capacities effectively reduces load shedding and lowers renewable energy curtailment. Some countries are simulated in isolation if they do not share cross-border lines with neighbors (e.g., Central African Republic, Eritrea, Somalia, and several in WAPP)</t>
  </si>
  <si>
    <t>https://www.sciencedirect.com/science/article/pii/S0360544221008720</t>
  </si>
  <si>
    <t>(Naïma Chabouni, Charlène Barnet, Edi Assoumou, Nadia Maïzi, and Sandrine Selosse, 2024)</t>
  </si>
  <si>
    <t>Algeria
The model covers the Northern interconnected grid (RIN) region, which accounts for more than 80% of the country’s population.</t>
  </si>
  <si>
    <t>To develop three alternative energy pathways for Algeria to explore contributions to SDG 7 (energy) and SDG 13 (climate). To assess technological configurations of the power and hydrogen sectors by 2070 and demonstrate their impact on CO2 emission reduction. To examine the long-term impact of integrating RE and hydrogen development targets on the future energy system and assess whether these strategies enhance the fulfillment of SDG 7.</t>
  </si>
  <si>
    <t>2020-2070
5 year increment runs</t>
  </si>
  <si>
    <t>Bottom-up energy systems optimization model. It uses linear optimization. The approach utilizes a Reference Energy System (RES) diagram to describe energy flows.</t>
  </si>
  <si>
    <t>Yes
(Solar PV and CSP)</t>
  </si>
  <si>
    <t>Yes
(Natural Gas, Shale Gas)</t>
  </si>
  <si>
    <t>Yes
(core focus)</t>
  </si>
  <si>
    <t>SMRCCS
(Steam Methane Reforming with Carbon Capture Use and Storage, for blue hydrogen). 
CCGT 
(Combined Cycle Gas Turbine)
 Mobile gas turbine, and Diesel generators.</t>
  </si>
  <si>
    <t>Data is calibrated to the 2016 energy balances of the Ministry of Energy in Algeria and other international reports (IRENA 2015, Enerdata 2020, BP 2022). The approach uses exogenous fixed demands for power and gas.</t>
  </si>
  <si>
    <t>Ad-hoc scenario study (Three long-term scenarios—BAU, ReN + H2, and ReN + H2 + CO2_bound—are proposed and analyzed).</t>
  </si>
  <si>
    <t>SDG 7 and SDG 13</t>
  </si>
  <si>
    <t>Yes. The study relates to Algeria’s 2015 NDC, which commits to reducing GHG emissions by 7–22% by 2030. A climate scenario includes a CO2 emission reduction constraint aligned with SDG 13.</t>
  </si>
  <si>
    <t>Yes. Addresses Algeria’s vulnerability due to heavy dependence on hydrocarbon exports (rentier state model). Investigates strategies (RE and H2 development) to address the widening gap between energy supply and consumption and reserve hydrocarbon resources for exports. Specifically models hydrogen export targets to the EU.</t>
  </si>
  <si>
    <t>Co-developed
USTHB Algeria &amp; Mines Paris - France</t>
  </si>
  <si>
    <t>Yes. The study addresses the vulnerability and structural fragility resulting from excessive dependence on hydrocarbons and uncertainty about future export levels. It notes the pressure on the government to seek income diversification.</t>
  </si>
  <si>
    <t>MINES Paris, PSL Research University, Centre for Applied Mathematics. Data sourced from the Ministry of Energy in Algeria (2016 balances) and the Electricity and Gas Regulatory Commission (CREG).</t>
  </si>
  <si>
    <t>This model is one of the few academic prospective bottom-up optimization models applied to Algeria. The results indicate that current targets for RE development may be insufficient to make a substantial impact on lowering GHG emissions (SDG 13 alignment). Decarbonization requires aggressive expansion, including an additional 54 GW of solar and wind capacity by 2070 compared to the policy scenario. The high reliance on natural gas hinders the RE transition.</t>
  </si>
  <si>
    <t>https://www.researchgate.net/publication/381359940_Align_Algeria's_Energy_Diversification_Strategies_with_Energy_and_Climate_Sustainable_Development_Goals</t>
  </si>
  <si>
    <t>charlene.barnet@minesparis.psl.eu
edi.assoumou@minesparis.psl.eu
nadia.maizi@minesparis.psl.eu
sandrine.selosse@minesparis.psl.eu</t>
  </si>
  <si>
    <t>(Messaoudi et al., 2023)</t>
  </si>
  <si>
    <t>GIS-based approach</t>
  </si>
  <si>
    <t>To conduct the country's first assessment of the geographical, technical, economic, and environmental potential for wind to hydrogen production in Algeria. To assist Algerian authorities in identifying suitable areas and promoting the utilization of hydrogen energy.</t>
  </si>
  <si>
    <t>current potential assessment</t>
  </si>
  <si>
    <t>Bottom-up approach using GIS-based spatial analysis. The analysis includes multi-criteria decision making and incorporates geographical restrictions, technical factors (wake and slope effects), and calculates economic/environmental fossil fuel reduction potential.</t>
  </si>
  <si>
    <t>Electrolysis process 
(needed for hydrogen production)</t>
  </si>
  <si>
    <t>Full energy system</t>
  </si>
  <si>
    <t>Uses a GIS approach based on meteorological data to determine wind resource availability and geographical constraints.</t>
  </si>
  <si>
    <t>Ad-hoc 
(Described as the first comprehensive assessment of its kind for Algeria)</t>
  </si>
  <si>
    <t>Yes. The study relates to the Algerian government's pledge in 2020 to integrate hydrogen into its energy exports by 2030.</t>
  </si>
  <si>
    <t>Yes. Highlights Algeria's large size and its untapped wind potential. Briefly discusses Algeria’s water resources, crucial for hydrogen production.</t>
  </si>
  <si>
    <t>Local
University of Kasdi Merbah Ouargla
Universite Sidi Mohamed Ben Abdellah
Algeria, Morocco</t>
  </si>
  <si>
    <t>Addresses policy direction (government pledge to develop green H2). Future research is suggested to investigate transportation methods, implying uncertainty in supply logistics.</t>
  </si>
  <si>
    <t>VPRS Laboratory, 
University of Kasdi Merbah Ouargla
Ecole Supérieure de Technologie de Fès, Université Sidi Mohamed Ben Abdellah. 
Aims to assist Algerian authorities.</t>
  </si>
  <si>
    <t>The potential for wind-to-hydrogen production in Algeria significantly exceeds the current fossil fuel energy consumption in the transport sector. The assessment considered several factors that were previously scarce in literature for the entire Algerian territory.</t>
  </si>
  <si>
    <t>https://www.sciencedirect.com/science/article/pii/S0360319923037709</t>
  </si>
  <si>
    <t xml:space="preserve">messaoudi.djilali30@gmail.com
messaoudi.djilali@univ-ouargla.dz </t>
  </si>
  <si>
    <t>(Akpahou et al., 2024)</t>
  </si>
  <si>
    <t xml:space="preserve">LEAP-MCDM </t>
  </si>
  <si>
    <t>2017-2050</t>
  </si>
  <si>
    <t>Bottom-up approach using LEAP for scenario-based simulation and accounting principles. The latter part uses Fuzzy AHP and TOPSIS for ranking and prioritizing solutions</t>
  </si>
  <si>
    <t>Full Energy System (Households, Transport, Industry, Services, Agriculture)</t>
  </si>
  <si>
    <t>The approach uses the LEAP platform. Data inputs for the MCDM ranking and prioritization relied on expert points of view/surveys. The LEAP approach allows for modeling contexts with limited statistical data.
Data will be made available on request</t>
  </si>
  <si>
    <t>Ad -hoc</t>
  </si>
  <si>
    <t>Yes. The study relates to Benin's objectives under the Paris Agreement. NDC  is mentioned. The government's National Adaptation Program of Action is mentioned also, which includes promoting renewable energy.</t>
  </si>
  <si>
    <t>The study is focused on Benin, where approximately 60% of the population lacks access to electricity, and electricity production is highly dependent on imports and traditional energy sources. The study’s approach is deemed applicable to other less developed and developing countries outside Benin. The model incorporates targets for 100% urbanization and 100% electrification by 2050.</t>
  </si>
  <si>
    <t>Local
Benin, Ghana
But uses Leap developed at SEI</t>
  </si>
  <si>
    <t>Yes. Political and regulatory barriers were identified as one of the top three barriers hindering RE deployment. The prioritized solution found through Fuzzy TOPSIS was an adequate policy and regulatory framework.</t>
  </si>
  <si>
    <t>Findings provide insights for policymakers, industry stakeholders, and international development agencies. Data sources included the Ministry of Energy (ME), SBEE, DGRE, and ABERME.</t>
  </si>
  <si>
    <t>Suffered from limited data availability, necessitating the use of data from neighboring developing countries and global trends. Did not include cost analysis.</t>
  </si>
  <si>
    <t>https://www.sciencedirect.com/science/article/pii/S2352484724004827?via%3Dihub</t>
  </si>
  <si>
    <t>(Moner-Girona et al., 2016)</t>
  </si>
  <si>
    <t>GIS tool</t>
  </si>
  <si>
    <t>To develop a new methodology through spatial analysis to provide a possible pathway for universal electricity access. To recommend the more extensive use of distributed renewable energy systems. To define a coordinated planning for electrification.</t>
  </si>
  <si>
    <t>Bottom-up approach using a GIS-based spatial analysis. The approach uses a cost minimization function to calculate the MINIMUM_Cost comparing different off-grid technology options.</t>
  </si>
  <si>
    <t>Grid extension</t>
  </si>
  <si>
    <t>Uses a Geographic Information Systems (GIS) tool. Utilizes energy-related geospatial information, considering the variation of electricity load for each location, current electrification status, and urban/rural rates. Uses PVGIS data.</t>
  </si>
  <si>
    <t>Occcasional</t>
  </si>
  <si>
    <t>Yes. The study aims to achieve the SE4All objectives by 2030. It discusses the national electrification policy, which is still dominated by grid extension and government subsidies for fossil fuel electricity production.</t>
  </si>
  <si>
    <t>Yes. Addresses the problem of low rural electrification rates (less than 5% of the rural population) and supply shortages at social structures like hospitals and schools. It highlights the large number of non-electrified communities (around 1500, or 2.5 million people) near existing distribution lines, indicating policy failure of the current strategy.</t>
  </si>
  <si>
    <t>Abroad
JRC
Italy</t>
  </si>
  <si>
    <t>N/A
Not explicitly addressed by name, but the focus on achieving universal access for the un-electrified rural population is a central element.</t>
  </si>
  <si>
    <t>Yes. The paper notes that the country's progress falls substantially short of SE4All objectives. It highlights the challenge that centralized grid extension has been halted due to high investment needs and risks. It suggests the need for a clear renewable energy financing strategy.</t>
  </si>
  <si>
    <t>Burkina Faso government and development partners. Authors are associated with the European Commission, Joint Research Centre (JRC).</t>
  </si>
  <si>
    <t>The analysis suggests that the current grid extension approach is inefficient and unsustainable. The results indicate a clear preference for distributed renewable energy systems (PV mini-grids and stand-alone systems) as the least-cost option for most un-electrified populations. This approach would connect more people to power more quickly and reduce fossil fuel use.</t>
  </si>
  <si>
    <t>https://iopscience.iop.org/article/10.1088/1748-9326/11/8/084010</t>
  </si>
  <si>
    <t>Sandor.Szabo@ec.europa.eu</t>
  </si>
  <si>
    <t>(Bissiri et al., 2020)</t>
  </si>
  <si>
    <t>Burkina Faso and Côte d’Ivoire</t>
  </si>
  <si>
    <t>To determine the optimal combination of grid-connected and off-grid systems to serve rural and urban demand by 2030. To define the most efficient pathways to serve an ever-rising demand. To contribute to filling the gap of planning studies used to inform policy decision-making in West Africa.</t>
  </si>
  <si>
    <t>Bottom-up approach utilizing a Geographical Information System (GIS) approach. It uses computational simulation and cost-based electrification modeling (OnSSET). The model calculates the most cost-effective option for residential demand using a high spatial resolution (1 km x 1 km cells).</t>
  </si>
  <si>
    <t>Electricity access</t>
  </si>
  <si>
    <t>Uses the open-source tool OnSSET. Utilizes high-resolution geospatial data captured within square grid cells corresponding to settlements at a 1 km x 1 km resolution.</t>
  </si>
  <si>
    <t>Ad-hoc scenario study intended to inform policy</t>
  </si>
  <si>
    <t>Yes. Addresses the lowest electrification rates and high disparities in Sub-Saharan Africa (SSA). It models country-specific electricity access levels using the Multi-Tier Framework, according to their respective socio-economic characteristics. It highlights opportunities for enhanced cross-border exchanges.</t>
  </si>
  <si>
    <t>Abroad
Portugal</t>
  </si>
  <si>
    <t>The slow progress and "highly cost-ineffective" nature of previous electrification efforts motivated the study. It also suggests that a Market Assistance Need Index (MANI) could help private sector actors identify risk factors and security constraints.</t>
  </si>
  <si>
    <t>The findings are relevant for the ECOWAS states and intended to inform policy decision-makers and investors. Authors are affiliated with the University of Coimbra and INESC Coimbra. The tool, OnSSET, was developed by the KTH Royal Institute of Technology.</t>
  </si>
  <si>
    <t>The study highlights the fundamental role of off-grid solar PV and wind technologies in bridging the electricity access gap. For the high demand scenario in Burkina Faso and Côte d’Ivoire, the optimal mix shows a high percentage of grid extension (up to 71%) combined with substantial stand-alone PV and mini-grid PV/hydro technologies.</t>
  </si>
  <si>
    <t>https://www.sciencedirect.com/science/article/pii/S0360544220305788?via%3Dihub</t>
  </si>
  <si>
    <t>pmoura@isr.uc.pt</t>
  </si>
  <si>
    <t>(Saad et al., 2023)</t>
  </si>
  <si>
    <t>OSeMOSYS
with enhanced accessibility facilitated through the Simple And Nearly Done (clicSAND) interface</t>
  </si>
  <si>
    <t>2015–2050</t>
  </si>
  <si>
    <t>A bottom-up, cost-optimisation model, deterministic, linear optimization</t>
  </si>
  <si>
    <t>storage</t>
  </si>
  <si>
    <t>Open-source (OSeMOSYS and clicSAND). The model uses the Botswana Starter Data Kit which was updated for the study</t>
  </si>
  <si>
    <t>SDG 7
SDG 8
SDG 13</t>
  </si>
  <si>
    <t>Yes. The study models pathways to meet Botswana's Nationally Determined Contribution (NDC) commitment to reduce overall emissions by 15% by 2030.</t>
  </si>
  <si>
    <t>The study identifies and addresses critical barriers specific to Botswana's energy transition, such as policy and legal framework gaps, governance shortcomings, and limited technical expertise. It highlights Botswana's heavy reliance on coal and imported fossil fuels.</t>
  </si>
  <si>
    <t>Abroad
UK</t>
  </si>
  <si>
    <t>The study assesses energy security, addressing vulnerability to volatile prices and supply instability from imported fossil fuels. Scenarios explicitly address phasing out imports (IMPPO scenario)</t>
  </si>
  <si>
    <t>Findings provide insights for policy makers in Botswana. The research was supported by the Climate Compatible Growth Programme (#CCG). The model provides recommendations for the regulatory authority (BERA).</t>
  </si>
  <si>
    <t>The study compares six scenarios (Least Cost, Business-As-Usual, Net Zero, Coal Phase Out, Fossil Fuel Phase Out, and Import Phase Out). It found that the FFPO scenario is cost-effective (saving $31 million and incurring $2 billion less investment than BAU), but the NZ and IMPPO pathways are preferable for achieving deep decarbonization and energy security, despite requiring higher capital investment</t>
  </si>
  <si>
    <t>https://www.researchgate.net/publication/377912997_Long-term_Energy_System_Modelling_for_a_Clean_Energy_Transition_and_Improved_Energy_Security_in_Botswana%27s_Energy_Sector_using_OSeMOSYS_Open-Source_Energy_Modelling_System</t>
  </si>
  <si>
    <t>(G. Dountio et al., 2016)</t>
  </si>
  <si>
    <t>To analyze the expansion of the electricity generation system and its emissions under different economic growth scenarios, and determine the optimal resources needed to meet future demand while respecting strict limits of Greenhouse Gas (GHG) emissions</t>
  </si>
  <si>
    <t>2015–2035
(2012 chosen as the base year)</t>
  </si>
  <si>
    <t>Bottom-up optimization modeling framework. The methodology involves coupling MAED for demand assessment and MESSAGE for supply optimization and impact assessment. MESSAGE uses Linear Programming</t>
  </si>
  <si>
    <t>cross-border electricity trade links</t>
  </si>
  <si>
    <t>Data sourced from the Ministry of Energy and Water resources and the National Institute for Statistics of Cameroon</t>
  </si>
  <si>
    <t>Addresses the existing national electricity crisis characterized by frequent brownouts and blackouts due to imbalance between demand and supply. Considers the country's "strategy towards emergence by 2035". Models seasonal variations for renewable availability</t>
  </si>
  <si>
    <t>Local
Cameroon
University of Yaounde
Ministry of Scientific Research and Innovation
But used MESSAGE and MAED tools developed by IAASA and IAEA</t>
  </si>
  <si>
    <t>Uncertainty is addressed by modeling three different economic growth scenarios (High, Intermediate, and Low) for electricity demand forecasting</t>
  </si>
  <si>
    <t>International Atomic Energy Agency (IAEA) (provided tools and training); Ministry of Energy and Water resources of Cameroon; National Institute for Statistics.</t>
  </si>
  <si>
    <t>The model is applied in the context of Cameroon, which has the largest electrical infrastructure in the Central Africa subregion (CAPP). Results show that GHG constraints can be met if appropriate investments are made. The industrial sector is projected to be the largest electricity consumer.</t>
  </si>
  <si>
    <t>https://www.sciencedirect.com/science/article/pii/S2211467X16300499?via%3Dihub</t>
  </si>
  <si>
    <t>(N. Ouedraogo, 2023)</t>
  </si>
  <si>
    <t>Up to 2035</t>
  </si>
  <si>
    <t>GIS based tool, Spatial Electrification Toolkit</t>
  </si>
  <si>
    <t>Yes
(Diesel)</t>
  </si>
  <si>
    <t>mini-grid systems</t>
  </si>
  <si>
    <t>Open source</t>
  </si>
  <si>
    <t>Acknowledges that Cameroon has the largest electrical infrastructure in Central Africa, yet suffers from inadequate access. It aims to provide countrywide GIS-based planning considering both on-grid and off-grid strategies for the first time in Cameroon.</t>
  </si>
  <si>
    <t>Local
UNECA
But used ONSSET Tool developed by the division of Energy Systems
Analysis from the Royal Institute of Technology in Sweden</t>
  </si>
  <si>
    <t>Uncertainty is addressed by modeling four scenarios (in addition to the reference/BAU scenario) accounting for variations in electricity consumption targets, electricity cost, and diesel price.</t>
  </si>
  <si>
    <t>United Nations Economic Commission for Africa (UNECA) (Author affiliation). The methodology involves interfaces and integrates stakeholder involvement and community participation.</t>
  </si>
  <si>
    <t>The model estimates the total cost of providing electricity to nearly 10 million Cameroonians by 2035 to be between USD 7.8 billion and USD 10.44 billion. Findings suggest prioritizing investments in grid densification, extension, and modernisation.</t>
  </si>
  <si>
    <t>https://www.sciencedirect.com/science/article/pii/S2211467X22002140</t>
  </si>
  <si>
    <t>(NGAGOUM NDALLOKA ZITA, 2021)</t>
  </si>
  <si>
    <t>Systems Dynamics (SD) model built using Vensim PLE software</t>
  </si>
  <si>
    <t>To build a systems dynamics model using Vensim software for the energy sector of Cameroon. To provide a time series information on the total electricity demand of Cameroon up to the year 2050. To understand how various system variables interact, affecting this energy demand. To inform policies and provide recommendations from the findings.</t>
  </si>
  <si>
    <t xml:space="preserve">Top down
Systems Dynamics approach (a simulation method). The model analyzes dynamic behavior and focuses on long-term energy forecast. Key input variables include changes in population, GDP, and percentage of the population with electricity access.
</t>
  </si>
  <si>
    <t>macro drivers like GDP</t>
  </si>
  <si>
    <t xml:space="preserve">Proprietary (Vensim)
Data inputs include population, GDP, and percentage of the population with access to electricity. The model uses data obtained from a review of documents, key plans, and policies.
</t>
  </si>
  <si>
    <t>Ad-hoc (Master Thesis Report)</t>
  </si>
  <si>
    <t>Yes. The study is contextualized within Cameroon's vision to transition towards an emergent economy by 2035. This is referenced in the national development plan (DSCE)</t>
  </si>
  <si>
    <t>Yes. Addresses the problem of energy shortages and the country’s high electricity demand driven by economic growth. Focuses on variables driving the dynamics of the Cameroonian energy sector</t>
  </si>
  <si>
    <t>Local
Pauwes
Master thesis rapport</t>
  </si>
  <si>
    <t>Aims to inform policies and discusses the current context where centralized grid extension has been halted due to high investment needs and risks</t>
  </si>
  <si>
    <t>Pan-African University and Lancaster University, UK (academic institutions). Results intended to support the national government and policy makers</t>
  </si>
  <si>
    <t xml:space="preserve">The model focuses on forecasting electricity demand in the Business As Usual (BAU) scenario. It contrasts with energy optimization studies of Cameroon that used models like MESSAGE and MAED. The Systems Dynamics approach is preferred because it can incorporate socio-technical systems and dynamic behavior.
</t>
  </si>
  <si>
    <t>https://repository.pauwes-cop.net/bitstream/handle/1/471/MEE09%20Thesis%20Report%20-NGAGOUM%20NDALLOKA%20ZITA.pdf</t>
  </si>
  <si>
    <t>Assoumou and McIsaac, 2022</t>
  </si>
  <si>
    <t>TIMES-CI-ELC 
(The Integrated MARKAL-EFOM System model for Côte d’Ivoire)</t>
  </si>
  <si>
    <t xml:space="preserve">Côte d’Ivoire </t>
  </si>
  <si>
    <t>To explore electricity technology investment paths compatible with both rapidly increasing electricity demand and the Paris Agreement. It aims to highlight public policy actions necessary to align the substantial long-term increase in electricity demand with a low-carbon economy,.</t>
  </si>
  <si>
    <t>2016–2050 
(with 5-year periods)</t>
  </si>
  <si>
    <t>Bottom-up
Optimization model that uses a dynamic linear optimization framework to minimize the total discounted costs of the system</t>
  </si>
  <si>
    <t>Battery storage systems, and Electricity trade (Imports/Exports with neighboring countries),</t>
  </si>
  <si>
    <t>Proprietary
supporting transparent analysis,. Data relied heavily on assumptions from the WAPP Master Plan and national regulatory/utility sources (institutional data)</t>
  </si>
  <si>
    <t>Yes, aligning the outcomes with the Paris Agreement and Côte d’Ivoire’s National Determined Contribution (NDC)</t>
  </si>
  <si>
    <t>Yes. Addresses key challenges including high dependency on imported fossil fuels and vulnerability to price volatility, as well as exploiting high domestic solar resource potential. It notes the relevance of covering the informal sector when discussing carbon tax implementation.</t>
  </si>
  <si>
    <t>Abroad (Authors affiliated with MINES ParisTech and Agence Française de Développement, France),</t>
  </si>
  <si>
    <t>Yes, mentioning that an upstream carbon tax could cover formal and informal markets, which is particularly relevant given Côte d’Ivoire's large informal sectors</t>
  </si>
  <si>
    <t>Yes, implicitly, through testing scenarios representing competing visions of future coal and solar costs,, and addressing supply risk associated with WAGP gas shortfalls.</t>
  </si>
  <si>
    <t>Agence Française de Développement (AFD). Insights derived informed discussions with CI-ENERGIES, Ministère de l’Energie de Côte d’Ivoire, and the ECO team of the AFD.</t>
  </si>
  <si>
    <t>The model results suggest that achieving a low-carbon energy mix requires either installing 24 GW of PV power by 2050 or achieving a socially accepted carbon tax ($82 in 2050). The projected per capita consumption in 2050 is 1.09 MWh, still less than a third of the world average in 2017.</t>
  </si>
  <si>
    <t>https://www.sciencedirect.com/science/article/pii/S0301421521005462?fr=RR-2&amp;ref=pdf_download&amp;rr=9af831623be92291</t>
  </si>
  <si>
    <t>edi.assoumou@mines-paristech.fr
florent.mcisaac@gmail.com</t>
  </si>
  <si>
    <t>(Dallmann et al., 2022)</t>
  </si>
  <si>
    <t xml:space="preserve">To investigate potential pathways of the domestic power system, focusing on the regional deployment of renewable energy and the associated impacts on the transmission network, to assess the cost-efficiency of government plans.
</t>
  </si>
  <si>
    <t>2017-2042</t>
  </si>
  <si>
    <t>Bottom-up optimization framework using OSeMOSYS. The model is based on Linear Programming.</t>
  </si>
  <si>
    <t>Open Source (uses the OSeMOSYS framework). Renewable potential data derived from the MapRE project.</t>
  </si>
  <si>
    <t>Yes. The government's long-term targets aim to increase the share of renewables in the power mix to 42% by 2035</t>
  </si>
  <si>
    <t>Yes, Model is tailored to the Egyptian power system, using site-specific hourly feed-in profiles for VRE across sub-regions and relying on three representative seasonal weeks to capture variability</t>
  </si>
  <si>
    <t>Abroad
TU Dresden (Germany).
Strictly external academic research. The authors analyze Egypt as a "case study" for grid modeling. While technically robust on grid topology, it lacks institutional grounding in Egypt.</t>
  </si>
  <si>
    <t>Uncertainty is addressed through the application of a scenario framework incorporating different drivers: demand growth, fuel price subsidies, and the restrictive nature of RES expansion ambition. The comparison of scenarios assesses political targets against cost-optimal paths.</t>
  </si>
  <si>
    <t xml:space="preserve">TU Dresden,
The model was deployed to analyze the development plans set forth by the Ministry of Electricity and Energy (MOEE), including those managed by the Egyptian Electricity Holding Company (EEHC). The analysis provides insights for policy makers.
</t>
  </si>
  <si>
    <t>The analysis examined 429 capacity expansion options in eight sub-regions. The study found that wind and PV are cost-competitive and capable of handling a large share of demand growt</t>
  </si>
  <si>
    <t>https://www.sciencedirect.com/science/article/pii/S2211467X22000451?ref=pdf_download&amp;fr=RR-2&amp;rr=99c4759a3f1d463a</t>
  </si>
  <si>
    <t>christoph.dallmann@tu-dresden.de 
matthew.schmidt@tu-dresden.de</t>
  </si>
  <si>
    <t>(Rady et al., 2018)</t>
  </si>
  <si>
    <t xml:space="preserve">Egypt </t>
  </si>
  <si>
    <t>To provide a quantitative assessment of future development scenarios for the power generation sector in Egypt, analyzing the economic and environmental implications of its projected evolution until 2040, and providing policymakers with information to better plan future investments.</t>
  </si>
  <si>
    <t xml:space="preserve">2018 to 2040
</t>
  </si>
  <si>
    <t xml:space="preserve">Bottom-up, dynamic, multi-year energy system model applying linear optimization techniques to determine the least-cost mix of power technologies (using the OSeMOSYS framework)
</t>
  </si>
  <si>
    <t xml:space="preserve">Combined Cycles (CC) </t>
  </si>
  <si>
    <t>Ad hoc
This model serves as an academic alternative ("shadow model") to verify or critique the government's official strategy. It is not part of the national planning infrastructure, which officially uses a different model (TIMES-Egypt)</t>
  </si>
  <si>
    <t>Yes. The Intended Nationally Determined Contributions (INDCs) target a renewable energy share of 22% by 2022</t>
  </si>
  <si>
    <t xml:space="preserve">The study aims to enrich the literature with a detailed analysis of Egypt’s power generation sector and provides a detailed representation of the Reference Energy System (RES), considering specific characteristics of energy demand of disaggregated sectors and infrastructure. It is positioned within the context of developing countries.
</t>
  </si>
  <si>
    <t>Co-developed (Diaspora/Academic)
American Univ. in Cairo &amp; Politecnico di Milano (Italy).</t>
  </si>
  <si>
    <t xml:space="preserve">Uncertainty is addressed via sensitivity analysis performed on relevant techno-economic scenario parameters, as well as through defining various scenarios of electricity demand growth (e.g., World Energy Outlook Scenario and BMI Scenario).
</t>
  </si>
  <si>
    <t>Provides crucial information to policymakers. The context mentions the sector is managed by the Egyptian Electricity Holding Company (EEHC), whose reports were used for data</t>
  </si>
  <si>
    <t xml:space="preserve">The study overcomes limitations of previous work by avoiding high aggregation levels in power generation and energy demand sectors. The findings suggest that wind technology may replace a part of natural gas share in the electricity mix. The electricity demand was exogenously assumed based on literature, and the authors advocated for future collaboration with local institutions to increase data quality and reliability.
</t>
  </si>
  <si>
    <t>https://www.researchgate.net/publication/327649190_Modeling_for_Power_Generation_Sector_in_Developing_Countries_Case_of_Egypt#fullTextFileContent</t>
  </si>
  <si>
    <t>yrady@aucegypt.edu
 matteovincenzo.rocco@polimi.it
amrserag@aucegypt.edu
 emanuela.colombo@polimi.it</t>
  </si>
  <si>
    <t>(Mondal et al., 2019)</t>
  </si>
  <si>
    <t>Egypt-Times</t>
  </si>
  <si>
    <t>2014-2050</t>
  </si>
  <si>
    <t>Bottom-up energy system optimization model (TIMES), minimizing the long-term discounted cost of the energy system</t>
  </si>
  <si>
    <t>Yes
(considered only in sensitivity analysis)</t>
  </si>
  <si>
    <t>Storage</t>
  </si>
  <si>
    <t>Electricity Sector</t>
  </si>
  <si>
    <t>Proprietary (TIMES/GAMS usage implied) with reliance on mixed sources (national reports, international studies, and input from a Computable General Equilibrium (CGE) model)</t>
  </si>
  <si>
    <t>ad hoc</t>
  </si>
  <si>
    <t>Moderate
addresses the country's specific challenges of heavy reliance on fossil fuels, increasing energy demand, and local policy goals (Vision 2030)
Focuses on rapid demand growth and subsidy reform</t>
  </si>
  <si>
    <t>Abroad
Led by IFPRI (USA/Global).</t>
  </si>
  <si>
    <t xml:space="preserve">Yes
addresses energy security and performs sensitivity analysis on input parameters including gas prices
</t>
  </si>
  <si>
    <t>IEA-ETSAP (promoter of TIMES), Egyptian Electricity Holding Company (EEHP), Ministry of Electricity and Renewable Energy (MEE), International Food Policy Research Institute (IFPRI) (for CGE data input)</t>
  </si>
  <si>
    <t>The model uses the TIMES framework complemented by a recursive-dynamic CGE model to project exogenous electricity demand. The main finding is the need for diversification away from natural gas to improve energy security.</t>
  </si>
  <si>
    <t>https://www.sciencedirect.com/science/article/pii/S0360544218321558?via%3Dihub</t>
  </si>
  <si>
    <t>(Gebremeskel et al., 2023)</t>
  </si>
  <si>
    <t xml:space="preserve"> identify potential pathways and provide a quantitative analysis of the future power generation sector in Ethiopia while considering the context of and applicability to developing nations</t>
  </si>
  <si>
    <t>2018-2050</t>
  </si>
  <si>
    <t>hybrid,  linear optimization</t>
  </si>
  <si>
    <t>Decentralized off-grid systems (mini-grids and stand-alone systems), waste incineration</t>
  </si>
  <si>
    <t>Full Energy System sectors</t>
  </si>
  <si>
    <t>Ad hoc
Developed primarily as an academic proof-of-concept for soft-linking open-source tools. While it demonstrates local capacity, the technical complexity of manually linking two models makes it unsuitable for routine government planning without a dedicated team.</t>
  </si>
  <si>
    <t>Yes. References Ethiopia's 2011 Climate Resilient Green Economy (CRGE) Strategy</t>
  </si>
  <si>
    <t>The methodology is built to address the unique features of developing countries. Specifically accounts for the urban-rural divide, low electrification, supply shortage, and traditional energy consumption. It uses local studies to derive lower hydropower investment costs specific to the context.</t>
  </si>
  <si>
    <t>Co-developed
Addis Ababa University &amp; Chalmers (Sweden).
This is a strong example of "capacity building." The lead author is Ethiopian (AAU), adapting the tools to ethiopian realities, but supported by Swedish technical supervision.</t>
  </si>
  <si>
    <t>Yes
This methodology explicitly aims to address the oversight of the informal economy in previous models. The informal sector feature is specifically included in the LEAP model used for demand projection.</t>
  </si>
  <si>
    <t>Addressed through designing and employing five policy scenarios (e.g., improved efficiency, grid extension, renewable target) to explore potential pathways and future evolution. Scenario comparison is critical for policy development.</t>
  </si>
  <si>
    <t>N/A
but provides insights for policymakers
draws input data from the Ethiopian Electric Power (EEP) Utility</t>
  </si>
  <si>
    <t>first detailed and complete model of the Ethiopian electricity system using the soft-linking approach</t>
  </si>
  <si>
    <t>https://www.sciencedirect.com/science/article/pii/S2211467X22002395?via%3Dihub</t>
  </si>
  <si>
    <t>(Mondal et al., 2017)</t>
  </si>
  <si>
    <t>MARKAL (MARKet ALlocation) -  Ethiopia</t>
  </si>
  <si>
    <t xml:space="preserve">To identify least-cost solutions for alternative technology selection over the next 30 years to meet projected electricity demand in Ethiopia, specifically aiming to improve energy security, promote access to modern energy, and mitigate Greenhouse Gas (GHG) emissions.
</t>
  </si>
  <si>
    <t>(2015–2045)
divided into 6 periods of 5 years each.</t>
  </si>
  <si>
    <t>Bottom-up energy system model using the MARKAL framework(linear programming)</t>
  </si>
  <si>
    <t>cc, st</t>
  </si>
  <si>
    <t>Electricity/Power Sector</t>
  </si>
  <si>
    <t>Proprietary (need of Gams)
Data collected from Ethiopian electric power sector reports and international studie</t>
  </si>
  <si>
    <t>Ad hoc
Developed by international researchers (IFPRI) to provide specific policy recommendations on exports and access. There is no evidence of sustained institutional transfer or routine updating by the Ministry, likely due to the technical and financial barriers of MARKAL/GAMS (proprietary software)</t>
  </si>
  <si>
    <t>Yes
Zero GHG emissions goal related to CRGE strategy</t>
  </si>
  <si>
    <t xml:space="preserve">The study is positioned within the context of developing countries, focusing on Ethiopia's power sector development. It addresses challenges related to achieving policy goals (e.g., universal access) in a setting where large-scale investment is required.
</t>
  </si>
  <si>
    <t>Abroad
Led by IFPRI (USA/Global).
The modeling expertise and initiative came from an international research institute.</t>
  </si>
  <si>
    <t xml:space="preserve">Uncertainty is explored through the use of scenarios (alternative energy development pathways). The analysis assumes that no constraint is imposed on the availability of financial resources, anticipating private sector involvement in future power sector development.
</t>
  </si>
  <si>
    <t>IFPRI
Ethiopian Electric Power Corporation (EEPCo) (policies provided input)</t>
  </si>
  <si>
    <t xml:space="preserve">This was reported as the first detailed MARKAL model assessment for Ethiopia. The results suggest that achieving policy goals requires higher investment costs in the near-term but results in long-term benefits such as sustainable energy system development and a low carbon society. A discount rate of 10% was assumed.
</t>
  </si>
  <si>
    <t>https://www.sciencedirect.com/science/article/pii/S1364032116306979</t>
  </si>
  <si>
    <t>(Marong et al., 2018)</t>
  </si>
  <si>
    <t>2015–2030</t>
  </si>
  <si>
    <t>Bottom-up, dynamic, long
range, mixed integer programming model</t>
  </si>
  <si>
    <t>Electricity supply</t>
  </si>
  <si>
    <t>SDG7 (Affordable and Clean Energy)</t>
  </si>
  <si>
    <t>Yes
In primary energy level, The projections in
the NPS are mainly dictated by the Nationally Determined Contributions (NDCs)</t>
  </si>
  <si>
    <t>Specifically models electricity imports, reflecting regional interdependencies common in Africa.</t>
  </si>
  <si>
    <t xml:space="preserve">Co-developed
Ministry of Petroleum and Energy (MoPE) of The Gambia
and PSU Thailand
MESSAGE tool developed by IIASA
</t>
  </si>
  <si>
    <t>Uncertainty is addressed by simulating scenarios "with and without hydroelectricity imports" to compare optimal expansion paths</t>
  </si>
  <si>
    <t>Ministry of Petroleum and Energy (MoPE) of The Gambia
Prince of Songkla University</t>
  </si>
  <si>
    <t>MESSAGE is widely used but can pose challenges in developing countries due to data/skill requirements.</t>
  </si>
  <si>
    <t>https://www.sciencedirect.com/science/article/pii/S2211467X18300105</t>
  </si>
  <si>
    <t>ismarong@gmail.com
sopin.j@psu.ac.th
kuaanan.t@psu.ac.th
uhugua@hotmail.com</t>
  </si>
  <si>
    <t>2013-2030</t>
  </si>
  <si>
    <t>Bottom-up, Simulation/Scenario-based</t>
  </si>
  <si>
    <t xml:space="preserve">Electricity/Power Sector </t>
  </si>
  <si>
    <t>Proprietary but transparent</t>
  </si>
  <si>
    <t>Yes 
INDC mentioned for generating compliance grade emission reduction units</t>
  </si>
  <si>
    <t>The study specifically addresses Ghana's goals for 100% electrification by 2030 and utilizes the Renewable Energy Master Plan (REMP). Modeling of off-grid systems for island communities addresses localized access challenges. Ghana's high access rate (85.33% in 2022) is noted</t>
  </si>
  <si>
    <t>Co-developed
Ghana and Germany
Leap tool developed at SEI</t>
  </si>
  <si>
    <t>No
But in Ghana Informal sector is a large part contributes around 40.6% to the GDP of Ghana and around 90% of the workforce is employed in the informal sector (Wikipedia)</t>
  </si>
  <si>
    <t>Policy effectiveness is a core theme, with the study demonstrating how appropriate renewable energy policy can drive solar energy development. Scenarios were modeled to assess different levels of solar penetration. Political will is identified as a factor hindering solar thermal growth.</t>
  </si>
  <si>
    <t xml:space="preserve"> DAAD and  Ghanaian Ministry of Educa- 
tion financement
University of Kassel
Kumasi Technical University
 University of Energy and Natural Resources, Sunyani
 University for Development Studies, Nyankpala Campus
 Leibniz Institute for Agricultural Engineering and Bioeconomy (ATB)
Humboldt University of Berlin</t>
  </si>
  <si>
    <t>The study found that solar off-grid systems in a "visionary scenario" could help Ghana reach its 100% electrification target by 2030, with approximately 784.13 thousand GW of solar energy contribution possible by 2030.</t>
  </si>
  <si>
    <t>https://www.sciencedirect.com/science/article/pii/S2468227622000710</t>
  </si>
  <si>
    <t>To analyze electricity demand projections and evaluate the future optimal development of Ghana's generation system to inform policy and promote renewable energy technologies</t>
  </si>
  <si>
    <t>2020-2048</t>
  </si>
  <si>
    <t>Bottom-up Optimization model based on Linear Programming (LP), capable of utilizing mixed-integer options</t>
  </si>
  <si>
    <t>Electricity generation system/power sector</t>
  </si>
  <si>
    <t>MESSAGE is an analytical tool. The study uses Ghana's long-term energy infrastructure plan and policy documents for input data</t>
  </si>
  <si>
    <t>Focuses specifically on optimizing the power system in Ghana, incorporating data aligned with national power purchase agreements (PPA)</t>
  </si>
  <si>
    <t>Local
But Message tool developed by IIASA</t>
  </si>
  <si>
    <t>The study's findings are intended to provide a platform for discussions with stakeholders and energy policy planners. The model accounts for the planning horizon being anchored around existing government PPA commitments</t>
  </si>
  <si>
    <t>Ghana Atomic Energy Commission, Energy Commission of Ghana, Volta River Authority, Environmental Protection Agency (provided data/input)</t>
  </si>
  <si>
    <t>https://www.tandfonline.com/doi/full/10.1080/23311916.2023.2209996</t>
  </si>
  <si>
    <t>Bottom-up. Optimization (least-cost minimization) using the OSeMOSYS platform integrated with the LEAP model. OSeMOSYS uses the GNU Linear Programming Kit (GLPK) to solve large linear programming problems.</t>
  </si>
  <si>
    <t xml:space="preserve">Electricity System </t>
  </si>
  <si>
    <t>SDG 13 (climate action)</t>
  </si>
  <si>
    <t>The model environment was "set-up for Ghanaian conditions", examining the existing power generation expansion plan and current generation mix.</t>
  </si>
  <si>
    <t xml:space="preserve">Co-developed
Ghana and UK
Tools developers are international
</t>
  </si>
  <si>
    <t>Uncertainty is addressed via Sensitivity Analyses to determine the effect of varied development in NRET investment cost and fuel prices. Policy options are evaluated through scenarios.</t>
  </si>
  <si>
    <t xml:space="preserve">Energy Commission Ghana (master plan benchmark
Department of Computer and Electronic Engineering, Brunel University London, Uxbridge </t>
  </si>
  <si>
    <t>The LEAP system version 2015.0.27.0 was adopted for this study. The optimization results suggest that RETs can contribute more than 70% of generation requirements by 2040.</t>
  </si>
  <si>
    <t>https://www.tandfonline.com/doi/full/10.1080/23311916.2017.1314065</t>
  </si>
  <si>
    <t>(Musonye et al., 2021)</t>
  </si>
  <si>
    <t>2020-2045</t>
  </si>
  <si>
    <t xml:space="preserve">Bottom-up, Optimization (minimizes costs). Primarily Linear Programming (LP), with options for Mixed Integer Programming </t>
  </si>
  <si>
    <t>Utilizes the proprietary IEA TIMES-VEDA energy modeling framework. Data collected from literature, field visits, and interviews, acknowledging a data-scarce environment.</t>
  </si>
  <si>
    <t xml:space="preserve">SDG 7
SDG 13 </t>
  </si>
  <si>
    <t>Yes 
(NDC mentioned for guiding GHG reduction targets),. NDC goal is 32% reduction by 2030</t>
  </si>
  <si>
    <t>Focuses on meeting Nationally Determined Contribution (NDC) GHG emission reduction targets (supporting SDG13). Also critical for achieving secure, affordable, and reliable universal energy access (SDG7).</t>
  </si>
  <si>
    <t>Co-developed
Kenya and Iceland
Used TIMES modelling platform</t>
  </si>
  <si>
    <t>The model can incorporate stochastic programming for uncertainty. Policy uncertainty is addressed through comparing deterministic scenarios (Business As Usual and Carbon Emission Cap) based on projected demand levels.</t>
  </si>
  <si>
    <t>Kenya Electricity Generating Company (KenGen), EPRA, Ministry of Energy and Petrolum</t>
  </si>
  <si>
    <t>This study is the first time the TIMES modeling framework has been applied to assess Kenya's power-generation expansion scenarios</t>
  </si>
  <si>
    <t>https://www.sciencedirect.com/science/article/pii/S0973082621000661</t>
  </si>
  <si>
    <t>(Wambui et al., 2022)</t>
  </si>
  <si>
    <t>LEAP-NEMO  
(Low Emissions Analysis Platform using Next Energy Modeling system for Optimization)</t>
  </si>
  <si>
    <t>is to investigate the impact of alternative electricity development pathways on system costs and greenhouse gas (GHG) emissions in Kenya, compared to the existing Least Cost Power Development Plan (LCPDP) 2017–2037.</t>
  </si>
  <si>
    <t>2019-2037</t>
  </si>
  <si>
    <t xml:space="preserve">scenario-based ; bottom-up model (LEAP) combined with an optimization framework (NEMO) ; </t>
  </si>
  <si>
    <t>ESS (Energy Storage Systems)</t>
  </si>
  <si>
    <t>electricity development pathways and the power system</t>
  </si>
  <si>
    <t>Transparent  (LEAP) and open source (NEMO)</t>
  </si>
  <si>
    <t>Yes (Paris Agreement commitment mentioned)</t>
  </si>
  <si>
    <t>Model was applied specifically to Kenya’s energy sector. Scenarios were compared against the Kenyan LCPDP (Long-term Energy Development Plan). Addresses system efficiency in households and reduction of transmission/distribution losses.</t>
  </si>
  <si>
    <t xml:space="preserve">Local
Kenyatta University
But uses LEAP software developed by SEI (Charles Heaps)
</t>
  </si>
  <si>
    <t>Political and economic uncertainty is addressed via the application of scenario analysis (e.g., LCPDP vs. high penetration of RERs with ESS). NEMO supports modeling of emission constraints and renewable energy targets.</t>
  </si>
  <si>
    <t>Kenya Power and Lighting Company  (KPLC), 
Ministry of Energy , 
Energy and Petroleum Regulatory Authority (EPRA)
 Kenyatta University Nairobi</t>
  </si>
  <si>
    <t>The study is notable for filling a gap by explicitly incorporating energy storage systems (ESSs) to address the intermittent nature of RERs, and for achieving substantial cost savings (up to $26.1 billion or 55%) and CO2 abatement (up to 6.3 Mt) under alternative pathways compared to the government’s reference plan</t>
  </si>
  <si>
    <t>https://www.sciencedirect.com/science/article/pii/S1364032122007535?fr=RR-2&amp;ref=pdf_download&amp;rr=999b681a5e3a0212</t>
  </si>
  <si>
    <t>(Irungu et al., 2018)</t>
  </si>
  <si>
    <t>To analyze three possible power development scenarios in relation to their Green House Gas (GHG) emissions and cost implications for Kenya's power sector development</t>
  </si>
  <si>
    <t>2012–2030</t>
  </si>
  <si>
    <t>Bottom-up</t>
  </si>
  <si>
    <t>Gas Turbine, MSD, imports, cogeneration</t>
  </si>
  <si>
    <t>Proprietary but Transparent</t>
  </si>
  <si>
    <t>Modeled the Kenyan power sector specifically, analyzing scenarios based on the Least Cost Power Development Plan (LCPDP). Considered policies for grid extension and mini-grids to reach 100% connectivity</t>
  </si>
  <si>
    <t xml:space="preserve">Local
Kenyatta University
But uses LEAP software developed by SEI </t>
  </si>
  <si>
    <t>The methodology (scenario planning) was chosen because it helps in designing plans to cope with uncertain future demand for power and captures uncertainties in the energy, economic, and environmental domains</t>
  </si>
  <si>
    <t>Ministry of Energy, Kenya Power
 Jomo Kenyatta University of Agriculture and 
Technology</t>
  </si>
  <si>
    <t>The simulation predicted peak demand would change from 1300 MW to 7500 MW by 2030. The reference scenario was found to be the most economically viable but had the highest carbon footprint</t>
  </si>
  <si>
    <t xml:space="preserve">dirungu@jkuat.ac.ke </t>
  </si>
  <si>
    <t>(Carvallo et al., 2017)</t>
  </si>
  <si>
    <t xml:space="preserve">SWITCH-Kenya 
(Solar and Wind energy Integrated with Transmission and Conventional sources)
</t>
  </si>
  <si>
    <t>2020-2035</t>
  </si>
  <si>
    <t>Optimization model; Mixed Integer Linear Program (MILP)</t>
  </si>
  <si>
    <t>No
(hydro expansion excluded)</t>
  </si>
  <si>
    <t>Chemical battery storage, transmission lines</t>
  </si>
  <si>
    <t>Open
based on extensive data collection, including NOAA meteorological data and official reports (LCPDP)</t>
  </si>
  <si>
    <t>SDG 8, 9, 13</t>
  </si>
  <si>
    <t>Yes (UNFCC Paris Agreement/GHG mitigation discussed)</t>
  </si>
  <si>
    <t>Specifically addresses Kenya's context, noting it is a fast-growing and relatively stable economy. Accounts for the country's high dependence on hydropower and high power costs. Uses 47 counties as spatial nodes. Acknowledges challenges in load forecasting due to affordability and reliability issues</t>
  </si>
  <si>
    <t>Abroad
(developed at UC Berkeley - USA)</t>
  </si>
  <si>
    <t>Notes Kenya is one of the most stables economies in Africa. Scenario-based analysis (including a BAU scenario) is employed because forward-looking models have little empirical evidence to be calibrated against. The model enforces perfect reliability at the generation-transmission level, not capturing unreliability issues experienced by users</t>
  </si>
  <si>
    <t>KenGen
PowerGen</t>
  </si>
  <si>
    <t>https://gspp.berkeley.edu/assets/uploads/research/pdf/Carvallo-Shaw-Avila-Kammen-EST-SWITCHKenya-2017.pdf</t>
  </si>
  <si>
    <t>(Kihara et al., 2024)</t>
  </si>
  <si>
    <t xml:space="preserve">	
OSeMOSYS soft linked to FlexTool</t>
  </si>
  <si>
    <t xml:space="preserve">To propose a novel framework to soft link OSeMOSYS and FlexTool to address the limitations of CEMs in representing Variable Renewable Energy (VRE) sources. To assess how Kenya can meet its growing demand whilst retaining its objective of a fully renewable system. To analyze the optimal generation mix and identify critical grid/flexibility issues.
	</t>
  </si>
  <si>
    <t>2022-2041
simulates growth pathways until 2050</t>
  </si>
  <si>
    <t>Bottom-up engineering approach
Linear Optimization (OSeMOSYS) combined with Linear Programming (FlexTool, for unit commitment and economic dispatch) in a soft linking framework. FlexTool assumes perfect foresight and uses a high time resolution (1 hour or less).</t>
  </si>
  <si>
    <t>Yes
Includes Natural Gas (LNG gas turbines) and Diesel/Oil-based thermal plants (existing capacity)</t>
  </si>
  <si>
    <t>Battery Energy Storage Systems (BESS)
Pumped Hydro Storage (PHS)</t>
  </si>
  <si>
    <t>Uses open-source models (OSeMOSYS, FlexTool). The approach promotes replicability and transparency for energy planners. Data was compiled starting from the available Starter Data Kit but comprehensively revised using detailed, disaggregated data, in line with the government’s LCPDP reports. The code is publicly available via a repository.</t>
  </si>
  <si>
    <t>Ad-hoc</t>
  </si>
  <si>
    <t>Yes. Kenya is committed to maintain its high share of renewable generation. The study relates to targets outlined in the Least Cost Power Development Plan (LCPDP).</t>
  </si>
  <si>
    <t>Yes. Addresses Kenya’s unique energy mix (highly dependent on hydro and geothermal). The approach is designed to inform planning practices in Kenya and other sub-Saharan countries or LMICs. It uses Kenya’s specific planning documents (MTP, LCPDP).</t>
  </si>
  <si>
    <t>Co-developed
Kenya and UK</t>
  </si>
  <si>
    <t>Yes. Uncertainty is implicitly addressed through scenario analysis based on different demand growth projections (REF and HD scenarios). It also focuses on the need to maintain reliable supply despite high VRE penetration.</t>
  </si>
  <si>
    <t>Ministry of Energy and Petroleum, Kenya Power and Lighting Company Plc. (KPLC), Energy and Petroleum Regulatory Authority (EPRA), UCL Energy Institute, Imperial College London, Transition Zero, UCL Institute for Sustainable Resources.</t>
  </si>
  <si>
    <t>The novelty lies in the soft-linking approach between OSeMOSYS and FlexTool, which allows the model to capture short-term flexibility constraints critical for systems with high VRE penetration, thereby ensuring the calculated capacity mix is truly operable and reliable. Results show Kenya can reach nearly 100% renewable electricity in all scenarios, heavily relying on geothermal and wind resources.
The study was conducted by or in partnership with personnel from the key institutional planning bodies in Kenya (Ministry of Energy, KPLC, EPRA). It provides a novel logical framework for planning that ensures operability (i.e., not just theoretical least-cost capacity but feasible operation).</t>
  </si>
  <si>
    <t>https://www.sciencedirect.com/science/article/pii/S2211467X24000191?via%3Dihub</t>
  </si>
  <si>
    <t>(Moksnes et al.,2017)</t>
  </si>
  <si>
    <t>2012-2030</t>
  </si>
  <si>
    <t>Soft-linking: Geospatial Tool (OnSSET) + Optimization (OSeMOSYS)</t>
  </si>
  <si>
    <t>Electrification pathways</t>
  </si>
  <si>
    <t>No (Focus on SDG 7 target)</t>
  </si>
  <si>
    <t>Tailored to examine Kenya’s low electrification rate (about 46% at the time of study). It uses a spatial electrification analysis (OnSSET) to determine the least-cost choice among grid extension, mini-grid, and stand-alone systems.</t>
  </si>
  <si>
    <t>Abroad 
(KTH Royal Institute of Technology, Sweden)</t>
  </si>
  <si>
    <t>Political or market uncertainty is addressed by creating and analyzing two electricity demand scenarios (low and high end-user consumption goals).</t>
  </si>
  <si>
    <t>KTH Royal Institute of Technology researchers
Master thesis result</t>
  </si>
  <si>
    <t>The use of soft-linking was necessary to capture both the spatial (OnSSET) and temporal (OSeMOSYS) dynamics of the system. In the low demand scenario, a high penetration of stand-alone systems was evident.</t>
  </si>
  <si>
    <t>https://iopscience.iop.org/article/10.1088/1748-9326/aa7e18</t>
  </si>
  <si>
    <t>(B.Brand and J.Zingerle, 2010)</t>
  </si>
  <si>
    <t>Maghreb region
(Morocco, Algeria, and Tunisia and adjacent European countries)</t>
  </si>
  <si>
    <t xml:space="preserve">	
To analyze the potential impacts of national Renewable Energy Sources (RES-E) goals on a regional electricity market formed by the three Maghreb countries and adjacent EU countries
. The goals are: 1) To determine how RES-E goals influence the electricity mix and the conventional power plant structure. 2) To quantify the financial advantages resulting from lower fuel costs or avoided investments in conventional power plants.</t>
  </si>
  <si>
    <t>until 2025</t>
  </si>
  <si>
    <t>Bottom-up approach employing a linear electricity market optimization model. It minimizes dispatch and investment costs and simulates a competitive, regional electricity market.</t>
  </si>
  <si>
    <t>Interconnexions
(existing interlink between Morocco and Spain, and ongoing construction of new interconnectors between Maghreb countries)</t>
  </si>
  <si>
    <t>Electricity markets</t>
  </si>
  <si>
    <t>Relies on publicly-announced national renewable development goals. Data includes conventional power plant data, investment costs, and fuel prices.</t>
  </si>
  <si>
    <t>Yes. Addresses the high natural potential for wind and solar energy in North Africa. It models the integrated regional electricity market and considers transmediterranean interconnections.</t>
  </si>
  <si>
    <t>Abroad 
(Institute of Energy Economics, University of Cologne, Germany)</t>
  </si>
  <si>
    <t>Yes. The study discusses the strong barriers faced by RES-E deployment plans, particularly noting expected resistance from political elites with vested interests in the national oil and gas industry, raising doubts about whether the announced goals will be achieved.</t>
  </si>
  <si>
    <t>Institute of Energy Economics at the University of Cologne (authors' affiliation).</t>
  </si>
  <si>
    <t>The study found that achieving RES-E goals until 2025 would replace approximately 20% of fossil fuel generation in the Maghreb. This required a stronger need for investments in flexible Open Cycle gas power plants and reduced the utilization of base-load plants. The financial savings realized in the conventional power system per Euro spent on RES-E varied significantly by country: Tunisia (€0.27), Morocco (€0.16), and Algeria (€0.15).</t>
  </si>
  <si>
    <t>https://www.sciencedirect.com/science/article/pii/S0301421510007603</t>
  </si>
  <si>
    <t>(V.Sessa et al., 2021)</t>
  </si>
  <si>
    <t>2016-2050</t>
  </si>
  <si>
    <t>use bottom up in simulation with LEAP
using linear programming logic for technology selection</t>
  </si>
  <si>
    <t>Battery storage and Grid extension</t>
  </si>
  <si>
    <t>Full Energy System
Including residential, industrial, commercial, and transport sectors
(Focus on rural access and household consumption)</t>
  </si>
  <si>
    <t>Proprietary
Utilizes QGIS and LEAP, which is freely available for developing countries
Data were sourced from national entities like EDM-SA and INSAT, supplemented by international satellite/meteorological datasets</t>
  </si>
  <si>
    <t>SDG 3
SDG 7
SDG 13</t>
  </si>
  <si>
    <t>Yes.
Specifically addresses: Low access rates in rural areas ; High reliance on traditional biomass (wood/charcoal) ; Affordability constraints of rural households ; Spatial dispersion of the population (Sahelian geography).</t>
  </si>
  <si>
    <t>Co-developed (Germany and Mali)</t>
  </si>
  <si>
    <t>Notes Kenya is one of the most stables economies in Africa. Scenario-based analysis (including a BAU scenario) is employed because forward-looking models have little empirical evidence to be calibrated against. The model enforces perfect reliability at th</t>
  </si>
  <si>
    <t>TH Köln
USTT-B (University of Bamako)</t>
  </si>
  <si>
    <t>https://www.mdpi.com/1996-1073/14/11/3338</t>
  </si>
  <si>
    <t>(Welsch et al., 2014)</t>
  </si>
  <si>
    <t>CLEWS -LEAP - AEZ - WEAP
CLEWS (Climate, Land, Energy, Water Systems)
AEZ (Agro-ecological Zones)
WEAP (Water Evaluation and Planning System)</t>
  </si>
  <si>
    <t>Mauritus Island</t>
  </si>
  <si>
    <t>To explicitly value various interdependencies and interactions between the Climate, Energy, Water and Land-use Systems (CLEWS) nexus, primarily from an energy sector perspective, using Mauritius as a case study</t>
  </si>
  <si>
    <t>to 2030</t>
  </si>
  <si>
    <t>Integrated CLEWS assessment, involving soft-linking multiple specialized models; The energy system component uses LEAP, a bottom-up tool, and the core model aims for least-cost optimization</t>
  </si>
  <si>
    <t>Groundwater pumping, desalination, energy crop generation</t>
  </si>
  <si>
    <t>Full Energy System perspective integrated with Land-use (agriculture) and Water systems</t>
  </si>
  <si>
    <t>Proprietary
The analysis draws on a model intended for demonstration and general application. The energy system uses the LEAP tool, while supplementary material related to the simulation is provided in an open repository. Mauritius has a robust data set on its resources</t>
  </si>
  <si>
    <t xml:space="preserve">SDG 7, 2, 6, 8, 12, 13, 15 </t>
  </si>
  <si>
    <t>Mauritius is the most densely populated country in Africa and is classified as a small island (SIDS), facing unique island issues like water stress and reliance on imports</t>
  </si>
  <si>
    <t>Co-developed (Authors affiliated with KTH, IIASA, SEI, UNFCCC, agricultural research unit in Mauritius)
Sweden, Austria , USA, Germany, Italy)</t>
  </si>
  <si>
    <t>Explicitly addressed through the consideration of climate change scenarios involving rainfall reductions/water stress; background context includes policy responses due to the EU decision to reduce guaranteed sugar import prices</t>
  </si>
  <si>
    <t>Government of Mauritius (announced high-level CLEWS panel)
United Nations</t>
  </si>
  <si>
    <t>The integrated CLEWS approach highlights important dynamics, such as increased electricity demand for water supply (desalination/pumping) and significant reduction in hydropower generation under climate change scenarios, which would be overlooked in a standalone energy model. The Government of Mauritius established a high-level CLEWS panel in response to the work</t>
  </si>
  <si>
    <t>https://www.sciencedirect.com/science/article/pii/S0306261913007277</t>
  </si>
  <si>
    <t>(Slimani et al., 2024)</t>
  </si>
  <si>
    <t>Morroco</t>
  </si>
  <si>
    <t>2020-2050</t>
  </si>
  <si>
    <t>Bottom-up, Dynamic, Linear Optimization/Least-cost optimization</t>
  </si>
  <si>
    <t>The enhanced model is tailored to the specific needs of decision-makers in developing countries and Morocco. It addresses the country's reliance on imported fossil fuels and incorporates fine temporal resolution to capture RE intermittency.</t>
  </si>
  <si>
    <t>Local 
Moroccan institutions
But uses OSeMOSYS</t>
  </si>
  <si>
    <t>N/A
But in Morocco, nearly 83% of businesses is informal (world Bank)</t>
  </si>
  <si>
    <t>Policy and technological uncertainty are explored through four alternative scenarios: Baseline (BAU), Ratified National Energy Strategy (RNES), New Moderate National Energy Strategy (NMNES), and New Ambitious National Energy Strategy (NANES).</t>
  </si>
  <si>
    <t>ONEE (“Office National de l’Électricité et de l’Eau potable”)</t>
  </si>
  <si>
    <t>The bottom-up engineering approach is deemed most fitting for Morocco, allowing flexibility and accommodation of disparities between traditional and modern energy sources. Other studies for Morocco lacked sufficient simulations or overlooked key factors like RE targets/EE.</t>
  </si>
  <si>
    <t>https://www.sciencedirect.com/science/article/pii/S0196890424007982?via%3Dihub</t>
  </si>
  <si>
    <t>(Ouchani et al., 2025)</t>
  </si>
  <si>
    <t>PVH2-MSTEA 
(PV-based H2 − Multi-Scenarios Techno-Economic Analysis)
Used GIS based spatialapproach</t>
  </si>
  <si>
    <t>To identify prospective areas for PV-based Green Hydrogen (GreenH2) production in Morocco. To pinpoint the most cost-effective sites using Levelized Cost of Electricity (LCOE) and Levelized Cost of Hydrogen (LCOH2) as key indicators. To explore diverse transportation alternatives for GreenH2 export by 2050.</t>
  </si>
  <si>
    <t>up to 2050</t>
  </si>
  <si>
    <t>Bottom-up analysis using a GIS-based spatial modeling approach. It involves integrated, multi-layered geospatial analysis of constraints, technical PV yield assessment, and multi-scenario LCOE and LCOH2 analysis. The spatial analysis uses a 1 km resolution grid. The analysis assumes linear optimization for cost minimization over scenarios.</t>
  </si>
  <si>
    <t>Yes
(GreenH2)</t>
  </si>
  <si>
    <t>PEM electrolyzers</t>
  </si>
  <si>
    <t>Electricity generation (for electrolysis) and Green Hydrogen production/export</t>
  </si>
  <si>
    <t>Uses GIS spatial data and geo-processing tools (ArcGIS Pro and pvlib Python software). The methodology emphasizes transparency in identifying prospective, cost-effective sites. Data includes national energy balances and cost projections for 2050.</t>
  </si>
  <si>
    <t>SDG 13</t>
  </si>
  <si>
    <t>Yes. The policy underlines Morocco’s commitment to reducing GHG emissions by 17% by 2030. Morocco has established a national roadmap for GreenH2 development.</t>
  </si>
  <si>
    <t>es. Highlights Morocco's abundant solar potential and its strategic position and proximity to the main European markets for hydrogen export (less than 15 nautical kilometers from Spain). Explicitly addresses water scarcity and the necessary use of desalination plants.</t>
  </si>
  <si>
    <t>Local (Green Energy Park, Morocco)</t>
  </si>
  <si>
    <t>Addresses favorable political opportunities in Morocco. Models economic viability based on market demand from Europe. Addresses cost uncertainty through multi-scenario analysis of infrastructure costs (transmission lines vs. pipelines).</t>
  </si>
  <si>
    <t>Modeling and Cartography Department, Green Energy Park (UM6P/IRESEN). Designed to support stakeholders and investors. Moroccan power company provided data breakdowns.</t>
  </si>
  <si>
    <t>Roughly 66% of Morocco's territory is eligible for PV-based GreenH2 projects. Excellent sites account for 7.26% of eligible areas. The analysis covers three scenarios (Sc.0 Baseline, Sc.1 Green Electricity Transmission, Sc.2 Hydrogen Transportation by Pipeline/Vessel). The scenario involving transmission of electricity to coastal sites for desalination (Sc.1) is generally more beneficial, yielding an attractive average LCOH2 of approximately $2.5/kg.</t>
  </si>
  <si>
    <t>https://www.sciencedirect.com/science/article/pii/S0196890424012378</t>
  </si>
  <si>
    <t>Wärtsilä, 2022</t>
  </si>
  <si>
    <t xml:space="preserve">To provide data-driven insights to help Mozambique’s policy makers identify and develop the optimal power mix. To assess the role of renewables in reducing total system cost. To forecast new solar PV and wind capacity and quantify the necessary flexibility and balancing requirements.
	</t>
  </si>
  <si>
    <t>2022-2032</t>
  </si>
  <si>
    <t>Energy Storage
Transmission lines</t>
  </si>
  <si>
    <t>Uses PLEXOS (a proprietary tool). Data derived from or in cooperation with Electricidade de Moçambique.</t>
  </si>
  <si>
    <t>Yes. Addresses Mozambique's huge, untapped natural resources (gas, hydro, wind, solar). Highlights the low electrification rate (38.6% in 2021). Models the power system divided into two isolated networks (Central-Northern and Southern systems) across 7 zones.</t>
  </si>
  <si>
    <t>Abroad (Wärtsilä)
Finland</t>
  </si>
  <si>
    <t>Yes. Addresses strategic planning uncertainties by comparing scenarios and emphasizing the need for system flexibility to handle variability in water availability for hydropower, a key resource.</t>
  </si>
  <si>
    <t>Wärtsilä (developer), Electricidade de Moçambique (EDM) (cooperation partner). Results intended for policy makers, system operators, and utilities.</t>
  </si>
  <si>
    <t>The analysis shows that maximizing low-cost renewable energy supported by flexible gas ICEs is the "soundest, cheapest and cleanest power strategy" for the country. The optimized mix combines significant wind/solar capacity with necessary gas and storage assets.</t>
  </si>
  <si>
    <t>(Adeyemi-Kayode et al., 2022)</t>
  </si>
  <si>
    <t>LEAP+MCDA</t>
  </si>
  <si>
    <t>is to assess the possibility of Nigeria developing and transitioning to the use of various energy sources, and to evaluate greenhouse gas (GHG) mitigation plans and future trends in energy sustainability through Multi-Criteria Decision Analysis (MCDA), considering technical, social, economic, and environmental dimensions</t>
  </si>
  <si>
    <t>2017-2040</t>
  </si>
  <si>
    <t>scenario-based modeling methodology, bottom-up, Multi-Criteria Decision Analysis (MCDA)</t>
  </si>
  <si>
    <t>electricity generation sources</t>
  </si>
  <si>
    <t>Proprietary (LEAP software by SEI)</t>
  </si>
  <si>
    <t>No (Focus on Vision 20: 2030 and energy sustainability)</t>
  </si>
  <si>
    <t>The study focuses specifically on Nigeria, which has significant setbacks in electricity generation despite large renewable energy resources. The objective is linked to Nigeria’s national goal (Vision 20: 2030) of becoming a leading industrialized country.</t>
  </si>
  <si>
    <t>Co-developed
Nigeria, Norway
Uses LEAP Tool</t>
  </si>
  <si>
    <t>Uncertainty is addressed through the evaluation of three policy scenarios: Business As Usual (BAU), Renewables, Natural Gas, and Biomass (RNB), and Renewables and Coal (REC). The RNB scenario was identified as the best scenario.</t>
  </si>
  <si>
    <t>Covenant University, Nigeria
Ostfold
University College, Norway</t>
  </si>
  <si>
    <t>The study used twelve sustainability indexes encompassing technical, social, economic, and environmental indicators to evaluate the scenarios. The RNB scenario offered the most sustainable energy plan for Nigeria</t>
  </si>
  <si>
    <t>https://www.mdpi.com/1996-1073/15/14/5083</t>
  </si>
  <si>
    <t>mercy.john@covenantuniversity.edu.ng
sanjay.misra@hiof.no</t>
  </si>
  <si>
    <t>(Emodi et al., 2017)</t>
  </si>
  <si>
    <t xml:space="preserve">To apply a scenario-based model to explore Nigeria's future energy demand, supply, and associated Greenhouse Gas (GHG) emissions from 2010 to 2040, providing policy recommendations for low-carbon development.
</t>
  </si>
  <si>
    <t xml:space="preserve">	
2010-2040</t>
  </si>
  <si>
    <t>Scenario-based analysis, employing a bottom-up approach (end-use accounting techniques on the demand side) using the LEAP simulation tool</t>
  </si>
  <si>
    <t xml:space="preserve">Open. Data sources included the National Bureau of Statistics (NBS), Energy Commission of Nigeria (ECN), National Control Center (NCC), Petroleum Products Pricing Regulatory Agency (PPPRA), World Bank, IEA, and various research articles.
</t>
  </si>
  <si>
    <t>SDG 1, 8, and 13</t>
  </si>
  <si>
    <t xml:space="preserve">The study was an attempt to fill a gap as the first study to apply a bottom-up approach to project the pathway for the complete energy system in Nigeria. It anchored the low-carbon developmental path on the nation's specific circumstances and capacities, reflecting a "common but differentiated approach" suitable for a developing country.
</t>
  </si>
  <si>
    <t>Co-developed
Nigeria, Australia, India
Uses LEAP Tool</t>
  </si>
  <si>
    <t xml:space="preserve">Uncertainty was addressed by analyzing four distinct future energy policy pathways/scenarios: the Reference scenario (REF), Low-Carbon Moderate (LCM), Low-Carbon Advanced (LCA), and Green Optimistic (GO) scenarios. The study also briefly projected the social cost of each policy scenario.
</t>
  </si>
  <si>
    <t>James Cook University, Australia
Michael Okpara University of Agriculture, Umudike, Nigeria
 IFHE University, India
 Abia State University, Uturu, Nigeria
 SeAH Steel, Republic of Korea</t>
  </si>
  <si>
    <t xml:space="preserve">The Green Optimistic (GO) scenario showed the most favorable development trajectory for Nigeria, resulting in the lowest energy demand and GHG emissions by 2040. The cost analysis showed high investment costs for the alternative scenarios (up to USD 41.1 billion for GO), but these costs were offset by energy savings and environmental externalities. This study specifically stated that it does not consider the ability of consumers to pay for energy services or explore the effect of energy pricing.
</t>
  </si>
  <si>
    <t>https://www.sciencedirect.com/science/article/pii/S1364032116306281</t>
  </si>
  <si>
    <t>(Kim et al., 2021)</t>
  </si>
  <si>
    <t>To suggest an alternate energy supply mix to meet future electrical demand and reduce CO2 emissions in Nigeria</t>
  </si>
  <si>
    <t>2015-2060</t>
  </si>
  <si>
    <t>Optimization model (MESSAGE) based on linear programming
The model simulates energy supply systems and evaluates environmental impacts and resulting damage costs using SIMPACTS  based on impact pathway analysis (IPA) method; Uses two case situations, one with CO2 constraints</t>
  </si>
  <si>
    <t>SIMPACTS (environmental impacts/damage costs), Electricity distribution</t>
  </si>
  <si>
    <t>Proprietary (MESSAGE, SIMPACTS codes). 
Data from EIA (energy information administration).</t>
  </si>
  <si>
    <t>sdg 13</t>
  </si>
  <si>
    <t>Yes
Paris Agreement’s target</t>
  </si>
  <si>
    <t>Modeled Nigeria's energy supply system explicitly; Acknowledged Nigeria's reliance on fossil fuels and intermittent supply disruptions; Used a Discount Rate of 15%; Noted the government's plan to generate 4800 MW from nuclear power between 2005 and 2028</t>
  </si>
  <si>
    <t>Abroad
Korea</t>
  </si>
  <si>
    <t>Explicitly modeled CO2 emission restrictions to comply with international climate targets (Paris Agreement); Considered the Nigerian government’s commitment to nuclear power development</t>
  </si>
  <si>
    <t>KEPCO International Nuclear
Graduate School (KINGS), the Republic of Korea
 Korea Foundation Of Nuclear Safety (KoFONS)</t>
  </si>
  <si>
    <t>The SIMPACTS code demonstrated that NPPs have the lowest damage costs and are the most environmentally friendly technology during normal operation; NPPs were found to be the best option when CO2 emissions restrictions were applied; The MESSAGE tool modeled the energy chain showing various energy resources and forms to final electricity</t>
  </si>
  <si>
    <t>https://www.mdpi.com/1996-1073/14/19/6258</t>
  </si>
  <si>
    <t>Dioha et al., 2019</t>
  </si>
  <si>
    <t>NECAL2050
(Nigerian Energy Calculator 2050)</t>
  </si>
  <si>
    <t>To examine and compare the energy balances and GHG mitigation potentials for four alternative low carbon scenarios which are possible by 2050 for Nigeria, and to explore low carbon futures that are practically achievable within the country</t>
  </si>
  <si>
    <t>Bottom-up approach. NECAL2050 uses an accounting framework algorithm to constantly match energy supply to demand</t>
  </si>
  <si>
    <t>Generators set (gasoline/diesel), Electricity imports, Land use modeling</t>
  </si>
  <si>
    <t xml:space="preserve">	
Full Energy System</t>
  </si>
  <si>
    <t>transparent and open source
(MS Excel/Web-based versions)</t>
  </si>
  <si>
    <t xml:space="preserve">The NECAL2050 model was developed locally in Nigeria. It was created through a Memorandum of Understanding between the UK-DECC and the Energy Commission of Nigeria (ECN) and was built using Nigeria-specific data and adapted to the country's economic and technological situation. Input involved consultations with over one hundred local experts. Technological options were chosen based on what was considered feasible in Nigeria.
</t>
  </si>
  <si>
    <t xml:space="preserve">Co-developed
Energy Commission of Nigeria-ECN and United Kingdom Department of Energy and Climate Change (UK-DECC) </t>
  </si>
  <si>
    <t>The scenarios align with Nigeria's existing policies/studies such as the National Renewable Energy &amp; Energy Efficiency Policy (NREEEP) and the Nigeria Nationally Determined Contribution (NDC). The realization of a low carbon Nigeria is noted as being challenging, requiring concerted efforts from the government and civil societies ("all-hands-on-deck")</t>
  </si>
  <si>
    <t>Energy Commission of Nigeria-ECN</t>
  </si>
  <si>
    <t>The NECAL2050 model predicts that fossil fuels will still dominate the Nigerian energy system in all alternative scenarios by 2050. The pathways explored show the level of effort required by each actor (government, civil society) towards low carbon development. The current version of NECAL2050 does not include levels of cost in the optimization. The scenarios explore energy demand and GHG emissions reductions compared to a Business-as-Usual (S1/REF) scenario</t>
  </si>
  <si>
    <t>https://www.sciencedirect.com/science/article/pii/S1755008418300565</t>
  </si>
  <si>
    <t>(Ugwoke et al., 2021)</t>
  </si>
  <si>
    <t>Nigeria (Onyen-okpon and Giere, rural communities)</t>
  </si>
  <si>
    <t>2015–2040</t>
  </si>
  <si>
    <t>Hybrid Integration approach (Bottom-up LEAP + building models), Scenario analysis</t>
  </si>
  <si>
    <t>DSM</t>
  </si>
  <si>
    <t>Full energy system (Residential, Productive services)</t>
  </si>
  <si>
    <t>This is the first study to perform Community-Scale Energy Planning (C-SEP) using the Hybrid Integration approach in Nigerian rural communities. It explicitly captures local characteristics and addresses the need for detailed energy system analysis at local scales for projects like the Nigeria electrification project.</t>
  </si>
  <si>
    <t>Abroad
Politecnico di Torino, Italy 
 Michigan Technological University, Houghton, USA
Aalto University, Espoo, Finland 
LEAP by SEI</t>
  </si>
  <si>
    <t>Policy uncertainty is addressed through a scenario-based analysis framework. Four scenarios were implemented: Reference (REF) and three Demand Side Management (DSM) composite scenarios.</t>
  </si>
  <si>
    <t>Politecnico di Torino,
 Michigan Technological University, Aalto University</t>
  </si>
  <si>
    <t>The hybrid variant LEAP model was developed using the demand estimated from bottom-up approaches as endogenous demand. The analysis showed that composite scenarios reduced energy use and achieved significant reductions in energy demand and GHGs emission.</t>
  </si>
  <si>
    <t>https://www.sciencedirect.com/science/article/pii/S2210670721000445</t>
  </si>
  <si>
    <t xml:space="preserve"> </t>
  </si>
  <si>
    <t>S.R. Isihak (2023)</t>
  </si>
  <si>
    <t>Nigeria
(Kaduna Electricity Distribution Company KEDCo)</t>
  </si>
  <si>
    <t>2018-2030</t>
  </si>
  <si>
    <t>Open Source Spatial Electrification Toolkit (GIS-based, Least-cost modeling)</t>
  </si>
  <si>
    <t>Electricity
Rural electrification planning</t>
  </si>
  <si>
    <t>The study specifically addresses Nigeria's goal to increase access to 90% by 2030, aligning with the Rural Electrification Strategy and Implementation Plan (RESIP). It uses the most granular level of settlements data to accurately reflect community peculiarities.</t>
  </si>
  <si>
    <t>Co-developed
De Montfort University, Uk 
Nigeria
a part of workdone during summer school in treste, Italy</t>
  </si>
  <si>
    <t>Policy success is tied to investment requirements. The required total investment of US$7.85 billion by 2030 is highlighted as a huge challenge, necessitating pro-poor public-private partnerships (5Ps).</t>
  </si>
  <si>
    <t>REA ?
NNPC Retail Ltd
De Montfort University</t>
  </si>
  <si>
    <t>The novelty lies in improving previous studies by using granular data and incorporating more spatial variables (like distribution lines, transformers, and road networks) using the robust OnSSET tool. The analysis covers an estimated 15.4 million people in 22,727 settlements by 2030.</t>
  </si>
  <si>
    <t>https://www.sciencedirect.com/science/article/pii/S2211467X22002152</t>
  </si>
  <si>
    <t>IRENA 
(Drafted by S.H. Sterl, P. Carvajal, P. Fulcheri, M.A.E. Elabbas, et al.) (2023)</t>
  </si>
  <si>
    <t xml:space="preserve">SPLAT-North Africa </t>
  </si>
  <si>
    <t>North Africa 
(Algeria, Egypt, Libya, Morocco, Mauritania, and Tunisia)</t>
  </si>
  <si>
    <t>To present various scenarios for power system expansion in North Africa through 2040 and investigate the potential of hydrogen production and interconnections to facilitate a transition away from reliance on fossil fuels</t>
  </si>
  <si>
    <t>2020 to 2040</t>
  </si>
  <si>
    <t>Bottom-up capacity expansion modeling
It uses an optimization approach to determine required investment and projected electricity production for least-cost energy systems. The model uses a temporal resolution defined by five seasons, each having ten distinct daily time slices. It uses the copper-plate assumption within each country (perfect transmission is assumed within a country’s borders)</t>
  </si>
  <si>
    <t>Yes
Hydropower capacity is assessed, but no new hydropower projects are considered as the potential is almost entirely exhausted in the region</t>
  </si>
  <si>
    <t>Yes
(Biomass power plants are considered as candidates according to national plans (e.g., Morocco’s biomass roadmap))</t>
  </si>
  <si>
    <t>Yes
(The Dhabaa nuclear power project in Egypt is considered committed, with construction beginning in 2025)</t>
  </si>
  <si>
    <t>Yes
(Natural Gas)</t>
  </si>
  <si>
    <t>Yes
(Hydrogen production for electricity export is modeled as a storage-based flexibility measure)</t>
  </si>
  <si>
    <t>Yes
(In existing capacities)</t>
  </si>
  <si>
    <t>Batteries (storage)</t>
  </si>
  <si>
    <t>Electricity
((power systems expansion/planning)</t>
  </si>
  <si>
    <t>Publicly available data was used. 
The SPLAT model is built on MESSAGE (from IIASA/IAEA)
Data Appendix is available. The model is intended for capacity-building events.</t>
  </si>
  <si>
    <t>Yes
North African countries are required to submit Nationally Determined Contributions (NDCs). The report examines targets set by countries in their NDCs (e.g., Algeria’s NDC sets a target of 27% electricity generation from renewables by 2030)</t>
  </si>
  <si>
    <t>Acknowledges the lack of a regional master plan for power system expansion in North Africa. Discusses the region's heavy dependence on fossil fuels and resulting vulnerability to price fluctuations and financial strain due to subsidization of fossil-fuel-based generation. Highlights the region's ample endowments of wind and solar energy. Models interconnections within and outside the region (Southern Europe, Western Asia) and hydrogen production for electricity export to the European market</t>
  </si>
  <si>
    <t>Abroad
IRENA Team</t>
  </si>
  <si>
    <t>Addressed by noting the vulnerability to price fluctuations due to fossil fuel dependence and the high relevance of flexibility options given high fossil fuel prices and Europe's desire to increase imports of natural gas from North Africa. Notes that Libya has yet to ratify the Paris Agreement.</t>
  </si>
  <si>
    <t>IRENA, involvement with the African Union Development Agency’s New Partnership for Africa’s Development (AUDA-NEPAD), and the model is intended for use by the countries of the region. Provides inputs to regional and continental infrastructure planning processes such as the Continental Transmission/Power Systems Masterplan.</t>
  </si>
  <si>
    <t>The study is part of IRENA’s series on planning and prospects for renewable energy. The model considers four scenarios: Planned, Transition, Transition + Batteries, and Transition + Batteries + H2. The results indicate that a renewables transition would lower the unit costs of power generation compared with continued reliance on fossil fuels.</t>
  </si>
  <si>
    <t>https://www.irena.org/-/media/Files/IRENA/Agency/Publication/2023/Jan/IRENA_Planning_Prospects_NAfrica_2023.pdf</t>
  </si>
  <si>
    <t>sebastian.sterl@vub.be
https://www.linkedin.com/in/sebastiansterl/?originalSubdomain=be
https://www.linkedin.com/in/pablo-carvajal-9a761784/?originalSubdomain=uk</t>
  </si>
  <si>
    <t>(Ayagapin et al., 2021)</t>
  </si>
  <si>
    <t>LCA - OSeMOSYS</t>
  </si>
  <si>
    <t>Reunion Island</t>
  </si>
  <si>
    <t>The primary aim was to investigate the effect of electricity mix decarbonization on the environmental impact of residential houses in an insular context.</t>
  </si>
  <si>
    <t>Prospective Life Cycle Assessment (cradle-to-grave) combined with a bottom-up optimization/linear optimization approach (via OSeMOSYS) for energy modeling.</t>
  </si>
  <si>
    <t>Yes
(Initial source)</t>
  </si>
  <si>
    <t xml:space="preserve">Building and electricity Sector </t>
  </si>
  <si>
    <t>Reunion Island is characterized as an isolated island. The island's building sector has a high import rate of raw materials. The study is listed among national studies developed with support from the Energy Modelling Platform-Africa (EMP-A) partners.</t>
  </si>
  <si>
    <t>Local</t>
  </si>
  <si>
    <t>The analysis incorporates the projected evolution of the local electricity mix over 30 years. The study highlights that the high environmental impact of the structural phase is caused by imports, implicitly addressing a supply-chain stability or dependency issue</t>
  </si>
  <si>
    <t>National Association for Research and Technology and Fibres Industries Bois
University of Reunion Island,
 University of Mauritius Reduit</t>
  </si>
  <si>
    <t>The environmental impact, measured by GWP, significantly decreased in the operational phase (due to decarbonized electricity), but the structural phase impact (materials/construction) showed minimal reduction, suggesting stakeholders need to reduce imports and increase the use of recovered materials.</t>
  </si>
  <si>
    <t>https://www.mdpi.com/1996-1073/14/11/3184</t>
  </si>
  <si>
    <t>praene@univ-reunion.fr
leslie.ayagapin@univ-reunion.fr</t>
  </si>
  <si>
    <t>(Niyonteze et al., 2020)</t>
  </si>
  <si>
    <t>HOMER 
(Hybrid Optimization Model for Electric Renewables) software</t>
  </si>
  <si>
    <t>To recommend a set of power sector key technologies development needs in Rwanda and examine and optimize renewable energy hybrid combinations suitable for off-grid areas based on cost-effectiveness and available resources</t>
  </si>
  <si>
    <t>N/A
But the simulation project lifetime was estimated at 25 years</t>
  </si>
  <si>
    <t>Micro-power optimization model utilizing simulation and optimization processes. HOMER simulates and ranks feasible systems according to increasing Net Present Cost (NPC) (least-cost optimization)</t>
  </si>
  <si>
    <t>Fuel cell, battery storage, pumped storage hydropower (PHS), converter</t>
  </si>
  <si>
    <t xml:space="preserve">Electricity </t>
  </si>
  <si>
    <t>Data inputs were obtained from the National Aeronautics and Space Administration (NASA) for solar and wind resources, and real-time field data for hydro resources. Data collection also involved literature review, government energy institutions, and mini-grid off-grid private companies in Rwanda</t>
  </si>
  <si>
    <t>The study is country-specific for Rwanda, focusing on addressing the challenge that 47% of the population lacks electricity access and the grid is often unstable. The research utilized local examples like the MeshPower Gitaraga solar mini-grid and examined available resources in Rwanda (hydro, geothermal, methane, peat, solar, wind, waste energy). The results are suggested to be applicable to neighboring countries in the East African Region (e.g., Burundi, Uganda, Tanzania, and DRC) due to comparable climate conditions</t>
  </si>
  <si>
    <t>Co-developed
China, Rwanda</t>
  </si>
  <si>
    <t>The objective of installation at a specific mini-grid site was to provide electricity for productive uses that engage artisanal customers (e.g., welders, tailors, hairdressers) to promote economic development at the grassroots. The simulated load profile used was typical for small off-grid villages without high load business customers</t>
  </si>
  <si>
    <t>The study acknowledges government policy and strategies, noting the role of the government in establishing Special Economic Zones and awarding contracts for mini-hydropower plants. Reliable and affordable electricity is deemed critical for economic growth and welfare, requiring careful planning due to financial implications</t>
  </si>
  <si>
    <t xml:space="preserve"> Fujian Provincial Department of Science and Technology
 African Centre of Excellence in Energy for Sustainable Development
SYSU Institute for Solar Energy, China
 Hebei University of Technology, Tianjin,, China
 Fujian University of Technology, China
Rwanda Meteorology Agency</t>
  </si>
  <si>
    <t>The model assesses systems for an average load demand of 158.1 kWh/day with a peak load of 18 kW. The optimal solution is the hydro/solar/battery hybrid, found to have the lowest NPC (Net Present Cost) and fewest greenhouse gas emissions. Hybrid combinations incorporating wind technologies were not recommended due to higher LCOE, capital cost, and NPC</t>
  </si>
  <si>
    <t>https://www.sciencedirect.com/science/article/pii/S2405844020301456</t>
  </si>
  <si>
    <t>(Bowen et al., 1999)</t>
  </si>
  <si>
    <t>Purdue-SUFG SAPP Trade Model</t>
  </si>
  <si>
    <t>Southern African Power Pool (SAPP),
covering 12 nations of the Southern African Development Community (SADC) region. 
Angola, Botswana, the DRC, Lesotho, Malawi, Mozambique, Namibia, South Africa, Swaziland, Tanzania, Zambia, and Zimbabwe. Note: The model focused on the nine interconnected nations in 1998.</t>
  </si>
  <si>
    <t>To determine the benefits from a centralized and competitive dispatch compared with existing bilateral electricity trade agreements in the Southern African Power Pool (SAPP). The objective function is total costs minimization (including fuel costs, starting/shutting down costs, operational costs, and cost of unserved energy).</t>
  </si>
  <si>
    <t>Short-term analysis</t>
  </si>
  <si>
    <t>Bottom-up approach using a Mixed Integer Linear Programming (MILP) formulation. It models optimal unit commitment and dispatch. Constraints included transmission limits, load balance, line losses, and piecewise linear functions for thermal costs and hydropower curves. The methodology was simplified to be suitable for a PC environment.</t>
  </si>
  <si>
    <t>International transmission lines and grid infrastructure. The model includes the representation of unit commitment constraints.</t>
  </si>
  <si>
    <t>Proprietary (Requires GAMS and CPLEX solvers to run)
. The model is described as transparent.</t>
  </si>
  <si>
    <t>Yes. Analyzes the benefits of integrating the Southern African Power Pool (SAPP). It highlights regional power mix dominance (coal in South Africa, hydro elsewhere), models international transmission constraints, and addresses policy issues like bilateral contracts and national self-sufficiency importance.</t>
  </si>
  <si>
    <t>Abroad
USA</t>
  </si>
  <si>
    <t>Yes. The study compares the existing fixed trade (bilateral contracts) scenario against a hypothetical free trade scenario. It addresses the political issue of trade tariffs and how the resulting financial gains should be shared among SADC nations.</t>
  </si>
  <si>
    <t>Southern African Power Pool (SAPP) management. SADC nations/utilities. Purdue University’s State Utility Forecasting Group (SUFG). The work was funded by USAID.</t>
  </si>
  <si>
    <t>The analysis was pioneering for Sub-Saharan Africa. It estimated that centralized competitive dispatch could save the SAPP region $70 million to $130 million per year by fully utilizing low-cost hydropower. This demonstrates the magnitude of gains possible from moving toward a centralized dispatch policy.</t>
  </si>
  <si>
    <t>https://www.sciencedirect.com/science/article/pii/S0957178799000193</t>
  </si>
  <si>
    <t>bhbowen@ecn.purdue.edu</t>
  </si>
  <si>
    <t>(Hughes et al., 2024)
(Energy Systems Research Group (ESRG), University of Cape Town (UCT), 2010)</t>
  </si>
  <si>
    <t>maximize welfare by minimizing the total discounted system cost required to meet projected future energy demands and specified constraints over a long-term planning horizon</t>
  </si>
  <si>
    <t>Bottom-up linear optimization model (TIMES framework) ;  least-cost optimization ; techno-economic</t>
  </si>
  <si>
    <t>Batteries/storage</t>
  </si>
  <si>
    <t xml:space="preserve">Full Energy System (economy-wide model), </t>
  </si>
  <si>
    <t>Uses a proprietary framework (TIMES/VEDA is typically proprietary) but the research supports the move towards open and transparent use of SATIM. Data collection involves integrating and reconciling data from multiple sources due to data limitatio</t>
  </si>
  <si>
    <t>Model developed specifically to address South Africa's severe energy challenges, including electricity supply constraints and the "triple development challenge" of high inequality, poverty, and unemployment. Explicitly informs the Just Energy Transition Investment Plan (JET IP)</t>
  </si>
  <si>
    <t>Yes
For areas with limited data, such as informal industries or rural energy use, SATIM employs proxy indicators and scaling factors based on better-documented sectors or comparable countries.</t>
  </si>
  <si>
    <t>Addresses uncertainty through scenario analysis (e.g., coal transitions, climate commitments). Has been used to generate probabilistic forecasts of GHG emissions using Monte-Carlo generated projections.</t>
  </si>
  <si>
    <t>Eskom, 
CSIR (Council for Scientific and Industrial Research), 
DMRE (Department of Minerals Resources and Energy), 
PCC (Presidential Climate Commission)
SANEDI
University of Cape Town</t>
  </si>
  <si>
    <t>Most mature African energy model with 20+ years development. Informed SA's Long-Term Mitigation Scenarios (2008) and subsequent policy. Integrates with eSAGE (CGE model) for economic impacts, includes water-energy nexus</t>
  </si>
  <si>
    <t>https://www.sciencedirect.com/science/article/pii/S2211467X24003031?ref=pdf_download&amp;fr=RR-2&amp;rr=999b5359f95b6fab</t>
  </si>
  <si>
    <t>(Van Zyl et al., 2018)</t>
  </si>
  <si>
    <t>To estimate emissions reduction pathways for South Africa using a 2°C aggregate warming target and the likely economy-wide net mitigation costs or savings associated with reaching these pathways by prioritizing known lower-cost mitigation measures</t>
  </si>
  <si>
    <t xml:space="preserve">Effort-sharing approach (via CERC) </t>
  </si>
  <si>
    <t xml:space="preserve">Electricity
power generation sector </t>
  </si>
  <si>
    <t>Relied on existing data generated by the DEA and CSIR. The CERC tool is part of the Climate Equity Reference Project</t>
  </si>
  <si>
    <t xml:space="preserve">Ad hoc </t>
  </si>
  <si>
    <t>Yes (NDC targets assessed)</t>
  </si>
  <si>
    <t>Yes. The study is centered on South Africa's NDC and its complex position as a developing country with high historical responsibility, requiring international assistance for highly ambitious mitigation</t>
  </si>
  <si>
    <t xml:space="preserve"> World Wide Fund for Nature 
WWF-South Africa </t>
  </si>
  <si>
    <t>The analysis selected a "middle of the road scenario" that balances capability and responsibility derived from cumulative emissions since 1950. The research aimed to inform discussions for the Talanoa Dialogue (Facilitative Dialogue) focused on enhancing ambition in NDCs. Achieving the ‘fair share’ pathway could yield cumulative net savings of $5.3 billion by 2030 (moderate scenario) or $46.8 billion by 2030 (full decarbonization)</t>
  </si>
  <si>
    <t>https://www.researchgate.net/publication/323220084_The_cost_of_achieving_South_Africa%27s_%27fair_share%27_of_global_climate_change_mitigation</t>
  </si>
  <si>
    <t>(Ntuli et al., 2024)</t>
  </si>
  <si>
    <t>South Africa
Analyzed per province</t>
  </si>
  <si>
    <t>To analyze the road transport structure and model future emissions under Business-As-Usual and Low Carbon Scenarios up to 2050 in South Africa</t>
  </si>
  <si>
    <t>Projections run up to 2050</t>
  </si>
  <si>
    <t>Yes
(Transport sector)</t>
  </si>
  <si>
    <t>Transport sector</t>
  </si>
  <si>
    <t>Proprietary (LEAP)
Inputs were set based on available energy information for the sector, utilizing vehicle registration data collected from the National Traffic Information System (NaTIS)</t>
  </si>
  <si>
    <t>Yes (Aims to decarbonize transport sector; references Auto Green Paper)</t>
  </si>
  <si>
    <t>The study is focused on South Africa, a developing country with a complex socio-economic landscape</t>
  </si>
  <si>
    <t>Local
South Africa
Help of an independant energy specialist is USA (Dioha)</t>
  </si>
  <si>
    <t>Analyzed transport sector structure, noting lack of implementation plans</t>
  </si>
  <si>
    <t>Durban University of Technology, South Africa
North-West University, Potchefstroom, 
South Africa</t>
  </si>
  <si>
    <t>The methodology compares Business-As-Usual and Low Carbon Scenarios. Future projections were calculated using the product of the rate of change of income and the vehicle elasticity to determine the rate of change of elasticity by which the vehicle population increases</t>
  </si>
  <si>
    <t>https://link-springer-com.minesparis-psl.idm.oclc.org/article/10.1186/s42269-024-01192-4</t>
  </si>
  <si>
    <t>(Patankar et al., 2019)</t>
  </si>
  <si>
    <t>TEMOA
(Tools for Energy Model Optimization and Analysis)</t>
  </si>
  <si>
    <t>To explore electricity planning strategies for the electric power system in South Sudan under future conflict uncertainty</t>
  </si>
  <si>
    <t>2017-2037</t>
  </si>
  <si>
    <t>Bottom-up, technology-rich Energy System Optimization Model (ESOM); employs Linear Optimization to minimize system-wide cost; utilizes Multi-stage Stochastic Optimization to account for conflict uncertainty</t>
  </si>
  <si>
    <t>Transmission lines</t>
  </si>
  <si>
    <t xml:space="preserve">SDG 7 </t>
  </si>
  <si>
    <t>Explicitly models the electricity system of South Sudan, a conflict-prone country, using specific data (e.g., generator locations mapped to ten states) and addressing the tropical climate by dividing the year into wet and dry seasons (and day/night slices)</t>
  </si>
  <si>
    <t>Abroad (NC State Univ, USA)</t>
  </si>
  <si>
    <t>Explicitly addressed using a stochastic optimization model that considers the possibility of armed conflict leading to electric power generator damage. Conflict uncertainty is resolved across multiple time stages</t>
  </si>
  <si>
    <t xml:space="preserve">NC State University
NC Central University
</t>
  </si>
  <si>
    <t>The analysis suggests Solar PV can play a critical role, not only for emission mitigation but also as a hedge against economic losses incurred by conflict. The framework is designed to be applicable to other conflict-prone countries</t>
  </si>
  <si>
    <t>https://www.sciencedirect;com/science/article/pii/S0973082618305878</t>
  </si>
  <si>
    <t>(Mentis et al., 2017)</t>
  </si>
  <si>
    <t xml:space="preserve">Sub-Saharan Africa (44 countries modeled on a country-by-country basis)
(Angola, Benin, Botswana, Burkina faso, Burundi, Cameroun, Central african republic, Chad, Republic of the Congo, DRC, Djibouti, Egypt, Equatorial Guinea, Eritrea, Eswatini, Ethiopia, Gabon, Gambia, Ghana, Guinea, Guinea Bissau, Ivory coast, Kenya, Lesotho, Liberia, Madagascar, Malawi, Mali, Mauritania, Mozambique, Namibia, Niger , Nigeria, Rwanda, Senegal, Sierra Leone, Somalia, South Africa, Sudan, Tanzania, Togo, Uganda, Zambia, Zimbabwe) </t>
  </si>
  <si>
    <t>Geospatial Electrification Tool, Bottom-up (GIS analysis)</t>
  </si>
  <si>
    <t>Grid connection</t>
  </si>
  <si>
    <t>Open Source tool (OnSSET) using open access data. The project is hosted by KTH Royal Institute of Technology and released under an MIT Code License.</t>
  </si>
  <si>
    <t>Routine
base of the GEP (Global Electrification Platform) used by the World Bank</t>
  </si>
  <si>
    <t>Provides least-cost strategies on a country-by-country basis for 44 Sub-Saharan African countries. Considers local relevant information for rural, peri-urban, and urban contexts. Factors in topological characteristics (e.g., higher elevation costs, proximity to roads) into cost calculation.</t>
  </si>
  <si>
    <t>Abroad
Sweden, USA, Austria , Italy, Switzerland</t>
  </si>
  <si>
    <t>The core optimization framework assumes no political constraints.</t>
  </si>
  <si>
    <t>KTH Royal Institute of Technology, Sweden
Swedish Science Council
United Nations
Joint Research Centre (JRC) of the European Commission
World Bank
ABB</t>
  </si>
  <si>
    <t>This represented the first application of OnSSET on Sub-Saharan Africa. The analysis considers varying electricity consumption levels, referred to as "tiers of access". The results indicate that at low electricity demand levels, standalone technologies show strong penetration, but higher electricity demand shifts the optimal solution toward mini-grids and grid extensions. Geospatial analysis shows that decentralized systems (mini-grid and stand-alone) could power approximately half (nearly 440 million people) of the electricity connections needed to achieve universal access by 2030.</t>
  </si>
  <si>
    <t>https://iopscience.iop.org/article/10.1088/1748-9326/aa7b29</t>
  </si>
  <si>
    <t>(Brazilian et al., 2012)</t>
  </si>
  <si>
    <t xml:space="preserve">Sub-Saharan Africa (SSA),  excluding RSA
(Angola, Benin, Botswana, Burkina faso, Burundi, Cameroun, Central african republic, Chad, Republic of the Congo, DRC, Djibouti, Egypt, Equatorial Guinea, Eritrea, Eswatini, Ethiopia, Gabon, Gambia, Ghana, Guinea, Guinea Bissau, Ivory coast, Kenya, Lesotho, Liberia, Madagascar, Malawi, Mali, Mauritania, Mozambique, Namibia, Niger , Nigeria, Rwanda, Senegal, Sierra Leone, Somalia, Sudan, Tanzania, Togo, Uganda, Zambia, Zimbabwe) </t>
  </si>
  <si>
    <t>To identify potential pathways and construct high-level, transparent, and economy-wide scenarios required for the power sector in Sub-Saharan Africa to reach universal access to modern energy services by 2030</t>
  </si>
  <si>
    <t>Bottom-up engineering approach ; Uses the OSeMOSYS framework, which is a dynamic, multi-year linear optimization tool</t>
  </si>
  <si>
    <t>Transparent and open source</t>
  </si>
  <si>
    <t>Ad hoc 
(base of a lot of osemosys model and not still used)</t>
  </si>
  <si>
    <t>Specifically focused on SSA countries with very low rates of access to electricity services; Aimed to address the challenge that conventional forecasting techniques are often not adapted to developing countries lacking access</t>
  </si>
  <si>
    <t>Co-developed
Ghana, Austria , USA, Sweden, Ethiopia, Zimbabwe, Ireland, France</t>
  </si>
  <si>
    <t>Yes
Notes that energy demand modeling in SSA is challenged by large informal sectors</t>
  </si>
  <si>
    <t>UNIDO (United Nations Industrial Development Organization,
 IAEA(nternational Atomic Energy Agency),
The Energy Center - Ghana
 World Bank, SAPP, UNEP, African Union Commission</t>
  </si>
  <si>
    <t>The study suggested that reaching full access would likely require more than a tenfold increase in installed generation capacity by 2030 (a roughly 13% average annual growth rate), compared to a historical rate of 1.7%. Issues of cost were generally outside the scope of the main paper</t>
  </si>
  <si>
    <t>https://www.sciencedirect.com/science/article/pii/S0957178711000774?via%3Dihub</t>
  </si>
  <si>
    <t>m.bazilian@unido.org</t>
  </si>
  <si>
    <t>(M.V. Rocco et al., 2021)</t>
  </si>
  <si>
    <t>OSeMOSYS
(with geospatial data)</t>
  </si>
  <si>
    <t>To enhance energy models using geo-spatial data for analyzing future electrification pathways and estimate their potential impact on Tanzania's economy and environment to support the achievement of national sustainable development goals</t>
  </si>
  <si>
    <t>2015-2040</t>
  </si>
  <si>
    <t>Bottom-up optimization model (OSeMOSYS) using linear optimization to compute the least-cost, technically feasible technology mix. Features a novel approach integrating GIS data for geospatial characterization of territory, demand definition (urban/rural), and decision support for on-grid/off-grid solutions.</t>
  </si>
  <si>
    <t>Grid connection, stand-alone solutions</t>
  </si>
  <si>
    <t>Open Source &amp; Open Access data</t>
  </si>
  <si>
    <t>Yes (Translates national policy intentions/targets (NP, E4A) into scenarios; mentions climate resilient pathway)</t>
  </si>
  <si>
    <r>
      <t>Assumptions are</t>
    </r>
    <r>
      <rPr>
        <b/>
        <sz val="14"/>
        <color rgb="FF000000"/>
        <rFont val="Aptos Narrow"/>
        <family val="2"/>
        <scheme val="minor"/>
      </rPr>
      <t xml:space="preserve"> country-specific</t>
    </r>
    <r>
      <rPr>
        <sz val="14"/>
        <color rgb="FF000000"/>
        <rFont val="Aptos Narrow"/>
        <family val="2"/>
        <scheme val="minor"/>
      </rPr>
      <t>. Integrates geospatial data to model alternative technological solutions (on-grid and off-grid) to cover load and provide new accesses at minimum cost. Focuses on rural electrification for non-urban areas.</t>
    </r>
  </si>
  <si>
    <t>Abroad
Italy and Netherlands</t>
  </si>
  <si>
    <t xml:space="preserve">Politecnico di Milano, Italy
 Utrecht University, Netherlands
</t>
  </si>
  <si>
    <t>The novelty lies in the spatial disaggregation: instead of treating Tanzania as a single point ("copper plate"), the country is divided into 26 regional nodes to better simulate transmission costs and local needs.</t>
  </si>
  <si>
    <t>https://www.sciencedirect.com/science/article/pii/S2211467X2030167X?via%3Dihub</t>
  </si>
  <si>
    <t>Tchandao, E. H. (2022)</t>
  </si>
  <si>
    <t xml:space="preserve">OSeMOSYS </t>
  </si>
  <si>
    <t>Up to 2050 (with focus on long-term goals beyond 2030).</t>
  </si>
  <si>
    <t>Bottom-up modeling approach using OSeMOSYS. The methodology is based on economic optimization of the total system costs.</t>
  </si>
  <si>
    <t>Electricity mix/power generation. Demand covers the residential (RES), industrial (IND), and commercial (COM) sectors.</t>
  </si>
  <si>
    <t>Incorporates country-specific constraints, including a current electricity mix heavily reliant on importation (44.29% in 2020) and national development plans for rural electrification using individual solar kits (CiZo) and mini-grids. Includes limits on existing hydroelectric potential (224 MW maximum capacity).</t>
  </si>
  <si>
    <t>Local
UNECA for training</t>
  </si>
  <si>
    <t>N/A
But 92.8% of the workforce is informal according to ILO (International Labour Organization)</t>
  </si>
  <si>
    <t>Examines three policy-related scenarios: Business As Usual (BAU), Net Zero by 2050, and Emission Penalty. This approach is used to explore future investments required for policy continuity or strategy shift.</t>
  </si>
  <si>
    <t>Centre d'Excellence Régional pour la Maîtrise de l'Electricité (CERME)
École Nationale Supérieure d'Ingénieurs (ENSI), Université de Lomé
Institut Universitaire de Technologie, Université Nazi BONI
Ministère des Mines et de l’Energie</t>
  </si>
  <si>
    <t>This study is noted as opening the debate on Togo's electricity mix beyond the usual 2030 horizon. Results suggest solar PV and importation are the optimal economic choices. Achieving universal access requires a tenfold investment effort in 2030. The Net Zero scenario highlights the necessity of undertaking a study on the flexibility of the electric system in the long term.</t>
  </si>
  <si>
    <t>https://ijred.cbiore.id/index.php/ijred/article/view/50104</t>
  </si>
  <si>
    <t>(Ayed et al., 2024)</t>
  </si>
  <si>
    <t>Tunisia 
(Thala City, Governorate Kasserine)</t>
  </si>
  <si>
    <t>To explore the techno-economic feasibility of, both off-grid and on-grid, hybrid renewable energy systems (HES) for remote rural electrification in Thala City, Tunisia. The objectives include maximizing the renewable energy fraction and minimizing the LCOE, NPC, and GHG emissions. The study also seeks to reduce electricity bills, mitigate GHG emissions, alleviate poverty, and foster job creation through productive activities.</t>
  </si>
  <si>
    <t>Bottom-up analysis using a computational simulation and optimization method (HOMER Pro). The model runs for several scenarios based on combinations of renewable energy technologies and storage types.</t>
  </si>
  <si>
    <t>No
(Note: Solar PV is considered a major potential resource in Tunisia generally).</t>
  </si>
  <si>
    <t>Yes
(Via connection to the grid)</t>
  </si>
  <si>
    <t>PHS
Lead Acid Battery storage
Converter and Grid-connection</t>
  </si>
  <si>
    <t>Uses proprietary software (HOMER Pro). Inputs rely on accurate data, including meteorological data, stochastic variables, and resource availability.</t>
  </si>
  <si>
    <t>SDG 1
SDG 7
SDG 8
SDG 13</t>
  </si>
  <si>
    <t>Yes
The planned biogas technology expansion (100 MW by 2030) is aligned with the Tunisian government’s energy transition strategy under the Paris Agreement commitment.</t>
  </si>
  <si>
    <t>Yes. Addresses Tunisia's specific energy constraints, such as the structural energy deficit since 2000. It specifically models the use of olive mill waste biomass, a significant regional resource, for energy production.</t>
  </si>
  <si>
    <t xml:space="preserve">Abroad
Portugal, Austria </t>
  </si>
  <si>
    <t>Addresses uncertainty through sensitivity analysis on factors like wind speed, biomass availability, and the Nominal Discount Rate (NDR). The results indicate that lower NDR values lead to better project economics, stressing the need for careful NDR selection.</t>
  </si>
  <si>
    <t>CENSE – Centre for Environmental and Sustainability Research, NOVA School of Science and Technology, NOVA University Lisbon; Institute of Chemical and Energy Engineering, University of Natural Resources and Life Sciences, Vienna. The results offer insights for decision-makers and investors.</t>
  </si>
  <si>
    <t>The optimal configuration found is Wind/Biomass (BG)/PHS/Grid/Converter, achieving a 76.2% renewable energy fraction. This scenario costs 501,540 USNPC∗∗and∗∗0.042US/kWh LCOE. This cost-optimal system reduces GHG emissions by 76% compared to a grid-alone system.</t>
  </si>
  <si>
    <t>https://www.tandfonline.com/doi/full/10.1080/15567249.2024.2308843#d1e156</t>
  </si>
  <si>
    <t>(Dhakouani et al., 2017)</t>
  </si>
  <si>
    <t>To present a long-term model of Tunisia's electricity system. To unveil potential benefits of increasing Renewable Energy Sources (RES) in electricity production. To help decision makers to draw feasible and optimal long-term pathways towards energy independence. The objective is to determine the cost optimal pathways to reach given energy targets. The study also aimed to accommodate unique characteristics of developing countries.</t>
  </si>
  <si>
    <t>2010 - 2030</t>
  </si>
  <si>
    <t>Bottom-up
dynamic and linear optimization model (OSeMOSYS). It uses a least-cost optimization method.</t>
  </si>
  <si>
    <t>Yes
(Natural Gas - NG fired Steam PPs, CCGTs, OCGTs)</t>
  </si>
  <si>
    <t>Pumped Storage Hydro (PSH)</t>
  </si>
  <si>
    <t>Electricity system</t>
  </si>
  <si>
    <t>Uses the OSeMOSYS open source modeling framework. The use of open data allowed a dialogue with stakeholders. Techno-economic characteristics were updated with real data from the Utility Company (STEG)</t>
  </si>
  <si>
    <t>Yes. The RE scenario reflects the national objective of 30% of RE in the electricity mix. OSeMOSYS models have been used to elaborate Intended Nationally Determined Contributions (INDCs). The scenarios were designed in concordance with the government's strategy.</t>
  </si>
  <si>
    <t>Yes. The paper investigates the peculiarities of Tunisia's electricity system, including the country’s dependence on conventional energy sources, protocols of electricity exchange with neighboring countries (Algeria and Libya), changes in the demand profile when Ramadhan occurs, and targets for job creation.</t>
  </si>
  <si>
    <t>Co-developed
Tunisia and Sweden</t>
  </si>
  <si>
    <t>Yes. The study was motivated by the continued oscillation and uncertainty of fossil fuels prices and the government's subsequent pressure to design a long-term strategy toward energy independence. It also notes that the instability of the North African network limits interconnection use.</t>
  </si>
  <si>
    <t>STEG (Société Tunisienne d’Electricité et de Gaz, the state-owned utility company) provided real data inputs. The work aims to support Tunisian decision makers. Authors are affiliated with Université de Tunis El Manar and KTH Royal Institute of Technology.</t>
  </si>
  <si>
    <t>The analysis compares two scenarios: a Business As Usual (BAU) scenario (natural integration of 5% RES by 2030) and a RE scenario (national objective of 30% RE in the electricity mix). Results show that targeting RES integration can allow higher energy independence without significantly increasing system costs.</t>
  </si>
  <si>
    <t>https://www.sciencedirect.com/science/article/pii/S0360544217316122</t>
  </si>
  <si>
    <t>(Gardumi et al., 2021)</t>
  </si>
  <si>
    <t xml:space="preserve">To analyze potential long-term impacts of the COVID-19 pandemic on the Tunisian electricity supply system using an energy-economy modeling framework.
</t>
  </si>
  <si>
    <t xml:space="preserve">	
2015-2040</t>
  </si>
  <si>
    <t>Hybrid (OSeMOSYS soft-linked with IO model). Bottom-up (technologically detailed) and Optimization (least cost evolution). Used in a deterministic fashion.</t>
  </si>
  <si>
    <t>Self-consumption (autoproduction), LNG imports</t>
  </si>
  <si>
    <t>Electricity supply system</t>
  </si>
  <si>
    <t>Open Source tools (OSeMOSYS and IO model). Data is openly available (though some is aggregated due to confidentiality).</t>
  </si>
  <si>
    <t>SDG 7, 8 and 13</t>
  </si>
  <si>
    <t>Yes (Alignment with INDC targets mentioned)</t>
  </si>
  <si>
    <t>Incorporates country-specific targets (Tunisian Solar Plan/PST) and constraints, with data collected in collaboration with local institutions (STEG and ANME). Analyzes changes in consumption patterns and demand projections specific to Tunisia due to the pandemic.</t>
  </si>
  <si>
    <t>Co-developed (KTH, Imperial College, ENIT, GIZ, Institut Tunisien de la Compétitivité)
Tunisia, Sweden, UK, Germany, Tunisia</t>
  </si>
  <si>
    <t>Addresses high uncertainty over economic recovery, impacts of the pandemic, and long-term shocks in natural gas prices (projected fall by 35% in 2020). Scenarios reflect potential changes in policy and investment priorities. Also considers the risk of economic impacts if a Carbon Border Adjustment Mechanism is introduced by the EU.</t>
  </si>
  <si>
    <t>Ecole Nationale d’Ingénieurs de Tunis
STEG (?), ANME (?), 
GIZ (Involved in development/data/scenario design)</t>
  </si>
  <si>
    <t>The study demonstrated that solar photovoltaic solutions remain highly competitive with gas-fired generation under different gas price projections. It splits the year into 108 time steps (7 seasons × 2 day types × 8 parts per day) to represent time variability.</t>
  </si>
  <si>
    <t>https://www.sciencedirect.com/science/article/pii/S2211467X21001437</t>
  </si>
  <si>
    <t>(Trotter et al., 2022)</t>
  </si>
  <si>
    <t xml:space="preserve">MOMILP 
Multi-objective, long-term energy planning optimisation model (specific model tailored for Uganda, generalizing the Generation Expansion Problem - GEP)
</t>
  </si>
  <si>
    <t xml:space="preserve">To determine the location, type, capacity, and timing of power system infrastructure additions in a national power system with low existing infrastructure, minimizing system costs while simultaneously minimizing sub-national energy access inequality.
</t>
  </si>
  <si>
    <t xml:space="preserve">2016-2040
modeled in 5-year time periods
</t>
  </si>
  <si>
    <t xml:space="preserve">Multi-objective optimisation model. It is a generalization of the Generation Expansion Problem (GEP). Uses Mixed Integer Linear Programming (MILP) with a solution algorithm based on the ϵ-constraint method.
</t>
  </si>
  <si>
    <t>Battery storage, PSH, inclusion of electrification inequality objective</t>
  </si>
  <si>
    <t>Electricity/Power System</t>
  </si>
  <si>
    <t xml:space="preserve">Data consisted of real-life data pooled from approximately 40 different sources. Input data and computational code are freely available from the authors upon request.
</t>
  </si>
  <si>
    <t>Yes (NDC carbon emissions constraint considered)</t>
  </si>
  <si>
    <t xml:space="preserve">The model is tailored towards national power systems with little existing power infrastructure, characteristic of many Sub-Saharan African countries (Uganda's access rate was below 25% in 2016). It explicitly models demand constraints in terms of electrification rates (allowing for suppressed demand) and integrates both on-grid and off-grid electrification. The geographical resolution is high, dividing Uganda into 112 administrative districts.
</t>
  </si>
  <si>
    <t>Abroad
UK
University of Oxford
University of Bath
Imperial College London</t>
  </si>
  <si>
    <t xml:space="preserve">Addresses uncertainty by modeling different scenarios and objectives (cost vs. equality). The resulting solutions are compared directly against the Ugandan government’s official policy targets (Vision 2040).
</t>
  </si>
  <si>
    <t>UMEME Ltd. Uganda (?), 
GIZ Uganda (Shared raw data) (?)</t>
  </si>
  <si>
    <t xml:space="preserve">This study was the first energy optimisation study of the Ugandan network. Results strongly challenge Uganda’s official plans, finding the government's planned nuclear expansion to be infeasible and sub-optimal. Achieving widespread electrification equality increases total discounted system costs by only 3%. Off-grid technologies are selected for the majority of household connections (two-thirds by 2040), emphasizing solar PV and battery combined systems.
</t>
  </si>
  <si>
    <t>https://www.sciencedirect.com/science/article/pii/S030626191930594X</t>
  </si>
  <si>
    <t>philipp.trotter@smithschool.ox.ac.uk</t>
  </si>
  <si>
    <t>O. Adeoye, C. Spataru (2019)</t>
  </si>
  <si>
    <t>PLEXOS Integrated Energy Modelling tool</t>
  </si>
  <si>
    <t>West Africa (14 ECOWAS countries)
Benin, Burkina Faso, Cote d' Ivoire, The Gambia, Ghana, Guinea, Guinea Bissau, Liberia, Mali, Niger , Nigeria, Sierra Leone, Senegal and Togo</t>
  </si>
  <si>
    <t>2016-2030</t>
  </si>
  <si>
    <t>Multi-region economic dispatch model, Optimization</t>
  </si>
  <si>
    <t>possibility of hydropower imports from Central Africa</t>
  </si>
  <si>
    <t>Electricity network/Power system</t>
  </si>
  <si>
    <t>Proprietary (PLEXOS)
Uses data provided by the WAPP Information and coordination Centre. Aims to contribute to understanding the role and benefits of solar PV in the WAPP.</t>
  </si>
  <si>
    <t>Focuses on the challenges of meeting rapidly growing electricity demand and low economic development in the West African region. Addresses the need to diversify away from hydro and gas regional projects. Explicitly models the intermittency (spatial and temporal) of solar energy in different locations.</t>
  </si>
  <si>
    <t>Abroad (UCL Energy Institute, UK)</t>
  </si>
  <si>
    <t>Examines two policy-related scenarios: a Baseline scenario (existing and planned infrastructure fully operational) and a Renewable scenario (increased solar PV integration based on technical potential).</t>
  </si>
  <si>
    <t>WAPP (West African Power Pool). Ghana Energy Commission, Senegal, Morocco (Users of PLEXOS in planning context)</t>
  </si>
  <si>
    <t>Developed a high spatial (33 regions) and temporal (1-hour) resolution model to capture intermittency. Found high Solar PV integration reduces supply-demand gap.
Previous regional models did not consider the spatial intermittency of RE sources.</t>
  </si>
  <si>
    <t>https://www.sciencedirect.com/science/article/pii/S1364032119308548</t>
  </si>
  <si>
    <t>(Ishaku et al., 2022)</t>
  </si>
  <si>
    <t>West African Nations, covering fourteen (14) ECOWAS members
Benin, Burkina Faso, Cote d' Ivoire, The Gambia, Ghana, Guinea, Guinea Bissau, Liberia, Mali, Niger , Nigeria, Sierra Leone, Senegal and Togo</t>
  </si>
  <si>
    <t>To present a sustainable and economically viable pathway to achieve 100% electricity access and 48% renewable energy sources (RES) share in the West African region by 2030, and to determine the necessary RE electricity generation capacities, economic costs, and supply strategies to balance the projected future electricity demand</t>
  </si>
  <si>
    <t>bottom-up approach</t>
  </si>
  <si>
    <t>Pumped Hydro Storage (PHS)</t>
  </si>
  <si>
    <t>electricity development pathways and the power generation sector</t>
  </si>
  <si>
    <t>Addresses 100% electricity access (aligns with SDG 7) and implements a Decarbonisation Strategy, which aligns with GHG emission reductions (implicitly SDG 13)</t>
  </si>
  <si>
    <t>Focuses entirely on WAPP targets, addressing the region's energy poverty problem, and accounts for national differences in RE potential and land mass for installation</t>
  </si>
  <si>
    <t>Abroad 
Turkey
Aalborg University for EnergyPLAN</t>
  </si>
  <si>
    <t>Cyprus International University (Turkey)
WAPP/ECOWAS (?)</t>
  </si>
  <si>
    <t xml:space="preserve">The study proposes a unified synchronous electricity grid network and finds the most feasible scenario integrates Natural gas (42,000 MW), Hydro (29,000 MW), Wind (13,000 MW), and PV (13,000 MW), resulting in a total investment cost of USD 250.37 billion. Nigeria accounts for 60% of the total regional electricity demand.
</t>
  </si>
  <si>
    <t>https://www.mdpi.com/2071-1050/14/23/15933</t>
  </si>
  <si>
    <t>(Abuzayed et al., 2025)</t>
  </si>
  <si>
    <t>PyPSA-Earth and OnSSET
Dual-Model Framework</t>
  </si>
  <si>
    <t>To model and evaluate resilient, low-carbon pathways for Zambia’s power system by 2030. To explore pathways to achieve universal electricity access by 2030. To assess the trade-offs between grid stability, climate targets, and equitable access. To reduce hydropower dependency and mitigate climate risks.</t>
  </si>
  <si>
    <t>up to 2030</t>
  </si>
  <si>
    <t>Bottom-up approach. PyPSA-Earth uses a linear optimal power flow problem to minimize annualized system costs. OnSSET analyzes spatial electrification strategies (off-grid/mini-grid solutions). The dual framework integrates centralized planning and decentralized off-grid solutions.</t>
  </si>
  <si>
    <t>Battery storage (essential flexible technology). Off-grid and hybrid solutions (mini-grids and standalone systems) are critical for cost-effective access. Transmission expansion is also modeled.</t>
  </si>
  <si>
    <t>Uses open-source modeling tools (PyPSA-Earth and OnSSET). The model data repository for Zambia is publicly available.</t>
  </si>
  <si>
    <t xml:space="preserve">Yes. The study relates to Zambia’s efforts, noting that the government's Renewable Energy Feed-in Tariff (REFiT) program aims to attract investment in PV and wind. The analysis also incorporates policy-driven scenarios using the Integrated Resource Plan (IRP).
	</t>
  </si>
  <si>
    <t>Yes. Addresses Zambia’s high vulnerability to climate-induced hydrological variability (droughts) due to its hydro-dominated system. Focuses on achieving universal electricity access by 2030 in a developing country context with low electrification rates. The framework is designed to have important implications for other developing countries facing similar challenges.</t>
  </si>
  <si>
    <t>Co-developed
UK, Zambia, Germany, Spain</t>
  </si>
  <si>
    <t>Yes. The study addresses system reliance and vulnerability to climate-induced hydrological variability. Scenarios are constructed varying water availability and coal expansion to test resilience under different conditions. It provides actionable policy recommendations for a resilient and inclusive energy transition.</t>
  </si>
  <si>
    <t>Provides policy recommendations for Zambian authorities. Authors are affiliated with international institutions including the University of Cambridge, University of Edinburgh, and The Copperbelt University. The study uses data aligned with the Ministry of Energy’s Integrated Resource Plan (IRP).</t>
  </si>
  <si>
    <t>The study’s novelty lies in its Dual-Model Framework (PyPSA-Earth/OnSSET) that simultaneously optimizes centralized power system expansion and decentralized rural electrification solutions. Key finding: diversification using solar, wind, and battery storage is essential to reduce the vulnerability caused by hydropower reliance, ensuring energy security and climate resilience.</t>
  </si>
  <si>
    <t>https://www.sciencedirect.com/science/article/pii/S0301421525002939</t>
  </si>
  <si>
    <t>Kumbuso Joshua Nyoni (2022)</t>
  </si>
  <si>
    <t>(2022 – 2063)</t>
  </si>
  <si>
    <t>Soft-linking: Optimization (OSeMOSYS) + Flexibility analysis (FlexTool)
Linear optimization</t>
  </si>
  <si>
    <t>Energy Storage</t>
  </si>
  <si>
    <t>Energy Transition/Electricity</t>
  </si>
  <si>
    <t>Uses Open-source modeling platforms (OSeMOSYS and FlexTool). Utilized the starter data kit (from the Climate Compatible Growth Programme) when specific Zambian cost data was unavailable. Hourly capacity factors determined using Renewables Ninja.</t>
  </si>
  <si>
    <t>Addresses the low electricity access rate (43%) and targets improved access. Incorporates data on Zambian indigenous resource potential (e.g., hydropower, solar, wind, coal). Detailed analysis conducted by dividing Zambia into five interconnected nodes. Uses country-specific assumptions where available, offsetting missing data using starter kits.</t>
  </si>
  <si>
    <t>Co-developed
Diaspora
University of Edinburgh UK</t>
  </si>
  <si>
    <t>Compares three scenarios: Business As Usual (BAU), the new Integrated Resource Plan (IRP) (which proposes capacity expansion projects), and Net Zero prospects. The model assesses if the proposed IRP and Net Zero scenarios are pragmatic and aids in emissions abatement. Flexibility issues identified under the IRP provide an opportunity to revisit assumptions.</t>
  </si>
  <si>
    <t>Focuses on determining the pragmatism and cost of electricity generation under long-term climate targets.
Requires evaluation of the pragmatic nature and cost viability of electricity generation under Net Zero.</t>
  </si>
  <si>
    <t>https://www.researchsquare.com/article/rs-2368899/v1</t>
  </si>
  <si>
    <t>Modèles/outils</t>
  </si>
  <si>
    <t>Nombre</t>
  </si>
  <si>
    <t>Pourcentage</t>
  </si>
  <si>
    <t>Hybrid</t>
  </si>
  <si>
    <t>Others</t>
  </si>
  <si>
    <t>LEAP - OSeMOSYS</t>
  </si>
  <si>
    <t>ONSSET - OSeMOSYS</t>
  </si>
  <si>
    <t>LEAP - MCDM</t>
  </si>
  <si>
    <t>MESSAGE/SPLAT</t>
  </si>
  <si>
    <t>Flextool - OSeMOSYS</t>
  </si>
  <si>
    <t>MESSAGE - MAED</t>
  </si>
  <si>
    <t>GIS based tool</t>
  </si>
  <si>
    <t>LEAP - NEMO</t>
  </si>
  <si>
    <t>LEAP - CLEWS</t>
  </si>
  <si>
    <t>MESSAGE - SIMPACTS</t>
  </si>
  <si>
    <t>TEMOA</t>
  </si>
  <si>
    <t>PYPSA - OnSSET</t>
  </si>
  <si>
    <t>NECAL 2050</t>
  </si>
  <si>
    <t>Year</t>
  </si>
  <si>
    <t>Number</t>
  </si>
  <si>
    <t>classification</t>
  </si>
  <si>
    <t>count</t>
  </si>
  <si>
    <t>Proprietary</t>
  </si>
  <si>
    <t>data availability</t>
  </si>
  <si>
    <t>Open/Public repositery</t>
  </si>
  <si>
    <t>Public secondary sources (reports, etc..)</t>
  </si>
  <si>
    <t>Institutional / Restricted</t>
  </si>
  <si>
    <t>Couverture</t>
  </si>
  <si>
    <t>Continental</t>
  </si>
  <si>
    <t>Regional</t>
  </si>
  <si>
    <t>Rural</t>
  </si>
  <si>
    <t>Région</t>
  </si>
  <si>
    <t>West africa</t>
  </si>
  <si>
    <t>Central Africa</t>
  </si>
  <si>
    <t>East Africa</t>
  </si>
  <si>
    <t>North Africa</t>
  </si>
  <si>
    <t>Island</t>
  </si>
  <si>
    <t>Pays</t>
  </si>
  <si>
    <t>Frequence</t>
  </si>
  <si>
    <t>DRC</t>
  </si>
  <si>
    <t xml:space="preserve">Niger </t>
  </si>
  <si>
    <t>Guinea Bissau</t>
  </si>
  <si>
    <t>Reunion</t>
  </si>
  <si>
    <t>time horizon</t>
  </si>
  <si>
    <t>Frequency</t>
  </si>
  <si>
    <t>Mayotte (France)</t>
  </si>
  <si>
    <t>Reunion (France)</t>
  </si>
  <si>
    <t>Swaziland</t>
  </si>
  <si>
    <t>Africa</t>
  </si>
  <si>
    <t>UK</t>
  </si>
  <si>
    <t>Netherlands</t>
  </si>
  <si>
    <t>Korea</t>
  </si>
  <si>
    <t>Co-developed</t>
  </si>
  <si>
    <t>Abroad</t>
  </si>
  <si>
    <t>Technologies</t>
  </si>
  <si>
    <t>Technology</t>
  </si>
  <si>
    <t>Percentage</t>
  </si>
  <si>
    <t>Approach</t>
  </si>
  <si>
    <t>Bottom up</t>
  </si>
  <si>
    <t>Top down</t>
  </si>
  <si>
    <t>Time horizon</t>
  </si>
  <si>
    <t>Sector</t>
  </si>
  <si>
    <t>Transport</t>
  </si>
  <si>
    <t>Informal economy</t>
  </si>
  <si>
    <t>Frequency of use</t>
  </si>
  <si>
    <t>Count</t>
  </si>
  <si>
    <t>sdg</t>
  </si>
  <si>
    <t>name</t>
  </si>
  <si>
    <t>No poverty</t>
  </si>
  <si>
    <t>zero hunger</t>
  </si>
  <si>
    <t>Good health</t>
  </si>
  <si>
    <t>Clean water</t>
  </si>
  <si>
    <t>Decent work and economic growth</t>
  </si>
  <si>
    <t>Industry, innovation</t>
  </si>
  <si>
    <t>ireduced inequalities</t>
  </si>
  <si>
    <t>Responsible consumption</t>
  </si>
  <si>
    <t>Climate action</t>
  </si>
  <si>
    <t>Life on land</t>
  </si>
  <si>
    <t>ndc</t>
  </si>
  <si>
    <t>Methodology Type</t>
  </si>
  <si>
    <t>Description &amp; Examples</t>
  </si>
  <si>
    <t>Optimization Models</t>
  </si>
  <si>
    <t>Pure Optimization. These models use Linear Programming (LP) or Mixed Integer Linear Programming (MILP) to find the least-cost solution.</t>
  </si>
  <si>
    <t>Hybrid / Integrated</t>
  </si>
  <si>
    <t>Combined Frameworks. Studies that link two or more tools (e.g., Optimization + GIS, or Optimization + Simulation).</t>
  </si>
  <si>
    <t>Simulation Models</t>
  </si>
  <si>
    <t>Scenario-based. Models that forecast demand or track the impact of specific decisions without solving for a cost-optimum.</t>
  </si>
  <si>
    <t>Geospatial / Network</t>
  </si>
  <si>
    <t>GIS-Focused. Tools where the primary methodology is spatial analysis for electrification planning.</t>
  </si>
  <si>
    <t>Total</t>
  </si>
  <si>
    <t>Modelisation</t>
  </si>
  <si>
    <t>Deterministic</t>
  </si>
  <si>
    <t>Leap</t>
  </si>
  <si>
    <t>OseMOSYS</t>
  </si>
  <si>
    <t>Afrique du sud</t>
  </si>
  <si>
    <t>Ethiopie</t>
  </si>
  <si>
    <t>Egypte</t>
  </si>
  <si>
    <t>Cameroun</t>
  </si>
  <si>
    <t>Bénin</t>
  </si>
  <si>
    <t>Ouganda</t>
  </si>
  <si>
    <t>Zambie</t>
  </si>
  <si>
    <t>Tunisie</t>
  </si>
  <si>
    <t>Maroc</t>
  </si>
  <si>
    <t>Gambie</t>
  </si>
  <si>
    <t>Iles Maurice</t>
  </si>
  <si>
    <t>Ile de la réunion</t>
  </si>
  <si>
    <t>Soudan du sud</t>
  </si>
  <si>
    <t>Tanzanie</t>
  </si>
  <si>
    <t>NAPP</t>
  </si>
  <si>
    <t>Burkina faso</t>
  </si>
  <si>
    <t>Lybia</t>
  </si>
  <si>
    <t>Congo</t>
  </si>
  <si>
    <t>Central african Republic</t>
  </si>
  <si>
    <t>Sao Tomé and Principe</t>
  </si>
  <si>
    <t>PROSPECTS+</t>
  </si>
  <si>
    <t>AIMMS</t>
  </si>
  <si>
    <t>Bioenergy Mass-Energy Balance Model</t>
  </si>
  <si>
    <t>NetLogo</t>
  </si>
  <si>
    <t>Business Case for Hybrid Waste to Energy System for Ghana</t>
  </si>
  <si>
    <t>To develop a business case for a hybrid waste-to-energy plant in Ghana by assessing its techno-economic feasibility.</t>
  </si>
  <si>
    <t>The hybrid plant is not economically sustainable at its current size, as its energy production cost is too high. A viable business case requires expanding the plant's capacity to at least 1.6 GWh per year, with an increased share of solar PV.</t>
  </si>
  <si>
    <t>Professorship of Material and Energy Valorisation of Biogenous Residues, Professorship of Waste and Resource Management, University of Rostock, Council for Scientiﬁc and Industrial Research – Institute of Industrial Research, Department of Agricultural and Biosystems Engineering, Kwame Nkrumah University of Science and Technology (KNUST)</t>
  </si>
  <si>
    <t>https://doi.org/10.1007/978-3-031-68330-5_5</t>
  </si>
  <si>
    <t>María Yetano Roche</t>
  </si>
  <si>
    <t>Built for net-zero: analysis of long-term greenhouse gas emission pathways for the Nigerian cement sector</t>
  </si>
  <si>
    <t>To identify and critically examine potential decarbonisation pathways for Nigeria's cement sector in order to meet the country's long-term climate goals.</t>
  </si>
  <si>
    <t>In the most ambitious scenario, emissions from the cement sector can plateau by the late 2030s, resulting in a 21% total increase by 2050 compared to 2015 levels.</t>
  </si>
  <si>
    <t>Wuppertal Institute for Climate, Environment and Energy</t>
  </si>
  <si>
    <t>https://doi.org/10.1016/j.jclepro.2022.135446</t>
  </si>
  <si>
    <t>Precious K. Maine et al.</t>
  </si>
  <si>
    <t>Blockchain application in energy trading for grid-connected prosumers</t>
  </si>
  <si>
    <t>To incorporate renewable energy and blockchain technology to optimise the Gautrain railway link's energy consumption and cost, enabling peer-to-peer energy trading among prosumers.</t>
  </si>
  <si>
    <t>A multi-objective optimisation model can balance the trade-off between minimising PV system cost and maximising power generation. The developed smart contract effectively enables peer-to-peer energy trading, balancing energy deficits and surpluses among different prosumers.</t>
  </si>
  <si>
    <t>https://doi.org/10.1016/j.prime.2024.100586</t>
  </si>
  <si>
    <t>kgomotso990.pk@gmail.com</t>
  </si>
  <si>
    <t>Hironobu Matsuo et al.</t>
  </si>
  <si>
    <t>GHI-based numerical model</t>
  </si>
  <si>
    <t>Bridging complexity and accessibility: A novel model for PV and BESS capacity estimation in rural microgrids near the equatorial region</t>
  </si>
  <si>
    <t>To develop a simplified numerical model with empirical equations for estimating the optimal capacities of PV and BESS in rural microgrids, providing an accessible alternative to complex simulation software.</t>
  </si>
  <si>
    <t>The derived regression equations accurately predict optimal PV and BESS capacities using only load profile and solar irradiance data, with a mean absolute percentage error below 2.5% compared to HOMER simulations.</t>
  </si>
  <si>
    <t>Graduate School of Integrated Science and Technology, National University Corporation Shizuoka University, Hamamatsu, Shizuoka 432-8561, Japan,Department of Research and Development, Kalinga Institute of Industrial Technology, Bhubaneswar, Odisha, India</t>
  </si>
  <si>
    <t>JP,IN</t>
  </si>
  <si>
    <t>https://doi.org/10.1016/j.prime.2025.101107</t>
  </si>
  <si>
    <t>matsuo.hironobu@shizuoka.ac.jp</t>
  </si>
  <si>
    <t>Bakhta Recioui et al.</t>
  </si>
  <si>
    <t>Biogas as alternative fuel for the road transportation sector in Algeria by 2050: a case study Ouargla</t>
  </si>
  <si>
    <t>To estimate the potential demand for biogas in the road transport sector of Ouargla, Algeria, through 2050 and to evaluate the environmental impacts of substituting conventional fuels.</t>
  </si>
  <si>
    <t>By 2050, integrating biogas vehicles to reach a 30% market share in Ouargla's road transport sector could reduce annual CO2 emissions by 285.78 thousand tons, a 43% saving compared to a conventional fuel scenario.</t>
  </si>
  <si>
    <t>Resource Valorization and Promotion Laboratory Saharan Islands (LVPRS), Faculty of Applied Sciences, Kasdi Merbah University, Ouargla, Faculty of Technology, Saad Dahlab De Blida 1 University, Blida, Faculty of Applied Sciences, Process Engineering Laboratory (PEL), Kasdi Merbah University Ouargla</t>
  </si>
  <si>
    <t>https://doi.org/10.54021/seesv5n2-261</t>
  </si>
  <si>
    <t>recbakhta@gmail.com</t>
  </si>
  <si>
    <t>Katie Chong et al.</t>
  </si>
  <si>
    <t>Bioenergy for Sustainable Local Energy Services and Energy Access in Africa Bioenergy Mass-Energy Balance Model Methodology document</t>
  </si>
  <si>
    <t>ET,GH,KE,MZ,NG,RW,ZA,TZ,UG,ZM</t>
  </si>
  <si>
    <t>10</t>
  </si>
  <si>
    <t>EAPP, WAPP, SAPP</t>
  </si>
  <si>
    <t>To describe a mass-energy balance model developed as a scoping tool for stakeholders. The model is designed to help assess the technical viability of bioenergy technology investments across seven specific industries in Sub-Saharan Africa.</t>
  </si>
  <si>
    <t>The model quantifies mass and energy flows for bioenergy pathways, such as combustion or anaerobic digestion, based on user-defined inputs like feedstock type and target capacity. It allows users to conduct 'virtual experiments' to estimate heat and power outputs, but with an anticipated uncertainty level of +/-30%.</t>
  </si>
  <si>
    <t>Aston University</t>
  </si>
  <si>
    <t>https://publications.aston.ac.uk/id/eprint/42963/</t>
  </si>
  <si>
    <t>bioenergy@aston.ac.uk</t>
  </si>
  <si>
    <t>Diemuodeke, E.O et al.</t>
  </si>
  <si>
    <t>Building Integrated Hybrid PV-Battery-Diesel Generator Energy System for Oil Producing Communities in Niger-Delta Region of Nigeria</t>
  </si>
  <si>
    <t>To model an optimal hybrid PV-battery-diesel generator energy system for households in the oil-producing communities of Nigeria's Niger Delta region.</t>
  </si>
  <si>
    <t>The optimal hybrid PV-battery-diesel system reduces the net present cost by 17% and cuts CO2 emissions by 28.2% per year compared to a standalone diesel generator.</t>
  </si>
  <si>
    <t>Department of Offshore, Process and Energy Engineering, School of Engineering, Cranfield University, Department of Mechanical Engineering, College of Engineering, University of Port Harcourt, Department of Physics, Faculty of Science, Federal University of Petroleum Resources, Department of Physics, College of Science, University of Port Harcourt</t>
  </si>
  <si>
    <t>o.e.diemuodeke@cranfield.ac.uk</t>
  </si>
  <si>
    <t>Rashmi Krishnan</t>
  </si>
  <si>
    <t>Biomass residues for power generation: A simulation study of their usage at Liberia’s plantations</t>
  </si>
  <si>
    <t>To simulate rural electrification in Liberia using biomass residues from rubber and oil palm plantations and to evaluate the economic feasibility of different operational strategies.</t>
  </si>
  <si>
    <t>Power generation from plantation residues is feasible, requiring less than 2% of a plantation’s producing area to support the system for 30 years. Sizing power plants to meet plantation demand first results in lower costs and higher profitability.</t>
  </si>
  <si>
    <t>University of Michigan</t>
  </si>
  <si>
    <t>https://backend.production.deepblue-documents.lib.umich.edu/server/api/core/bitstreams/e061c453-dcd7-4007-93d5-25beb09c478a/content</t>
  </si>
  <si>
    <t>T.C. Chineke et al.</t>
  </si>
  <si>
    <t>Boosting the Harvesting of Nigeria’s Abundant Renewable Energy Potentials and Legal Implications</t>
  </si>
  <si>
    <t>To showcase the solar electricity potential in selected Nigerian cities using PVGIS data and to advocate for a stronger legal and policy framework to support renewable energy adoption.</t>
  </si>
  <si>
    <t>Southern Nigeria possesses high solar electricity potential, ranging from 4.5 to 6.5 kWh/m2, but its harvesting is hindered by the lack of a coherent legal framework and effective implementation of policies.</t>
  </si>
  <si>
    <t>Imo State University, Michael Okpara University of Agriculture</t>
  </si>
  <si>
    <t>https://doi.org/10.20319/mijst.2022.8.119134</t>
  </si>
  <si>
    <t>chidiezie@gmail.com</t>
  </si>
  <si>
    <t>capacity_expansion, production_cost</t>
  </si>
  <si>
    <t>ECOS</t>
  </si>
  <si>
    <t>Neve Fields et al.</t>
  </si>
  <si>
    <t>CORE-D</t>
  </si>
  <si>
    <t>CORE-D: county resolution energy demand projections for multi-scale modelling and multi-level governance dialogues in Kenya</t>
  </si>
  <si>
    <t>To develop county-resolution energy demand models for all 47 Kenyan counties using a new downscaling methodology. This aims to overcome data availability barriers and support integrated energy planning between county and national levels.</t>
  </si>
  <si>
    <t>The study produced 47 open-source energy demand models and baseline projections for every county in Kenya. This provides a consistent, multi-scale framework to support integrated energy planning and facilitate dialogue between county and national governments.</t>
  </si>
  <si>
    <t>2070</t>
  </si>
  <si>
    <t>overcome historic energy planning barriers, consistent framework, facilitating stakeholder discussion, accessible and synergised demand analysis approach, standardised integration to national level models, bi-directional modelling dialogue, open-sourced, free, accessible, accessible to non-experts, easy uptake in resource strained planning units, seamless future updating, not data intensive, minimum single base-year data collection, capacity building and educational resource, flexible and easy methodology, high utility for vast case study application</t>
  </si>
  <si>
    <t>limited readiness for detailed county scale scenario analysis, no way to run multiple counties at once or disaggregate a national model to county resolutions within the MAED interface, time consuming for cases where the user is interested in national or regional scale projections with county resolutions, base year of 2019 is becoming outdated, lack of county data, poor and fragmented data for county targets and priorities, validation can't yet be undertaken from comparing MAED county demand results to existing CEPs</t>
  </si>
  <si>
    <t>Loughborough University, Energy and Petroleum Regulatory Authority, UCL Energy Institute, Strathmore Energy Research Centre (SERC), Imperial College London</t>
  </si>
  <si>
    <t>Least Cost Power Development Planning Team, Energy and Petroleum Regulatory Authority</t>
  </si>
  <si>
    <t>https://doi.org/10.1016/j.rset.2025.100131</t>
  </si>
  <si>
    <t>N.Fields@lboro.ac.uk</t>
  </si>
  <si>
    <t>Kotb M. Kotb et al.</t>
  </si>
  <si>
    <t>Coordinated power management and optimized techno-enviro-economic design of an autonomous hybrid renewable microgrid: A case study in Egypt</t>
  </si>
  <si>
    <t>To design an optimal autonomous hybrid renewable energy system for a community in Egypt by comparing five scenarios based on techno-enviro-economic criteria and assessing the power quality of the best option.</t>
  </si>
  <si>
    <t>The most cost-effective configuration is a hybrid system of solar PV, wind turbines, a diesel generator, and battery storage, achieving the lowest net present cost ($351,223) and cost of energy ($0.2262/kWh).</t>
  </si>
  <si>
    <t>Electrical Power and Machines Engineering Department, Faculty of Engineering, Tanta University, Department of Electric Power Engineering, Faculty of Electrical Engineering and Informatics, Budapest University of Technology and Economics, State Key Laboratory of Advanced Electromagnetic Engineering and Technology, School of Electrical and Electronic Engineering, Huazhong University of Science and Technology</t>
  </si>
  <si>
    <t>EG, HU, CN</t>
  </si>
  <si>
    <t>https://doi.org/10.1016/j.enconman.2020.113185</t>
  </si>
  <si>
    <t>kotb.mohamed@f-eng.tanta.edu.eg, Mohammad.elkadim@f-eng.tanta.edu.eg</t>
  </si>
  <si>
    <t>D. Timmons et al.</t>
  </si>
  <si>
    <t>Cost minimization for fully renewable electricity systems: A Mauritius case study</t>
  </si>
  <si>
    <t>To model the minimum-cost combination of technologies for a national electricity system based entirely on renewable sources, using Mauritius as a case study.</t>
  </si>
  <si>
    <t>The minimum-cost portfolio for a fully renewable electricity system in Mauritius includes a balanced mix of solar, wind, and biomass generation, combined with electricity storage.</t>
  </si>
  <si>
    <t>flexibility to adapt formulations to assess variability, transparency needed to inform Mauritian policy dialogue about renewable energy</t>
  </si>
  <si>
    <t>time-slice increments (day and night) are too long to capture peak demand, model data reflect only one composite year of weather conditions, daily covariances between the sources are missing, actual curtailment is likely underestimated</t>
  </si>
  <si>
    <t>Department of Economics, University of Massachusetts Boston; Department of Physics, Faculty of Science, The University of Mauritius, Reduit, Mauritius; Mechanical and Production Engineering Department, The University of Mauritius, Reduit, Mauritius; Department of Energy Technology, Royal Institute of Technology (KTH), Stockholm, Sweden; Electrical and Electronic Engineering Department, The University of Mauritius, Reduit, Mauritius; Chemical and Environmental Engineering, The University of Mauritius, Reduit, Mauritius</t>
  </si>
  <si>
    <t>US, MU, SE</t>
  </si>
  <si>
    <t>https://doi.org/10.1016/j.enpol.2019.110895</t>
  </si>
  <si>
    <t>david.timmons@umb.edu</t>
  </si>
  <si>
    <t>Computational sizing of solar powered peanut oil extraction in Senegal using a synthetic load profile</t>
  </si>
  <si>
    <t>To design a custom hybrid photovoltaic power system for a small-scale peanut oil processing enterprise in Senegal by first creating a synthetic electrical load profile based on the company's operations.</t>
  </si>
  <si>
    <t>The most economical power solution is a hybrid system with 18.6 kWp of solar panels, 16 kWh of battery storage, and a grid connection, which reduces the net present cost by more than half compared to a grid-only scenario.</t>
  </si>
  <si>
    <t>University of Hohenheim, Gaston Berger University, CIRAD</t>
  </si>
  <si>
    <t>DE, SN, FR</t>
  </si>
  <si>
    <t>https://doi.org/10.1016/j.esd.2024.101391</t>
  </si>
  <si>
    <t>bonzi.wiomoujoevin@uni-hohenheim.de</t>
  </si>
  <si>
    <t>Sonia Ramos-Galdo et al.</t>
  </si>
  <si>
    <t>Comprehensive approach for electricity and clean cooking access through solar photovoltaic mini grids: The Kobe refugee camp case study</t>
  </si>
  <si>
    <t>To evaluate the techno-economic feasibility and benefits of using optimized photovoltaic mini-grids to power electric pressure cookers for clean cooking in a refugee camp.</t>
  </si>
  <si>
    <t>Integrating high-efficiency electric cooking appliances significantly increases the initial investment for a mini-grid but has a minimal impact on the levelized cost of energy (LCOE), while also being economically and environmentally beneficial compared to traditional firewood stoves.</t>
  </si>
  <si>
    <t>Innovation and Technology for Development Centre, Universidad Polit´ecnica de Madrid (itdUPM), Instituto de Energía Solar, Universidad Polit´ecnica de Madrid, Energy from Women, Department of Organizational Engineering, Business Administration and Statistics, Industrial Engineering School, Universidad Polit´ecnica de Madrid</t>
  </si>
  <si>
    <t>https://doi.org/10.1016/j.esd.2025.101691</t>
  </si>
  <si>
    <t>sonia.ramos.galdo@upm.es</t>
  </si>
  <si>
    <t>Jamiu O. Oladigbolu et al.</t>
  </si>
  <si>
    <t>Comparative study and sensitivity analysis of a standalone hybrid energy system for electriﬁcation of rural healthcare facility in Nigeria</t>
  </si>
  <si>
    <t>To assess the techno-economic viability of different hybrid energy systems for powering a rural health clinic in northern Nigeria and identify the optimal configuration.</t>
  </si>
  <si>
    <t>A hybrid system combining solar PV, a diesel generator, and battery storage is the optimal solution, providing the lowest Net Present Cost ($16,457) and Cost of Energy ($0.259/kWh).</t>
  </si>
  <si>
    <t>Department of Electrical and Computer Engineering, King Abdulaziz University, Jeddah 21589, Saudi Arabia; Renewable Energy Research Group, King Abdulaziz University, Jeddah 21589, Saudi Arabia; Department of Electrical and Electronics Engineering, Federal University of Technology, PMB 65, Minna, Nigeria; Institute for Intelligent Systems, Faculty of Engineering &amp; the Built Environment, University of Johannesburg, South Africa</t>
  </si>
  <si>
    <t>SA, NG, ZA</t>
  </si>
  <si>
    <t>https://doi.org/10.1016/j.aej.2021.04.042</t>
  </si>
  <si>
    <t>omotayooladigbolu@gmail.com</t>
  </si>
  <si>
    <t>C.J. Okeke et al.</t>
  </si>
  <si>
    <t>NREL-SAM</t>
  </si>
  <si>
    <t>Comparative assessment of concentrated solar power and photovoltaic for power generation and green hydrogen potential in West Africa: A case study on Nigeria</t>
  </si>
  <si>
    <t>To assess the potential for large-scale photovoltaic (PV) and concentrated solar power (CSP) generation across Nigeria and identify ideal locations to support green hydrogen production.</t>
  </si>
  <si>
    <t>Solar photovoltaic (PV) technology is superior to parabolic trough concentrated solar power (PT-CSP) in Nigeria, producing double the energy output at six times less cost per unit of electricity.</t>
  </si>
  <si>
    <t>Centre for Renewable Energy Systems Technology (CREST), Wolfson School of Mechanical, Electrical and Manufacturing Engineering, Loughborough University, School of Water, Energy, and Environment (SWEE), Cranfield University, Department of Geoinformatics &amp; Surveying, Faculty of Environmental Studies, University of Uyo</t>
  </si>
  <si>
    <t>UK, NG</t>
  </si>
  <si>
    <t>https://doi.org/10.1016/j.rser.2025.115548</t>
  </si>
  <si>
    <t>C.Okeke@lboro.ac.uk</t>
  </si>
  <si>
    <t>Ayodele Benjamin Esan et al.</t>
  </si>
  <si>
    <t>Conceptual model framework for demand response ancillary services deployed by inter-connected microgrids in West Africa – A Nigerian case study</t>
  </si>
  <si>
    <t>To propose a conceptual model for inter-linking rural microgrids in West Africa, enabling them to provide ancillary services to one another and improve electricity reliability.</t>
  </si>
  <si>
    <t>The optimal hybrid system for the case-study rural Nigerian community comprises a 350 kW solar PV array, a 150 kW diesel generator, 300 battery units, and a 100 kW converter.</t>
  </si>
  <si>
    <t>Landmark University, Covenant University</t>
  </si>
  <si>
    <t>https://doi.org/10.1016/j.ref.2020.06.002</t>
  </si>
  <si>
    <t>esan.ayodele@lmu.edu.ng</t>
  </si>
  <si>
    <t>K. Kusakana and H.J. Vermaak</t>
  </si>
  <si>
    <t>Cost and performance evaluation of hydrokinetic-diesel hybrid systems</t>
  </si>
  <si>
    <t>To investigate the potential of hydrokinetic-diesel hybrid systems for providing cost-effective electricity in rural South Africa by comparing them to other supply options.</t>
  </si>
  <si>
    <t>Hydrokinetic-diesel hybrid systems have lower net present costs and a lower cost of energy than standalone photovoltaic, hydrokinetic, or diesel generator options for rural power supply.</t>
  </si>
  <si>
    <t>Central University of Technology, Free State</t>
  </si>
  <si>
    <t>kkusakana@cut.ac.za</t>
  </si>
  <si>
    <t>Shameem Hasan et al.</t>
  </si>
  <si>
    <t>Comparative techno-economic analyses and optimization of standalone and grid-tied renewable energy systems for South Asia and Sub-Saharan Africa</t>
  </si>
  <si>
    <t>GH, CM</t>
  </si>
  <si>
    <t>4</t>
  </si>
  <si>
    <t>WAPP, CAPP</t>
  </si>
  <si>
    <t>To evaluate and compare the economic, technical, and environmental performance of standalone and grid-tied hybrid renewable energy systems for four specific rural locations in South Asia and Sub-Saharan Africa.</t>
  </si>
  <si>
    <t>Grid-tied hybrid renewable energy systems are substantially more cost-effective than standalone systems in all locations, with a levelized cost of energy (LCOE) that is between 5 and 17 times lower.</t>
  </si>
  <si>
    <t>Department of Electrical and Electronic Engineering, Ahsanullah University of Science and Technology, Dhaka, Bangladesh</t>
  </si>
  <si>
    <t>https://doi.org/10.1016/j.rineng.2024.101964</t>
  </si>
  <si>
    <t>shameemhasan.eee@aust.edu</t>
  </si>
  <si>
    <t>Raymond Kimera et al.</t>
  </si>
  <si>
    <t>Considerations for a sustainable hybrid mini-grid system: A case for Wanale village, Uganda</t>
  </si>
  <si>
    <t>To design and optimize a hybrid mini-grid system for a remote village in Uganda, using software to model different configurations that can meet electricity demand reliably and affordably.</t>
  </si>
  <si>
    <t>A hybrid mini-grid combining hydro, solar PV, battery storage, and a diesel generator provides the most reliable and economic electricity supply, meeting the village's demand at the lowest cost of energy.</t>
  </si>
  <si>
    <t>Energy Research Centre, University of Cape Town, Department of Electrical Engineering, University of Cape Town, Centre for Renewable and Sustainable Energy Studies, University of Stellenbosch</t>
  </si>
  <si>
    <t>https://scielo.org.za/scielo.php?pid=S1021-447X2014000100005&amp;script=sci_abstract</t>
  </si>
  <si>
    <t>Soufiyan Bahetta et al.</t>
  </si>
  <si>
    <t>Comparative effectiveness of environmental regulation instruments: Case of the Moroccan electricity mix</t>
  </si>
  <si>
    <t>To assess the impact of a carbon tax and emission standards on the adoption of renewable energy technologies in the Moroccan electricity mix.</t>
  </si>
  <si>
    <t>A carbon tax provides a stronger incentive for adopting renewable energy technologies than emission standards, resulting in more significant reductions in fuel and operational costs for conventional power plants.</t>
  </si>
  <si>
    <t>long-term perspective of energy planning,evaluate the long-term impacts</t>
  </si>
  <si>
    <t>short-term impact is not considered,analytical framework relies on a linear approach,non-perfect market situation</t>
  </si>
  <si>
    <t>Ibn tofail University of Kénitra, Faculty of Economics and Management—Laboratory of Economics and Management of Organizations</t>
  </si>
  <si>
    <t>10.3934/energy.2021050</t>
  </si>
  <si>
    <t>soufiyan.bahetta@uit.ac.ma</t>
  </si>
  <si>
    <t>L. Kangaji et al.</t>
  </si>
  <si>
    <t>Cost Optimization Model for a Grid-Connected Offshore Wind and Tidal Power Generation System Using Homer: A Case Study in Buffels Bay South Africa</t>
  </si>
  <si>
    <t>To optimize the cost of a grid-connected offshore wind and tidal power generation system in Buffels Bay, South Africa. To assess the economic feasibility of this hybrid system in meeting the area's specific load requirements.</t>
  </si>
  <si>
    <t>A hybrid system is an economically viable and sustainable alternative, with stable tidal energy providing a predictable base load. Wind turbines supplement energy production when conditions are favorable, mitigating intermittency and improving overall system reliability.</t>
  </si>
  <si>
    <t>Peninsula University of Technology</t>
  </si>
  <si>
    <t>https://doi.org/10.54554/ijeeas.2025.8.01.003</t>
  </si>
  <si>
    <t>laskangaji@gmail.com</t>
  </si>
  <si>
    <t>Bankole Adebanji et al.</t>
  </si>
  <si>
    <t>Comparative study of off-grid and grid-connected hybrid power system: issues, future prospects and policy framework</t>
  </si>
  <si>
    <t>To compare the technical and economic performance of an off-grid versus a grid-connected small hydro-solar-diesel hybrid power system for a case study in Nigeria.</t>
  </si>
  <si>
    <t>The grid-connected hybrid power system is superior to the off-grid system in both technical and economic terms for the location studied. Grid-connected systems are proposed for urban areas, while off-grid systems are better for remote villages where grid extension is infeasible.</t>
  </si>
  <si>
    <t>Department of Electrical and Electronic Engineering, Ekiti State University, Ado Ekiti, Nigeria</t>
  </si>
  <si>
    <t>10.11591/ijeecs.v22.i2.pp752-759</t>
  </si>
  <si>
    <t>bankole.adebanji@eksu.edu.ng</t>
  </si>
  <si>
    <t>Hanane Ait Lahoussine Oualia et al.</t>
  </si>
  <si>
    <t>System Advisor Model (SAM)</t>
  </si>
  <si>
    <t>Comparative Study Between Direct Steam Generation and Molten Salt Solar Tower Plants in the Climatic Conditions of the Eastern Moroccan Region</t>
  </si>
  <si>
    <t>To assess and compare the thermal and economic performance of Molten Salt (MS) and Direct Steam Generation (DSG) solar tower power systems in the climatic conditions of eastern Morocco.</t>
  </si>
  <si>
    <t>The molten salt solar tower plant has higher annual energy production (86.3 GWh vs. 83.3 GWh) and a 12.5% lower Levelized Electricity Cost (LEC) than the Direct Steam Generation (DSG) plant.</t>
  </si>
  <si>
    <t>Laboratoire de Mécanique et d’Energétique, Faculté des Sciences, Université Mohammed 1, Oujda, Morocco, Univ. Artois, Univ. Lille, IMT-Lille Douai &amp; Yncréa-HEI, Laboratoire Génie Civil &amp; géo-Environnement (ULR 4515), Technoparc Futura, Béthune, France</t>
  </si>
  <si>
    <t>MA, FR</t>
  </si>
  <si>
    <t>https://doi.org/10.14710/ijred.9.2.287-294</t>
  </si>
  <si>
    <t>amezrhab@yahoo.fr</t>
  </si>
  <si>
    <t>Chidiebere Diyoke et al.</t>
  </si>
  <si>
    <t>Comparison of the Grid and Off-Grid Hybrid Power Systems for Application in University Buildings in Nigeria</t>
  </si>
  <si>
    <t>To compare the techno-economic and environmental performance of optimal on-grid and off-grid hybrid renewable power systems for university buildings across four climatic zones in Nigeria.</t>
  </si>
  <si>
    <t>Grid-connected PV/Converter systems are the cheapest power supply option, with energy costs ranging from $0.08-$0.11/kWh. Off-grid systems are more expensive ($0.22-$0.34/kWh) but offer lower emissions and greater autonomy.</t>
  </si>
  <si>
    <t>Enugu State University of Science and Technology</t>
  </si>
  <si>
    <t>https://doi.org/10.14710/ijred.2023.49814</t>
  </si>
  <si>
    <t>chidiebere.diyoke@esut.edu.ng</t>
  </si>
  <si>
    <t>M A Badr et al.</t>
  </si>
  <si>
    <t>Cost Analysis of Hybrid Wind Energy Generating System Considering CO2 Emissions</t>
  </si>
  <si>
    <t>To study the effect of a hybrid wind-diesel-battery system on the cost of electricity for a remote community, considering the economic benefit of reducing CO2 emissions.</t>
  </si>
  <si>
    <t>A hybrid wind-diesel-battery system is more cost-effective for supplying power to a remote community than a conventional diesel-only generator system.</t>
  </si>
  <si>
    <t>National Research Centre, Industrial Engineering Department, Faculty of Engineering, University of Fayoum</t>
  </si>
  <si>
    <t>https://doi.org/10.5281/zenodo.1124289</t>
  </si>
  <si>
    <t>dr_mabadr@yahoo.com</t>
  </si>
  <si>
    <t>E B Agyekum et al.</t>
  </si>
  <si>
    <t>Comparative evaluation of renewable energy scenario in Ghana</t>
  </si>
  <si>
    <t>To assess the potential for solar and wind energy across Ghana and determine the most financially viable location for a solar power plant by comparing three distinct regions.</t>
  </si>
  <si>
    <t>The northern sector of Ghana is the most financially viable location for a solar power project due to its high solar irradiation, resulting in the shortest payback period and highest rate of return.</t>
  </si>
  <si>
    <t>Ural Federal University named after the first President of Russia Boris Yeltsin</t>
  </si>
  <si>
    <t>https://doi.org/10.1088/1757-899X/643/1/012157</t>
  </si>
  <si>
    <t>agyekumephraim@yahoo.com</t>
  </si>
  <si>
    <t>Michael O. Dioha et al.</t>
  </si>
  <si>
    <t>Comparative Performance Analysis of Different Silicon-based Photovoltaic Technologies in Nigeria</t>
  </si>
  <si>
    <t>To model and compare the performance of three different silicon-based photovoltaic technologies for a 10 MW grid-connected solar plant across the six geopolitical zones of Nigeria.</t>
  </si>
  <si>
    <t>Amorphous silicon (a-Si) plants produce the highest energy yield, while monocrystalline silicon (mc-Si) plants have the maximum overall system efficiency and annual energy density, making them better for space-constrained projects.</t>
  </si>
  <si>
    <t>TERI School of Advanced Studies,Deakin University</t>
  </si>
  <si>
    <t>IN,AU</t>
  </si>
  <si>
    <t>https://doi.org/10.1109/PEEIC.2018.8665460</t>
  </si>
  <si>
    <t>Obi, Obinna Kingsley et al.</t>
  </si>
  <si>
    <t>Critical Contingency Analysis: Enhancing Stability in Nigeria's 330kv Grid</t>
  </si>
  <si>
    <t>To evaluate the security of the Nigerian 330kV transmission grid by identifying and ranking critical equipment outages that could affect system performance.</t>
  </si>
  <si>
    <t>The outage of the M2S transmission line poses the most significant threat to grid stability. Conversely, the failure of the SAPELE NIPP generator has a negligible impact on the system.</t>
  </si>
  <si>
    <t>Department of Electrical Engineering, Nnamdi Azikiwe University Awka, Nigeria</t>
  </si>
  <si>
    <t>10.35629/5252-0701123130</t>
  </si>
  <si>
    <t>https://doi.org/10.35629/5252-0701123130</t>
  </si>
  <si>
    <t>Alloubra Marie E. AFFAINIE GASSON</t>
  </si>
  <si>
    <t>CÔTE D’IVOIRE ELECTRIFICATION PLANNING USING GEOSPATIAL MODELLING (OnSSET)</t>
  </si>
  <si>
    <t>To model and compare two different strategies for achieving 100% electricity access in Côte d'Ivoire by 2030: a grid-dominant approach versus a least-cost, technology-neutral mix.</t>
  </si>
  <si>
    <t>The grid-dominant electrification strategy is the less expensive option, costing over $700 million less than the least-cost scenario that incorporates more off-grid technologies.</t>
  </si>
  <si>
    <t>CI-ENERGIE</t>
  </si>
  <si>
    <t>https://doi.org/10.5281/zenodo.18502902</t>
  </si>
  <si>
    <t>meaffainie@cinergies.ci</t>
  </si>
  <si>
    <t>Comparison of Least-Cost Pathways towards Universal Electricity Access in Somalia over Different Timelines.</t>
  </si>
  <si>
    <t>To study the effects of different timelines and levels of myopia on the least-cost technology mix and costs for achieving universal electricity access in Somalia.</t>
  </si>
  <si>
    <t>Longer-term planning favors a centralized grid network, whereas short-sighted myopic planning leads to higher long-term costs and a technology mix with a greater share of stand-alone PV systems.</t>
  </si>
  <si>
    <t>Division of Energy Systems, Department of Energy Technology, KTH Royal Institute of Technology, Project Implementation Unit, Ministry of Energy and Water Resources, KTH Climate Action Centre, KTH Royal Institute of Technology</t>
  </si>
  <si>
    <t>SE, SO</t>
  </si>
  <si>
    <t>https://doi.org/10.3390/en16186489</t>
  </si>
  <si>
    <t>asahl@kth.se</t>
  </si>
  <si>
    <t>Vedaste Ndayishimiye et al.</t>
  </si>
  <si>
    <t>Cost-optimal coordinated generation and transmission expansion planning in the context of overcapacity in power systems</t>
  </si>
  <si>
    <t>To assess power system overcapacity in Rwanda and propose a coordinated generation and transmission expansion planning model to better align infrastructure investment with demand.</t>
  </si>
  <si>
    <t>Delaying certain generation projects while strengthening the transmission network can reduce overcapacity by 79% within five years and lower operating costs by 11.7% compared to the current master plan.</t>
  </si>
  <si>
    <t>integrated planning, cost-effective, resilient, sustainable power sector, reduces overcapacity, improves efficiency, minimizes stranded assets</t>
  </si>
  <si>
    <t>Department of Electrical and Computer Engineering, Makerere University, Kampala, Uganda</t>
  </si>
  <si>
    <t>https://doi.org/10.1049/enc2.70022</t>
  </si>
  <si>
    <t>vedastendayishimiye@yahoo.com</t>
  </si>
  <si>
    <t>Gregory E. T. Gamula et al.</t>
  </si>
  <si>
    <t>Contribution of the Energy Sector towards Global Warming in Malawi</t>
  </si>
  <si>
    <t>2013</t>
  </si>
  <si>
    <t>To project Malawi's future energy demand and the resulting global warming effects from implementing its national biomass and electricity development strategies, both separately and combined.</t>
  </si>
  <si>
    <t>Implementing both the biomass and electricity investment plans is the best course of action, as this combination provides the highest energy supply to meet demand.</t>
  </si>
  <si>
    <t>2008</t>
  </si>
  <si>
    <t>School of Environmental Studies, China University of Geosciences, Wuhan, China; School of Economics and Management, China University of Geosciences, Wuhan, China</t>
  </si>
  <si>
    <t>http://dx.doi.org/10.4236/epe.2013.53028</t>
  </si>
  <si>
    <t>pengwy@cug.edu.cn</t>
  </si>
  <si>
    <t>Aki, A.O. et al.</t>
  </si>
  <si>
    <t>Cost Comparative Analysis of Solar/Utility and Diesel/Utility Hybrid Power System for a Typical Residential Building</t>
  </si>
  <si>
    <t>To compare the costs of a solar/utility hybrid power system with a diesel/utility hybrid power system for a typical residential home in Benin City, Nigeria.</t>
  </si>
  <si>
    <t>The solar/utility hybrid system is more efficient, feasible, and economical than the diesel/utility system, resulting in a 90% drop in the cost of energy (COE), net present cost (NPC), and operating cost.</t>
  </si>
  <si>
    <t>Delta State University of Science and Technology, University of Benin</t>
  </si>
  <si>
    <t>https://doi.org/10.38124/ijisrt/25apr2233</t>
  </si>
  <si>
    <t>Mahmoud Aref et al.</t>
  </si>
  <si>
    <t>Considering Dust Accumulation on PV for Sizing PV/Wind/Battery Energy System Based on Weather Data</t>
  </si>
  <si>
    <t>To determine the optimal size of a hybrid PV/Wind/Battery system for an isolated Egyptian city, considering the impact of dust accumulation under various PV panel cleaning schedules.</t>
  </si>
  <si>
    <t>The optimal configuration is a hybrid PV/Wind/Battery system with a weekly cleaning schedule for the solar panels, which achieves the lowest net present cost ($103M) and cost of energy ($0.319/kWh).</t>
  </si>
  <si>
    <t>Department of Electrical Engineering, faculty of engineering, Assiut University, Egypt</t>
  </si>
  <si>
    <t>https://doi.org/10.21608/jaet.2022.138428.1167</t>
  </si>
  <si>
    <t>Ayobami S. Oyewo et al.</t>
  </si>
  <si>
    <t>Contextualizing the scope, scale, and speed of energy pathways toward sustainable development in Africa</t>
  </si>
  <si>
    <t>To model and compare diverging fossil fuel-dominated and renewable energy-based pathways for Africa's energy system, assessing their costs and sustainability.</t>
  </si>
  <si>
    <t>A renewable energy pathway is more cost-effective and climate-compatible for Africa than fossil fuel-based alternatives. Solar PV and battery storage systems are the key technologies for achieving a carbon-neutral system.</t>
  </si>
  <si>
    <t>novel and sophisticated techno-economic energy modeling tool, high geo-spatial and full hourly resolution, cost-efficient and climate-compatible transition</t>
  </si>
  <si>
    <t>cost assumptions may be too optimistic, uniform CoC across Africa, policies and finance largely lacking, high computational time</t>
  </si>
  <si>
    <t>12% to 7%</t>
  </si>
  <si>
    <t>https://doi.org/10.1016/j.isci.2022.104965</t>
  </si>
  <si>
    <t>solomon.oyewo@lut.ﬁ</t>
  </si>
  <si>
    <t>Sampath Kumar Venkatachary et al.</t>
  </si>
  <si>
    <t>Cost Optimization of Micro grids Using Homer: A Case Study in Botswana</t>
  </si>
  <si>
    <t>To model the optimal design and operation of a microgrid for a university in Botswana by comparing three different scenarios involving solar PV, diesel generators, and the grid.</t>
  </si>
  <si>
    <t>A microgrid combining diesel, solar PV, and a grid connection has the lowest net present cost, making it the most economically favorable option. However, this configuration also has the largest carbon footprint.</t>
  </si>
  <si>
    <t>Amity University, BIUST</t>
  </si>
  <si>
    <t>IN, BW</t>
  </si>
  <si>
    <t>https://www.econjournals.com/index.php/ijeep/article/view/5258</t>
  </si>
  <si>
    <t>sampathkumaris123@gmail.com</t>
  </si>
  <si>
    <t>Michael O. Ukoba et al.</t>
  </si>
  <si>
    <t>Composite Multi-Criteria Decision Analysis for Optimization of Hybrid Renewable Energy Systems for Geopolitical Zones in Nigeria</t>
  </si>
  <si>
    <t>To evaluate various optimal hybrid renewable energy systems (solar, wind, biomass) for households across Nigeria's six geopolitical zones using a composite multi-criteria decision analysis.</t>
  </si>
  <si>
    <t>A hybrid system combining a biomass generator, solar PV, and battery storage (GPBES) is the best configuration for households in all geopolitical zones. This system's cost of energy (0.151–0.156 US$/kWh) is competitive with the national grid.</t>
  </si>
  <si>
    <t>Energy and Thermoﬂuid Research Group, Department of Mechanical Engineering, Faculty of Engineering, University of Port Harcourt; Department of Electrical and Computer Engineering, Shaqra University; Department of Mechanical Engineering, School of Engineering and Technology, Federal University of Technology Owerri; Mechanical Engineering and Design, School of Engineering and Applied Science, Aston University; Department of Electrical Engineering, Mirpur University of Science and Technology</t>
  </si>
  <si>
    <t>NG, SA, UK, PK</t>
  </si>
  <si>
    <t>http://dx.doi.org/10.3390/su12145732</t>
  </si>
  <si>
    <t>ogheneruona.diemuodeke@uniport.edu.ng</t>
  </si>
  <si>
    <t>Samuel Sarpong Asamoah et al.</t>
  </si>
  <si>
    <t>Comparative assessment of a stand-alone and a grid-connected hybrid system for a community water supply system: A case study of Nankese community in the eastern region of Ghana</t>
  </si>
  <si>
    <t>To conduct a comparative assessment of a grid-connected hybrid power system and a stand-alone hybrid system for a community water supply in Ghana.</t>
  </si>
  <si>
    <t>The grid-connected PV hybrid system was the most economically viable option, with a levelized cost of energy (LCOE) of $0.0824/kWh, which is significantly cheaper than both the grid-only and the stand-alone PV-genset systems.</t>
  </si>
  <si>
    <t>Department of Energy and Petroleum Engineering, University of Energy and Natural Resources, Sunyani, Ghana; Department of Mechanical and Manufacturing Engineering, University of Energy and Natural Resources, Sunyani, Ghana; Department of Energy Systems Engineering, Koforidua Technical University, Koforidua, Ghana; Regional Centre of Energy and Environmental Sustainability (RCEES), Ghana</t>
  </si>
  <si>
    <t>https://doi.org/10.1016/j.sciaf.2022.e01331</t>
  </si>
  <si>
    <t>felix.uba@uenr.edu.gh</t>
  </si>
  <si>
    <t>S Kibaara et al.</t>
  </si>
  <si>
    <t>Comparative Analysis of the Implementation of Solar PV Systems using the ECOS Model and HOMER Software: A Kenyan Scenario</t>
  </si>
  <si>
    <t>To compare solar PV system simulations for a Kenyan village using the new ECOS model and the established HOMER software, highlighting the ECOS model's novel inclusion of social, health, and environmental externalities.</t>
  </si>
  <si>
    <t>The Levelised Cost of Electricity (LCOE) from the ECOS model is 70% higher than that from HOMER, because ECOS monetizes and includes land, environmental, and social costs that HOMER does not consider.</t>
  </si>
  <si>
    <t>JKUAT, TUM</t>
  </si>
  <si>
    <t>https://doi.org/10.1109/ENERGYCon48941.2020.9236543</t>
  </si>
  <si>
    <t>samuelkariuki@tum.ac.ke</t>
  </si>
  <si>
    <t>aoamole@bellsuniversity.edu.ng</t>
  </si>
  <si>
    <t>Natei Ermias Benti et al.</t>
  </si>
  <si>
    <t>Combining green energy technologies to electrify rural community of Wollega, Western Ethiopia</t>
  </si>
  <si>
    <t>To evaluate the technical, economic, and environmental feasibility of using a hybrid energy system, combining solar PV, wind, diesel, and batteries, to electrify the rural Yana Doro community in Western Ethiopia.</t>
  </si>
  <si>
    <t>A standalone system combining solar photovoltaic (PV) panels with battery storage is the most cost-effective configuration, offering the lowest net present cost (NPC) and cost of electricity (COE).</t>
  </si>
  <si>
    <t>Computational Data Science Program, College of Natural and Computational Sciences, Addis Ababa University, Center for Environmental Science, College of Natural and Computational Sciences, Addis Ababa University, Department of Physics, College of Natural and Computational Sciences, Wolaita Sodo University</t>
  </si>
  <si>
    <t>https://doi.org/10.1016/j.sciaf.2022.e01467</t>
  </si>
  <si>
    <t>natei.ermias@aau.edu.et, yedilfana.setarge@aau.edu.et</t>
  </si>
  <si>
    <t>Abdelhamid Issa Hassane et al.</t>
  </si>
  <si>
    <t>Comparative Analysis of Hybrid Renewable Energy Systems for Off-Grid Applications in Chad</t>
  </si>
  <si>
    <t>To assess the technical, economic, and environmental feasibility of six different hybrid renewable energy systems for electrifying five isolated rural sites in Chad.</t>
  </si>
  <si>
    <t>The most cost-effective hybrid system varies by location, with a photovoltaic/battery system having the lowest Net Present Cost in one village and a photovoltaic/wind/battery system achieving the lowest Levelized Cost of Energy in another.</t>
  </si>
  <si>
    <t>Higher National Institute of Petroleum of Mao, Universiti Tun Hussein Onn Malaysia, University of N'Djamena, National Higher Polytechnic School of Douala, University Institute of Technology, University of Liège</t>
  </si>
  <si>
    <t>TD, MY, CM, BE</t>
  </si>
  <si>
    <t>https://doi.org/10.14710/ijred.2022.39012</t>
  </si>
  <si>
    <t>abdelhamidissa@gmail.com</t>
  </si>
  <si>
    <t>Natei Ermias Benti</t>
  </si>
  <si>
    <t>Combining Wind and Solar Energy to Meet Demands in Somali Region of Ethiopia (A Case of Dembel District)</t>
  </si>
  <si>
    <t>To assess the suitability of a stand-alone wind-solar hybrid power system for the off-grid Dembel district in Ethiopia and to model the most cost-effective configuration.</t>
  </si>
  <si>
    <t>The area has abundant solar potential but its wind resources are not promising for power generation. The most cost-effective system is a hybrid of solar PV, a diesel generator, and batteries, which can provide power with a 91% renewable fraction.</t>
  </si>
  <si>
    <t>College of Natural and Computational Sciences, Center for Environmental Science, Addis Ababa University</t>
  </si>
  <si>
    <t>https://doi.org/10.11648/j.ajme.20170304.13</t>
  </si>
  <si>
    <t>natei.ermias@aau.edu.et</t>
  </si>
  <si>
    <t>A. O. Amole et al.</t>
  </si>
  <si>
    <t>Comparative Analysis of Techno-Environmental Design of Wind and Solar Energy for Sustainable Telecommunications Systems in Different Regions of Nigeria</t>
  </si>
  <si>
    <t>To design and simulate solar, wind, and diesel energy systems to power telecommunication base stations (BTSs) in Nigeria's six geographical zones and determine the most suitable renewable option for each region.</t>
  </si>
  <si>
    <t>Solar PV is the most technically suitable and environmentally friendly power source for telecommunication base stations across all six studied locations in Nigeria, providing power with minimal unmet load and zero emissions.</t>
  </si>
  <si>
    <t>Department of Electrical, Electronics, and Telecommunication Engineering, College of Engineering, Bells University of Technology, Ota, Ogun State, Nigeria, Electrical Department, Federal Airports Authority of Nigeria, Murtala Muhammed International Airport Ikeja, Lagos, Nigeria</t>
  </si>
  <si>
    <t>W. Ajeba et al.</t>
  </si>
  <si>
    <t>Comparative Analysis of Off-grid Small Hydro-Solar PV-Diesel Hybrid System in South-west, Nigeria</t>
  </si>
  <si>
    <t>To perform a comparative techno-economic analysis of an off-grid small hydro, solar PV, and diesel generator hybrid system for three locations in South-west Nigeria.</t>
  </si>
  <si>
    <t>The optimal configuration for two locations (Molete and Ede) is a PV-battery-hydro system, while the third (Abeokuta) requires a PV-diesel-battery-hydro system. The study concludes that these hybrid systems are economically and technically viable options for the areas.</t>
  </si>
  <si>
    <t>Ekiti State University, Ado-Ekiti, Nigeria</t>
  </si>
  <si>
    <t>http://dx.doi.org/10.24018/ejers.2021.6.6.2590</t>
  </si>
  <si>
    <t>fredajeba yahoo.co.uk</t>
  </si>
  <si>
    <t>R Ouederni et al.</t>
  </si>
  <si>
    <t>homer pro</t>
  </si>
  <si>
    <t>Co-Optimized Design of Islanded Hybrid Microgrids Using Synergistic AI Techniques: A Case Study for Remote Electrification</t>
  </si>
  <si>
    <t>To determine the optimal design of a hybrid PV-wind-diesel-battery system for a remote Namibian village by comparing AI-based optimization algorithms (GWO and HHO) with HOMER Pro software.</t>
  </si>
  <si>
    <t>The Grey Wolf Optimization (GWO) algorithm yielded the most cost-effective system design, achieving a minimum energy cost of USD 0.268/kWh, which was lower than both the Harris Hawks Optimization and HOMER Pro results.</t>
  </si>
  <si>
    <t>Computer Laboratory for Electrical Systems,INSAT,University of Carthage,Africa Space Innovation Centre,French-South African Institute of Technology,Department of Electrical,Electronic and Computer Engineering,Cape Peninsula University of Technology</t>
  </si>
  <si>
    <t>TN,ZA</t>
  </si>
  <si>
    <t>https://doi.org/10.3390/en18133456</t>
  </si>
  <si>
    <t>ramia.ouederni@isimg.tn</t>
  </si>
  <si>
    <t>Cyprien Nsengimana et al.</t>
  </si>
  <si>
    <t>Comparative Analysis of Reliable, Feasible, and Low-Cost Photovoltaic Microgrid for a Residential Load in Rwanda</t>
  </si>
  <si>
    <t>To compare three different photovoltaic microgrid models—one grid-connected and two off-grid—to determine the most reliable, feasible, and low-cost option for a household in Rwanda.</t>
  </si>
  <si>
    <t>A grid-connected photovoltaic system with battery storage is the most affordable and reliable model, delivering electricity at a cost four times cheaper than the national tariff.</t>
  </si>
  <si>
    <t>State Key Laboratory of Reliability and Intelligence of Electrical Equipment, School of Electrical Engineering, Hebei University of Technology, Tianjin 300130, China</t>
  </si>
  <si>
    <t>https://doi.org/10.1155/2020/8855477</t>
  </si>
  <si>
    <t>cyprienn98@gmail.com</t>
  </si>
  <si>
    <t>Oumaima Ait Omar et al.</t>
  </si>
  <si>
    <t>Comparative Analysis of PV and Hybrid PV–Wind Supply for a Smart Building with Water-Purification Station in Morocco</t>
  </si>
  <si>
    <t>To evaluate the technical, economic, and environmental feasibility of powering a smart building and its water-purification station with either a stand-alone PV system or a hybrid PV-wind system.</t>
  </si>
  <si>
    <t>Adding a small wind turbine to the PV system doubles the renewable energy fraction from 8.5% to 17.9% and improves the project's economics. The hybrid configuration reduces the levelized cost of electricity, lowers the net present cost, and avoids nearly 48 tonnes of CO2 annually.</t>
  </si>
  <si>
    <t>Laboratory of Advanced Systems Engineering (ISA), National School of Applied Science, Ibn Tofail University, Kenitra 14000, Morocco,Higher National School of Chemistry-ENSC, Ibn Tofail University, Kenitra 14000, Morocco,Facultad de Informática y Electrónica, Escuela Superior Politécnica de Chimborazo, Panamericana Sur km 1 1/2, Riobamba EC060155, Ecuador</t>
  </si>
  <si>
    <t>MA,EC</t>
  </si>
  <si>
    <t>https://doi.org/10.3390/su17198604</t>
  </si>
  <si>
    <t>oumaima.aitomar@uit.ac.ma</t>
  </si>
  <si>
    <t>Ajeba S. Wilfred et al.</t>
  </si>
  <si>
    <t>Catalyzing Uninterrupted Energy Availability in Nigeria through Decentralized Off-Grid Hybrid Energy Exploitation</t>
  </si>
  <si>
    <t>To evaluate a decentralized, off-grid hybrid energy model as a feasible solution for providing continuous and sustainable power in Abeokuta, Nigeria.</t>
  </si>
  <si>
    <t>A hybrid system combining solar PV, a diesel generator, battery storage, and small hydro power is the optimal configuration, providing a 99.9% renewable fraction at a levelized cost of energy of $0.290/kWh.</t>
  </si>
  <si>
    <t>10.5120/ijca2022922114</t>
  </si>
  <si>
    <t>Ben Parkes et al.</t>
  </si>
  <si>
    <t>TIAM-UCL</t>
  </si>
  <si>
    <t>Climate change in Africa: costs of mitigating heat stress</t>
  </si>
  <si>
    <t>DZ,AO,BJ,BW,BF,BI,CM,CF,TD,CD,DJ,EG,GQ,ER,ET,GA,GM,GH,GN,GW,CI,KE,LS,LR,LY,MG,MW,ML,MR,MA,MZ,NA,NE,NG,CG,RW,SN,SL,SO,ZA,SD,SZ,TG,TN,UG,TZ,ZM,ZW</t>
  </si>
  <si>
    <t>48</t>
  </si>
  <si>
    <t>COMELEC, SAPP, WAPP, EAPP, CAPP</t>
  </si>
  <si>
    <t>To project the change in energy demand for space cooling and the associated costs of mitigating heat stress across Africa using a least-cost energy system optimisation model.</t>
  </si>
  <si>
    <t>The total increase in energy costs to prevent heat stress is $51bn by 2035 and $487bn by 2076.</t>
  </si>
  <si>
    <t>UHI effect not simulated,climate change effect applied to Africa region and cooling demand only,ensemble mean used instead of range</t>
  </si>
  <si>
    <t>Sorbonne Universités,University of Manchester,University College London,ESPACE-DEV, Univ Montpellier, IRD</t>
  </si>
  <si>
    <t>FR,GB</t>
  </si>
  <si>
    <t>https://doi.org/10.1007/s10584-019-02405-w</t>
  </si>
  <si>
    <t>ben.parkes@manchester.ac.uk</t>
  </si>
  <si>
    <t>91.7</t>
  </si>
  <si>
    <t>95.1</t>
  </si>
  <si>
    <t>39.2</t>
  </si>
  <si>
    <t>data_transparency_score</t>
  </si>
  <si>
    <t>limited</t>
  </si>
  <si>
    <t>electrification_year</t>
  </si>
  <si>
    <t>rise_governance_score</t>
  </si>
  <si>
    <t>energy_governance</t>
  </si>
  <si>
    <t>72.1</t>
  </si>
  <si>
    <t>strong</t>
  </si>
  <si>
    <t>67.0</t>
  </si>
  <si>
    <t>62.2</t>
  </si>
  <si>
    <t>70.7</t>
  </si>
  <si>
    <t>24.3</t>
  </si>
  <si>
    <t>weak</t>
  </si>
  <si>
    <t>53.5</t>
  </si>
  <si>
    <t>61.2</t>
  </si>
  <si>
    <t>31.4</t>
  </si>
  <si>
    <t>16.0</t>
  </si>
  <si>
    <t>86.8</t>
  </si>
  <si>
    <t>13.6</t>
  </si>
  <si>
    <t>76.0</t>
  </si>
  <si>
    <t>75.9</t>
  </si>
  <si>
    <t>53.7</t>
  </si>
  <si>
    <t>86.7</t>
  </si>
  <si>
    <t>48.1</t>
  </si>
  <si>
    <t>28.0</t>
  </si>
  <si>
    <t>60.7</t>
  </si>
  <si>
    <t>36.6</t>
  </si>
  <si>
    <t>89.5</t>
  </si>
  <si>
    <t>52.6</t>
  </si>
  <si>
    <t>72.5</t>
  </si>
  <si>
    <t>84.0</t>
  </si>
  <si>
    <t>78.0</t>
  </si>
  <si>
    <t>82.8</t>
  </si>
  <si>
    <t>44.9</t>
  </si>
  <si>
    <t>37.7</t>
  </si>
  <si>
    <t>14.2</t>
  </si>
  <si>
    <t>42.1</t>
  </si>
  <si>
    <t>64.7</t>
  </si>
  <si>
    <t>61.4</t>
  </si>
  <si>
    <t>85.3</t>
  </si>
  <si>
    <t>86.3</t>
  </si>
  <si>
    <t>68.0</t>
  </si>
  <si>
    <t>43.8</t>
  </si>
  <si>
    <t>EES</t>
  </si>
  <si>
    <t>TRNSYS</t>
  </si>
  <si>
    <t>DesignBuilder</t>
  </si>
  <si>
    <t>EnergyPlus</t>
  </si>
  <si>
    <t>RE_RU_KE</t>
  </si>
  <si>
    <t>MoCES</t>
  </si>
  <si>
    <t>DIgSILENT</t>
  </si>
  <si>
    <t>Wondwossen A. and Chandrasekar P</t>
  </si>
  <si>
    <t>Design And Performance Analysis Of Hybrid Micro-Grid Power Supply System Using Homer Pro Software For Rural Village Near To Kombolcha Town, Ethiopia</t>
  </si>
  <si>
    <t>To design and analyze an isolated hybrid micro-grid power supply system for a rural village near Kombolcha, Ethiopia, using HOMER Pro software. To evaluate the reliability and cost-effectiveness of combining wind, solar PV, and diesel generation for meeting current and forecasted rural loads.</t>
  </si>
  <si>
    <t>The hybrid combination of wind turbine, diesel generator, and solar PV was found to be the most reliable and cost-effective option compared to other hybrid combinations. This configuration outperformed solar-generator, wind-generator, or standalone generator setups.</t>
  </si>
  <si>
    <t>Vel Tech Rangarajan Dr. Sagunthala R&amp;D Institute of Science and Technology, Avadi-Chennai, India</t>
  </si>
  <si>
    <t>https://www.ijitee.org/wp-content/uploads/papers/v8i8/H6774068819.pdf</t>
  </si>
  <si>
    <t>S.O. Fadlallah and D.E. Benhadji Serradj</t>
  </si>
  <si>
    <t>Determination of the optimal solar photovoltaic (PV) system for Sudan</t>
  </si>
  <si>
    <t>To use HOMER to identify the optimal solar PV system for Sudan's conditions, determine the best locations for solar deployment, and compare costs and pollution avoided versus diesel generation.</t>
  </si>
  <si>
    <t>The Studer VarioTrack VT-65 with Generic PV was identified as optimal, avoiding about 27 million kg/year of pollutants and reducing cost of energy to USD$0.08746/kWh, with Wawa, Kutum, Wadi Halfa, Dongola and Al-Goled as the best locations.</t>
  </si>
  <si>
    <t>Department of Mechanical Engineering, Auckland University of Technology, New Zealand</t>
  </si>
  <si>
    <t>https://doi.org/10.1016/j.solener.2020.08.041</t>
  </si>
  <si>
    <t>Sulaiman.fadlallah@aut.ac.nz</t>
  </si>
  <si>
    <t>Nuraini Sunusi Ma'aji et al.</t>
  </si>
  <si>
    <t>Design of trigeneration plant for electricity freshwater production, and district heating: A case study Periwinkle Lifestyle Estate, Lagos Nigeria</t>
  </si>
  <si>
    <t>To design and thermodynamically model a solar-driven trigeneration plant providing electricity, freshwater and district heating for a residential estate in Lagos, Nigeria.</t>
  </si>
  <si>
    <t>The combined trigeneration structure can produce 0.6412 kg/s of freshwater, 1520.25 kW of electricity, and 91.57 kW of heat, sufficient to meet the estate's base and peak load demands.</t>
  </si>
  <si>
    <t>Nigerian Army University Biu, Nigeria; Cyprus International University, Turkey</t>
  </si>
  <si>
    <t>NG, CY</t>
  </si>
  <si>
    <t>https://doi.org/10.1016/j.csite.2022.102041</t>
  </si>
  <si>
    <t>A Saleem et al.</t>
  </si>
  <si>
    <t>Design-optimized microgrid electrification for hot desert climates considering vernacular architecture</t>
  </si>
  <si>
    <t>To quantify how vernacular architecture and passive low-tech design strategies reduce building energy demand, and to assess their impact on the design and cost-effectiveness of PV-based hybrid microgrids for a Nubian village in Egypt.</t>
  </si>
  <si>
    <t>Passive design strategies reduced household energy consumption by 25.6%, allowing 28.45% fewer PV panels and 77.93% less battery storage, cutting the levelized cost of energy by 33.33% from $0.195/kWh to $0.13/kWh.</t>
  </si>
  <si>
    <t>University of Wollongong Australia, Liwa University UAE, Aswan University Egypt, Yarmouk University Jordan, Tanta University Egypt, University of Sharjah UAE</t>
  </si>
  <si>
    <t>AU, AE, EG, JO</t>
  </si>
  <si>
    <t>https://doi.org/10.1016/j.csite.2025.107307</t>
  </si>
  <si>
    <t>asaleem@uow.edu.au</t>
  </si>
  <si>
    <t>F Dalla Longa and B van der Zwaan</t>
  </si>
  <si>
    <t>Do Kenya's climate change mitigation ambitions necessitate large-scale renewable energy deployment and dedicated low-carbon energy policy?</t>
  </si>
  <si>
    <t>To assess whether Kenya's NDC and long-term climate targets require large-scale renewable deployment and dedicated low-carbon policy, using TIAM-ECN to model energy demand and power sector pathways to 2050. To evaluate the plausibility of Kenya's official BAU and NDC emissions projections and explore stricter post-2030 climate policy scenarios.</t>
  </si>
  <si>
    <t>The Kenyan power sector can decarbonise mostly via renewables even without strict GHG targets, but substantial low-carbon deployment on the demand side only occurs under ambitious mitigation scenarios, at additional costs of 0.5-2% of GDP by 2050.</t>
  </si>
  <si>
    <t>technology-rich bottom-up model, well-established TIMES family model, covers entire energy system from resource extraction to end use, used successfully across multiple domains</t>
  </si>
  <si>
    <t>insufficient detail on off-grid/mini-grid electrification, LULUCF excluded due to high data uncertainty</t>
  </si>
  <si>
    <t>Energy Research Centre of the Netherlands (ECN), Johns Hopkins University SAIS, University of Amsterdam</t>
  </si>
  <si>
    <t>NL, IT</t>
  </si>
  <si>
    <t>http://dx.doi.org/10.1016/j.renene.2017.06.026</t>
  </si>
  <si>
    <t>dalla@ecn.nl</t>
  </si>
  <si>
    <t>Y.F. Nassar et al.</t>
  </si>
  <si>
    <t>Dynamic analysis and sizing optimization of a pumped hydroelectric storage-integrated hybrid PV/Wind system: A case study</t>
  </si>
  <si>
    <t>To determine the optimal sizing of a hybrid PV/Wind system integrated with pumped hydroelectric storage to provide 100% reliable electricity supply to an urban community in Brack city, Libya, minimizing the levelized cost of energy.</t>
  </si>
  <si>
    <t>The optimal PV-to-wind capacity ratio was 1:5, with PHS covering about 15% of annual load energy while achieving the lowest LCOE.</t>
  </si>
  <si>
    <t>Sebha University Libya, Centre for Solar Energy Research and Studies (CSERS) Libya, Assiut University Egypt, University of Benghazi Libya</t>
  </si>
  <si>
    <t>LY, EG</t>
  </si>
  <si>
    <t>https://doi.org/10.1016/j.enconman.2020.113744</t>
  </si>
  <si>
    <t>yas.nassar1@sebhau.edu.ly</t>
  </si>
  <si>
    <t>Design of reliable standalone utility-scale pumped hydroelectric storage powered by PV/Wind hybrid renewable system</t>
  </si>
  <si>
    <t>To determine the optimal PV/wind/PHS hybrid system configuration for standalone electricity supply to Brack City, Libya, minimizing LCOE and payback time while ensuring reliability. To assess the economic and environmental performance of this hybrid renewable system.</t>
  </si>
  <si>
    <t>The optimal configuration comprises a 290 MW wind farm, 154 MW solar PV field, and 508 MW PHS system, meeting 100% of the 513 GWh annual demand at an LCOE of $211.65/MWh. The $929.02 million investment pays back in 11 years and avoids 532.17 tons of CO2 emissions annually.</t>
  </si>
  <si>
    <t>Wadi Alshatti University (Libya), Islamic University of Gaza (Palestine), Imperial College London (UK), Karabuk University (Turkey), Bani Walid University (Libya), Faculty of Technical Sciences-Sebha (Libya), Belgorod Technological University (Russia), Higher Institute of Sciences and Technology (Libya)</t>
  </si>
  <si>
    <t>LY, PS, GB, TR, RU</t>
  </si>
  <si>
    <t>https://doi.org/10.1016/j.enconman.2024.119173</t>
  </si>
  <si>
    <t>y.nassar@wau.edu.ly</t>
  </si>
  <si>
    <t>D.O. Akinyele et al.</t>
  </si>
  <si>
    <t>Development of photovoltaic power plant for remote residential applications: The socio-technical and economic perspectives</t>
  </si>
  <si>
    <t>To develop a socio-technical and economic framework for a photovoltaic power generation plant serving a remote 24-household mini-estate in Gwagwalada, Nigeria. To assess the plant's technical performance and compare its life cycle cost with a diesel generator alternative.</t>
  </si>
  <si>
    <t>The PV plant with locally-fabricated NASENI modules offers the lowest life cycle cost ($0.40/kWh) among four scenarios, outperforming a diesel generator ($0.46/kWh) despite higher upfront capital cost.</t>
  </si>
  <si>
    <t>Victoria University of Wellington, University of Auckland</t>
  </si>
  <si>
    <t>http://dx.doi.org/10.1016/j.apenergy.2015.05.091</t>
  </si>
  <si>
    <t>daniel.akinyele@ecs.vuw.ac.nz</t>
  </si>
  <si>
    <t>C Mokhtara et al.</t>
  </si>
  <si>
    <t>Multi-criteria spatial analysis</t>
  </si>
  <si>
    <t>Design optimization of off-grid Hybrid Renewable Energy Systems considering the effects of building energy performance and climate change: Case study of Algeria</t>
  </si>
  <si>
    <t>To optimize the design and configuration of off-grid diesel/PV/wind/battery hybrid renewable energy systems for rural residential buildings in Algeria, accounting for building energy efficiency and climate diversity across seven zones.</t>
  </si>
  <si>
    <t>For low-efficiency buildings PV/WT/DG/battery or PV/DG/battery configurations achieved renewable fractions above 90% at competitive costs, while for high-performance buildings a 100% renewable PV-battery system in Biskra and Tamenrast achieved the lowest COE of 0.21 $/kWh.</t>
  </si>
  <si>
    <t>University Kasdi Merbah Ouargla, Algeria; University of Beni-Suef, Egypt</t>
  </si>
  <si>
    <t>DZ, EG</t>
  </si>
  <si>
    <t>https://doi.org/10.1016/j.energy.2020.119605</t>
  </si>
  <si>
    <t>mokhtara.chocho@gmail.com</t>
  </si>
  <si>
    <t>O.D. Ohijeagbon et al.</t>
  </si>
  <si>
    <t>Design of Optimal Hybrid Renewable Energy System for Sustainable Power Supply to Isolated-grid Communities in North Central, Nigeria</t>
  </si>
  <si>
    <t>To assess the techno-economic viability of standalone and hybrid wind-solar power systems compared to diesel generation for six university communities in North-Central Nigeria.</t>
  </si>
  <si>
    <t>Hybrid wind-PV systems outperformed standalone systems at Abuja, Ilorin, Lokoja and Makurdi, while standalone wind was optimal at Minna and Jos; wind-based systems at Jos and Minna beat diesel costs.</t>
  </si>
  <si>
    <t>Federal University of Agriculture Abeokuta, Covenant University Ota</t>
  </si>
  <si>
    <t>10.1016/j.promfg.2019.05.040</t>
  </si>
  <si>
    <t>oluseyi.ajayi@covenantuniversity.edu.ng</t>
  </si>
  <si>
    <t>L Moodliar and I.E. Davidson</t>
  </si>
  <si>
    <t>Do the Dam Project—Evaluating floating solar photovoltaic and energy storage at Inanda Dam within eThekwini Municipality, South Africa</t>
  </si>
  <si>
    <t>To evaluate the technical and financial feasibility of installing a floating solar PV system at Inanda Dam, coupled with energy storage or diesel generation, to supply water pumping operations and mitigate load shedding for eThekwini Municipality.</t>
  </si>
  <si>
    <t>An unrestricted 10 MWp FPV system minimises NPC at $11.9 million, cuts LCOE by 75%, and generates over $1 million in first-year revenue for the municipality by exporting excess energy to the grid.</t>
  </si>
  <si>
    <t>Durban University of Technology, Cape Peninsula University of Technology</t>
  </si>
  <si>
    <t>https://doi.org/10.1016/j.egyr.2023.05.190</t>
  </si>
  <si>
    <t>22289297@dut4life.ac.za</t>
  </si>
  <si>
    <t>E.A.O. Ampaw et al.</t>
  </si>
  <si>
    <t>Developing a sustainable last-mile transport system for Ghana and Burkina Faso: A modeling approach</t>
  </si>
  <si>
    <t>GH, BF</t>
  </si>
  <si>
    <t>To develop an integrated System Dynamics-TCO-AHP-route optimization framework assessing the technical and economic feasibility of electrifying last-mile delivery fleets in Ghana and Burkina Faso. To identify policy interventions that can accelerate a sustainable, multi-modal last-mile transport transition.</t>
  </si>
  <si>
    <t>An integrated multi-modal approach combining electrification with expanded non-motorized transport reduces emissions by up to 62% versus business-as-usual and lowers operational costs by 25-30% by 2030.</t>
  </si>
  <si>
    <t>Central South University, People's Friendship University of Russia</t>
  </si>
  <si>
    <t>CN, RU</t>
  </si>
  <si>
    <t>https://doi.org/10.1016/j.multra.2026.100311</t>
  </si>
  <si>
    <t>qinjin@csu.edu.cn</t>
  </si>
  <si>
    <t>A O Salau et al.</t>
  </si>
  <si>
    <t>Design, modeling, and simulation of a PV/diesel/battery hybrid energy system for an off-grid hospital in Ethiopia</t>
  </si>
  <si>
    <t>To design, model, and simulate an off-grid PV/diesel/battery hybrid energy system for the Shinshicho Primary Hospital in Ethiopia. To compare the hybrid system's technical, economic, and environmental performance against the existing diesel-only system.</t>
  </si>
  <si>
    <t>The proposed PV-diesel-battery hybrid system reduces net present cost to $216,155 versus $1,034,949 for diesel-only, cutting cost of energy to 0.187 $/kWh from 0.896 $/kWh and CO2 emissions from 259,297 to 8,334 tons/yr.</t>
  </si>
  <si>
    <t>Afe Babalola University Nigeria, Manav Rachna International Institute of Research and Studies India, Wachemo University Ethiopia, Saveetha Institute of Medical and Technical Sciences India</t>
  </si>
  <si>
    <t>NG, IN, ET</t>
  </si>
  <si>
    <t>https://doi.org/10.1016/j.prime.2024.100607</t>
  </si>
  <si>
    <t>ayodejisalau98@gmail.com</t>
  </si>
  <si>
    <t>Md. Minarul Islam et al.</t>
  </si>
  <si>
    <t>Development of Alternative Scenario for Ethiopia's Electricity Sector by LEAP Software</t>
  </si>
  <si>
    <t>To develop an alternative scenario for Ethiopia's electricity sector using LEAP software to meet demand up to 2030 with hydro and geothermal sources instead of the business-as-usual mix. To compare costs, benefits and GHG emissions between the moderate (BAU) and alternative scenarios.</t>
  </si>
  <si>
    <t>The alternative scenario, based on hydro and geothermal expansion, eliminates most unmet ICS demand, increases electricity exports, and yields far greater net financial benefits (about 430 Mill US$ vs 90 Mill US$ in BAU by 2030) while avoiding coal-related GHG emissions.</t>
  </si>
  <si>
    <t>renewable resource utilization, GHG emission reduction, increased energy export, reduced diesel import</t>
  </si>
  <si>
    <t>high solar upfront cost excluded, wind seasonal variation excluded, transmission losses not addressed, small unmet demands left unresolved</t>
  </si>
  <si>
    <t>University of Flensburg, Germany; Semarnat, Mexico; LGED, Dhaka, Bangladesh</t>
  </si>
  <si>
    <t>DE,MX,BD</t>
  </si>
  <si>
    <t>https://globaljournals.org/GJRE_Volume13/3-Development-of-Alternative-Scenario-for.pdf</t>
  </si>
  <si>
    <t>minarbuet@gmail.com</t>
  </si>
  <si>
    <t>F Andersson and E Ulfsparre</t>
  </si>
  <si>
    <t>Designing a sustainable and cost-efficient energy system – A feasibility study at Rusape General Hospital in Zimbabwe</t>
  </si>
  <si>
    <t>To perform a feasibility study assessing how a sustainable, solar-based energy system with battery backup could reduce power outages at Rusape General Hospital, comparing the current system with two potential future systems for the entire hospital and the maternity ward.</t>
  </si>
  <si>
    <t>The most cost-efficient solution for the entire hospital combines PV panels, Lithium-Ion batteries and existing diesel generators, producing 131,112 kWh/year from PV alone with 81.1 kW installed capacity; for the maternity ward, PV panels with Li-Ion batteries alone (no generator) is optimal, producing 7,102 kWh/year from 4.43 kW installed capacity.</t>
  </si>
  <si>
    <t>Swedish University of Agricultural Sciences (SLU), Department of Energy and Technology</t>
  </si>
  <si>
    <t>https://stud.epsilon.slu.se/15229/11/andersson_f_ulfsparre_e_191204.pdf</t>
  </si>
  <si>
    <t>P.P. Daka and H. Farzanehp</t>
  </si>
  <si>
    <t>Developing an Integrated Energy Demand-Supply Modeling Framework for Scenario Analysis of the Low Carbon Emission Energy System in Zambia</t>
  </si>
  <si>
    <t>To develop an integrated energy demand-supply modeling framework combining SARIMA demand forecasting with a MESSAGE-based supply model to analyze low-carbon emission scenarios for Zambia's power sector to 2035.</t>
  </si>
  <si>
    <t>The baseline scenario shows a persistent electricity deficit averaging 623 MW from 2023-2035, while a 30% renewable energy scenario and a no-coal scenario significantly reduce CO2 emissions to 5059.8 and 9357.8 kilotons respectively by 2035, with a 50% emission reduction scenario achieving a 65.03% renewable share.</t>
  </si>
  <si>
    <t>integrated demand-supply framework, feedback loop between demand and supply, cost minimization approach, scenario flexibility, detailed reference energy system</t>
  </si>
  <si>
    <t>relies on public domain historical data, does not fully capture spatial/temporal flexibility of renewables, assumes full temporal and spatial flexibility for new technologies</t>
  </si>
  <si>
    <t>Kyushu University</t>
  </si>
  <si>
    <t>https://doi.org/10.3390/app13063508</t>
  </si>
  <si>
    <t>farzaneh.hooman.961@m.kyushu-u.ac.jp</t>
  </si>
  <si>
    <t>Issa A. Azab et al.</t>
  </si>
  <si>
    <t>SAM (System Advisor Model)</t>
  </si>
  <si>
    <t>Design, Installation, and Performance Monitoring of a 105 kWp Rooftop Solar PV System</t>
  </si>
  <si>
    <t>To design, install, and monitor a 105 kWp grid-connected rooftop solar PV system covering part of the electricity demand of the Faculty of Engineering at Zagazig University, and to assess its techno-economic feasibility using NREL SAM.</t>
  </si>
  <si>
    <t>The system achieves grid parity with an LCOE of 0.55 EGP/kWh without subsidy, a 7.9-year discounted payback period, and 20.1% IRR, while actual first-year production reached about 90% of the theoretical design due to disconnections and dust accumulation.</t>
  </si>
  <si>
    <t>Department of Mechanical Power Engineering, Faculty of Engineering, Zagazig University, Egypt</t>
  </si>
  <si>
    <t>https://doi.org/10.37934/arfmts.111.2.1642</t>
  </si>
  <si>
    <t>eaazab@eng.zu.edu.eg</t>
  </si>
  <si>
    <t>Joel Niyonzima and Jean Bosco Niyonzima</t>
  </si>
  <si>
    <t>Design of an autonomous photovoltaic power supply system for Nyabikenke Hospital (Burundi) using the ETAP tool</t>
  </si>
  <si>
    <t>To design and simulate an autonomous PV-battery-diesel power supply system for Nyabikenke Hospital in Burundi using the ETAP tool. To size the photovoltaic field, battery bank, inverter, and backup diesel generator to meet the hospital's 131.5kW load.</t>
  </si>
  <si>
    <t>The simulated system meets the hospital's 131.5kW active power demand using a 346.43kWp PV field, 432 batteries, and a 200kVA backup diesel generator, with only minor transmission losses (0.9kW).</t>
  </si>
  <si>
    <t>Ecole Normale Supérieure du Burundi, University of Burundi (CRIET)</t>
  </si>
  <si>
    <t>https://doi.org/10.54966/jreen.v26i1.1118</t>
  </si>
  <si>
    <t>joelniyonzima363@gmail.com</t>
  </si>
  <si>
    <t>M A Bolarinwa and O O Elusakin</t>
  </si>
  <si>
    <t>Economic Analyses of Integrating Solar Inverter into the Existing Energy Systems in Nigerian Healthcare Centers</t>
  </si>
  <si>
    <t>To assess the economic and technical feasibility of integrating solar PV inverter systems into existing grid and diesel generator energy infrastructure at a Nigerian healthcare facility. To compare three system configurations using HOMER simulation over a 25-year period.</t>
  </si>
  <si>
    <t>The Solar-Grid-Generator hybrid system has the lowest net present cost of $382,263 versus $1,663,158 for the grid-generator base case, with LCOE of $0.139/kWh versus $0.642/kWh. Payback period is about 4.8 years with 16% ROI and 20.3% IRR.</t>
  </si>
  <si>
    <t>Department of Industrial and Production Engineering, University of Ibadan, Nigeria</t>
  </si>
  <si>
    <t>https://doi.org/10.9734/cjast/2024/v43i74414</t>
  </si>
  <si>
    <t>mojimolati@gmail.com</t>
  </si>
  <si>
    <t>SW Chisale and Z Sari</t>
  </si>
  <si>
    <t>Design of Stand-alone Solar-Wind-Hydro Based Hybrid Power System: Case of Rural Village in Malawi</t>
  </si>
  <si>
    <t>To design a stand-alone hybrid renewable energy system combining hydropower, wind, solar and battery storage that is technically and economically feasible for the Dwangwa rural community in Malawi.</t>
  </si>
  <si>
    <t>The optimal hybrid system combining hydro-wind-solar-battery-converter has an LCOE of $0.134/kWh, higher than Malawi's grid tariff of $0.11/kWh, making it economically unviable without government support.</t>
  </si>
  <si>
    <t>Pan African University Institute of Water and Energy Sciences (PAUWES), University of Tlemcen, École Supérieure en Sciences Appliquées (ESSAT)</t>
  </si>
  <si>
    <t>https://doi.org/10.9734/jenrr/2019/v3i330098</t>
  </si>
  <si>
    <t>M Gizaw and G Bekele</t>
  </si>
  <si>
    <t>Design of an eco-friendly hybrid energy supply system for none-electrified Lake Ziway island in Ethiopia</t>
  </si>
  <si>
    <t>To design an efficient hybrid energy system on the islands of Lake Ziway, utilizing locally available solar, wind, and pumped-storage hydropower to meet islanders' current and future energy needs.</t>
  </si>
  <si>
    <t>A wind-solar-PHS hybrid microgrid (Group 2) with 245 kWh pumped hydro storage achieved the lowest cost of energy of $0.130/kWh and NPC of $75,018, remaining robust across a 0-75% upper reservoir SOC range.</t>
  </si>
  <si>
    <t>Center for Environmental Science, Addis Ababa University; Sustainable Energy Center of Excellence, Addis Ababa Science and Technology University; School of Electrical and Computer Engineering, Addis Ababa Institute of Technology</t>
  </si>
  <si>
    <t>https://doi.org/10.1080/23311916.2025.2468073</t>
  </si>
  <si>
    <t>getachew.bekele@aait.edu.et</t>
  </si>
  <si>
    <t>AM Aly et al.</t>
  </si>
  <si>
    <t>Design of Microgrid with Flywheel Energy Storage System Using HOMER Software for Case Study</t>
  </si>
  <si>
    <t>To compare two microgrid configurations (PV-diesel vs PV-diesel with battery and flywheel storage) for New Sohag University using HOMER software, evaluating TNPC, COE, emissions and fuel consumption.</t>
  </si>
  <si>
    <t>Adding battery and flywheel storage reduces TNPC from 35.9M$ to 28.5M$ and COE from 0.251 to 0.200 $/kWh while cutting CO2 emissions from 7.97 to 4.80 million kg/year.</t>
  </si>
  <si>
    <t>Aswan University, Sohag University</t>
  </si>
  <si>
    <t>https://doi.org/10.1109/ITCE.2019.8646441</t>
  </si>
  <si>
    <t>I A Jumare</t>
  </si>
  <si>
    <t>Design of Standalone Photovoltaics (PV) / Biogas Hybrid Power System with Hydrogen Storage: Case of Northern Nigeria</t>
  </si>
  <si>
    <t>To design and optimize an off-grid solar PV/biogas hybrid power system with hydrogen storage for a household community in Maiduguri, Northern Nigeria, while assessing energy efficiency measures and the potential benefits of hydrogen use in the transport sector.</t>
  </si>
  <si>
    <t>The optimal configuration with maximum hydrogen production produced 3,014.66MWh/yr and 2,768kg/yr hydrogen, but energy efficiency measures reduced energy generation by 31%, increased hydrogen output by 5%, and cut NPC by 39%.</t>
  </si>
  <si>
    <t>Mechanical Engineering Department, Faculty of Technology, University of Tlemcen; Pan African University Institute of Water and Energy Sciences (PAUWES)</t>
  </si>
  <si>
    <t>https://doi.org/10.17577/IJERTV8IS100199</t>
  </si>
  <si>
    <t>S Salehin et al.</t>
  </si>
  <si>
    <t>Designing of an Emergency Energy Module for Relief and Refugee Camp Situations: Case Study for a Refugee Camp in Chad-Sudan Border</t>
  </si>
  <si>
    <t>2011</t>
  </si>
  <si>
    <t>TD,SD</t>
  </si>
  <si>
    <t>CAPP, EAPP</t>
  </si>
  <si>
    <t>To design and optimize a mobile, self-sufficient Emergency Energy Module using local renewable resources to meet the electricity needs of a 20,000-person refugee camp on the Chad-Sudan border.</t>
  </si>
  <si>
    <t>The optimized hybrid system (PV, wind, biogas, batteries) meets camp demand with 56% of energy from biogas, at a total NPC of $170,087 and LCOE of $0.275/kWh.</t>
  </si>
  <si>
    <t>Royal Institute of Technology (KTH), Eindhoven University of Technology</t>
  </si>
  <si>
    <t>SE,NL</t>
  </si>
  <si>
    <t>https://doi.org/10.1109/WCST19361.2011.6114227</t>
  </si>
  <si>
    <t>sayedus@kth.se</t>
  </si>
  <si>
    <t>E Achbab et al.</t>
  </si>
  <si>
    <t>Developing and applying a GIS-Fuzzy AHP assisted approach to locating a hybrid renewable energy system with high potential: Case of Dakhla region –Morocco-</t>
  </si>
  <si>
    <t>To develop a GIS-based Fuzzy AHP multi-criteria decision approach to identify high-potential sites for hybrid solar-wind energy systems in the Dakhla region of Morocco, considering climatic, economic, and social factors.</t>
  </si>
  <si>
    <t>17.62% of the Dakhla region is strongly suitable, 25.19% moderately suitable, 30.62% marginally suitable, and 26.57% is excluded for hybrid wind-solar PV system installation.</t>
  </si>
  <si>
    <t>Hassan II University Casablanca (Renewable energies and system dynamics Laboratory, Faculty of Sciences-Ain Chock), Hassan II University Casablanca (Geosciences Laboratory, Faculty of Sciences-Ain Chock)</t>
  </si>
  <si>
    <t>https://doi.org/10.1109/Morgeo49228.2020.9121891</t>
  </si>
  <si>
    <t>NG, GB</t>
  </si>
  <si>
    <t>E. O. Diemuodeke et al.</t>
  </si>
  <si>
    <t>Domestic energy demand assessment of coastline rural communities with solar electrification</t>
  </si>
  <si>
    <t>To assess the domestic energy demand of coastline rural communities in Nigeria's Niger Delta and determine the optimal solar PV-based hybrid energy system using HOMER.</t>
  </si>
  <si>
    <t>Akwa-Ibom State has the lowest cost of electricity due to its highest solar irradiance, while the suggested solar PV hybrid system costs 0.651-0.674 $/kWh across scenarios, higher than the grid tariff but far less polluting than diesel generators.</t>
  </si>
  <si>
    <t>University of Port Harcourt, Nigeria; Kwame Nkrumah University of Science and Technology, Ghana; University College London, UK</t>
  </si>
  <si>
    <t>NG, GH, GB</t>
  </si>
  <si>
    <t>http://dx.doi.org/10.1080/23815639.2017.1280431</t>
  </si>
  <si>
    <t>CD Iweh et al.</t>
  </si>
  <si>
    <t>Driving the clean energy transition in Cameroon: A sustainable pathway to meet the Paris climate accord and the power supply/demand gap</t>
  </si>
  <si>
    <t>To assess whether Cameroon's current electricity generation expansion pathway can meet its 25% renewable energy NDC target by 2035 and to identify a cost-effective alternative pathway using a LEAP backcasting model.</t>
  </si>
  <si>
    <t>The business-as-usual scenario fails to meet Cameroon's 25% renewable energy NDC target, reaching only about 12-13% RE share by 2035, while a modified scenario achieves the target at an additional cost of $122.3 million and higher emission savings.</t>
  </si>
  <si>
    <t>low data requirement, effective for developing countries, rich environmental assessment database, modular framework</t>
  </si>
  <si>
    <t>cost optimization models fail to account for uncertainty, systematic biases, narrow assumptions, exclusion of gensets</t>
  </si>
  <si>
    <t>Regional Centre for Energy and Environmental Sustainability (RCEES), University of Energy and Natural Resources, Sunyani, Ghana; Faculty of Engineering and Technology, University of Buea, Buea, Cameroon</t>
  </si>
  <si>
    <t>https://doi.org/10.3389/frsc.2023.1062482</t>
  </si>
  <si>
    <t>iwehdona@gmail.com</t>
  </si>
  <si>
    <t>P Basalike</t>
  </si>
  <si>
    <t>Design, Optimization and Economic Analysis of Photovoltaic Water Pumping Technologies, Case Rwanda</t>
  </si>
  <si>
    <t>To design and optimize a cost-effective photovoltaic water pumping system for irrigation in Rwanda comparing three configurations (tank storage, battery storage, direct connection) against diesel pumping in terms of economics and CO2 emissions.</t>
  </si>
  <si>
    <t>PVWPs directly connected to the irrigation system, without storage, is the most profitable configuration due to low investment costs, higher NPV and short payback period; full replacement of diesel pumps saves 6.6 tonnes of CO2 annually.</t>
  </si>
  <si>
    <t>Mälardalen University, School of Business, Society and Engineering</t>
  </si>
  <si>
    <t>https://www.diva-portal.org/smash/get/diva2:844022/FULLTEXT01.pdf</t>
  </si>
  <si>
    <t>pbe13001@student.mdh.se</t>
  </si>
  <si>
    <t>Godswill Ebuka Ifeanyi</t>
  </si>
  <si>
    <t>Developing a Climate-Aligned Long-Term Energy Systems Model for Madagascar: Integrating OSeMOSYS and OnSSET for Low-Carbon Electrification Planning</t>
  </si>
  <si>
    <t>To develop an integrated OSeMOSYS-OnSSET energy systems model for Madagascar to evaluate cost-effective, climate-aligned electrification pathways under BAU, NDC, and LSPC scenarios. To assess trade-offs in emissions, investment costs, and LCOE across these scenarios for achieving universal electricity access by 2050.</t>
  </si>
  <si>
    <t>The LSPC scenario achieves universal electricity access by 2050 with the lowest LCOE and near-zero grid emissions, while BAU stagnates with persistent rural energy poverty and high emissions. Standalone PV and hybrid mini-grids prove essential for rural electrification, while the grid remains heavily reliant on climate-vulnerable hydropower.</t>
  </si>
  <si>
    <t>open-source tools, spatially and temporally nuanced analysis, replicable blueprint, integrates national optimization with geospatial electrification planning</t>
  </si>
  <si>
    <t>no sectoral demand disaggregation, no energy storage modeling, national-level resource data lacks regional disaggregation, no electricity import/export modeling</t>
  </si>
  <si>
    <t>KTH Royal Institute of Technology, Department of Energy Technology</t>
  </si>
  <si>
    <t>https://www.diva-portal.org/smash/get/diva2:2004077/FULLTEXT01.pdf</t>
  </si>
  <si>
    <t>N Mohammed et al.</t>
  </si>
  <si>
    <t>Design of Wind/Diesel Generator Micro-Grid Power System in Kano, Nigeria, Using Homer</t>
  </si>
  <si>
    <t>To design and optimize a wind/diesel hybrid micro-grid power system for the Kwankwasiyya city estate in Kano, Nigeria using HOMER software. To evaluate the technical feasibility, cost of energy, and economic viability of the selected system architecture.</t>
  </si>
  <si>
    <t>A single 800 kW wind turbine combined with 400 kW and 300 kW diesel generators was selected as the optimal system, with 82% of production consumed onsite and a cost of energy of $0.279/kWh, higher than grid price but 40% cheaper than standalone diesel.</t>
  </si>
  <si>
    <t>Department of Mechanical/Production Engineering, Abubakar Tafawa Balewa University, Bauchi, Nigeria</t>
  </si>
  <si>
    <t>https://doi.org/10.14419/ijet.v7i3.36.29072</t>
  </si>
  <si>
    <t>mnuhu@atbu.edu.ng</t>
  </si>
  <si>
    <t>Theophilus Frimpong Adu et al.</t>
  </si>
  <si>
    <t>RETScreen 4</t>
  </si>
  <si>
    <t>Determination of Optimum Tilt Angle for Rooftop Solar Photovoltaic System Installation for KikuKinderhaus in Kumasi</t>
  </si>
  <si>
    <t>To determine the optimum tilt angle for rooftop solar PV system installation at KikuKinderhaus in Kumasi, Ghana, and assess how deviation from this optimum affects PV output for three different system configurations.</t>
  </si>
  <si>
    <t>The optimum tilt angle for all three PV systems that gives better yield and allows self-cleaning is 10°, with South orientation producing about 1.2% higher annual energy yield than East/West orientation.</t>
  </si>
  <si>
    <t>Department of Mechanical Engineering, Kwame Nkrumah University of Science and Technology, Kumasi, Ghana; Department of Electrical and Electronic Engineering, Kwame Nkrumah University of Science and Technology, Kumasi, Ghana</t>
  </si>
  <si>
    <t>https://doi.org/10.11648/j.ijees.20200501.12</t>
  </si>
  <si>
    <t>W Mwasenga and M K Mlela</t>
  </si>
  <si>
    <t>Design Solar Photovoltaic Diesel Hybrid System with Battery Storage for Rural Remote Area: A Case Study of Mwala Village Mbeya District</t>
  </si>
  <si>
    <t>To design and simulate a solar PV-diesel hybrid system with battery storage for rural electrification in Mwala village, Mbeya district, Tanzania. To compare this hybrid system against standalone diesel and standalone PV systems in terms of cost, fuel consumption, emissions, and reliability.</t>
  </si>
  <si>
    <t>The hybrid PV-diesel-battery system generates about 75,366 kWh/year with a 7,240 kWh/year excess and lowest operating and capital costs among compared systems, while cutting gas emissions to less than half that of a diesel standalone system.</t>
  </si>
  <si>
    <t>Mbeya University of Science and Technology, Department of Mechanical and Industrial Engineering</t>
  </si>
  <si>
    <t>https://doi.org/10.62277/mjrd2024v5i20048</t>
  </si>
  <si>
    <t>widsonmwasenga@gmail.com</t>
  </si>
  <si>
    <t>AH Nebey</t>
  </si>
  <si>
    <t>Design of optimal hybrid power system to provide reliable supply to rural areas of Ethiopia using MATLAB and Homer</t>
  </si>
  <si>
    <t>To maximize the reliability of power supply to a rural Ethiopian village by designing an optimal hybrid solar-wind-hydro system using HOMER and a fuzzy logic controller.</t>
  </si>
  <si>
    <t>The optimal hybrid system supplies the community load with wind (52%), hydro (35%) and solar (13%), and the fuzzy controller balances supply and demand without needing batteries.</t>
  </si>
  <si>
    <t>Faculty of Electrical and Computer Engineering, Bahir Dar University Institute of Technology, Bahir Dar, Ethiopia</t>
  </si>
  <si>
    <t>https://doi.org/10.1186/s40807-021-00067-w</t>
  </si>
  <si>
    <t>hizkielabraham@yahoo.com</t>
  </si>
  <si>
    <t>S Kiros et al.</t>
  </si>
  <si>
    <t>Development of Stand-Alone Green Hybrid System for Rural Areas</t>
  </si>
  <si>
    <t>To model a stand-alone PV-wind hybrid system with battery storage and diesel backup for electrifying Kutur village in rural Ethiopia and compare its cost against grid extension.</t>
  </si>
  <si>
    <t>The PV-wind-battery-diesel hybrid system is cost-effective for sites beyond 10.4 km from the grid, with the lowest-NPC configuration costing $262,470 (92% renewable fraction) versus $180,731 for the low-load scenario.</t>
  </si>
  <si>
    <t>Mekelle University, Hawassa University, Aalborg University, Tishreen University, Wroclaw University of Science and Technology, Rajasthan Rajya Vidyut Prasaran Nigam Ltd.</t>
  </si>
  <si>
    <t>ET, DK, SY, PL, IN</t>
  </si>
  <si>
    <t>http://dx.doi.org/10.3390/su12093808</t>
  </si>
  <si>
    <t>san@et.aau.dk</t>
  </si>
  <si>
    <t>Abdirizak Y. Yusuf and Mohamed A. Sid Ahmed</t>
  </si>
  <si>
    <t>Designing a 10 MW peak solar power plant using a system advisor model (SAM software). Case study: Somalia, Mogadishu Region</t>
  </si>
  <si>
    <t>To design and technically/financially analyse a 10 MW peak solar PV power plant in Mogadishu, Somalia using the System Advisor Model.</t>
  </si>
  <si>
    <t>The 10 MW peak solar PV system can generate about 14.77 million kWh in its first year and roughly 15.5 GWh annually, supporting Somalia's electrification targets.</t>
  </si>
  <si>
    <t>Department of Energy Science and Engineering, Indian Institute of Technology (IIT) Delhi, New Delhi, India</t>
  </si>
  <si>
    <t>https://doi.org/10.30574/wjarr.2024.22.2.1577</t>
  </si>
  <si>
    <t>Getachew Bekele and Gelma Boneya</t>
  </si>
  <si>
    <t>Design of a Photovoltaic-Wind Hybrid Power Generation System for Ethiopian Remote Area</t>
  </si>
  <si>
    <t>To design a standalone PV-wind hybrid power generation system for a rural community in Ethiopia using HOMER software, based on assessed wind and solar resource potentials.</t>
  </si>
  <si>
    <t>The least-cost PV-wind-diesel-battery system achieves a total NPC of $103,914 and COE of $0.302/kWh with 84% renewable contribution, while a 100% renewable configuration raises COE to $0.376/kWh.</t>
  </si>
  <si>
    <t>Addis Ababa Institute of Technology, Department of Electrical and Computer Engineering</t>
  </si>
  <si>
    <t>https://doi.org/10.1016/j.egypro.2011.12.1164</t>
  </si>
  <si>
    <t>getachew@ece.aau.edu.et</t>
  </si>
  <si>
    <t>Design of a solar island with a water-battery storage system for Lake Ziway islanders in Ethiopia</t>
  </si>
  <si>
    <t>To design and optimize a hybrid floating-PV, pumped-hydro storage and diesel generator microgrid for Tulu Gudo Island, integrating a water-energy-food nexus approach. To assess the water-saving potential and validate simulation results against SAM and MATLAB models.</t>
  </si>
  <si>
    <t>An optimized configuration with 32.2 KWp FPV and 508 kWh of PHS achieves an NPC of $154,265 and COE of $0.140/kWh while conserving 8760 m3 of water. The floating PV system yields a 7% increase in electricity generation and 2.4% higher capacity factor than land-mounted PV.</t>
  </si>
  <si>
    <t>Center for Environmental Science, CNCS, Addis Ababa University; Sustainable Energy Center of Excellence, Addis Ababa Science and Technology University; Electrical and Computer Engineering, Addis Ababa Institute of Technology, Addis Ababa University</t>
  </si>
  <si>
    <t>https://doi.org/10.1080/23311916.2024.2363001</t>
  </si>
  <si>
    <t>L Idoko and O Anaya-Lara</t>
  </si>
  <si>
    <t>Design of a Hybrid PV/Wind/Diesel Generator Energy System for 120 Residential Apartments in Gusau</t>
  </si>
  <si>
    <t>To design a hybrid PV/wind/diesel generator energy system with battery storage to supply adequate electricity to 120 residential apartments isolated from the grid in Gusau, Nigeria.</t>
  </si>
  <si>
    <t>The optimal hybrid system achieves 100% renewable fraction, producing 168,545 kWh/yr against a 67,160 kWh/yr load, with 52.6% excess electricity and no unmet demand.</t>
  </si>
  <si>
    <t>University of Strathclyde, Glasgow, UK</t>
  </si>
  <si>
    <t>https://www.ijert.org/research/design-of-a-hybrid-pvwinddiesel-generator-energy-system-for-120-residential-apartments-in-gusau-IJERTV6IS050596.pdf</t>
  </si>
  <si>
    <t>E.N. Mbinkar et al.</t>
  </si>
  <si>
    <t>Design of a Photovoltaic Mini-Grid System for Rural Electrification in Sub-Saharan Africa</t>
  </si>
  <si>
    <t>To design and economically evaluate a 15 kW standalone PV mini-grid system to electrify two off-grid villages in rural Gambia. To size PV modules, batteries, inverter, and distribution network components using HOMER simulation.</t>
  </si>
  <si>
    <t>A 15 kW PV mini-grid system with 96 batteries and a 15 kW inverter yields a total NPC of $164,192 and a levelized cost of energy of $1.060/kWh. The design proves technically feasible and financially sustainable with low maintenance costs.</t>
  </si>
  <si>
    <t>University of Yaounde I, University of Bamenda, Gambia Technical Training Institute</t>
  </si>
  <si>
    <t>CM, GM</t>
  </si>
  <si>
    <t>https://doi.org/10.4236/epe.2021.133007</t>
  </si>
  <si>
    <t>mbinkaren@yahoo.fr</t>
  </si>
  <si>
    <t>L Bergman and A Enocksson</t>
  </si>
  <si>
    <t>Design of a PV system with variations of hybrid system at Addis Ababa Institute of Technology</t>
  </si>
  <si>
    <t>To design and evaluate the economic feasibility of a hybrid PV system with different backup options (battery, diesel, battery+diesel, battery+grid) to power outdoor lighting and critical offices at AAiT campus in Addis Ababa. To determine the most cost-effective and sustainable configuration using HOMER simulations and payback analysis.</t>
  </si>
  <si>
    <t>A PV system with battery and grid backup was found most cost-effective, with 53% renewable fraction, NPC of $32,548 and COE of 0.127 $/kWh; payback occurs after 22 years if electricity tariffs rise 6.90% annually.</t>
  </si>
  <si>
    <t>KTH Royal Institute of Technology, Addis Ababa Institute of Technology</t>
  </si>
  <si>
    <t>https://kth.diva-portal.org/smash/get/diva2:840722/FULLTEXT01.pdf</t>
  </si>
  <si>
    <t>K M Aboudou and M El Ganaoui</t>
  </si>
  <si>
    <t>Design of a Hybrid System for Rural Area Electricity Supply in Comoros</t>
  </si>
  <si>
    <t>To design and optimize a PV/diesel generator hybrid system to supply reliable electricity to the rural village of Koua Mitsamiouli in Comoros using HOMER simulation.</t>
  </si>
  <si>
    <t>A PV/diesel hybrid system with 80 kW PV and 120 kW generator is optimal, producing 96% of electricity from PV at a cost of energy around 0.681 $/kWh.</t>
  </si>
  <si>
    <t>University of Comoros, University of Lorraine</t>
  </si>
  <si>
    <t>KM, FR</t>
  </si>
  <si>
    <t>https://doi.org/10.4236/jpee.2019.72005</t>
  </si>
  <si>
    <t>kassim2005k@gmail.com</t>
  </si>
  <si>
    <t>M. Yazdanie et al.</t>
  </si>
  <si>
    <t>Depreciating currency impacts on local-scale energy system planning: The case study of Accra, Ghana</t>
  </si>
  <si>
    <t>To develop cost scenarios capturing local currency depreciation for Accra, Ghana and evaluate its impacts on long-term energy system planning using OSeMOSYS. To couple econometric regression analysis and ESOM scenario development to quantify depreciation effects on cost-optimal technology capacity and dispatch planning.</t>
  </si>
  <si>
    <t>PV investments are reduced by up to 80% and total CO2 emissions increase by up to 65% under high depreciation scenarios, while waste energy power plants remain a robust investment across all scenarios.</t>
  </si>
  <si>
    <t>open-source ESOM framework, coupling econometric regression with ESOM scenarios, novel treatment of currency depreciation in local energy planning</t>
  </si>
  <si>
    <t>uncertainty in regression-based scenarios, lacked detailed data on grid infrastructure and appliance costs</t>
  </si>
  <si>
    <t>Empa Urban Energy Systems Laboratory, Kwame Nkrumah University of Science and Technology, Vienna University of Technology</t>
  </si>
  <si>
    <t>CH, GH, AT</t>
  </si>
  <si>
    <t>https://doi.org/10.1016/j.esr.2024.101362</t>
  </si>
  <si>
    <t>mashael.yazdanie@gmail.com</t>
  </si>
  <si>
    <t>A.M. Saqr et al.</t>
  </si>
  <si>
    <t>Delineating suitable zones for solar-based groundwater exploitation using multi-criteria analysis: A techno-economic assessment for meeting sustainable development goals (SDGs)</t>
  </si>
  <si>
    <t>To delineate suitable zones for solar-based groundwater exploitation in El-Saloum depression, Egypt using GIS-MCA and to assess the techno-economic and SDG benefits of photovoltaic versus diesel systems for groundwater pumping and desalination.</t>
  </si>
  <si>
    <t>About 11.5% of the depression is classified as most suitable for solar-groundwater exploitation, and replacing diesel with PV reduces CO2 emissions by 1.2 kg/kWh with a payback period of 6.4 years and cost of energy around 0.25 US$/kWh.</t>
  </si>
  <si>
    <t>Mansoura University; Egypt-Japan University of Science and Technology (E-JUST); Alexandria University; Tokyo Institute of Technology; High Institute of Public Health, Alexandria University</t>
  </si>
  <si>
    <t>EG, JP</t>
  </si>
  <si>
    <t>https://doi.org/10.1016/j.gsd.2024.101087</t>
  </si>
  <si>
    <t>ahmedsaqr@mans.edu.eg</t>
  </si>
  <si>
    <t>M Moner-Girona et al.</t>
  </si>
  <si>
    <t>Decentralized rural electrification in Kenya: Speeding up universal energy access</t>
  </si>
  <si>
    <t>To develop a geospatial least-cost electrification tool (RE_RU_KE) for Kenya comparing grid extension, diesel, PV, wind and hydro mini-grid options for off-grid areas, and to compare its results with the national Rural Electrification Master Plan.</t>
  </si>
  <si>
    <t>RE_RU_KE shows that decentralized PV mini-grids and stand-alone systems are the least-cost option for the vast majority of remote off-grid population, far exceeding the diesel-dominated REM allocation.</t>
  </si>
  <si>
    <t>European Commission Joint Research Centre (JRC), Ispra, Italy; Oxfam America, Washington DC, USA; African Solar Designs, Nairobi, Kenya</t>
  </si>
  <si>
    <t>IT, US, KE</t>
  </si>
  <si>
    <t>https://doi.org/10.1016/j.esd.2019.07.009</t>
  </si>
  <si>
    <t>magda.moner@ec.europa.eu</t>
  </si>
  <si>
    <t>A.A. Ajiboye et al.</t>
  </si>
  <si>
    <t>Data-driven optimal planning for hybrid renewable energy system management in smart campus: A case study</t>
  </si>
  <si>
    <t>To identify the most economically feasible hybrid renewable energy system configuration for meeting Covenant University's electricity demand using HOMER simulation under multiple diesel price sensitivities. To compare 32 grid-connected HRES scenarios with and without battery storage across technical, economic and environmental performance indices.</t>
  </si>
  <si>
    <t>The PV-Diesel-Grid-BESS configuration performs best overall in terms of net present cost and cost of electricity, while wind energy is economically infeasible at the site and diesel should remain only a backup.</t>
  </si>
  <si>
    <t>Covenant University, Nigeria; Manchester Metropolitan University, United Kingdom; First Technical University, Ibadan, Nigeria</t>
  </si>
  <si>
    <t>https://doi.org/10.1016/j.seta.2022.102189</t>
  </si>
  <si>
    <t>adewuyiobode@gmail.com</t>
  </si>
  <si>
    <t>Abdallah Z. M. E. et al.</t>
  </si>
  <si>
    <t>Design considerations for a sustainable power energy system in Khartoum</t>
  </si>
  <si>
    <t>To design and optimize a hybrid renewable energy system (PV, wind, battery) for domestic electricity use in Khartoum using HOMER simulation software for varying numbers of households.</t>
  </si>
  <si>
    <t>The cost of energy is lowest for the combination of 50 households, and overall energy cost decreases as wind turbine costs decrease.</t>
  </si>
  <si>
    <t>Universiti Kebangsaan Malaysia; Omdurman Islamic University, Sudan; Solar Institute (SERI), Universiti Kebangsaan Malaysia</t>
  </si>
  <si>
    <t>MY, SD</t>
  </si>
  <si>
    <t>https://doi.org/10.5897/SRE11.528</t>
  </si>
  <si>
    <t>zeinab3007@yahoo.com</t>
  </si>
  <si>
    <t>H. C. O. Unegbu and D.S. Yawas</t>
  </si>
  <si>
    <t>Design and Performance Analysis of a Hybrid Solar-Wind Power System for Nigerian Universities</t>
  </si>
  <si>
    <t>To design and evaluate a hybrid solar-wind energy system tailored to the energy needs of Nigerian universities, assessing technical, economic and environmental performance.</t>
  </si>
  <si>
    <t>The hybrid solar-wind-battery system met 100% of a 3,840 kWh daily university energy demand with zero unmet load and an LCOE of $0.148/kWh, keeping the diesel generator inactive throughout.</t>
  </si>
  <si>
    <t>Department of Mechanical Engineering, Ahmadu Bello University, Zaria, Nigeria</t>
  </si>
  <si>
    <t>https://doi.org/10.52005/ijeat.v8i2.145</t>
  </si>
  <si>
    <t>chidieberehyg@gmail.com</t>
  </si>
  <si>
    <t>H.O. Eniola et al.</t>
  </si>
  <si>
    <t>Design and simulation of a solar energy system for off-grid applications</t>
  </si>
  <si>
    <t>To design and simulate an off-grid solar PV system for a rural community in Nigeria based on load profile and solar irradiance analysis.</t>
  </si>
  <si>
    <t>The off-grid PV system meets nearly all electricity demand with only 0.0781% unmet load, mostly during the wet season, and produces excess electricity of up to 6.6% annually.</t>
  </si>
  <si>
    <t>Bells University of Technology, Ota, Nigeria; Olabisi Onabanjo University, Ago-Iwoye, Nigeria</t>
  </si>
  <si>
    <t>https://doi.org/10.5455/JERR.2025.v2.i2.7</t>
  </si>
  <si>
    <t>ajibola.opeyemi@oouagoiwoye.edu.ng</t>
  </si>
  <si>
    <t>F I Abam et al.</t>
  </si>
  <si>
    <t>Decarbonisation of the Nigerian Cement Industry with Green-Energy and Sustainable Technologies Pathways: Using the Low Emission Analysis Platform (LEAP)</t>
  </si>
  <si>
    <t>To model energy demand and CO2 emissions in Nigeria's cement industry from 2010 to 2060 under three scenarios (Reference, Technology Substitution, Moderate Transition) using LEAP.</t>
  </si>
  <si>
    <t>The Technology Substitution scenario (SCN1) achieves about 40% lower GHG emissions than the Reference scenario by shifting to grid electricity, carbon capture and storage, and phasing out coal.</t>
  </si>
  <si>
    <t>2060</t>
  </si>
  <si>
    <t>detailed scenario development, long-term 30-year horizon, aligns with national NDC targets, technology substitution pathways</t>
  </si>
  <si>
    <t>University of Calabar, Afe Babalola University, University of Johannesburg, Michael Okpara University of Agriculture Umudike</t>
  </si>
  <si>
    <t>https://doi.org/10.37933/nipes/7.4.2025.SI482</t>
  </si>
  <si>
    <t>ip.okokpujie@abuad.edu.ng</t>
  </si>
  <si>
    <t>A. Fall et al.</t>
  </si>
  <si>
    <t>Democratization of Energy Planning: On a New Planning Tool Tailored to the Needs of Developing Countries</t>
  </si>
  <si>
    <t>To document the limitations of existing energy planning software for city-level contexts and propose a new agent-based, multi-criteria software (MoCES) tailored to Dakar's energy transition needs.</t>
  </si>
  <si>
    <t>MoCES offers an agent-based, multi-criteria alternative to equilibrium and optimization models by incorporating economic, environmental, and social sustainability dimensions plus 3D visual computing for decentralized city energy planning.</t>
  </si>
  <si>
    <t>TU Wien Energy Economics Group, Universite Cheikh Anta Diop de Dakar/Ecole Polytechnique de Thiès, Gaston Berger University Saint-Louis</t>
  </si>
  <si>
    <t>AT, SN</t>
  </si>
  <si>
    <t>https://doi.org/10.1007/978-3-030-68410-5_7</t>
  </si>
  <si>
    <t>fall@eeg.tuwien.ac.at</t>
  </si>
  <si>
    <t>Abdulbasit Nasir</t>
  </si>
  <si>
    <t>Design and Simulation of Photo-voltaic Water Pumping System for Irrigation</t>
  </si>
  <si>
    <t>To design and simulate a cost-effective photovoltaic water pumping system for irrigating a potato farm at Gerenbo, Ethiopia, and compare it economically and environmentally with a diesel pumping system.</t>
  </si>
  <si>
    <t>The PV water pumping system has a lower life-cycle cost of water ($0.1187/m3) than the diesel system ($0.3526/m3) and reduces annual CO2 emissions by 1500 kg.</t>
  </si>
  <si>
    <t>Hawassa University, Ethiopia</t>
  </si>
  <si>
    <t>https://doi.org/10.11648/j.aas.20190402.14</t>
  </si>
  <si>
    <t>B. A. Maiyama et al.</t>
  </si>
  <si>
    <t>Design and Performance Evaluation of Wind-Solar PV Energy System for Kola Village at Birnin Kebbi, Nigeria</t>
  </si>
  <si>
    <t>To design and simulate a wind-solar PV hybrid energy system to meet the residential electricity demand of Kola village in Birnin Kebbi, Nigeria.</t>
  </si>
  <si>
    <t>The most cost-effective hybrid system (20kW PV, 15kW wind, batteries) produced 141,162 kWh/yr at a total NPC of $236,415 and levelised cost of energy of $0.413/kWh, with wind contributing 74.75% of the energy.</t>
  </si>
  <si>
    <t>Waziri Umaru Federal Polytechnic, Birnin-Kebbi; Usmanu Danfodiyo University Sokoto, Nigeria</t>
  </si>
  <si>
    <t>http://dx.doi.org/10.7324/IJASRE.2018.32589</t>
  </si>
  <si>
    <t>V Motjoadi et al.</t>
  </si>
  <si>
    <t>Design and Simulation of Grid-tied power supply system using HOMER: A Case Study of Lebowakgomo in South Africa</t>
  </si>
  <si>
    <t>To design and simulate a grid-tied hybrid microgrid power system combining solar PV, wind, diesel generator, battery and converter for the Lebowakgomo township in South Africa. To identify the most cost-effective and environmentally friendly configuration using HOMER software.</t>
  </si>
  <si>
    <t>The Grid/PV/Wind/Battery/Converter configuration is the most cost-effective and environmentally friendly system, with NPC of R6,583,640, COE of R0.1511/kWh and renewable fraction of 85.9%.</t>
  </si>
  <si>
    <t>Dept. of Electrical Engineering Technology, University of Johannesburg, Johannesburg, South Africa</t>
  </si>
  <si>
    <t>https://doi.org/10.1109/SAUPEC55179.2022.9730770</t>
  </si>
  <si>
    <t>802037057@student.uj.ac.za</t>
  </si>
  <si>
    <t>N.E. Lambani et al.</t>
  </si>
  <si>
    <t>Design of a cost Effective Hybrid Renewable Energy System for Coastal and Inland Rural Community in Africa</t>
  </si>
  <si>
    <t>ZA, BW</t>
  </si>
  <si>
    <t>To design and analyse cost-effective hybrid renewable energy systems for off-grid electrification of a coastal village (Mbandana, South Africa) and an inland village (Dikgomo, Botswana) using HOMER. To compare technical and economic feasibility of six HRES configurations combining solar, wind, biomass and storage.</t>
  </si>
  <si>
    <t>A solar PV-biomass-storage system is the most cost-effective solution for Dikgomo with the lowest NPC and COE, while a solar PV-wind-storage system is optimal for Mbandana due to reliability and low emissions.</t>
  </si>
  <si>
    <t>University of Cape Town, Mott MacDonald</t>
  </si>
  <si>
    <t>ZA, MZ</t>
  </si>
  <si>
    <t>https://doi.org/10.1109/PowerAfrica.2017.7991266</t>
  </si>
  <si>
    <t>LMBEDW002@myuct.ac.za</t>
  </si>
  <si>
    <t>Tamanjong Fru Fofang and Emmanuel Tanyi</t>
  </si>
  <si>
    <t>Design and Simulation of Off-Grid Solar/Mini-Hydro Renewable Energy System using Homer Pro Software: Case of Muyuka Rural Community</t>
  </si>
  <si>
    <t>To design and evaluate the performance of a hybrid solar/mini-hydropower off-grid renewable energy system for the Muyuka rural community using HOMER Pro simulation.</t>
  </si>
  <si>
    <t>The optimal system combines 1,800 kW solar PV, 16 lithium-ion batteries, and a 2MW hydro plant, achieving a net present cost of $26.3M and a cost of energy of $0.628/kWh.</t>
  </si>
  <si>
    <t>University of Buea, Cameroon</t>
  </si>
  <si>
    <t>https://doi.org/10.5281/zenodo.18680383</t>
  </si>
  <si>
    <t>J. A. Oyedokun et al.</t>
  </si>
  <si>
    <t>Design and Viability Assessment of Grid-Integrated Solar PV System for Electric Power Supply Enhancement: A Case Study of Idofian, Nigeria</t>
  </si>
  <si>
    <t>To design a 2 MW grid-integrated solar PV system for Idofian, Nigeria and assess its economic viability using RETScreen software.</t>
  </si>
  <si>
    <t>The system yields 2,853 MWh annually, about 17% of Idofian's electricity consumption, with a positive NPV of $2,254,167 and a reduction of 1,182.7 tonnes of CO2 emissions.</t>
  </si>
  <si>
    <t>National Centre for Agricultural Mechanization, Ilorin, Kwara State, Nigeria; Department of Electrical and Electronic Engineering, Ekiti State University, Ado-Ekiti, Nigeria</t>
  </si>
  <si>
    <t>http://dx.doi.org/10.24018/ejece.2023.7.3.507</t>
  </si>
  <si>
    <t>oyedokunjelili@yahoo.com</t>
  </si>
  <si>
    <t>Abiy Mokennen Weldegiyorgis et al.</t>
  </si>
  <si>
    <t>Design and Simulation of Renewable Energy Resources for Micro Grid Based Rural Electrification in Ethiopia</t>
  </si>
  <si>
    <t>To design and simulate a hybrid PV, micro-hydro and fuel cell microgrid with a fuzzy logic energy management controller for rural electrification of a selected Ethiopian village. The study aims to determine the optimal system configuration using HOMER and evaluate its performance with MATLAB/Simulink.</t>
  </si>
  <si>
    <t>The optimal hybrid system of 10kW PV, 50.4kW micro-hydro and 18kW fuel cell supplies the village load with 100% renewable energy at $0.059/kWh and zero unmet load or capacity shortage.</t>
  </si>
  <si>
    <t>Addis Ababa Science and Technology University, Adama Science and Technology University, Addis Ababa Institute of Technology</t>
  </si>
  <si>
    <t>https://doi.org/10.11648/j.epes.20211004.11</t>
  </si>
  <si>
    <t>abiy.mekonnen@aastu.edu.et</t>
  </si>
  <si>
    <t>L Niyomugabo</t>
  </si>
  <si>
    <t>Design and Optimization of PV-Biogas hybrid system for Rural Electrification in Rwanda</t>
  </si>
  <si>
    <t>To assess the potential of solar and biogas resources in a rural area of Rwanda and design an off-grid PV-biogas hybrid system for reliable, affordable electricity. To compare its cost of energy with a solar home system and national grid tariff.</t>
  </si>
  <si>
    <t>A PV-biogas hybrid system using 42 tons of biomass produces 88.86 MWh/year at $0.130/kWh, cheaper than a solar home system ($0.457/kWh) and the current grid tariff ($0.240/kWh).</t>
  </si>
  <si>
    <t>Halmstad University</t>
  </si>
  <si>
    <t>https://hh.diva-portal.org/smash/get/diva2:1210563/FULLTEXT02.pdf</t>
  </si>
  <si>
    <t>Oni Olatunji Temitope et al.</t>
  </si>
  <si>
    <t>Design And Simulation of a Community-Based Hybrid Renewable Energy System for Rural Community Electrification</t>
  </si>
  <si>
    <t>To design and simulate a community-based hybrid renewable energy system combining solar PV, wind, battery storage and diesel backup for rural electrification in Owo, Nigeria. To evaluate the technical, economic and environmental performance of different system configurations using HOMER Pro.</t>
  </si>
  <si>
    <t>The optimal hybrid PV-wind-battery-diesel system achieves a levelized cost of electricity of $0.183/kWh with a 96% renewable fraction and over 99% system reliability. Diesel fuel consumption and CO2 emissions are reduced by over 80% compared to diesel-only generation.</t>
  </si>
  <si>
    <t>Department of Electrical/Electronic Engineering, Rufus Giwa Polytechnic, Owo, Nigeria</t>
  </si>
  <si>
    <t>https://doi.org/10.9790/1676-2003014046</t>
  </si>
  <si>
    <t>Gezahegn Abiti Bogie</t>
  </si>
  <si>
    <t>Design and Simulation of Grid-Tied Photovoltaic, Thermal and Biogas Energy Generating Systems to Power Universities in Ethiopia: A Case of Addis Ababa University, College of Natural and Computational Science</t>
  </si>
  <si>
    <t>To design a hybrid grid-tied PV/thermal and biogas energy generating system for Addis Ababa University's College of Natural and Computational Science and to simulate, optimize and analyze it using HOMER software.</t>
  </si>
  <si>
    <t>The optimal hybrid system, with a renewable fraction of 1, meets demand mostly through biogas (81%) and PV/T (19%) at an optimum cost of electricity of 0.263 $/kWh, but the resulting 24.9-year payback period makes the project economically unfeasible.</t>
  </si>
  <si>
    <t>Addis Ababa University, Addis Ababa Institute of Technology, Center of Energy Technology</t>
  </si>
  <si>
    <t>https://etd.aau.edu.et/server/api/core/bitstreams/9ae8ffb6-7d52-4602-bda0-28a6f4f52453/content</t>
  </si>
  <si>
    <t>P Bailey et al.</t>
  </si>
  <si>
    <t>Demand Analysis and Optimization of Renewable Energy: Sustainable Rural Electrification of Mbanayili, Ghana</t>
  </si>
  <si>
    <t>2007</t>
  </si>
  <si>
    <t>To design a financially and environmentally sustainable off-grid electricity generation system for a multifunctional community center in Mbanayili, Ghana, based on villager needs assessment and HOMER-based optimization. To propose a demand-side-managed, phased implementation plan incorporating Jatropha-based revenue generation.</t>
  </si>
  <si>
    <t>The HOMER-optimized hybrid PV-diesel-battery system costs $1.088/kWh but exceeds villagers' willingness-to-pay of $720/year, so a PV-only system combined with demand-side management is proposed as financially sustainable, with a phased upgrade to the hybrid system funded through Jatropha-based revenue generation.</t>
  </si>
  <si>
    <t>University of Michigan, School of Natural Resources and Environment</t>
  </si>
  <si>
    <t>https://deepblue.lib.umich.edu/500</t>
  </si>
  <si>
    <t>L Olatomiwa et al.</t>
  </si>
  <si>
    <t>Demand Side Management Strategies for Solar-PV Penetration in Powering Rural Healthcare Centre in Africa</t>
  </si>
  <si>
    <t>To design a low-cost hybrid renewable energy system incorporating demand side management strategies to meet the electricity needs of a rural healthcare clinic in Nigeria. To evaluate the cost and emission reductions achieved through DSM measures using HOMER optimization software.</t>
  </si>
  <si>
    <t>Implementing DSM strategies reduced the cost of energy by 25.8% (from $0.224/kWh to $0.166/kWh) and total net present cost by 70%, with a 96.6% reduction in CO2 emissions.</t>
  </si>
  <si>
    <t>Federal University of Technology, Minna, Nigeria; Loughborough University, United Kingdom</t>
  </si>
  <si>
    <t>https://hdl.handle.net/2134/37301</t>
  </si>
  <si>
    <t>olatomiwa.l@futminna.edu.ng</t>
  </si>
  <si>
    <t>L Abu Bedadi and M Gebrehiwot GebreMichael</t>
  </si>
  <si>
    <t>Design and optimization of off-grid hybrid renewable power plant with storage system for rural area in Rwanda</t>
  </si>
  <si>
    <t>To design and optimize an off-grid hybrid PV/micro-hydro/battery power system to meet the electricity demand of Wimana village in rural Rwanda at least cost.</t>
  </si>
  <si>
    <t>The optimal hybrid PV-micro-hydro-battery system achieves a net present cost of $78,763 and levelized cost of energy of $0.0757/kWh, cheaper than the current Rwandan grid tariff of $0.222/kWh, with 100% renewable energy fraction.</t>
  </si>
  <si>
    <t>African Center of Excellence in Energy for Sustainable Development, University of Rwanda; Defence University, Bishoftu, Ethiopia</t>
  </si>
  <si>
    <t>RW, ET</t>
  </si>
  <si>
    <t>https://doi.org/10.1049/rpg2.12267</t>
  </si>
  <si>
    <t>mulu4geta@gmail.com</t>
  </si>
  <si>
    <t>Hanaa Mohamed Farghally et al.</t>
  </si>
  <si>
    <t>Design and Optimization of Standalone Photovoltaic System based on MPPT FLC Controller for Electric Bikes Charging Station</t>
  </si>
  <si>
    <t>To size, optimize, and control a standalone PV system for an E-bike battery charging station in Cairo, Egypt, using HOMER for system sizing and MATLAB-SIMULINK for MPPT controller simulation.</t>
  </si>
  <si>
    <t>The optimal system comprises a 65 kW PV array and 80 batteries with a cost of energy of 0.579 $/kWh, and the fuzzy logic controller tracks maximum power faster and more accurately than the P&amp;O controller.</t>
  </si>
  <si>
    <t>Electronics Research Institute, Giza, Egypt</t>
  </si>
  <si>
    <t>https://doi.org/10.21608/iceeng.2018.30177</t>
  </si>
  <si>
    <t>O M Mayouf et al.</t>
  </si>
  <si>
    <t>Design and Implementation of a Power Supervision Strategy for a Smart House in Libya: A Realistic Hybrid System Utilizing Solar Cells and Lithium Batteries</t>
  </si>
  <si>
    <t>To design and implement a hybrid PV-battery-grid power supervision system for a smart home in Libya to reduce power outages and achieve energy self-sufficiency.</t>
  </si>
  <si>
    <t>The proposed twelve-mode energy management strategy successfully balanced production and consumption, achieving near-zero power difference and uninterrupted electricity supply in a real house.</t>
  </si>
  <si>
    <t>National Engineering School of Sfax, Electrical Systems and Renewable Energies Laboratory (LSEER), Tunisia</t>
  </si>
  <si>
    <t>https://www.researchgate.net/profile/Dr-Mayouf/publication/391804571_Design_and_Implementation_of_a_Power_Supervision_Strategy_for_a_Smart_House_in_Libya_A_Realistic_Hybrid_System_Utilizing_Solar_Cells_and_Lithium_Batteries/links/68276a52df0e3f544f54e495/Design-and-Implementation-of-a-Power-Supervision-Strategy-for-a-Smart-House-in-Libya-A-Realistic-Hybrid-System-Utilizing-Solar-Cells-and-Lithium-Batteries.pdf?origin=publicationDetail&amp;_sg%5B0%5D=vAsifUnXzmZhhsy8UsR8b-UbIa0yuz_XVlM2Os6zlgOGCdpmHIjtS-LEtKd3ez4b_Dx1TOUUDWF8NO4ieYSmCA.mM6GBVQpDrmtTNl-DuQciYz2GeUbJspaR1mXUi_HE4UlAF76C8e3NOVof4aRiGu9SQT50A7xWZnCD9eZnczazw&amp;_sg%5B1%5D=uTBc3yDzL-R_2jEQLlnaSZU7F_rz3zJQDrha13AVepJfigycmFHTzKzfXNI2xeFoAeiyhqy2GU1nAKf_afv7mEYTy84DyVw0Ig1wCYaPt958.mM6GBVQpDrmtTNl-DuQciYz2GeUbJspaR1mXUi_HE4UlAF76C8e3NOVof4aRiGu9SQT50A7xWZnCD9eZnczazw&amp;_iepl=&amp;_rtd=eyJjb250ZW50SW50ZW50IjoibWFpbkl0ZW0ifQ%3D%3D&amp;_tp=eyJjb250ZXh0Ijp7ImZpcnN0UGFnZSI6InB1YmxpY2F0aW9uIiwicGFnZSI6InB1YmxpY2F0aW9uIiwicG9zaXRpb24iOiJwYWdlSGVhZGVyIn19</t>
  </si>
  <si>
    <t>omar-moftah.mayouf@enis.tn</t>
  </si>
  <si>
    <t>Peter Adeoye et al.</t>
  </si>
  <si>
    <t>Decentralized Renewable Energy Solutions for Internally Displaced Persons (IDPs) in North-east Nigeria: Barriers, Feasibility, and Policy Gaps</t>
  </si>
  <si>
    <t>To evaluate the feasibility, barriers, and policy implications of deploying decentralized hybrid solar–wind systems for IDPs in North-East Nigeria using geospatial energy access mapping and technical system design.</t>
  </si>
  <si>
    <t>670 IDP camps across 112 LGAs are predominantly located in limited-access energy zones, and a 0.99 kWp solar PV array with 3.2 kWh battery and 300 W wind turbine can meet a representative camp's 3.72 kWh/day load while reducing ~25.88 kgCO2e per household annually.</t>
  </si>
  <si>
    <t>Federal University of Technology Akure Nigeria, Obafemi Awolowo University Nigeria, University of Bamenda Cameroon, University of Abomey-Calavi Benin, Renew Watts Technologies Nigeria, Sirius-X Energy Academy Nigeria</t>
  </si>
  <si>
    <t>NG, CM, BJ</t>
  </si>
  <si>
    <t>https://doi.org/10.11648/j.ajset.20261101.13</t>
  </si>
  <si>
    <t>adeoyepeter2015@gmail.com</t>
  </si>
  <si>
    <t>J T Zarmai et al.</t>
  </si>
  <si>
    <t>Design and Techno-Economic Evaluation of a Hybrid Mini-grid System for an Academic Institution</t>
  </si>
  <si>
    <t>To design and techno-economically evaluate a hybrid utility grid-diesel generator-solar PV mini-grid system for an academic institution in Kaduna, Nigeria, in order to ensure reliable and low-cost electricity supply.</t>
  </si>
  <si>
    <t>The optimal grid-diesel generator-PV-converter configuration achieved an NPC of $182,065.20 and an LCOE of 0.00198 $/kWh with a 98.3% renewable fraction, outperforming the grid-only base case.</t>
  </si>
  <si>
    <t>Nigerian Defence Academy, Kaduna, Nigeria; Delta State University, Abraka, Nigeria; University of Abuja, Abuja, Nigeria; University of North Texas, Denton, Texas, USA</t>
  </si>
  <si>
    <t>https://doi.org/10.21926/jept.2402010</t>
  </si>
  <si>
    <t>jesse.zarmai2020@nda.edu.ng</t>
  </si>
  <si>
    <t>M. M. Samy et al.</t>
  </si>
  <si>
    <t>Design and Analysis of an Islanded Green Energy Station for Highways Emergency Hospitals at Different Locations in Egypt</t>
  </si>
  <si>
    <t>To design and evaluate the optimum off-grid hybrid renewable energy system configuration for emergency hospitals at three highway locations in Egypt using HOMER Pro. To compare technical, economic, and environmental performance of hybrid PV/wind/diesel/battery systems against diesel-only and PV/diesel base cases.</t>
  </si>
  <si>
    <t>The off-grid solar-wind-diesel-battery configuration is the most economical option across all sites, with average LCOE of 0.322 $/kWh versus 0.727 $/kWh for diesel-only, and drastically reduced CO2 emissions of 10,663 kg/yr versus 146,978 kg/yr for diesel-only.</t>
  </si>
  <si>
    <t>Electrical Engineering Department, Faculty of Engineering, Beni-Suef University, Beni-Suef, Egypt; Electrical Engineering Department, Faculty of Engineering, Suez Canal University, Ismailia, Egypt</t>
  </si>
  <si>
    <t>https://doi.org/10.21608/jessit.2023.224345.1001</t>
  </si>
  <si>
    <t>mohamed.samy@eng.bsu.edu.eg</t>
  </si>
  <si>
    <t>M. Moustafa et al.</t>
  </si>
  <si>
    <t>Design and simulation analysis of 130 KWp grid-connected solar PV system using PVsyst: A case study in Egypt</t>
  </si>
  <si>
    <t>To design and simulate a 130 KWp grid-connected rooftop solar PV system for a local factory in Al Obour City, Egypt, and assess its electricity generation, efficiency, and economic indicators using PVsyst.</t>
  </si>
  <si>
    <t>The system produces 212.7 MWh annually with a performance ratio of 80.04%, reducing the monthly electricity bill by about 20%.</t>
  </si>
  <si>
    <t>American University in Cairo, Department of Physics, School of Sciences and Engineering, Egypt</t>
  </si>
  <si>
    <t>https://doi.org/10.1088/1742-6596/2689/1/012015</t>
  </si>
  <si>
    <t>mohamed.orabi@aucegypt.edu</t>
  </si>
  <si>
    <t>Ferdaws Ben Naceur et al.</t>
  </si>
  <si>
    <t>Decision-making solutions based artificial intelligence and hybrid software for optimal sizing and energy management in a smart grid system</t>
  </si>
  <si>
    <t>To determine the optimal sizing of a grid-PV-battery smart grid system using HOMER software and to develop a fuzzy-logic-based energy management strategy that minimises electricity cost while maintaining continuous supply-demand equilibrium.</t>
  </si>
  <si>
    <t>The grid-PVP-battery configuration is the most cost-effective and reliable, achieving the lowest net present cost (10,640.65 MDT) and reduced CO2 emissions, while the fuzzy logic energy management strategy successfully minimises cost by prioritising PV use.</t>
  </si>
  <si>
    <t>National Engineering School of Sousse (LATIS), University of Sousse, Tunisia; IRDL, University of Brest, France; LASEE, University of Monastir, Tunisia; ISSAT of Sousse; King Saud University, Riyadh, Saudi Arabia</t>
  </si>
  <si>
    <t>TN, FR, SA</t>
  </si>
  <si>
    <t>https://doi.org/10.1177/1063293X241266338</t>
  </si>
  <si>
    <t>swadref87@hotmail.com</t>
  </si>
  <si>
    <t>AC Ohajianya</t>
  </si>
  <si>
    <t>Design and Techno-economic Simulation of a Standalone PV Solar Power Plant for a Typical Housing Estate in Owerri, Nigeria</t>
  </si>
  <si>
    <t>To design and simulate a standalone PV solar power plant for a 200-bungalow housing estate in Owerri, Nigeria and evaluate its technical and economic feasibility.</t>
  </si>
  <si>
    <t>A 468 kWp PV system can supply the estate's 1,480 kWh/day demand with a 70.4% performance ratio and 96.8% solar fraction, and is economically feasible with positive NPV under all loan financing scenarios.</t>
  </si>
  <si>
    <t>Federal University of Technology, Owerri, Nigeria</t>
  </si>
  <si>
    <t>https://doi.org/10.9734/JENRR/2023/v15i3317</t>
  </si>
  <si>
    <t>anthony.ohajianya@futo.edu.ng</t>
  </si>
  <si>
    <t>N Abdelmeguid and D M Ibrahiem</t>
  </si>
  <si>
    <t>Decarbonizing Egypt's energy sector: pathways for an accelerated energy transition</t>
  </si>
  <si>
    <t>To identify decarbonization pathways and energy mix scenarios of least global warming potential for Egypt's energy sector using LEAP, comparing four scenarios of demand, supply, nuclear, and renewables integration through 2050.</t>
  </si>
  <si>
    <t>The renewables-promotion scenario RE2, with 75% renewables by 2050, achieves the lowest GHG emissions and lowest production costs by 2050, with wind energy dominating the energy mix.</t>
  </si>
  <si>
    <t>integrated demand-supply modelling, flexible scenario analysis, long time horizon up to 2050, first study in Egypt combining demand and supply</t>
  </si>
  <si>
    <t>LEAP has lower temporal, spatial and techno-economic resolutions compared to other bottom-up models</t>
  </si>
  <si>
    <t>Department of Economics, Faculty of Economics and Political Science, Cairo University, Giza, Egypt</t>
  </si>
  <si>
    <t>https://doi.org/10.1108/REPS-03-2024-0001</t>
  </si>
  <si>
    <t>nivinsafwat11@gmail.com</t>
  </si>
  <si>
    <t>K N Ukoima</t>
  </si>
  <si>
    <t>Design and performance analysis of a solar photovoltaic system for a rural community in rivers state, Nigeria</t>
  </si>
  <si>
    <t>To design and simulate a 650 kW on-grid solar PV system for the Okorobo-Ile rural community in Rivers State, Nigeria, using PVsyst software, and to analyze its performance parameters including energy output, losses, and performance ratio.</t>
  </si>
  <si>
    <t>The system produces an annual electricity output of 908 MWh with a performance ratio of 0.83, exceeding the community's energy demand and enabling revenue generation from surplus power.</t>
  </si>
  <si>
    <t>Department of Electrical Electronic Engineering, Michael Okpara University of Agriculture, Umudike, Nigeria</t>
  </si>
  <si>
    <t>https://doi.org/10.1038/s41598-025-00664-5</t>
  </si>
  <si>
    <t>kelvin.ukoima@mouau.edu.ng</t>
  </si>
  <si>
    <t>I Jumare et al.</t>
  </si>
  <si>
    <t>Decentralized Grid-Connected Hybrid Renewable Energy System Design in Nigeria, Case Study of Zaria Municipal</t>
  </si>
  <si>
    <t>To design a grid-connected 100% renewable hybrid energy system for Zaria, Nigeria and compare it against off-grid hybrid and conventional diesel/gasoline generator scenarios.</t>
  </si>
  <si>
    <t>The proposed grid-connected renewable hybrid system reduces total NPC and LCOE by 69% compared to the off-grid hybrid renewable scenario, with lower emissions and improved reliability.</t>
  </si>
  <si>
    <t>University of Tlemcen (Algeria), University of Applied Sciences Cologne (Germany), Pan African University Institute of Water and Energy Sciences (Algeria)</t>
  </si>
  <si>
    <t>https://dx.doi.org/10.2139/ssrn.3224175</t>
  </si>
  <si>
    <t>B Ugwoke et al.</t>
  </si>
  <si>
    <t>Decentralized Renewable Hybrid Mini-Grids for Rural Communities: Culmination of the IREP Framework and Scale up to Urban Communities</t>
  </si>
  <si>
    <t>To model the optimal techno-economic configuration of renewable hybrid mini-grids for two Nigerian rural communities and evaluate demand-side management benefits alongside a sustainable business model.</t>
  </si>
  <si>
    <t>Biomass CHP dominates electricity generation for both communities, and DSM scenarios reduce net present cost by up to 83% while achieving up to 100% renewable fraction.</t>
  </si>
  <si>
    <t>Politecnico di Torino, Michigan Technological University, Politecnico di Milano, Aalto University</t>
  </si>
  <si>
    <t>IT, US, FI</t>
  </si>
  <si>
    <t>http://dx.doi.org/10.3390/su12187411</t>
  </si>
  <si>
    <t>A Bakundukize et al.</t>
  </si>
  <si>
    <t>Design and Modelling of PV Power Plant for Rural Electrification in Kayonza, Rwanda</t>
  </si>
  <si>
    <t>To design and model an off-grid SPV power plant with a battery storage system to meet the electricity load of Rwisirabo village in Kayonza, Rwanda.</t>
  </si>
  <si>
    <t>The optimal off-grid SPV system requires a 220 kW PV array, 860 batteries and a 110 kW inverter, achieving a levelized cost of energy of $0.200/kWh using 100% renewable energy.</t>
  </si>
  <si>
    <t>African Centre of Excellence in Energy for Sustainable Development (ACE-ESD), University of Rwanda; Africa Centre of Excellence II in Phytochemicals, Textiles and Renewable Energy (ACE II PTRE), Moi University, Kenya</t>
  </si>
  <si>
    <t>RW, KE</t>
  </si>
  <si>
    <t>https://doi.org/10.9734/JENRR/2021/v7i430197</t>
  </si>
  <si>
    <t>twizerimanamaurice@gmail.com</t>
  </si>
  <si>
    <t>Zeinab Abdallah M. Elhassan et al.</t>
  </si>
  <si>
    <t>Design of Hybrid Power System of Renewable Energy for Domestic Used in Khartoum</t>
  </si>
  <si>
    <t>To design and optimize a technically viable and cost-effective hybrid renewable energy system for domestic use in Khartoum for different numbers of households.</t>
  </si>
  <si>
    <t>It is more economical to use a combined wind-PV system for a group of 50 homes rather than for a single home. The overall cost of energy would be lower if wind turbine costs decrease in Khartoum.</t>
  </si>
  <si>
    <t>Deptarment of Architecture Engineering, Faculty of Engineering and Built of Environment, University Kebangsaan Malaysia,Solar Energy Research Institute, University Kebangsaan Malaysia</t>
  </si>
  <si>
    <t>10.3923/jas.2011.2270.2275</t>
  </si>
  <si>
    <t>https://doi.org/10.1016/j.egypro.2014.12.019</t>
  </si>
  <si>
    <t>Wiomou J. Bonzi et al.</t>
  </si>
  <si>
    <t>RETScreen Clean Energy Management Software</t>
  </si>
  <si>
    <t>Natural Resources Canada</t>
  </si>
  <si>
    <t>project_prefeasibility</t>
  </si>
  <si>
    <t>PVsyst Photovoltaic System Software</t>
  </si>
  <si>
    <t>PVsyst SA</t>
  </si>
  <si>
    <t>MATLAB/Simulink</t>
  </si>
  <si>
    <t>MathWorks</t>
  </si>
  <si>
    <t>STELLA Architect</t>
  </si>
  <si>
    <t>isee systems</t>
  </si>
  <si>
    <t>Tools for Energy Model Optimization and Analysis</t>
  </si>
  <si>
    <t>North Carolina State Univ.</t>
  </si>
  <si>
    <t>Electrical Transient Analyzer Program</t>
  </si>
  <si>
    <t>ETAP (Operation Technology Inc.)</t>
  </si>
  <si>
    <t>DIgSILENT GmbH</t>
  </si>
  <si>
    <t>Power System Simulator for Engineering</t>
  </si>
  <si>
    <t>Siemens</t>
  </si>
  <si>
    <t>US Department of Energy</t>
  </si>
  <si>
    <t>DesignBuilder Software Ltd</t>
  </si>
  <si>
    <t>Transient System Simulation Tool</t>
  </si>
  <si>
    <t>Univ. of Wisconsin-Madison</t>
  </si>
  <si>
    <t>Engineering Equation Solver</t>
  </si>
  <si>
    <t>F-Chart Software</t>
  </si>
  <si>
    <t>improved Hybrid Optimization by Genetic Algorithms</t>
  </si>
  <si>
    <t>Univ. of Zaragoza</t>
  </si>
  <si>
    <t>RAMP stochastic load profile generator</t>
  </si>
  <si>
    <t>Politecnico di Milano</t>
  </si>
  <si>
    <t>GIS for Electrification</t>
  </si>
  <si>
    <t>Photovoltaic Geographical Information System</t>
  </si>
  <si>
    <t>PVWatts Calculator</t>
  </si>
  <si>
    <t>Wind Atlas Analysis and Application Program</t>
  </si>
  <si>
    <t>DTU Wind Energy</t>
  </si>
  <si>
    <t>Solargis</t>
  </si>
  <si>
    <t>Solargis s.r.o.</t>
  </si>
  <si>
    <t>Google</t>
  </si>
  <si>
    <t>Northwestern Univ.</t>
  </si>
  <si>
    <t>Powersim Studio</t>
  </si>
  <si>
    <t>Powersim AS</t>
  </si>
  <si>
    <t>Advanced Interactive Multidimensional Modeling System</t>
  </si>
  <si>
    <t>AIMMS B.V.</t>
  </si>
  <si>
    <t>optimisation_modelling</t>
  </si>
  <si>
    <t>Agent-based Market model for the Investigation of Renewable and Integrated energy Systems</t>
  </si>
  <si>
    <t>DLR</t>
  </si>
  <si>
    <t>Greenhouse gas - Air Pollution Interactions and Synergies</t>
  </si>
  <si>
    <t>NewClimate Institute</t>
  </si>
  <si>
    <t>GaBi Life Cycle Assessment Software</t>
  </si>
  <si>
    <t>Sphera (thinkstep)</t>
  </si>
  <si>
    <t>AspenTech</t>
  </si>
  <si>
    <t>Soil and Water Assessment Tool</t>
  </si>
  <si>
    <t>USDA-ARS / Texas A&amp;M Univ.</t>
  </si>
  <si>
    <t>EPANET Water Distribution System Modelling</t>
  </si>
  <si>
    <t>US Environmental Protection Agency</t>
  </si>
  <si>
    <t>LISFLOOD hydrological model</t>
  </si>
  <si>
    <t>Free Greenius</t>
  </si>
  <si>
    <t>EViews Econometric Software</t>
  </si>
  <si>
    <t>IHS Markit / S&amp;P Global</t>
  </si>
  <si>
    <t>Geospatial Climate, Land, Energy and Water strategies</t>
  </si>
  <si>
    <t>Clewsy (CLEWs model generator)</t>
  </si>
  <si>
    <t>Stockholm Environment Institute / EcoEquity</t>
  </si>
  <si>
    <t>GlobalEnergyGIS</t>
  </si>
  <si>
    <t>Chalmers Univ. of Technology</t>
  </si>
  <si>
    <t>Agro-Ecological Zones</t>
  </si>
  <si>
    <t>FAO / IIASA</t>
  </si>
  <si>
    <t>General Circulation Model (climate model)</t>
  </si>
  <si>
    <t>climate_projections</t>
  </si>
  <si>
    <t>Integrated energy, GHG mitigation and air pollution planning in one platform; used by governments in 190+ countries for NDCs, LT-LEDS and biennial transparency reports; flexible accounting structure tolerant of scarce data; free licences for low- and middle-income countries</t>
  </si>
  <si>
    <t>Remains a relatively complex tool: SEI states most users need about a week of training before effective use; hardware/software access and licence cost can be barriers for some users; Windows-only desktop application</t>
  </si>
  <si>
    <t>Energy demand and supply scenarios; GHG mitigation assessments; air pollutant emissions; cost-benefit comparison of scenarios</t>
  </si>
  <si>
    <t>NEMO,OSeMOSYS,GAINS,OnSSET</t>
  </si>
  <si>
    <t>De facto global standard for hybrid/microgrid sizing - engine used by 250,000+ energy professionals in 190+ countries; examines all system combinations in a single run and ranks them by least cost; simulates a full year at 1-minute to 1-hour time steps; sensitivity analysis on fuel price, load growth, battery degradation and weather</t>
  </si>
  <si>
    <t>Proprietary annual licence with capabilities split across paid modules (up to 9) and separate products (Pro / Grid / Front); single-site design tool with no network or spatial representation; custom dispatch strategies require MATLAB programming</t>
  </si>
  <si>
    <t>Least-cost system configuration and component sizing; net present cost and cost of energy; hourly dispatch and annual energy balance; sensitivity results across fuel price, load and resource variation</t>
  </si>
  <si>
    <t>PVsyst,RETScreen,ArcGIS,QGIS</t>
  </si>
  <si>
    <t>Fully open source (Apache-2.0) with no upfront financial investment, which is explicitly aimed at affordability in developing countries; compact and transparent code (core formulation in a few pages) available in GNU MathProg, Pyomo, PuLP and GAMS; lighter learning curve than MARKAL/TIMES, MESSAGE or PRIMES; developed with IAEA, UNIDO, KTH, UCL, UCT, PSI and SEI, and widely used for training</t>
  </si>
  <si>
    <t>No official helpdesk - support relies on the community; requires an external solver (GLPK/CBC/Gurobi/CPLEX) and command-line or Python skills; deterministic linear framework with perfect foresight, so no stochastic or short-term operational detail</t>
  </si>
  <si>
    <t>Optimal_capacity_expansion,technology_mix,dispatch_by_timeslice,total_discounted_system_cost,emissions_trajectories</t>
  </si>
  <si>
    <t>LEAP,CLEWs,OnSSET,MESSAGE</t>
  </si>
  <si>
    <t>Open source under GPL v3.0, free of charge and available on GitHub; scalable from cities to countries, regions and the whole world (ETP, TIAM, Pan-European TIMES); extensive official documentation set (Parts I-III); explicitly suited to LEDS and NDC roadmaps; state of the art generator maintained by the IEA-ETSAP community</t>
  </si>
  <si>
    <t>Requires the commercial GAMS modelling language plus a commercial optimisation solver to run, and a third-party interface such as VEDA for data input and results analysis, so the tool is only free in part; steep learning curve and large data requirements</t>
  </si>
  <si>
    <t>Least-cost_technology_pathways,capacity_and_investment_trajectories,marginal_costs,energy_flows_by_sector,emissions_trajectories</t>
  </si>
  <si>
    <t>VEDA,GAMS,MARKAL,MESSAGE</t>
  </si>
  <si>
    <t>Long-established ETSAP framework (developed from 1976 in a multinational project) with a large legacy of national models and an extensive documentation set; code still supported by ETSAP</t>
  </si>
  <si>
    <t>Superseded by TIMES - ETSAP advises all modellers to use TIMES and states that no further development or updates of MARKAL are planned; the ANSWER interface has received no changes since 2018</t>
  </si>
  <si>
    <t>TIMES,ANSWER,GAMS</t>
  </si>
  <si>
    <t>Purpose-built for least-cost electrification planning at settlement level, comparing six grid, mini-grid and stand-alone configurations; uses open geospatial data (population density, grid and road distance, night-time lights, hydro potential, diesel transport costs); open source Python with a full manual and a free teaching kit administered by KTH</t>
  </si>
  <si>
    <t>Heavy geospatial data preparation - a GIS environment (ArcGIS, QGIS or GRASS) and Python skills are required before running the model, and input data readiness is often the binding constraint; power-sector scope only, with no representation of the transmission network operation</t>
  </si>
  <si>
    <t>Least-cost_technology_split_by_settlement,investment_requirements_for_universal_access,new_capacity_by_technology,population_served_by_grid_vs_offgrid,levelised_cost_maps</t>
  </si>
  <si>
    <t>OSeMOSYS,QGIS,ArcGIS,GEGIS</t>
  </si>
  <si>
    <t>proprietary_dependency</t>
  </si>
  <si>
    <t>GAMS+VEDA</t>
  </si>
  <si>
    <t>GAMS+ANSWER</t>
  </si>
  <si>
    <t>GAMS</t>
  </si>
  <si>
    <t>MATLAB (optional)</t>
  </si>
  <si>
    <t>MATLAB</t>
  </si>
  <si>
    <t>national_planning,emissions_air_quality</t>
  </si>
  <si>
    <t>national_planning,power_system_operation</t>
  </si>
  <si>
    <t>electrification_planning,geospatial_analysis</t>
  </si>
  <si>
    <t>national_planning,regional_trade,power_system_operation</t>
  </si>
  <si>
    <t>power_system_operation,national_planning</t>
  </si>
  <si>
    <t>minigrid_hybrid_design,project_prefeasibility</t>
  </si>
  <si>
    <t>system_dynamics_abm</t>
  </si>
  <si>
    <t>nexus_water_land,national_planning</t>
  </si>
  <si>
    <t>nexus_water_land</t>
  </si>
  <si>
    <t>power_system_operation</t>
  </si>
  <si>
    <t>emissions_air_quality</t>
  </si>
  <si>
    <t>grid_reliability</t>
  </si>
  <si>
    <t>buildings_thermal</t>
  </si>
  <si>
    <t>minigrid_hybrid_design</t>
  </si>
  <si>
    <t>resource_assessment</t>
  </si>
  <si>
    <t>resource_assessment,project_prefeasibility</t>
  </si>
  <si>
    <t>emissions_air_quality,national_planning</t>
  </si>
  <si>
    <t>nexus_water_land,geospatial_analysis</t>
  </si>
  <si>
    <t>resource_assessment,geospatial_analysis</t>
  </si>
  <si>
    <t>electrification_planning</t>
  </si>
  <si>
    <t>https://doi.org/10.3390/ijgi10110780</t>
  </si>
  <si>
    <t>SolarGIS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</si>
</sst>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quot;€&quot;#,##0"/>
    <numFmt numFmtId="166" formatCode="0.0%"/>
  </numFmts>
  <fonts count="32">
    <font>
      <sz val="11"/>
      <color theme="1"/>
      <name val="Aptos Narrow"/>
      <family val="2"/>
      <scheme val="minor"/>
    </font>
    <font>
      <u/>
      <sz val="11"/>
      <color theme="10"/>
      <name val="Aptos Narrow"/>
      <family val="2"/>
      <scheme val="minor"/>
    </font>
    <font>
      <sz val="14"/>
      <color theme="1"/>
      <name val="Aptos Narrow"/>
      <scheme val="minor"/>
    </font>
    <font>
      <sz val="14"/>
      <color rgb="FF000000"/>
      <name val="Aptos Narrow"/>
      <scheme val="minor"/>
    </font>
    <font>
      <sz val="11"/>
      <color theme="1"/>
      <name val="Aptos Narrow"/>
      <scheme val="minor"/>
    </font>
    <font>
      <b/>
      <sz val="11"/>
      <color theme="1"/>
      <name val="Aptos Narrow"/>
      <family val="2"/>
      <scheme val="minor"/>
    </font>
    <font>
      <sz val="14"/>
      <color theme="1"/>
      <name val="Aptos Narrow"/>
      <family val="2"/>
      <scheme val="minor"/>
    </font>
    <font>
      <u/>
      <sz val="14"/>
      <color theme="10"/>
      <name val="Aptos Narrow"/>
      <family val="2"/>
      <scheme val="minor"/>
    </font>
    <font>
      <sz val="14"/>
      <color rgb="FF000000"/>
      <name val="Aptos Narrow"/>
      <family val="2"/>
      <scheme val="minor"/>
    </font>
    <font>
      <b/>
      <sz val="14"/>
      <color rgb="FF000000"/>
      <name val="Aptos Narrow"/>
      <family val="2"/>
      <scheme val="minor"/>
    </font>
    <font>
      <b/>
      <sz val="12"/>
      <color theme="1"/>
      <name val="Aptos Narrow"/>
      <family val="2"/>
      <scheme val="minor"/>
    </font>
    <font>
      <sz val="11"/>
      <color theme="1"/>
      <name val="Aptos Narrow"/>
      <family val="2"/>
      <scheme val="minor"/>
    </font>
    <font>
      <b/>
      <sz val="18"/>
      <color rgb="FFFFFFFF"/>
      <name val="Aptos Narrow"/>
      <family val="2"/>
      <scheme val="minor"/>
    </font>
    <font>
      <sz val="18"/>
      <color theme="1"/>
      <name val="Aptos Narrow"/>
      <family val="2"/>
      <scheme val="minor"/>
    </font>
    <font>
      <sz val="8"/>
      <name val="Aptos Narrow"/>
      <family val="2"/>
      <scheme val="minor"/>
    </font>
    <font>
      <b/>
      <sz val="10"/>
      <color rgb="FFFFFFFF"/>
      <name val="Calibri"/>
      <family val="2"/>
    </font>
    <font>
      <b/>
      <sz val="11"/>
      <color rgb="FFFFFFFF"/>
      <name val="Aptos Narrow"/>
      <family val="2"/>
      <scheme val="minor"/>
    </font>
    <font>
      <b/>
      <sz val="12"/>
      <color rgb="FFFFFFFF"/>
      <name val="Arial"/>
      <family val="2"/>
    </font>
    <font>
      <sz val="12"/>
      <color theme="1"/>
      <name val="Aptos Narrow"/>
      <family val="2"/>
      <scheme val="minor"/>
    </font>
    <font>
      <sz val="12"/>
      <color rgb="FF000000"/>
      <name val="Aptos Narrow"/>
      <family val="2"/>
      <scheme val="minor"/>
    </font>
    <font>
      <b/>
      <sz val="11"/>
      <color rgb="FFFFFFFF"/>
      <name val="Aptos Narrow"/>
      <scheme val="minor"/>
    </font>
    <font>
      <b/>
      <sz val="11"/>
      <color theme="1"/>
      <name val="Aptos Narrow"/>
      <scheme val="minor"/>
    </font>
    <font>
      <b/>
      <sz val="11"/>
      <color rgb="FF000000"/>
      <name val="Aptos Narrow"/>
      <scheme val="minor"/>
    </font>
    <font>
      <sz val="11"/>
      <color rgb="FF000000"/>
      <name val="Aptos Narrow"/>
    </font>
    <font>
      <sz val="11"/>
      <color rgb="FF242424"/>
      <name val="Aptos Narrow"/>
      <family val="2"/>
      <charset val="1"/>
    </font>
    <font>
      <b/>
      <sz val="12"/>
      <color rgb="FF313F50"/>
      <name val="Inherit"/>
    </font>
    <font>
      <sz val="12"/>
      <color rgb="FF212529"/>
      <name val="Inherit"/>
    </font>
    <font>
      <sz val="11"/>
      <name val="Aptos Narrow"/>
      <family val="2"/>
      <scheme val="minor"/>
    </font>
    <font>
      <u/>
      <sz val="11"/>
      <name val="Aptos Narrow"/>
      <family val="2"/>
      <scheme val="minor"/>
    </font>
    <font>
      <b/>
      <sz val="11"/>
      <color theme="0"/>
      <name val="Calibri"/>
      <family val="2"/>
    </font>
    <font>
      <sz val="10"/>
      <color rgb="FF000000"/>
      <name val="Tahoma"/>
      <family val="2"/>
    </font>
    <font>
      <b/>
      <sz val="10"/>
      <color rgb="FF000000"/>
      <name val="Tahoma"/>
      <family val="2"/>
    </font>
  </fonts>
  <fills count="9">
    <fill>
      <patternFill patternType="none"/>
    </fill>
    <fill>
      <patternFill patternType="gray125"/>
    </fill>
    <fill>
      <patternFill patternType="solid">
        <fgColor rgb="FF4472C4"/>
        <bgColor indexed="64"/>
      </patternFill>
    </fill>
    <fill>
      <patternFill patternType="solid">
        <fgColor rgb="FF70AD47"/>
        <bgColor rgb="FF70AD47"/>
      </patternFill>
    </fill>
    <fill>
      <patternFill patternType="solid">
        <fgColor theme="3" tint="0.749992370372631"/>
        <bgColor indexed="64"/>
      </patternFill>
    </fill>
    <fill>
      <patternFill patternType="solid">
        <fgColor rgb="FF1F4E79"/>
        <bgColor indexed="64"/>
      </patternFill>
    </fill>
    <fill>
      <patternFill patternType="solid">
        <fgColor rgb="FFFFFFFF"/>
        <bgColor indexed="64"/>
      </patternFill>
    </fill>
    <fill>
      <patternFill patternType="solid">
        <fgColor rgb="FFECEDF1"/>
        <bgColor indexed="64"/>
      </patternFill>
    </fill>
    <fill>
      <patternFill patternType="solid">
        <fgColor theme="4"/>
        <bgColor indexed="64"/>
      </patternFill>
    </fill>
  </fills>
  <borders count="28">
    <border>
      <left/>
      <right/>
      <top/>
      <bottom/>
      <diagonal/>
    </border>
    <border>
      <left style="thin">
        <color rgb="FF000000"/>
      </left>
      <right style="thin">
        <color rgb="FF000000"/>
      </right>
      <top style="thin">
        <color rgb="FF000000"/>
      </top>
      <bottom style="thin">
        <color rgb="FF000000"/>
      </bottom>
      <diagonal/>
    </border>
    <border>
      <left style="thin">
        <color auto="1"/>
      </left>
      <right style="thin">
        <color auto="1"/>
      </right>
      <top/>
      <bottom/>
      <diagonal/>
    </border>
    <border>
      <left/>
      <right style="thin">
        <color auto="1"/>
      </right>
      <top/>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bottom style="thin">
        <color rgb="FF000000"/>
      </bottom>
      <diagonal/>
    </border>
    <border>
      <left style="thin">
        <color rgb="FF000000"/>
      </left>
      <right/>
      <top/>
      <bottom style="thin">
        <color rgb="FF000000"/>
      </bottom>
      <diagonal/>
    </border>
    <border>
      <left style="thin">
        <color rgb="FF000000"/>
      </left>
      <right/>
      <top style="thin">
        <color rgb="FF000000"/>
      </top>
      <bottom/>
      <diagonal/>
    </border>
    <border>
      <left style="medium">
        <color rgb="FFDEE2E6"/>
      </left>
      <right style="medium">
        <color rgb="FFDEE2E6"/>
      </right>
      <top style="medium">
        <color rgb="FFDEE2E6"/>
      </top>
      <bottom style="medium">
        <color rgb="FFDEE2E6"/>
      </bottom>
      <diagonal/>
    </border>
    <border>
      <left/>
      <right style="medium">
        <color rgb="FFDEE2E6"/>
      </right>
      <top style="medium">
        <color rgb="FFDEE2E6"/>
      </top>
      <bottom style="medium">
        <color rgb="FFDEE2E6"/>
      </bottom>
      <diagonal/>
    </border>
    <border>
      <left style="medium">
        <color rgb="FFDEE2E6"/>
      </left>
      <right/>
      <top style="medium">
        <color rgb="FFDEE2E6"/>
      </top>
      <bottom style="medium">
        <color rgb="FFDEE2E6"/>
      </bottom>
      <diagonal/>
    </border>
    <border>
      <left/>
      <right style="medium">
        <color rgb="FFD0D4D8"/>
      </right>
      <top/>
      <bottom style="medium">
        <color rgb="FFD0D4D8"/>
      </bottom>
      <diagonal/>
    </border>
    <border>
      <left style="medium">
        <color rgb="FFD0D4D8"/>
      </left>
      <right style="medium">
        <color rgb="FFD0D4D8"/>
      </right>
      <top/>
      <bottom style="medium">
        <color rgb="FFD0D4D8"/>
      </bottom>
      <diagonal/>
    </border>
    <border>
      <left style="medium">
        <color rgb="FFD0D4D8"/>
      </left>
      <right/>
      <top/>
      <bottom style="medium">
        <color rgb="FFD0D4D8"/>
      </bottom>
      <diagonal/>
    </border>
    <border>
      <left/>
      <right style="medium">
        <color rgb="FFDEE2E6"/>
      </right>
      <top style="medium">
        <color rgb="FFDEE2E6"/>
      </top>
      <bottom/>
      <diagonal/>
    </border>
    <border>
      <left style="medium">
        <color rgb="FFDEE2E6"/>
      </left>
      <right style="medium">
        <color rgb="FFDEE2E6"/>
      </right>
      <top style="medium">
        <color rgb="FFDEE2E6"/>
      </top>
      <bottom/>
      <diagonal/>
    </border>
    <border>
      <left style="medium">
        <color rgb="FFDEE2E6"/>
      </left>
      <right/>
      <top style="medium">
        <color rgb="FFDEE2E6"/>
      </top>
      <bottom/>
      <diagonal/>
    </border>
    <border>
      <left style="thin">
        <color auto="1"/>
      </left>
      <right/>
      <top style="thin">
        <color auto="1"/>
      </top>
      <bottom style="thin">
        <color auto="1"/>
      </bottom>
      <diagonal/>
    </border>
    <border>
      <left/>
      <right style="thin">
        <color rgb="FF000000"/>
      </right>
      <top style="thin">
        <color rgb="FF000000"/>
      </top>
      <bottom/>
      <diagonal/>
    </border>
  </borders>
  <cellStyleXfs count="3">
    <xf numFmtId="0" fontId="0" fillId="0" borderId="0"/>
    <xf numFmtId="9" fontId="11" fillId="0" borderId="0" applyFont="0" applyFill="0" applyBorder="0" applyAlignment="0" applyProtection="0"/>
    <xf numFmtId="0" fontId="1" fillId="0" borderId="0" applyNumberFormat="0" applyFill="0" applyBorder="0" applyAlignment="0" applyProtection="0"/>
  </cellStyleXfs>
  <cellXfs count="116">
    <xf numFmtId="0" fontId="0" fillId="0" borderId="0" xfId="0"/>
    <xf numFmtId="0" fontId="2" fillId="0" borderId="0" xfId="0" applyFont="1"/>
    <xf numFmtId="0" fontId="3" fillId="0" borderId="0" xfId="0" applyFont="1"/>
    <xf numFmtId="0" fontId="4" fillId="0" borderId="0" xfId="0" applyFont="1" applyAlignment="1">
      <alignment horizontal="center" vertical="center"/>
    </xf>
    <xf numFmtId="0" fontId="4" fillId="0" borderId="0" xfId="0" applyFont="1"/>
    <xf numFmtId="9" fontId="0" fillId="0" borderId="0" xfId="0" applyNumberFormat="1"/>
    <xf numFmtId="0" fontId="0" fillId="0" borderId="1" xfId="0" applyBorder="1"/>
    <xf numFmtId="0" fontId="5" fillId="0" borderId="1" xfId="0" applyFont="1" applyBorder="1"/>
    <xf numFmtId="0" fontId="6" fillId="0" borderId="1" xfId="0" applyFont="1" applyBorder="1" applyAlignment="1">
      <alignment horizontal="center" vertical="center" wrapText="1"/>
    </xf>
    <xf numFmtId="0" fontId="7" fillId="0" borderId="1" xfId="2" applyFont="1" applyBorder="1" applyAlignment="1">
      <alignment horizontal="center" vertical="center" wrapText="1"/>
    </xf>
    <xf numFmtId="0" fontId="7" fillId="0" borderId="4" xfId="2" applyFont="1" applyBorder="1" applyAlignment="1">
      <alignment horizontal="center" vertical="center" wrapText="1"/>
    </xf>
    <xf numFmtId="0" fontId="8" fillId="0" borderId="1" xfId="0" applyFont="1" applyBorder="1" applyAlignment="1">
      <alignment horizontal="center" vertical="center" wrapText="1"/>
    </xf>
    <xf numFmtId="0" fontId="8" fillId="0" borderId="1" xfId="0" applyFont="1" applyBorder="1" applyAlignment="1">
      <alignment horizontal="center" vertical="center"/>
    </xf>
    <xf numFmtId="0" fontId="6" fillId="0" borderId="1" xfId="0" applyFont="1" applyBorder="1" applyAlignment="1">
      <alignment horizontal="center" vertical="center"/>
    </xf>
    <xf numFmtId="0" fontId="7" fillId="0" borderId="5" xfId="2" applyFont="1" applyBorder="1" applyAlignment="1">
      <alignment horizontal="center" vertical="center" wrapText="1"/>
    </xf>
    <xf numFmtId="0" fontId="0" fillId="0" borderId="0" xfId="0" applyAlignment="1">
      <alignment vertical="center" wrapText="1"/>
    </xf>
    <xf numFmtId="0" fontId="10" fillId="0" borderId="6" xfId="0" applyFont="1" applyBorder="1" applyAlignment="1">
      <alignment horizontal="center" wrapText="1"/>
    </xf>
    <xf numFmtId="0" fontId="10" fillId="0" borderId="6" xfId="0" applyFont="1" applyBorder="1" applyAlignment="1">
      <alignment horizontal="center" vertical="center" wrapText="1"/>
    </xf>
    <xf numFmtId="0" fontId="0" fillId="0" borderId="0" xfId="0" applyAlignment="1">
      <alignment horizontal="center" vertical="center"/>
    </xf>
    <xf numFmtId="0" fontId="0" fillId="0" borderId="6" xfId="0" applyBorder="1" applyAlignment="1">
      <alignment horizontal="center" vertical="center"/>
    </xf>
    <xf numFmtId="0" fontId="10" fillId="0" borderId="0" xfId="0" applyFont="1" applyAlignment="1">
      <alignment wrapText="1"/>
    </xf>
    <xf numFmtId="0" fontId="0" fillId="0" borderId="6" xfId="0" applyBorder="1"/>
    <xf numFmtId="0" fontId="1" fillId="0" borderId="1" xfId="2" applyBorder="1" applyAlignment="1">
      <alignment horizontal="center" vertical="center" wrapText="1"/>
    </xf>
    <xf numFmtId="0" fontId="0" fillId="0" borderId="0" xfId="0" applyAlignment="1">
      <alignment wrapText="1"/>
    </xf>
    <xf numFmtId="0" fontId="7" fillId="0" borderId="1" xfId="2" applyFont="1" applyFill="1" applyBorder="1" applyAlignment="1">
      <alignment horizontal="center" vertical="center" wrapText="1"/>
    </xf>
    <xf numFmtId="0" fontId="6" fillId="4" borderId="1" xfId="0" applyFont="1" applyFill="1" applyBorder="1" applyAlignment="1">
      <alignment horizontal="center" vertical="center" wrapText="1"/>
    </xf>
    <xf numFmtId="0" fontId="8" fillId="4" borderId="1" xfId="0" applyFont="1" applyFill="1" applyBorder="1" applyAlignment="1">
      <alignment horizontal="center" vertical="center" wrapText="1"/>
    </xf>
    <xf numFmtId="0" fontId="7" fillId="4" borderId="1" xfId="2" applyFont="1" applyFill="1" applyBorder="1" applyAlignment="1">
      <alignment horizontal="center" vertical="center" wrapText="1"/>
    </xf>
    <xf numFmtId="0" fontId="2" fillId="4" borderId="0" xfId="0" applyFont="1" applyFill="1"/>
    <xf numFmtId="0" fontId="12" fillId="2" borderId="3" xfId="0" applyFont="1" applyFill="1" applyBorder="1" applyAlignment="1">
      <alignment horizontal="center" vertical="center" wrapText="1"/>
    </xf>
    <xf numFmtId="0" fontId="12" fillId="2" borderId="2" xfId="0" applyFont="1" applyFill="1" applyBorder="1" applyAlignment="1">
      <alignment horizontal="center" vertical="center" wrapText="1"/>
    </xf>
    <xf numFmtId="0" fontId="13" fillId="0" borderId="0" xfId="0" applyFont="1"/>
    <xf numFmtId="0" fontId="0" fillId="0" borderId="0" xfId="0" applyAlignment="1">
      <alignment vertical="center"/>
    </xf>
    <xf numFmtId="9" fontId="0" fillId="0" borderId="0" xfId="1" applyFont="1" applyBorder="1"/>
    <xf numFmtId="9" fontId="0" fillId="0" borderId="0" xfId="1" applyFont="1"/>
    <xf numFmtId="0" fontId="6" fillId="0" borderId="0" xfId="0" applyFont="1" applyAlignment="1">
      <alignment vertical="center" wrapText="1"/>
    </xf>
    <xf numFmtId="0" fontId="6" fillId="0" borderId="0" xfId="0" applyFont="1" applyAlignment="1">
      <alignment horizontal="center" vertical="center" wrapText="1"/>
    </xf>
    <xf numFmtId="0" fontId="16" fillId="5" borderId="0" xfId="0" applyFont="1" applyFill="1" applyAlignment="1">
      <alignment horizontal="center"/>
    </xf>
    <xf numFmtId="0" fontId="18" fillId="0" borderId="0" xfId="0" applyFont="1" applyAlignment="1">
      <alignment vertical="center" wrapText="1"/>
    </xf>
    <xf numFmtId="0" fontId="19" fillId="0" borderId="0" xfId="0" applyFont="1" applyAlignment="1">
      <alignment vertical="center" wrapText="1"/>
    </xf>
    <xf numFmtId="0" fontId="18" fillId="4" borderId="0" xfId="0" applyFont="1" applyFill="1" applyAlignment="1">
      <alignment vertical="center" wrapText="1"/>
    </xf>
    <xf numFmtId="0" fontId="21" fillId="0" borderId="6" xfId="0" applyFont="1" applyBorder="1" applyAlignment="1">
      <alignment horizontal="center" vertical="center" wrapText="1"/>
    </xf>
    <xf numFmtId="0" fontId="4" fillId="0" borderId="1" xfId="0" applyFont="1" applyBorder="1" applyAlignment="1">
      <alignment horizontal="center" vertical="center" wrapText="1"/>
    </xf>
    <xf numFmtId="0" fontId="4" fillId="0" borderId="6" xfId="0" applyFont="1" applyBorder="1" applyAlignment="1">
      <alignment horizontal="center" vertical="center" wrapText="1"/>
    </xf>
    <xf numFmtId="0" fontId="4" fillId="0" borderId="0" xfId="0" applyFont="1" applyAlignment="1">
      <alignment horizontal="center" vertical="center" wrapText="1"/>
    </xf>
    <xf numFmtId="0" fontId="22" fillId="0" borderId="6" xfId="0" applyFont="1" applyBorder="1" applyAlignment="1">
      <alignment horizontal="center" vertical="center" wrapText="1"/>
    </xf>
    <xf numFmtId="0" fontId="21" fillId="0" borderId="7" xfId="0" applyFont="1" applyBorder="1" applyAlignment="1">
      <alignment horizontal="center" vertical="center" wrapText="1"/>
    </xf>
    <xf numFmtId="0" fontId="22" fillId="0" borderId="7" xfId="0" applyFont="1" applyBorder="1" applyAlignment="1">
      <alignment horizontal="center" vertical="center" wrapText="1"/>
    </xf>
    <xf numFmtId="0" fontId="20" fillId="3" borderId="8" xfId="0" applyFont="1" applyFill="1" applyBorder="1" applyAlignment="1">
      <alignment horizontal="center" vertical="center" wrapText="1"/>
    </xf>
    <xf numFmtId="0" fontId="20" fillId="3" borderId="9" xfId="0" applyFont="1" applyFill="1" applyBorder="1" applyAlignment="1">
      <alignment horizontal="center" vertical="center" wrapText="1"/>
    </xf>
    <xf numFmtId="0" fontId="21" fillId="0" borderId="10" xfId="0" applyFont="1" applyBorder="1" applyAlignment="1">
      <alignment horizontal="center" vertical="center" wrapText="1"/>
    </xf>
    <xf numFmtId="0" fontId="4" fillId="0" borderId="11" xfId="0" applyFont="1" applyBorder="1" applyAlignment="1">
      <alignment horizontal="center" vertical="center" wrapText="1"/>
    </xf>
    <xf numFmtId="0" fontId="23" fillId="0" borderId="0" xfId="0" applyFont="1" applyAlignment="1">
      <alignment horizontal="center" vertical="center" wrapText="1"/>
    </xf>
    <xf numFmtId="0" fontId="21" fillId="0" borderId="0" xfId="0" applyFont="1" applyAlignment="1">
      <alignment horizontal="center" vertical="center" wrapText="1"/>
    </xf>
    <xf numFmtId="49" fontId="0" fillId="0" borderId="0" xfId="0" applyNumberFormat="1" applyAlignment="1">
      <alignment horizontal="center" vertical="center"/>
    </xf>
    <xf numFmtId="0" fontId="17" fillId="2" borderId="14" xfId="0" applyFont="1" applyFill="1" applyBorder="1" applyAlignment="1">
      <alignment horizontal="center" vertical="center" wrapText="1"/>
    </xf>
    <xf numFmtId="0" fontId="17" fillId="2" borderId="4" xfId="0" applyFont="1" applyFill="1" applyBorder="1" applyAlignment="1">
      <alignment horizontal="center" vertical="center" wrapText="1"/>
    </xf>
    <xf numFmtId="0" fontId="17" fillId="2" borderId="15" xfId="0" applyFont="1" applyFill="1" applyBorder="1" applyAlignment="1">
      <alignment horizontal="center" vertical="center" wrapText="1"/>
    </xf>
    <xf numFmtId="0" fontId="24" fillId="0" borderId="0" xfId="0" applyFont="1" applyAlignment="1">
      <alignment horizontal="center" vertical="center"/>
    </xf>
    <xf numFmtId="0" fontId="0" fillId="0" borderId="0" xfId="0" applyAlignment="1">
      <alignment horizontal="center"/>
    </xf>
    <xf numFmtId="0" fontId="26" fillId="6" borderId="18" xfId="0" applyFont="1" applyFill="1" applyBorder="1" applyAlignment="1">
      <alignment horizontal="center" vertical="center" wrapText="1"/>
    </xf>
    <xf numFmtId="0" fontId="26" fillId="6" borderId="17" xfId="0" applyFont="1" applyFill="1" applyBorder="1" applyAlignment="1">
      <alignment horizontal="center" vertical="center" wrapText="1"/>
    </xf>
    <xf numFmtId="0" fontId="26" fillId="6" borderId="19" xfId="0" applyFont="1" applyFill="1" applyBorder="1" applyAlignment="1">
      <alignment horizontal="center" vertical="center" wrapText="1"/>
    </xf>
    <xf numFmtId="0" fontId="26" fillId="6" borderId="23" xfId="0" applyFont="1" applyFill="1" applyBorder="1" applyAlignment="1">
      <alignment horizontal="center" vertical="center" wrapText="1"/>
    </xf>
    <xf numFmtId="0" fontId="26" fillId="6" borderId="24" xfId="0" applyFont="1" applyFill="1" applyBorder="1" applyAlignment="1">
      <alignment horizontal="center" vertical="center" wrapText="1"/>
    </xf>
    <xf numFmtId="0" fontId="26" fillId="6" borderId="25" xfId="0" applyFont="1" applyFill="1" applyBorder="1" applyAlignment="1">
      <alignment horizontal="center" vertical="center" wrapText="1"/>
    </xf>
    <xf numFmtId="0" fontId="25" fillId="7" borderId="20" xfId="0" applyFont="1" applyFill="1" applyBorder="1" applyAlignment="1">
      <alignment horizontal="center" vertical="center" wrapText="1"/>
    </xf>
    <xf numFmtId="0" fontId="25" fillId="7" borderId="21" xfId="0" applyFont="1" applyFill="1" applyBorder="1" applyAlignment="1">
      <alignment horizontal="center" vertical="center" wrapText="1"/>
    </xf>
    <xf numFmtId="0" fontId="25" fillId="7" borderId="22" xfId="0" applyFont="1" applyFill="1" applyBorder="1" applyAlignment="1">
      <alignment horizontal="center" vertical="center" wrapText="1"/>
    </xf>
    <xf numFmtId="164" fontId="0" fillId="0" borderId="0" xfId="0" applyNumberFormat="1" applyAlignment="1">
      <alignment horizontal="center"/>
    </xf>
    <xf numFmtId="0" fontId="27" fillId="0" borderId="12" xfId="0" applyFont="1" applyBorder="1" applyAlignment="1">
      <alignment horizontal="center" vertical="center" wrapText="1"/>
    </xf>
    <xf numFmtId="0" fontId="27" fillId="0" borderId="1" xfId="0" applyFont="1" applyBorder="1" applyAlignment="1">
      <alignment horizontal="center" vertical="center" wrapText="1"/>
    </xf>
    <xf numFmtId="0" fontId="28" fillId="0" borderId="1" xfId="2" applyFont="1" applyBorder="1" applyAlignment="1">
      <alignment horizontal="center" vertical="center" wrapText="1"/>
    </xf>
    <xf numFmtId="0" fontId="27" fillId="0" borderId="13" xfId="0" applyFont="1" applyBorder="1" applyAlignment="1">
      <alignment horizontal="center" vertical="center" wrapText="1"/>
    </xf>
    <xf numFmtId="9" fontId="27" fillId="0" borderId="1" xfId="0" applyNumberFormat="1" applyFont="1" applyBorder="1" applyAlignment="1">
      <alignment horizontal="center" vertical="center" wrapText="1"/>
    </xf>
    <xf numFmtId="0" fontId="27" fillId="0" borderId="16" xfId="0" applyFont="1" applyBorder="1" applyAlignment="1">
      <alignment horizontal="center" vertical="center" wrapText="1"/>
    </xf>
    <xf numFmtId="0" fontId="28" fillId="0" borderId="13" xfId="2" applyFont="1" applyBorder="1" applyAlignment="1">
      <alignment horizontal="center" vertical="center" wrapText="1"/>
    </xf>
    <xf numFmtId="0" fontId="27" fillId="0" borderId="6" xfId="0" applyFont="1" applyBorder="1" applyAlignment="1">
      <alignment horizontal="center" vertical="center" wrapText="1"/>
    </xf>
    <xf numFmtId="0" fontId="27" fillId="0" borderId="15" xfId="0" applyFont="1" applyBorder="1" applyAlignment="1">
      <alignment horizontal="center" vertical="center" wrapText="1"/>
    </xf>
    <xf numFmtId="166" fontId="27" fillId="0" borderId="1" xfId="0" applyNumberFormat="1" applyFont="1" applyBorder="1" applyAlignment="1">
      <alignment horizontal="center" vertical="center" wrapText="1"/>
    </xf>
    <xf numFmtId="0" fontId="27" fillId="0" borderId="0" xfId="0" applyFont="1" applyAlignment="1">
      <alignment horizontal="center" vertical="center" wrapText="1"/>
    </xf>
    <xf numFmtId="0" fontId="27" fillId="0" borderId="5" xfId="0" applyFont="1" applyBorder="1" applyAlignment="1">
      <alignment horizontal="center" vertical="center" wrapText="1"/>
    </xf>
    <xf numFmtId="0" fontId="28" fillId="0" borderId="5" xfId="2" applyFont="1" applyBorder="1" applyAlignment="1">
      <alignment horizontal="center" vertical="center" wrapText="1"/>
    </xf>
    <xf numFmtId="0" fontId="28" fillId="0" borderId="16" xfId="2" applyFont="1" applyBorder="1" applyAlignment="1">
      <alignment horizontal="center" vertical="center" wrapText="1"/>
    </xf>
    <xf numFmtId="0" fontId="27" fillId="0" borderId="11" xfId="0" applyFont="1" applyBorder="1" applyAlignment="1">
      <alignment horizontal="center" vertical="center" wrapText="1"/>
    </xf>
    <xf numFmtId="9" fontId="27" fillId="0" borderId="6" xfId="0" applyNumberFormat="1" applyFont="1" applyBorder="1" applyAlignment="1">
      <alignment horizontal="center" vertical="center" wrapText="1"/>
    </xf>
    <xf numFmtId="0" fontId="28" fillId="0" borderId="6" xfId="2" applyFont="1" applyBorder="1" applyAlignment="1">
      <alignment horizontal="center" vertical="center" wrapText="1"/>
    </xf>
    <xf numFmtId="0" fontId="28" fillId="0" borderId="26" xfId="2" applyFont="1" applyBorder="1" applyAlignment="1">
      <alignment horizontal="center" vertical="center" wrapText="1"/>
    </xf>
    <xf numFmtId="0" fontId="28" fillId="0" borderId="6" xfId="0" applyFont="1" applyBorder="1" applyAlignment="1">
      <alignment horizontal="center" vertical="center" wrapText="1"/>
    </xf>
    <xf numFmtId="0" fontId="27" fillId="0" borderId="26" xfId="0" applyFont="1" applyBorder="1" applyAlignment="1">
      <alignment horizontal="center" vertical="center" wrapText="1"/>
    </xf>
    <xf numFmtId="0" fontId="27" fillId="0" borderId="27" xfId="0" applyFont="1" applyBorder="1" applyAlignment="1">
      <alignment horizontal="center" vertical="center" wrapText="1"/>
    </xf>
    <xf numFmtId="0" fontId="1" fillId="0" borderId="5" xfId="2" applyBorder="1" applyAlignment="1">
      <alignment horizontal="center" vertical="center" wrapText="1"/>
    </xf>
    <xf numFmtId="0" fontId="1" fillId="0" borderId="16" xfId="2" applyBorder="1" applyAlignment="1">
      <alignment horizontal="center" vertical="center" wrapText="1"/>
    </xf>
    <xf numFmtId="0" fontId="1" fillId="0" borderId="13" xfId="2" applyBorder="1" applyAlignment="1">
      <alignment horizontal="center" vertical="center" wrapText="1"/>
    </xf>
    <xf numFmtId="10" fontId="27" fillId="0" borderId="1" xfId="0" applyNumberFormat="1" applyFont="1" applyBorder="1" applyAlignment="1">
      <alignment horizontal="center" vertical="center" wrapText="1"/>
    </xf>
    <xf numFmtId="0" fontId="27" fillId="0" borderId="1" xfId="2" applyFont="1" applyBorder="1" applyAlignment="1">
      <alignment horizontal="center" vertical="center" wrapText="1"/>
    </xf>
    <xf numFmtId="0" fontId="15" fillId="8" borderId="0" xfId="0" applyFont="1" applyFill="1" applyAlignment="1">
      <alignment horizontal="center"/>
    </xf>
    <xf numFmtId="0" fontId="0" fillId="8" borderId="0" xfId="0" applyFill="1"/>
    <xf numFmtId="0" fontId="29" fillId="8" borderId="0" xfId="0" applyFont="1" applyFill="1"/>
    <xf numFmtId="2" fontId="0" fillId="0" borderId="0" xfId="0" applyNumberFormat="1" applyAlignment="1">
      <alignment horizontal="center"/>
    </xf>
    <xf numFmtId="1" fontId="0" fillId="0" borderId="0" xfId="0" applyNumberFormat="1" applyAlignment="1">
      <alignment horizontal="center"/>
    </xf>
    <xf numFmtId="0" fontId="16" fillId="0" borderId="1" xfId="0" applyFont="1" applyBorder="1" applyAlignment="1">
      <alignment horizontal="center" vertical="center" wrapText="1"/>
    </xf>
    <xf numFmtId="1" fontId="0" fillId="0" borderId="0" xfId="0" applyNumberFormat="1" applyAlignment="1">
      <alignment horizontal="center" vertical="center" wrapText="1"/>
    </xf>
    <xf numFmtId="0" fontId="0" fillId="0" borderId="1" xfId="0" applyBorder="1" applyAlignment="1">
      <alignment horizontal="center" vertical="center" wrapText="1"/>
    </xf>
    <xf numFmtId="0" fontId="0" fillId="0" borderId="5" xfId="0" applyBorder="1" applyAlignment="1">
      <alignment horizontal="center" vertical="center" wrapText="1"/>
    </xf>
    <xf numFmtId="0" fontId="0" fillId="0" borderId="0" xfId="0" applyAlignment="1">
      <alignment horizontal="center" vertical="center" wrapText="1"/>
    </xf>
    <xf numFmtId="0" fontId="16" fillId="0" borderId="12" xfId="0" applyFont="1" applyBorder="1" applyAlignment="1">
      <alignment horizontal="center" vertical="center" wrapText="1"/>
    </xf>
    <xf numFmtId="0" fontId="16" fillId="0" borderId="0" xfId="0" applyFont="1" applyAlignment="1">
      <alignment horizontal="center" vertical="center" wrapText="1"/>
    </xf>
    <xf numFmtId="0" fontId="0" fillId="0" borderId="12" xfId="0" applyBorder="1" applyAlignment="1">
      <alignment horizontal="center" vertical="center" wrapText="1"/>
    </xf>
    <xf numFmtId="165" fontId="0" fillId="0" borderId="1" xfId="0" applyNumberFormat="1" applyBorder="1" applyAlignment="1">
      <alignment horizontal="center" vertical="center" wrapText="1"/>
    </xf>
    <xf numFmtId="1" fontId="0" fillId="0" borderId="1" xfId="0" applyNumberFormat="1" applyBorder="1" applyAlignment="1">
      <alignment horizontal="center" vertical="center" wrapText="1"/>
    </xf>
    <xf numFmtId="0" fontId="0" fillId="0" borderId="27" xfId="0" applyBorder="1" applyAlignment="1">
      <alignment horizontal="center" vertical="center" wrapText="1"/>
    </xf>
    <xf numFmtId="165" fontId="0" fillId="0" borderId="5" xfId="0" applyNumberFormat="1" applyBorder="1" applyAlignment="1">
      <alignment horizontal="center" vertical="center" wrapText="1"/>
    </xf>
    <xf numFmtId="1" fontId="0" fillId="0" borderId="5" xfId="0" applyNumberFormat="1" applyBorder="1" applyAlignment="1">
      <alignment horizontal="center" vertical="center" wrapText="1"/>
    </xf>
    <xf numFmtId="0" fontId="16" fillId="2" borderId="0" xfId="0" applyFont="1" applyFill="1" applyAlignment="1">
      <alignment horizontal="center" vertical="center" wrapText="1"/>
    </xf>
    <xf numFmtId="0" fontId="0" fillId="0" borderId="0" xfId="0" applyAlignment="1">
      <alignment horizontal="center" vertical="center"/>
    </xf>
  </cellXfs>
  <cellStyles count="3">
    <cellStyle name="Hyperlink" xfId="2" xr:uid="{00000000-000B-0000-0000-000008000000}"/>
    <cellStyle name="Normal" xfId="0" builtinId="0"/>
    <cellStyle name="Per cent" xfId="1" builtinId="5"/>
  </cellStyles>
  <dxfs count="147">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4"/>
        <color theme="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4"/>
        <color theme="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4"/>
        <color theme="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4"/>
        <color theme="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4"/>
        <color theme="1"/>
        <name val="Aptos Narrow"/>
        <family val="2"/>
        <scheme val="minor"/>
      </font>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border outline="0">
        <left style="thin">
          <color auto="1"/>
        </left>
        <top style="thin">
          <color auto="1"/>
        </top>
        <bottom style="thin">
          <color auto="1"/>
        </bottom>
      </border>
    </dxf>
    <dxf>
      <font>
        <strike val="0"/>
        <outline val="0"/>
        <shadow val="0"/>
        <vertAlign val="baseline"/>
        <sz val="14"/>
        <name val="Aptos Narrow"/>
        <family val="2"/>
        <scheme val="minor"/>
      </font>
      <alignment horizontal="center" vertical="center" textRotation="0" wrapText="1" indent="0" justifyLastLine="0" shrinkToFit="0" readingOrder="0"/>
    </dxf>
    <dxf>
      <font>
        <b/>
        <i val="0"/>
        <strike val="0"/>
        <condense val="0"/>
        <extend val="0"/>
        <outline val="0"/>
        <shadow val="0"/>
        <u val="none"/>
        <vertAlign val="baseline"/>
        <sz val="18"/>
        <color rgb="FFFFFFFF"/>
        <name val="Aptos Narrow"/>
        <scheme val="minor"/>
      </font>
      <fill>
        <patternFill patternType="solid">
          <fgColor indexed="64"/>
          <bgColor rgb="FF4472C4"/>
        </patternFill>
      </fill>
      <alignment horizontal="center" vertical="center" textRotation="0" wrapText="1" indent="0" justifyLastLine="0" shrinkToFit="0" readingOrder="0"/>
      <border diagonalUp="0" diagonalDown="0">
        <left style="thin">
          <color auto="1"/>
        </left>
        <right style="thin">
          <color auto="1"/>
        </right>
        <top/>
        <bottom/>
      </border>
    </dxf>
    <dxf>
      <font>
        <b val="0"/>
        <i val="0"/>
        <strike val="0"/>
        <condense val="0"/>
        <extend val="0"/>
        <outline val="0"/>
        <shadow val="0"/>
        <u val="none"/>
        <vertAlign val="baseline"/>
        <sz val="11"/>
        <color theme="1"/>
        <name val="Aptos Narrow"/>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scheme val="minor"/>
      </font>
      <alignment horizontal="center" vertical="center" wrapText="1"/>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scheme val="minor"/>
      </font>
      <alignment horizontal="center" vertical="center" wrapText="1"/>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scheme val="minor"/>
      </font>
      <alignment horizontal="center" vertical="center" wrapText="1"/>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scheme val="minor"/>
      </font>
      <alignment horizontal="center" vertical="center" wrapText="1"/>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scheme val="minor"/>
      </font>
      <alignment horizontal="center" vertical="center" wrapText="1"/>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Aptos Narrow"/>
        <scheme val="minor"/>
      </font>
      <alignment horizontal="center" vertical="center" textRotation="0" wrapText="1" indent="0" justifyLastLine="0" shrinkToFit="0" readingOrder="0"/>
      <border diagonalUp="0" diagonalDown="0">
        <left/>
        <right style="thin">
          <color indexed="64"/>
        </right>
        <top style="thin">
          <color indexed="64"/>
        </top>
        <bottom style="thin">
          <color indexed="64"/>
        </bottom>
        <vertical/>
        <horizontal/>
      </border>
    </dxf>
    <dxf>
      <border outline="0">
        <left style="thin">
          <color indexed="64"/>
        </left>
        <top style="thin">
          <color indexed="64"/>
        </top>
        <bottom style="thin">
          <color indexed="64"/>
        </bottom>
      </border>
    </dxf>
    <dxf>
      <font>
        <b val="0"/>
        <i val="0"/>
        <strike val="0"/>
        <condense val="0"/>
        <extend val="0"/>
        <outline val="0"/>
        <shadow val="0"/>
        <u val="none"/>
        <vertAlign val="baseline"/>
        <sz val="11"/>
        <color theme="1"/>
        <name val="Aptos Narrow"/>
        <scheme val="minor"/>
      </font>
      <alignment horizontal="center" vertical="center" textRotation="0" wrapText="1" indent="0" justifyLastLine="0" shrinkToFit="0" readingOrder="0"/>
    </dxf>
    <dxf>
      <border outline="0">
        <bottom style="thin">
          <color indexed="64"/>
        </bottom>
      </border>
    </dxf>
    <dxf>
      <font>
        <b/>
        <i val="0"/>
        <strike val="0"/>
        <condense val="0"/>
        <extend val="0"/>
        <outline val="0"/>
        <shadow val="0"/>
        <u val="none"/>
        <vertAlign val="baseline"/>
        <sz val="11"/>
        <color rgb="FFFFFFFF"/>
        <name val="Aptos Narrow"/>
        <scheme val="minor"/>
      </font>
      <fill>
        <patternFill patternType="solid">
          <fgColor rgb="FF70AD47"/>
          <bgColor rgb="FF70AD47"/>
        </patternFill>
      </fill>
      <alignment horizontal="center" vertical="center" textRotation="0" wrapText="1" indent="0" justifyLastLine="0" shrinkToFit="0" readingOrder="0"/>
      <border diagonalUp="0" diagonalDown="0">
        <left style="thin">
          <color indexed="64"/>
        </left>
        <right style="thin">
          <color indexed="64"/>
        </right>
        <top/>
        <bottom/>
      </border>
    </dxf>
    <dxf>
      <font>
        <b val="0"/>
        <i val="0"/>
        <strike val="0"/>
        <condense val="0"/>
        <extend val="0"/>
        <outline val="0"/>
        <shadow val="0"/>
        <u val="none"/>
        <vertAlign val="baseline"/>
        <sz val="12"/>
        <color rgb="FF212529"/>
        <name val="Inherit"/>
        <scheme val="none"/>
      </font>
      <fill>
        <patternFill patternType="solid">
          <fgColor indexed="64"/>
          <bgColor rgb="FFFFFFFF"/>
        </patternFill>
      </fill>
      <alignment horizontal="center" vertical="center" textRotation="0" wrapText="1" indent="0" justifyLastLine="0" shrinkToFit="0" readingOrder="0"/>
      <border diagonalUp="0" diagonalDown="0" outline="0">
        <left style="medium">
          <color rgb="FFDEE2E6"/>
        </left>
        <right/>
        <top style="medium">
          <color rgb="FFDEE2E6"/>
        </top>
        <bottom style="medium">
          <color rgb="FFDEE2E6"/>
        </bottom>
      </border>
    </dxf>
    <dxf>
      <font>
        <b val="0"/>
        <i val="0"/>
        <strike val="0"/>
        <condense val="0"/>
        <extend val="0"/>
        <outline val="0"/>
        <shadow val="0"/>
        <u val="none"/>
        <vertAlign val="baseline"/>
        <sz val="12"/>
        <color rgb="FF212529"/>
        <name val="Inherit"/>
        <scheme val="none"/>
      </font>
      <fill>
        <patternFill patternType="solid">
          <fgColor indexed="64"/>
          <bgColor rgb="FFFFFFFF"/>
        </patternFill>
      </fill>
      <alignment horizontal="center" vertical="center" textRotation="0" wrapText="1" indent="0" justifyLastLine="0" shrinkToFit="0" readingOrder="0"/>
      <border diagonalUp="0" diagonalDown="0" outline="0">
        <left style="medium">
          <color rgb="FFDEE2E6"/>
        </left>
        <right style="medium">
          <color rgb="FFDEE2E6"/>
        </right>
        <top style="medium">
          <color rgb="FFDEE2E6"/>
        </top>
        <bottom style="medium">
          <color rgb="FFDEE2E6"/>
        </bottom>
      </border>
    </dxf>
    <dxf>
      <font>
        <b val="0"/>
        <i val="0"/>
        <strike val="0"/>
        <condense val="0"/>
        <extend val="0"/>
        <outline val="0"/>
        <shadow val="0"/>
        <u val="none"/>
        <vertAlign val="baseline"/>
        <sz val="12"/>
        <color rgb="FF212529"/>
        <name val="Inherit"/>
        <scheme val="none"/>
      </font>
      <fill>
        <patternFill patternType="solid">
          <fgColor indexed="64"/>
          <bgColor rgb="FFFFFFFF"/>
        </patternFill>
      </fill>
      <alignment horizontal="center" vertical="center" textRotation="0" wrapText="1" indent="0" justifyLastLine="0" shrinkToFit="0" readingOrder="0"/>
      <border diagonalUp="0" diagonalDown="0" outline="0">
        <left style="medium">
          <color rgb="FFDEE2E6"/>
        </left>
        <right style="medium">
          <color rgb="FFDEE2E6"/>
        </right>
        <top style="medium">
          <color rgb="FFDEE2E6"/>
        </top>
        <bottom style="medium">
          <color rgb="FFDEE2E6"/>
        </bottom>
      </border>
    </dxf>
    <dxf>
      <font>
        <b val="0"/>
        <i val="0"/>
        <strike val="0"/>
        <condense val="0"/>
        <extend val="0"/>
        <outline val="0"/>
        <shadow val="0"/>
        <u val="none"/>
        <vertAlign val="baseline"/>
        <sz val="12"/>
        <color rgb="FF212529"/>
        <name val="Inherit"/>
        <scheme val="none"/>
      </font>
      <fill>
        <patternFill patternType="solid">
          <fgColor indexed="64"/>
          <bgColor rgb="FFFFFFFF"/>
        </patternFill>
      </fill>
      <alignment horizontal="center" vertical="center" textRotation="0" wrapText="1" indent="0" justifyLastLine="0" shrinkToFit="0" readingOrder="0"/>
      <border diagonalUp="0" diagonalDown="0" outline="0">
        <left/>
        <right style="medium">
          <color rgb="FFDEE2E6"/>
        </right>
        <top style="medium">
          <color rgb="FFDEE2E6"/>
        </top>
        <bottom style="medium">
          <color rgb="FFDEE2E6"/>
        </bottom>
      </border>
    </dxf>
    <dxf>
      <border outline="0">
        <top style="medium">
          <color rgb="FFDEE2E6"/>
        </top>
      </border>
    </dxf>
    <dxf>
      <border outline="0">
        <left style="medium">
          <color rgb="FFDEE2E6"/>
        </left>
        <right style="medium">
          <color rgb="FFDEE2E6"/>
        </right>
        <top style="medium">
          <color rgb="FFDEE2E6"/>
        </top>
        <bottom style="medium">
          <color rgb="FFDEE2E6"/>
        </bottom>
      </border>
    </dxf>
    <dxf>
      <alignment horizontal="center" vertical="center" textRotation="0" indent="0" justifyLastLine="0" shrinkToFit="0" readingOrder="0"/>
    </dxf>
    <dxf>
      <border outline="0">
        <bottom style="medium">
          <color rgb="FFD0D4D8"/>
        </bottom>
      </border>
    </dxf>
    <dxf>
      <font>
        <b/>
        <i val="0"/>
        <strike val="0"/>
        <condense val="0"/>
        <extend val="0"/>
        <outline val="0"/>
        <shadow val="0"/>
        <u val="none"/>
        <vertAlign val="baseline"/>
        <sz val="12"/>
        <color rgb="FF313F50"/>
        <name val="Inherit"/>
        <scheme val="none"/>
      </font>
      <fill>
        <patternFill patternType="solid">
          <fgColor indexed="64"/>
          <bgColor rgb="FFECEDF1"/>
        </patternFill>
      </fill>
      <alignment horizontal="center" vertical="center" textRotation="0" wrapText="1" indent="0" justifyLastLine="0" shrinkToFit="0" readingOrder="0"/>
      <border diagonalUp="0" diagonalDown="0" outline="0">
        <left style="medium">
          <color rgb="FFD0D4D8"/>
        </left>
        <right style="medium">
          <color rgb="FFD0D4D8"/>
        </right>
        <top/>
        <bottom/>
      </border>
    </dxf>
    <dxf>
      <numFmt numFmtId="0" formatCode="General"/>
      <alignment horizontal="center" vertical="center"/>
    </dxf>
    <dxf>
      <numFmt numFmtId="0" formatCode="General"/>
      <alignment horizontal="center" vertical="center" textRotation="0" wrapText="0" indent="0" justifyLastLine="0" shrinkToFit="0" readingOrder="0"/>
    </dxf>
    <dxf>
      <numFmt numFmtId="30" formatCode="@"/>
      <alignment horizontal="center" vertical="center" textRotation="0" wrapText="0" indent="0" justifyLastLine="0" shrinkToFit="0" readingOrder="0"/>
    </dxf>
    <dxf>
      <numFmt numFmtId="0" formatCode="General"/>
      <alignment horizontal="center" vertical="center"/>
    </dxf>
    <dxf>
      <alignment horizontal="center" vertical="center"/>
    </dxf>
    <dxf>
      <alignment horizontal="center" vertical="cent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numFmt numFmtId="0" formatCode="General"/>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numFmt numFmtId="0" formatCode="General"/>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right style="thin">
          <color rgb="FF000000"/>
        </right>
        <top style="thin">
          <color rgb="FF000000"/>
        </top>
        <bottom style="thin">
          <color rgb="FF000000"/>
        </bottom>
      </border>
    </dxf>
    <dxf>
      <border outline="0">
        <top style="thin">
          <color rgb="FF000000"/>
        </top>
      </border>
    </dxf>
    <dxf>
      <border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dxf>
    <dxf>
      <border outline="0">
        <bottom style="thin">
          <color rgb="FF000000"/>
        </bottom>
      </border>
    </dxf>
    <dxf>
      <font>
        <b/>
        <i val="0"/>
        <strike val="0"/>
        <condense val="0"/>
        <extend val="0"/>
        <outline val="0"/>
        <shadow val="0"/>
        <u val="none"/>
        <vertAlign val="baseline"/>
        <sz val="12"/>
        <color rgb="FFFFFFFF"/>
        <name val="Arial"/>
        <family val="2"/>
        <scheme val="none"/>
      </font>
      <fill>
        <patternFill patternType="solid">
          <fgColor indexed="64"/>
          <bgColor rgb="FF4472C4"/>
        </patternFill>
      </fill>
      <alignment horizontal="center" vertical="center" textRotation="0" wrapText="1" indent="0" justifyLastLine="0" shrinkToFit="0" readingOrder="0"/>
      <border diagonalUp="0" diagonalDown="0" outline="0">
        <left style="thin">
          <color rgb="FF000000"/>
        </left>
        <right style="thin">
          <color rgb="FF000000"/>
        </right>
        <top/>
        <bottom/>
      </border>
    </dxf>
    <dxf>
      <numFmt numFmtId="1" formatCode="0"/>
      <alignment horizontal="center" vertical="center" textRotation="0" wrapText="1" indent="0" justifyLastLine="0" shrinkToFit="0" readingOrder="0"/>
    </dxf>
    <dxf>
      <alignment horizontal="center" vertical="center" textRotation="0" wrapText="1" indent="0" justifyLastLine="0" shrinkToFit="0" readingOrder="0"/>
    </dxf>
    <dxf>
      <numFmt numFmtId="1" formatCode="0"/>
      <alignment horizontal="center" vertical="center" textRotation="0" wrapText="1" indent="0" justifyLastLine="0" shrinkToFit="0" readingOrder="0"/>
    </dxf>
    <dxf>
      <numFmt numFmtId="1" formatCode="0"/>
      <alignment horizontal="center" vertical="center" textRotation="0" wrapText="1" indent="0" justifyLastLine="0" shrinkToFit="0" readingOrder="0"/>
    </dxf>
    <dxf>
      <numFmt numFmtId="1" formatCode="0"/>
      <alignment horizontal="center" vertical="center" textRotation="0" wrapText="1" indent="0" justifyLastLine="0" shrinkToFit="0" readingOrder="0"/>
    </dxf>
    <dxf>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numFmt numFmtId="1" formatCode="0"/>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numFmt numFmtId="1" formatCode="0"/>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numFmt numFmtId="165" formatCode="&quot;€&quot;#,##0"/>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alignment horizontal="center" vertical="center" textRotation="0" wrapText="1" indent="0" justifyLastLine="0" shrinkToFit="0" readingOrder="0"/>
      <border diagonalUp="0" diagonalDown="0" outline="0">
        <left/>
        <right style="thin">
          <color rgb="FF000000"/>
        </right>
        <top style="thin">
          <color rgb="FF000000"/>
        </top>
        <bottom style="thin">
          <color rgb="FF000000"/>
        </bottom>
      </border>
    </dxf>
    <dxf>
      <border outline="0">
        <left style="thin">
          <color rgb="FF000000"/>
        </left>
      </border>
    </dxf>
    <dxf>
      <alignment horizontal="center" vertical="center" textRotation="0" wrapText="1" indent="0" justifyLastLine="0" shrinkToFit="0" readingOrder="0"/>
    </dxf>
    <dxf>
      <font>
        <b/>
        <i val="0"/>
        <strike val="0"/>
        <condense val="0"/>
        <extend val="0"/>
        <outline val="0"/>
        <shadow val="0"/>
        <u val="none"/>
        <vertAlign val="baseline"/>
        <sz val="11"/>
        <color rgb="FFFFFFFF"/>
        <name val="Aptos Narrow"/>
        <family val="2"/>
        <scheme val="minor"/>
      </font>
      <fill>
        <patternFill patternType="solid">
          <fgColor indexed="64"/>
          <bgColor rgb="FF4472C4"/>
        </patternFill>
      </fill>
      <alignment horizontal="center" vertical="center" textRotation="0" wrapText="1" indent="0" justifyLastLine="0" shrinkToFit="0" readingOrder="0"/>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7.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8.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9.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0.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1.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2.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3.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4.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5.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16.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Ex1.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2.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Ex3.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Ex4.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Tools/model</a:t>
            </a:r>
            <a:r>
              <a:rPr lang="en-US" baseline="0"/>
              <a:t> distribution</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distribution_tool!$B$1</c:f>
              <c:strCache>
                <c:ptCount val="1"/>
                <c:pt idx="0">
                  <c:v>Nombre</c:v>
                </c:pt>
              </c:strCache>
            </c:strRef>
          </c:tx>
          <c:dPt>
            <c:idx val="0"/>
            <c:bubble3D val="0"/>
            <c:spPr>
              <a:solidFill>
                <a:srgbClr val="637CEF"/>
              </a:solidFill>
              <a:ln w="19050">
                <a:solidFill>
                  <a:schemeClr val="lt1"/>
                </a:solidFill>
              </a:ln>
              <a:effectLst/>
            </c:spPr>
            <c:extLst>
              <c:ext xmlns:c16="http://schemas.microsoft.com/office/drawing/2014/chart" uri="{C3380CC4-5D6E-409C-BE32-E72D297353CC}">
                <c16:uniqueId val="{00000001-B877-4D85-9160-5A0E8C088130}"/>
              </c:ext>
            </c:extLst>
          </c:dPt>
          <c:dPt>
            <c:idx val="1"/>
            <c:bubble3D val="0"/>
            <c:spPr>
              <a:solidFill>
                <a:srgbClr val="E3008C"/>
              </a:solidFill>
              <a:ln w="19050">
                <a:solidFill>
                  <a:schemeClr val="lt1"/>
                </a:solidFill>
              </a:ln>
              <a:effectLst/>
            </c:spPr>
            <c:extLst>
              <c:ext xmlns:c16="http://schemas.microsoft.com/office/drawing/2014/chart" uri="{C3380CC4-5D6E-409C-BE32-E72D297353CC}">
                <c16:uniqueId val="{00000003-B877-4D85-9160-5A0E8C088130}"/>
              </c:ext>
            </c:extLst>
          </c:dPt>
          <c:dPt>
            <c:idx val="2"/>
            <c:bubble3D val="0"/>
            <c:spPr>
              <a:solidFill>
                <a:srgbClr val="2AA0A4"/>
              </a:solidFill>
              <a:ln w="19050">
                <a:solidFill>
                  <a:schemeClr val="lt1"/>
                </a:solidFill>
              </a:ln>
              <a:effectLst/>
            </c:spPr>
            <c:extLst>
              <c:ext xmlns:c16="http://schemas.microsoft.com/office/drawing/2014/chart" uri="{C3380CC4-5D6E-409C-BE32-E72D297353CC}">
                <c16:uniqueId val="{00000005-B877-4D85-9160-5A0E8C088130}"/>
              </c:ext>
            </c:extLst>
          </c:dPt>
          <c:dPt>
            <c:idx val="3"/>
            <c:bubble3D val="0"/>
            <c:spPr>
              <a:solidFill>
                <a:srgbClr val="9373C0"/>
              </a:solidFill>
              <a:ln w="19050">
                <a:solidFill>
                  <a:schemeClr val="lt1"/>
                </a:solidFill>
              </a:ln>
              <a:effectLst/>
            </c:spPr>
            <c:extLst>
              <c:ext xmlns:c16="http://schemas.microsoft.com/office/drawing/2014/chart" uri="{C3380CC4-5D6E-409C-BE32-E72D297353CC}">
                <c16:uniqueId val="{00000007-B877-4D85-9160-5A0E8C088130}"/>
              </c:ext>
            </c:extLst>
          </c:dPt>
          <c:dPt>
            <c:idx val="4"/>
            <c:bubble3D val="0"/>
            <c:spPr>
              <a:solidFill>
                <a:srgbClr val="13A10E"/>
              </a:solidFill>
              <a:ln w="19050">
                <a:solidFill>
                  <a:schemeClr val="lt1"/>
                </a:solidFill>
              </a:ln>
              <a:effectLst/>
            </c:spPr>
            <c:extLst>
              <c:ext xmlns:c16="http://schemas.microsoft.com/office/drawing/2014/chart" uri="{C3380CC4-5D6E-409C-BE32-E72D297353CC}">
                <c16:uniqueId val="{00000009-B877-4D85-9160-5A0E8C088130}"/>
              </c:ext>
            </c:extLst>
          </c:dPt>
          <c:dPt>
            <c:idx val="5"/>
            <c:bubble3D val="0"/>
            <c:spPr>
              <a:solidFill>
                <a:srgbClr val="3A96DD"/>
              </a:solidFill>
              <a:ln w="19050">
                <a:solidFill>
                  <a:schemeClr val="lt1"/>
                </a:solidFill>
              </a:ln>
              <a:effectLst/>
            </c:spPr>
            <c:extLst>
              <c:ext xmlns:c16="http://schemas.microsoft.com/office/drawing/2014/chart" uri="{C3380CC4-5D6E-409C-BE32-E72D297353CC}">
                <c16:uniqueId val="{0000000B-B877-4D85-9160-5A0E8C088130}"/>
              </c:ext>
            </c:extLst>
          </c:dPt>
          <c:dPt>
            <c:idx val="6"/>
            <c:bubble3D val="0"/>
            <c:spPr>
              <a:solidFill>
                <a:srgbClr val="CA5010"/>
              </a:solidFill>
              <a:ln w="19050">
                <a:solidFill>
                  <a:schemeClr val="lt1"/>
                </a:solidFill>
              </a:ln>
              <a:effectLst/>
            </c:spPr>
            <c:extLst>
              <c:ext xmlns:c16="http://schemas.microsoft.com/office/drawing/2014/chart" uri="{C3380CC4-5D6E-409C-BE32-E72D297353CC}">
                <c16:uniqueId val="{0000000D-B877-4D85-9160-5A0E8C088130}"/>
              </c:ext>
            </c:extLst>
          </c:dPt>
          <c:dPt>
            <c:idx val="7"/>
            <c:bubble3D val="0"/>
            <c:spPr>
              <a:solidFill>
                <a:srgbClr val="57811B"/>
              </a:solidFill>
              <a:ln w="19050">
                <a:solidFill>
                  <a:schemeClr val="lt1"/>
                </a:solidFill>
              </a:ln>
              <a:effectLst/>
            </c:spPr>
            <c:extLst>
              <c:ext xmlns:c16="http://schemas.microsoft.com/office/drawing/2014/chart" uri="{C3380CC4-5D6E-409C-BE32-E72D297353CC}">
                <c16:uniqueId val="{0000000F-B877-4D85-9160-5A0E8C088130}"/>
              </c:ext>
            </c:extLst>
          </c:dPt>
          <c:dPt>
            <c:idx val="8"/>
            <c:bubble3D val="0"/>
            <c:spPr>
              <a:solidFill>
                <a:srgbClr val="B146C2"/>
              </a:solidFill>
              <a:ln w="19050">
                <a:solidFill>
                  <a:schemeClr val="lt1"/>
                </a:solidFill>
              </a:ln>
              <a:effectLst/>
            </c:spPr>
            <c:extLst>
              <c:ext xmlns:c16="http://schemas.microsoft.com/office/drawing/2014/chart" uri="{C3380CC4-5D6E-409C-BE32-E72D297353CC}">
                <c16:uniqueId val="{00000011-B877-4D85-9160-5A0E8C088130}"/>
              </c:ext>
            </c:extLst>
          </c:dPt>
          <c:dPt>
            <c:idx val="9"/>
            <c:bubble3D val="0"/>
            <c:spPr>
              <a:solidFill>
                <a:srgbClr val="AE8C00"/>
              </a:solidFill>
              <a:ln w="19050">
                <a:solidFill>
                  <a:schemeClr val="lt1"/>
                </a:solidFill>
              </a:ln>
              <a:effectLst/>
            </c:spPr>
            <c:extLst>
              <c:ext xmlns:c16="http://schemas.microsoft.com/office/drawing/2014/chart" uri="{C3380CC4-5D6E-409C-BE32-E72D297353CC}">
                <c16:uniqueId val="{00000013-627D-42DB-A2AF-99F5B670433E}"/>
              </c:ext>
            </c:extLst>
          </c:dPt>
          <c:dPt>
            <c:idx val="10"/>
            <c:bubble3D val="0"/>
            <c:spPr>
              <a:solidFill>
                <a:srgbClr val="AE8C00"/>
              </a:solidFill>
              <a:ln w="19050">
                <a:solidFill>
                  <a:schemeClr val="lt1"/>
                </a:solidFill>
              </a:ln>
              <a:effectLst/>
            </c:spPr>
            <c:extLst>
              <c:ext xmlns:c16="http://schemas.microsoft.com/office/drawing/2014/chart" uri="{C3380CC4-5D6E-409C-BE32-E72D297353CC}">
                <c16:uniqueId val="{00000015-627D-42DB-A2AF-99F5B670433E}"/>
              </c:ext>
            </c:extLst>
          </c:dPt>
          <c:dPt>
            <c:idx val="11"/>
            <c:bubble3D val="0"/>
            <c:spPr>
              <a:solidFill>
                <a:srgbClr val="637CEF"/>
              </a:solidFill>
              <a:ln w="19050">
                <a:solidFill>
                  <a:schemeClr val="lt1"/>
                </a:solidFill>
              </a:ln>
              <a:effectLst/>
            </c:spPr>
            <c:extLst>
              <c:ext xmlns:c16="http://schemas.microsoft.com/office/drawing/2014/chart" uri="{C3380CC4-5D6E-409C-BE32-E72D297353CC}">
                <c16:uniqueId val="{00000017-627D-42DB-A2AF-99F5B670433E}"/>
              </c:ext>
            </c:extLst>
          </c:dPt>
          <c:dPt>
            <c:idx val="12"/>
            <c:bubble3D val="0"/>
            <c:spPr>
              <a:solidFill>
                <a:srgbClr val="EE5FB7"/>
              </a:solidFill>
              <a:ln w="19050">
                <a:solidFill>
                  <a:schemeClr val="lt1"/>
                </a:solidFill>
              </a:ln>
              <a:effectLst/>
            </c:spPr>
            <c:extLst>
              <c:ext xmlns:c16="http://schemas.microsoft.com/office/drawing/2014/chart" uri="{C3380CC4-5D6E-409C-BE32-E72D297353CC}">
                <c16:uniqueId val="{00000019-627D-42DB-A2AF-99F5B670433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distribution_tool!$A$2:$A$14</c:f>
              <c:strCache>
                <c:ptCount val="13"/>
                <c:pt idx="0">
                  <c:v>OSeMOSYS</c:v>
                </c:pt>
                <c:pt idx="1">
                  <c:v>LEAP</c:v>
                </c:pt>
                <c:pt idx="2">
                  <c:v>TIMES/MARKAL</c:v>
                </c:pt>
                <c:pt idx="3">
                  <c:v>MESSAGE/SPLAT</c:v>
                </c:pt>
                <c:pt idx="4">
                  <c:v>ONSSET</c:v>
                </c:pt>
                <c:pt idx="5">
                  <c:v>GIS based tool</c:v>
                </c:pt>
                <c:pt idx="6">
                  <c:v>HOMER</c:v>
                </c:pt>
                <c:pt idx="7">
                  <c:v>PLEXOS</c:v>
                </c:pt>
                <c:pt idx="8">
                  <c:v>CERC</c:v>
                </c:pt>
                <c:pt idx="9">
                  <c:v>Flextool</c:v>
                </c:pt>
                <c:pt idx="10">
                  <c:v>PyPSA</c:v>
                </c:pt>
                <c:pt idx="11">
                  <c:v>Hybrid</c:v>
                </c:pt>
                <c:pt idx="12">
                  <c:v>Others</c:v>
                </c:pt>
              </c:strCache>
            </c:strRef>
          </c:cat>
          <c:val>
            <c:numRef>
              <c:f>distribution_tool!$B$2:$B$14</c:f>
              <c:numCache>
                <c:formatCode>General</c:formatCode>
                <c:ptCount val="13"/>
                <c:pt idx="0">
                  <c:v>12</c:v>
                </c:pt>
                <c:pt idx="1">
                  <c:v>8</c:v>
                </c:pt>
                <c:pt idx="2">
                  <c:v>6</c:v>
                </c:pt>
                <c:pt idx="3">
                  <c:v>5</c:v>
                </c:pt>
                <c:pt idx="4">
                  <c:v>4</c:v>
                </c:pt>
                <c:pt idx="5">
                  <c:v>4</c:v>
                </c:pt>
                <c:pt idx="6">
                  <c:v>2</c:v>
                </c:pt>
                <c:pt idx="7">
                  <c:v>2</c:v>
                </c:pt>
                <c:pt idx="8">
                  <c:v>1</c:v>
                </c:pt>
                <c:pt idx="9">
                  <c:v>1</c:v>
                </c:pt>
                <c:pt idx="10">
                  <c:v>1</c:v>
                </c:pt>
                <c:pt idx="11">
                  <c:v>11</c:v>
                </c:pt>
                <c:pt idx="12">
                  <c:v>9</c:v>
                </c:pt>
              </c:numCache>
            </c:numRef>
          </c:val>
          <c:extLst>
            <c:ext xmlns:c16="http://schemas.microsoft.com/office/drawing/2014/chart" uri="{C3380CC4-5D6E-409C-BE32-E72D297353CC}">
              <c16:uniqueId val="{00000003-7238-41BD-BA64-36A9B0F1424C}"/>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Time period of publications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distribution_tool!$B$32</c:f>
              <c:strCache>
                <c:ptCount val="1"/>
                <c:pt idx="0">
                  <c:v>Number</c:v>
                </c:pt>
              </c:strCache>
            </c:strRef>
          </c:tx>
          <c:spPr>
            <a:solidFill>
              <a:schemeClr val="accent1"/>
            </a:solidFill>
            <a:ln>
              <a:noFill/>
            </a:ln>
            <a:effectLst/>
            <a:sp3d/>
          </c:spPr>
          <c:invertIfNegative val="0"/>
          <c:cat>
            <c:numRef>
              <c:f>distribution_tool!$A$33:$A$48</c:f>
              <c:numCache>
                <c:formatCode>General</c:formatCode>
                <c:ptCount val="16"/>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numCache>
            </c:numRef>
          </c:cat>
          <c:val>
            <c:numRef>
              <c:f>distribution_tool!$B$33:$B$48</c:f>
              <c:numCache>
                <c:formatCode>General</c:formatCode>
                <c:ptCount val="16"/>
                <c:pt idx="0">
                  <c:v>2</c:v>
                </c:pt>
                <c:pt idx="1">
                  <c:v>0</c:v>
                </c:pt>
                <c:pt idx="2">
                  <c:v>1</c:v>
                </c:pt>
                <c:pt idx="3">
                  <c:v>0</c:v>
                </c:pt>
                <c:pt idx="4">
                  <c:v>1</c:v>
                </c:pt>
                <c:pt idx="5">
                  <c:v>0</c:v>
                </c:pt>
                <c:pt idx="6">
                  <c:v>4</c:v>
                </c:pt>
                <c:pt idx="7">
                  <c:v>8</c:v>
                </c:pt>
                <c:pt idx="8">
                  <c:v>5</c:v>
                </c:pt>
                <c:pt idx="9">
                  <c:v>4</c:v>
                </c:pt>
                <c:pt idx="10">
                  <c:v>2</c:v>
                </c:pt>
                <c:pt idx="11">
                  <c:v>11</c:v>
                </c:pt>
                <c:pt idx="12">
                  <c:v>11</c:v>
                </c:pt>
                <c:pt idx="13">
                  <c:v>8</c:v>
                </c:pt>
                <c:pt idx="14">
                  <c:v>8</c:v>
                </c:pt>
                <c:pt idx="15">
                  <c:v>3</c:v>
                </c:pt>
              </c:numCache>
            </c:numRef>
          </c:val>
          <c:extLst>
            <c:ext xmlns:c16="http://schemas.microsoft.com/office/drawing/2014/chart" uri="{C3380CC4-5D6E-409C-BE32-E72D297353CC}">
              <c16:uniqueId val="{00000000-B762-4333-8095-C8AACE2D882F}"/>
            </c:ext>
          </c:extLst>
        </c:ser>
        <c:dLbls>
          <c:showLegendKey val="0"/>
          <c:showVal val="0"/>
          <c:showCatName val="0"/>
          <c:showSerName val="0"/>
          <c:showPercent val="0"/>
          <c:showBubbleSize val="0"/>
        </c:dLbls>
        <c:gapWidth val="150"/>
        <c:shape val="box"/>
        <c:axId val="1029127520"/>
        <c:axId val="1029127040"/>
        <c:axId val="0"/>
      </c:bar3DChart>
      <c:catAx>
        <c:axId val="1029127520"/>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fr-FR"/>
                  <a:t>Year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9127040"/>
        <c:crosses val="autoZero"/>
        <c:auto val="1"/>
        <c:lblAlgn val="ctr"/>
        <c:lblOffset val="100"/>
        <c:tickLblSkip val="1"/>
        <c:tickMarkSkip val="4"/>
        <c:noMultiLvlLbl val="0"/>
      </c:catAx>
      <c:valAx>
        <c:axId val="10291270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fr-FR"/>
                  <a:t>Number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912752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distribution_tool!$B$53</c:f>
              <c:strCache>
                <c:ptCount val="1"/>
                <c:pt idx="0">
                  <c:v>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24C-4198-924F-6F6CEE62493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24C-4198-924F-6F6CEE62493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24C-4198-924F-6F6CEE624938}"/>
              </c:ext>
            </c:extLst>
          </c:dPt>
          <c:cat>
            <c:strRef>
              <c:f>distribution_tool!$A$54:$A$56</c:f>
              <c:strCache>
                <c:ptCount val="3"/>
                <c:pt idx="0">
                  <c:v>Proprietary</c:v>
                </c:pt>
                <c:pt idx="1">
                  <c:v>Open source</c:v>
                </c:pt>
                <c:pt idx="2">
                  <c:v>Hybrid</c:v>
                </c:pt>
              </c:strCache>
            </c:strRef>
          </c:cat>
          <c:val>
            <c:numRef>
              <c:f>distribution_tool!$B$54:$B$56</c:f>
              <c:numCache>
                <c:formatCode>General</c:formatCode>
                <c:ptCount val="3"/>
                <c:pt idx="0">
                  <c:v>32</c:v>
                </c:pt>
                <c:pt idx="1">
                  <c:v>30</c:v>
                </c:pt>
                <c:pt idx="2">
                  <c:v>5</c:v>
                </c:pt>
              </c:numCache>
            </c:numRef>
          </c:val>
          <c:extLst>
            <c:ext xmlns:c16="http://schemas.microsoft.com/office/drawing/2014/chart" uri="{C3380CC4-5D6E-409C-BE32-E72D297353CC}">
              <c16:uniqueId val="{00000000-273E-4877-84D4-A98F91A66364}"/>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Data availability</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pieChart>
        <c:varyColors val="1"/>
        <c:ser>
          <c:idx val="0"/>
          <c:order val="0"/>
          <c:tx>
            <c:strRef>
              <c:f>distribution_tool!$B$61</c:f>
              <c:strCache>
                <c:ptCount val="1"/>
                <c:pt idx="0">
                  <c:v>count</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254B-459D-8554-9F232490EBDA}"/>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254B-459D-8554-9F232490EBDA}"/>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254B-459D-8554-9F232490EBDA}"/>
              </c:ext>
            </c:extLst>
          </c:dPt>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distribution_tool!$A$62:$A$64</c:f>
              <c:strCache>
                <c:ptCount val="3"/>
                <c:pt idx="0">
                  <c:v>Open/Public repositery</c:v>
                </c:pt>
                <c:pt idx="1">
                  <c:v>Public secondary sources (reports, etc..)</c:v>
                </c:pt>
                <c:pt idx="2">
                  <c:v>Institutional / Restricted</c:v>
                </c:pt>
              </c:strCache>
            </c:strRef>
          </c:cat>
          <c:val>
            <c:numRef>
              <c:f>distribution_tool!$B$62:$B$64</c:f>
              <c:numCache>
                <c:formatCode>General</c:formatCode>
                <c:ptCount val="3"/>
                <c:pt idx="0">
                  <c:v>28</c:v>
                </c:pt>
                <c:pt idx="1">
                  <c:v>20</c:v>
                </c:pt>
                <c:pt idx="2">
                  <c:v>19</c:v>
                </c:pt>
              </c:numCache>
            </c:numRef>
          </c:val>
          <c:extLst>
            <c:ext xmlns:c16="http://schemas.microsoft.com/office/drawing/2014/chart" uri="{C3380CC4-5D6E-409C-BE32-E72D297353CC}">
              <c16:uniqueId val="{00000000-1E9F-4579-87FC-C6A262419CAE}"/>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r>
              <a:rPr lang="en-US"/>
              <a:t>Geographical distribution</a:t>
            </a:r>
          </a:p>
        </c:rich>
      </c:tx>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countries_study!$B$1</c:f>
              <c:strCache>
                <c:ptCount val="1"/>
                <c:pt idx="0">
                  <c:v>Pourcentage</c:v>
                </c:pt>
              </c:strCache>
            </c:strRef>
          </c:tx>
          <c:explosion val="2"/>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1970-48F7-8B77-6331D64429F8}"/>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1970-48F7-8B77-6331D64429F8}"/>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1970-48F7-8B77-6331D64429F8}"/>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1970-48F7-8B77-6331D64429F8}"/>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countries_study!$A$2:$A$5</c:f>
              <c:strCache>
                <c:ptCount val="4"/>
                <c:pt idx="0">
                  <c:v>Continental</c:v>
                </c:pt>
                <c:pt idx="1">
                  <c:v>Regional</c:v>
                </c:pt>
                <c:pt idx="2">
                  <c:v>Country</c:v>
                </c:pt>
                <c:pt idx="3">
                  <c:v>Rural</c:v>
                </c:pt>
              </c:strCache>
            </c:strRef>
          </c:cat>
          <c:val>
            <c:numRef>
              <c:f>countries_study!$B$2:$B$5</c:f>
              <c:numCache>
                <c:formatCode>General</c:formatCode>
                <c:ptCount val="4"/>
                <c:pt idx="0">
                  <c:v>9</c:v>
                </c:pt>
                <c:pt idx="1">
                  <c:v>9</c:v>
                </c:pt>
                <c:pt idx="2">
                  <c:v>45</c:v>
                </c:pt>
                <c:pt idx="3">
                  <c:v>3</c:v>
                </c:pt>
              </c:numCache>
            </c:numRef>
          </c:val>
          <c:extLst>
            <c:ext xmlns:c16="http://schemas.microsoft.com/office/drawing/2014/chart" uri="{C3380CC4-5D6E-409C-BE32-E72D297353CC}">
              <c16:uniqueId val="{00000000-B1D1-4618-85AA-FD7784B7AB38}"/>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r>
              <a:rPr lang="en-US"/>
              <a:t>Distribution per region</a:t>
            </a:r>
          </a:p>
        </c:rich>
      </c:tx>
      <c:overlay val="0"/>
      <c:spPr>
        <a:noFill/>
        <a:ln>
          <a:noFill/>
        </a:ln>
        <a:effectLst/>
      </c:spPr>
      <c:txPr>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countries_study!$B$9</c:f>
              <c:strCache>
                <c:ptCount val="1"/>
                <c:pt idx="0">
                  <c:v>Pourcentage</c:v>
                </c:pt>
              </c:strCache>
            </c:strRef>
          </c:tx>
          <c:explosion val="2"/>
          <c:dPt>
            <c:idx val="0"/>
            <c:bubble3D val="0"/>
            <c:spPr>
              <a:solidFill>
                <a:schemeClr val="accent1"/>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1-C067-455F-A266-DFD782322FB1}"/>
              </c:ext>
            </c:extLst>
          </c:dPt>
          <c:dPt>
            <c:idx val="1"/>
            <c:bubble3D val="0"/>
            <c:spPr>
              <a:solidFill>
                <a:schemeClr val="accent2"/>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3-C067-455F-A266-DFD782322FB1}"/>
              </c:ext>
            </c:extLst>
          </c:dPt>
          <c:dPt>
            <c:idx val="2"/>
            <c:bubble3D val="0"/>
            <c:spPr>
              <a:solidFill>
                <a:schemeClr val="accent3"/>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5-C067-455F-A266-DFD782322FB1}"/>
              </c:ext>
            </c:extLst>
          </c:dPt>
          <c:dPt>
            <c:idx val="3"/>
            <c:bubble3D val="0"/>
            <c:spPr>
              <a:solidFill>
                <a:schemeClr val="accent4"/>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7-C067-455F-A266-DFD782322FB1}"/>
              </c:ext>
            </c:extLst>
          </c:dPt>
          <c:dPt>
            <c:idx val="4"/>
            <c:bubble3D val="0"/>
            <c:spPr>
              <a:solidFill>
                <a:schemeClr val="accent5"/>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9-C067-455F-A266-DFD782322FB1}"/>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1-C067-455F-A266-DFD782322FB1}"/>
                </c:ext>
              </c:extLst>
            </c:dLbl>
            <c:dLbl>
              <c:idx val="1"/>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2"/>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3-C067-455F-A266-DFD782322FB1}"/>
                </c:ext>
              </c:extLst>
            </c:dLbl>
            <c:dLbl>
              <c:idx val="2"/>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3"/>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5-C067-455F-A266-DFD782322FB1}"/>
                </c:ext>
              </c:extLst>
            </c:dLbl>
            <c:dLbl>
              <c:idx val="3"/>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4"/>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7-C067-455F-A266-DFD782322FB1}"/>
                </c:ext>
              </c:extLst>
            </c:dLbl>
            <c:dLbl>
              <c:idx val="4"/>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9-C067-455F-A266-DFD782322FB1}"/>
                </c:ext>
              </c:extLst>
            </c:dLbl>
            <c:spPr>
              <a:noFill/>
              <a:ln>
                <a:noFill/>
              </a:ln>
              <a:effectLst/>
            </c:spPr>
            <c:dLblPos val="outEnd"/>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countries_study!$A$10:$A$14</c:f>
              <c:strCache>
                <c:ptCount val="5"/>
                <c:pt idx="0">
                  <c:v>West africa</c:v>
                </c:pt>
                <c:pt idx="1">
                  <c:v>South Africa</c:v>
                </c:pt>
                <c:pt idx="2">
                  <c:v>Central Africa</c:v>
                </c:pt>
                <c:pt idx="3">
                  <c:v>East Africa</c:v>
                </c:pt>
                <c:pt idx="4">
                  <c:v>North Africa</c:v>
                </c:pt>
              </c:strCache>
            </c:strRef>
          </c:cat>
          <c:val>
            <c:numRef>
              <c:f>countries_study!$B$10:$B$14</c:f>
              <c:numCache>
                <c:formatCode>General</c:formatCode>
                <c:ptCount val="5"/>
                <c:pt idx="0">
                  <c:v>14</c:v>
                </c:pt>
                <c:pt idx="1">
                  <c:v>6</c:v>
                </c:pt>
                <c:pt idx="2">
                  <c:v>3</c:v>
                </c:pt>
                <c:pt idx="3">
                  <c:v>13</c:v>
                </c:pt>
                <c:pt idx="4">
                  <c:v>10</c:v>
                </c:pt>
              </c:numCache>
            </c:numRef>
          </c:val>
          <c:extLst>
            <c:ext xmlns:c16="http://schemas.microsoft.com/office/drawing/2014/chart" uri="{C3380CC4-5D6E-409C-BE32-E72D297353CC}">
              <c16:uniqueId val="{00000000-05A1-4669-BCAF-1CEE0EF9828C}"/>
            </c:ext>
          </c:extLst>
        </c:ser>
        <c:dLbls>
          <c:dLblPos val="outEnd"/>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models</a:t>
            </a:r>
            <a:r>
              <a:rPr lang="fr-FR" baseline="0"/>
              <a:t> developers origin</a:t>
            </a:r>
            <a:endParaRPr lang="fr-F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pieChart>
        <c:varyColors val="1"/>
        <c:ser>
          <c:idx val="0"/>
          <c:order val="0"/>
          <c:tx>
            <c:strRef>
              <c:f>countries_study!$B$202</c:f>
              <c:strCache>
                <c:ptCount val="1"/>
                <c:pt idx="0">
                  <c:v>Number</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D65-4907-9624-E672B99F536A}"/>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5D65-4907-9624-E672B99F536A}"/>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2-5D65-4907-9624-E672B99F536A}"/>
              </c:ext>
            </c:extLst>
          </c:dPt>
          <c:dLbls>
            <c:dLbl>
              <c:idx val="0"/>
              <c:layout>
                <c:manualLayout>
                  <c:x val="5.9134733158355206E-2"/>
                  <c:y val="2.0934674832312629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5D65-4907-9624-E672B99F536A}"/>
                </c:ext>
              </c:extLst>
            </c:dLbl>
            <c:dLbl>
              <c:idx val="1"/>
              <c:layout>
                <c:manualLayout>
                  <c:x val="0.10826859142607174"/>
                  <c:y val="-7.644393409157188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5D65-4907-9624-E672B99F536A}"/>
                </c:ext>
              </c:extLst>
            </c:dLbl>
            <c:dLbl>
              <c:idx val="2"/>
              <c:layout>
                <c:manualLayout>
                  <c:x val="-2.866065179352581E-2"/>
                  <c:y val="-8.9093394575677998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5D65-4907-9624-E672B99F536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countries_study!$A$203:$A$205</c:f>
              <c:strCache>
                <c:ptCount val="3"/>
                <c:pt idx="0">
                  <c:v>Local</c:v>
                </c:pt>
                <c:pt idx="1">
                  <c:v>Co-developed</c:v>
                </c:pt>
                <c:pt idx="2">
                  <c:v>Abroad</c:v>
                </c:pt>
              </c:strCache>
            </c:strRef>
          </c:cat>
          <c:val>
            <c:numRef>
              <c:f>countries_study!$B$203:$B$205</c:f>
              <c:numCache>
                <c:formatCode>General</c:formatCode>
                <c:ptCount val="3"/>
                <c:pt idx="0">
                  <c:v>17</c:v>
                </c:pt>
                <c:pt idx="1">
                  <c:v>20</c:v>
                </c:pt>
                <c:pt idx="2">
                  <c:v>30</c:v>
                </c:pt>
              </c:numCache>
            </c:numRef>
          </c:val>
          <c:extLst>
            <c:ext xmlns:c16="http://schemas.microsoft.com/office/drawing/2014/chart" uri="{C3380CC4-5D6E-409C-BE32-E72D297353CC}">
              <c16:uniqueId val="{00000000-5D65-4907-9624-E672B99F536A}"/>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Technology included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tx>
            <c:strRef>
              <c:f>analysis!$B$2</c:f>
              <c:strCache>
                <c:ptCount val="1"/>
                <c:pt idx="0">
                  <c:v>Nombre</c:v>
                </c:pt>
              </c:strCache>
            </c:strRef>
          </c:tx>
          <c:spPr>
            <a:solidFill>
              <a:schemeClr val="accent1"/>
            </a:solidFill>
            <a:ln>
              <a:noFill/>
            </a:ln>
            <a:effectLst/>
            <a:sp3d/>
          </c:spPr>
          <c:invertIfNegative val="0"/>
          <c:cat>
            <c:strRef>
              <c:f>analysis!$A$3:$A$12</c:f>
              <c:strCache>
                <c:ptCount val="9"/>
                <c:pt idx="0">
                  <c:v>hydro</c:v>
                </c:pt>
                <c:pt idx="1">
                  <c:v>solar </c:v>
                </c:pt>
                <c:pt idx="2">
                  <c:v>wind</c:v>
                </c:pt>
                <c:pt idx="3">
                  <c:v>biomass</c:v>
                </c:pt>
                <c:pt idx="4">
                  <c:v>Nuclear </c:v>
                </c:pt>
                <c:pt idx="5">
                  <c:v>Geothermal</c:v>
                </c:pt>
                <c:pt idx="6">
                  <c:v>Fossil Fuels</c:v>
                </c:pt>
                <c:pt idx="7">
                  <c:v>H2</c:v>
                </c:pt>
                <c:pt idx="8">
                  <c:v>coal</c:v>
                </c:pt>
              </c:strCache>
            </c:strRef>
          </c:cat>
          <c:val>
            <c:numRef>
              <c:f>analysis!$B$3:$B$12</c:f>
              <c:numCache>
                <c:formatCode>General</c:formatCode>
                <c:ptCount val="10"/>
                <c:pt idx="0">
                  <c:v>61</c:v>
                </c:pt>
                <c:pt idx="1">
                  <c:v>61</c:v>
                </c:pt>
                <c:pt idx="2">
                  <c:v>59</c:v>
                </c:pt>
                <c:pt idx="3">
                  <c:v>38</c:v>
                </c:pt>
                <c:pt idx="4">
                  <c:v>24</c:v>
                </c:pt>
                <c:pt idx="5">
                  <c:v>23</c:v>
                </c:pt>
                <c:pt idx="6">
                  <c:v>61</c:v>
                </c:pt>
                <c:pt idx="7">
                  <c:v>10</c:v>
                </c:pt>
                <c:pt idx="8">
                  <c:v>38</c:v>
                </c:pt>
              </c:numCache>
            </c:numRef>
          </c:val>
          <c:extLst>
            <c:ext xmlns:c16="http://schemas.microsoft.com/office/drawing/2014/chart" uri="{C3380CC4-5D6E-409C-BE32-E72D297353CC}">
              <c16:uniqueId val="{00000000-7427-4FCD-A9CB-C5E58B40388F}"/>
            </c:ext>
          </c:extLst>
        </c:ser>
        <c:dLbls>
          <c:showLegendKey val="0"/>
          <c:showVal val="0"/>
          <c:showCatName val="0"/>
          <c:showSerName val="0"/>
          <c:showPercent val="0"/>
          <c:showBubbleSize val="0"/>
        </c:dLbls>
        <c:gapWidth val="150"/>
        <c:shape val="box"/>
        <c:axId val="1118973472"/>
        <c:axId val="1118982592"/>
        <c:axId val="0"/>
      </c:bar3DChart>
      <c:catAx>
        <c:axId val="111897347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8982592"/>
        <c:crosses val="autoZero"/>
        <c:auto val="1"/>
        <c:lblAlgn val="ctr"/>
        <c:lblOffset val="100"/>
        <c:noMultiLvlLbl val="0"/>
      </c:catAx>
      <c:valAx>
        <c:axId val="111898259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89734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analysis!$A$14</c:f>
              <c:strCache>
                <c:ptCount val="1"/>
                <c:pt idx="0">
                  <c:v>Number</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17C-4D87-A4AB-0A958BE540D7}"/>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1-4714-42EB-AB09-0C7257F7709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2-4714-42EB-AB09-0C7257F7709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17C-4D87-A4AB-0A958BE540D7}"/>
              </c:ext>
            </c:extLst>
          </c:dPt>
          <c:dLbls>
            <c:dLbl>
              <c:idx val="1"/>
              <c:layout>
                <c:manualLayout>
                  <c:x val="-0.17722272167034198"/>
                  <c:y val="9.6796393273807277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4714-42EB-AB09-0C7257F77099}"/>
                </c:ext>
              </c:extLst>
            </c:dLbl>
            <c:dLbl>
              <c:idx val="2"/>
              <c:layout>
                <c:manualLayout>
                  <c:x val="0.2310443757581617"/>
                  <c:y val="6.2834896834067996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4714-42EB-AB09-0C7257F7709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analysis!$B$13:$E$13</c:f>
              <c:strCache>
                <c:ptCount val="3"/>
                <c:pt idx="0">
                  <c:v>Bottom up</c:v>
                </c:pt>
                <c:pt idx="1">
                  <c:v>Top down</c:v>
                </c:pt>
                <c:pt idx="2">
                  <c:v>Hybrid</c:v>
                </c:pt>
              </c:strCache>
            </c:strRef>
          </c:cat>
          <c:val>
            <c:numRef>
              <c:f>analysis!$B$14:$E$14</c:f>
              <c:numCache>
                <c:formatCode>General</c:formatCode>
                <c:ptCount val="4"/>
                <c:pt idx="0">
                  <c:v>63</c:v>
                </c:pt>
                <c:pt idx="1">
                  <c:v>2</c:v>
                </c:pt>
                <c:pt idx="2">
                  <c:v>2</c:v>
                </c:pt>
              </c:numCache>
            </c:numRef>
          </c:val>
          <c:extLst>
            <c:ext xmlns:c16="http://schemas.microsoft.com/office/drawing/2014/chart" uri="{C3380CC4-5D6E-409C-BE32-E72D297353CC}">
              <c16:uniqueId val="{00000000-4714-42EB-AB09-0C7257F77099}"/>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sz="1400" b="0" i="0" u="none" strike="noStrike" baseline="0"/>
              <a:t>Frequency of Simulation End Years</a:t>
            </a:r>
            <a:endParaRPr lang="fr-F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clustered"/>
        <c:varyColors val="0"/>
        <c:ser>
          <c:idx val="0"/>
          <c:order val="0"/>
          <c:tx>
            <c:strRef>
              <c:f>analysis!$A$28</c:f>
              <c:strCache>
                <c:ptCount val="1"/>
                <c:pt idx="0">
                  <c:v>2025</c:v>
                </c:pt>
              </c:strCache>
            </c:strRef>
          </c:tx>
          <c:spPr>
            <a:solidFill>
              <a:schemeClr val="accent1"/>
            </a:solidFill>
            <a:ln>
              <a:noFill/>
            </a:ln>
            <a:effectLst/>
          </c:spPr>
          <c:invertIfNegative val="0"/>
          <c:cat>
            <c:strRef>
              <c:f>analysis!$B$27</c:f>
              <c:strCache>
                <c:ptCount val="1"/>
                <c:pt idx="0">
                  <c:v>Number</c:v>
                </c:pt>
              </c:strCache>
            </c:strRef>
          </c:cat>
          <c:val>
            <c:numRef>
              <c:f>analysis!$B$28</c:f>
              <c:numCache>
                <c:formatCode>General</c:formatCode>
                <c:ptCount val="1"/>
                <c:pt idx="0">
                  <c:v>2</c:v>
                </c:pt>
              </c:numCache>
            </c:numRef>
          </c:val>
          <c:extLst>
            <c:ext xmlns:c16="http://schemas.microsoft.com/office/drawing/2014/chart" uri="{C3380CC4-5D6E-409C-BE32-E72D297353CC}">
              <c16:uniqueId val="{00000000-2910-4854-B150-1DAA96DF7205}"/>
            </c:ext>
          </c:extLst>
        </c:ser>
        <c:ser>
          <c:idx val="1"/>
          <c:order val="1"/>
          <c:tx>
            <c:strRef>
              <c:f>analysis!$A$29</c:f>
              <c:strCache>
                <c:ptCount val="1"/>
                <c:pt idx="0">
                  <c:v>2030</c:v>
                </c:pt>
              </c:strCache>
            </c:strRef>
          </c:tx>
          <c:spPr>
            <a:solidFill>
              <a:schemeClr val="accent2"/>
            </a:solidFill>
            <a:ln>
              <a:noFill/>
            </a:ln>
            <a:effectLst/>
          </c:spPr>
          <c:invertIfNegative val="0"/>
          <c:cat>
            <c:strRef>
              <c:f>analysis!$B$27</c:f>
              <c:strCache>
                <c:ptCount val="1"/>
                <c:pt idx="0">
                  <c:v>Number</c:v>
                </c:pt>
              </c:strCache>
            </c:strRef>
          </c:cat>
          <c:val>
            <c:numRef>
              <c:f>analysis!$B$29</c:f>
              <c:numCache>
                <c:formatCode>General</c:formatCode>
                <c:ptCount val="1"/>
                <c:pt idx="0">
                  <c:v>16</c:v>
                </c:pt>
              </c:numCache>
            </c:numRef>
          </c:val>
          <c:extLst>
            <c:ext xmlns:c16="http://schemas.microsoft.com/office/drawing/2014/chart" uri="{C3380CC4-5D6E-409C-BE32-E72D297353CC}">
              <c16:uniqueId val="{00000001-2910-4854-B150-1DAA96DF7205}"/>
            </c:ext>
          </c:extLst>
        </c:ser>
        <c:ser>
          <c:idx val="2"/>
          <c:order val="2"/>
          <c:tx>
            <c:strRef>
              <c:f>analysis!$A$30</c:f>
              <c:strCache>
                <c:ptCount val="1"/>
                <c:pt idx="0">
                  <c:v>2032</c:v>
                </c:pt>
              </c:strCache>
            </c:strRef>
          </c:tx>
          <c:spPr>
            <a:solidFill>
              <a:schemeClr val="accent3"/>
            </a:solidFill>
            <a:ln>
              <a:noFill/>
            </a:ln>
            <a:effectLst/>
          </c:spPr>
          <c:invertIfNegative val="0"/>
          <c:cat>
            <c:strRef>
              <c:f>analysis!$B$27</c:f>
              <c:strCache>
                <c:ptCount val="1"/>
                <c:pt idx="0">
                  <c:v>Number</c:v>
                </c:pt>
              </c:strCache>
            </c:strRef>
          </c:cat>
          <c:val>
            <c:numRef>
              <c:f>analysis!$B$30</c:f>
              <c:numCache>
                <c:formatCode>General</c:formatCode>
                <c:ptCount val="1"/>
                <c:pt idx="0">
                  <c:v>1</c:v>
                </c:pt>
              </c:numCache>
            </c:numRef>
          </c:val>
          <c:extLst>
            <c:ext xmlns:c16="http://schemas.microsoft.com/office/drawing/2014/chart" uri="{C3380CC4-5D6E-409C-BE32-E72D297353CC}">
              <c16:uniqueId val="{00000002-2910-4854-B150-1DAA96DF7205}"/>
            </c:ext>
          </c:extLst>
        </c:ser>
        <c:ser>
          <c:idx val="3"/>
          <c:order val="3"/>
          <c:tx>
            <c:strRef>
              <c:f>analysis!$A$31</c:f>
              <c:strCache>
                <c:ptCount val="1"/>
                <c:pt idx="0">
                  <c:v>2035</c:v>
                </c:pt>
              </c:strCache>
            </c:strRef>
          </c:tx>
          <c:spPr>
            <a:solidFill>
              <a:schemeClr val="accent4"/>
            </a:solidFill>
            <a:ln>
              <a:noFill/>
            </a:ln>
            <a:effectLst/>
          </c:spPr>
          <c:invertIfNegative val="0"/>
          <c:cat>
            <c:strRef>
              <c:f>analysis!$B$27</c:f>
              <c:strCache>
                <c:ptCount val="1"/>
                <c:pt idx="0">
                  <c:v>Number</c:v>
                </c:pt>
              </c:strCache>
            </c:strRef>
          </c:cat>
          <c:val>
            <c:numRef>
              <c:f>analysis!$B$31</c:f>
              <c:numCache>
                <c:formatCode>General</c:formatCode>
                <c:ptCount val="1"/>
                <c:pt idx="0">
                  <c:v>3</c:v>
                </c:pt>
              </c:numCache>
            </c:numRef>
          </c:val>
          <c:extLst>
            <c:ext xmlns:c16="http://schemas.microsoft.com/office/drawing/2014/chart" uri="{C3380CC4-5D6E-409C-BE32-E72D297353CC}">
              <c16:uniqueId val="{00000003-2910-4854-B150-1DAA96DF7205}"/>
            </c:ext>
          </c:extLst>
        </c:ser>
        <c:ser>
          <c:idx val="4"/>
          <c:order val="4"/>
          <c:tx>
            <c:strRef>
              <c:f>analysis!$A$32</c:f>
              <c:strCache>
                <c:ptCount val="1"/>
                <c:pt idx="0">
                  <c:v>2037</c:v>
                </c:pt>
              </c:strCache>
            </c:strRef>
          </c:tx>
          <c:spPr>
            <a:solidFill>
              <a:schemeClr val="accent5"/>
            </a:solidFill>
            <a:ln>
              <a:noFill/>
            </a:ln>
            <a:effectLst/>
          </c:spPr>
          <c:invertIfNegative val="0"/>
          <c:cat>
            <c:strRef>
              <c:f>analysis!$B$27</c:f>
              <c:strCache>
                <c:ptCount val="1"/>
                <c:pt idx="0">
                  <c:v>Number</c:v>
                </c:pt>
              </c:strCache>
            </c:strRef>
          </c:cat>
          <c:val>
            <c:numRef>
              <c:f>analysis!$B$32</c:f>
              <c:numCache>
                <c:formatCode>General</c:formatCode>
                <c:ptCount val="1"/>
                <c:pt idx="0">
                  <c:v>2</c:v>
                </c:pt>
              </c:numCache>
            </c:numRef>
          </c:val>
          <c:extLst>
            <c:ext xmlns:c16="http://schemas.microsoft.com/office/drawing/2014/chart" uri="{C3380CC4-5D6E-409C-BE32-E72D297353CC}">
              <c16:uniqueId val="{00000004-2910-4854-B150-1DAA96DF7205}"/>
            </c:ext>
          </c:extLst>
        </c:ser>
        <c:ser>
          <c:idx val="5"/>
          <c:order val="5"/>
          <c:tx>
            <c:strRef>
              <c:f>analysis!$A$33</c:f>
              <c:strCache>
                <c:ptCount val="1"/>
                <c:pt idx="0">
                  <c:v>2040</c:v>
                </c:pt>
              </c:strCache>
            </c:strRef>
          </c:tx>
          <c:spPr>
            <a:solidFill>
              <a:schemeClr val="accent6"/>
            </a:solidFill>
            <a:ln>
              <a:noFill/>
            </a:ln>
            <a:effectLst/>
          </c:spPr>
          <c:invertIfNegative val="0"/>
          <c:cat>
            <c:strRef>
              <c:f>analysis!$B$27</c:f>
              <c:strCache>
                <c:ptCount val="1"/>
                <c:pt idx="0">
                  <c:v>Number</c:v>
                </c:pt>
              </c:strCache>
            </c:strRef>
          </c:cat>
          <c:val>
            <c:numRef>
              <c:f>analysis!$B$33</c:f>
              <c:numCache>
                <c:formatCode>General</c:formatCode>
                <c:ptCount val="1"/>
                <c:pt idx="0">
                  <c:v>13</c:v>
                </c:pt>
              </c:numCache>
            </c:numRef>
          </c:val>
          <c:extLst>
            <c:ext xmlns:c16="http://schemas.microsoft.com/office/drawing/2014/chart" uri="{C3380CC4-5D6E-409C-BE32-E72D297353CC}">
              <c16:uniqueId val="{00000005-2910-4854-B150-1DAA96DF7205}"/>
            </c:ext>
          </c:extLst>
        </c:ser>
        <c:ser>
          <c:idx val="6"/>
          <c:order val="6"/>
          <c:tx>
            <c:strRef>
              <c:f>analysis!$A$34</c:f>
              <c:strCache>
                <c:ptCount val="1"/>
                <c:pt idx="0">
                  <c:v>2041</c:v>
                </c:pt>
              </c:strCache>
            </c:strRef>
          </c:tx>
          <c:spPr>
            <a:solidFill>
              <a:schemeClr val="accent1">
                <a:lumMod val="60000"/>
              </a:schemeClr>
            </a:solidFill>
            <a:ln>
              <a:noFill/>
            </a:ln>
            <a:effectLst/>
          </c:spPr>
          <c:invertIfNegative val="0"/>
          <c:cat>
            <c:strRef>
              <c:f>analysis!$B$27</c:f>
              <c:strCache>
                <c:ptCount val="1"/>
                <c:pt idx="0">
                  <c:v>Number</c:v>
                </c:pt>
              </c:strCache>
            </c:strRef>
          </c:cat>
          <c:val>
            <c:numRef>
              <c:f>analysis!$B$34</c:f>
              <c:numCache>
                <c:formatCode>General</c:formatCode>
                <c:ptCount val="1"/>
                <c:pt idx="0">
                  <c:v>1</c:v>
                </c:pt>
              </c:numCache>
            </c:numRef>
          </c:val>
          <c:extLst>
            <c:ext xmlns:c16="http://schemas.microsoft.com/office/drawing/2014/chart" uri="{C3380CC4-5D6E-409C-BE32-E72D297353CC}">
              <c16:uniqueId val="{00000006-2910-4854-B150-1DAA96DF7205}"/>
            </c:ext>
          </c:extLst>
        </c:ser>
        <c:ser>
          <c:idx val="7"/>
          <c:order val="7"/>
          <c:tx>
            <c:strRef>
              <c:f>analysis!$A$35</c:f>
              <c:strCache>
                <c:ptCount val="1"/>
                <c:pt idx="0">
                  <c:v>2042</c:v>
                </c:pt>
              </c:strCache>
            </c:strRef>
          </c:tx>
          <c:spPr>
            <a:solidFill>
              <a:schemeClr val="accent2">
                <a:lumMod val="60000"/>
              </a:schemeClr>
            </a:solidFill>
            <a:ln>
              <a:noFill/>
            </a:ln>
            <a:effectLst/>
          </c:spPr>
          <c:invertIfNegative val="0"/>
          <c:cat>
            <c:strRef>
              <c:f>analysis!$B$27</c:f>
              <c:strCache>
                <c:ptCount val="1"/>
                <c:pt idx="0">
                  <c:v>Number</c:v>
                </c:pt>
              </c:strCache>
            </c:strRef>
          </c:cat>
          <c:val>
            <c:numRef>
              <c:f>analysis!$B$35</c:f>
              <c:numCache>
                <c:formatCode>General</c:formatCode>
                <c:ptCount val="1"/>
                <c:pt idx="0">
                  <c:v>1</c:v>
                </c:pt>
              </c:numCache>
            </c:numRef>
          </c:val>
          <c:extLst>
            <c:ext xmlns:c16="http://schemas.microsoft.com/office/drawing/2014/chart" uri="{C3380CC4-5D6E-409C-BE32-E72D297353CC}">
              <c16:uniqueId val="{00000007-2910-4854-B150-1DAA96DF7205}"/>
            </c:ext>
          </c:extLst>
        </c:ser>
        <c:ser>
          <c:idx val="8"/>
          <c:order val="8"/>
          <c:tx>
            <c:strRef>
              <c:f>analysis!$A$36</c:f>
              <c:strCache>
                <c:ptCount val="1"/>
                <c:pt idx="0">
                  <c:v>2045</c:v>
                </c:pt>
              </c:strCache>
            </c:strRef>
          </c:tx>
          <c:spPr>
            <a:solidFill>
              <a:schemeClr val="accent3">
                <a:lumMod val="60000"/>
              </a:schemeClr>
            </a:solidFill>
            <a:ln>
              <a:noFill/>
            </a:ln>
            <a:effectLst/>
          </c:spPr>
          <c:invertIfNegative val="0"/>
          <c:cat>
            <c:strRef>
              <c:f>analysis!$B$27</c:f>
              <c:strCache>
                <c:ptCount val="1"/>
                <c:pt idx="0">
                  <c:v>Number</c:v>
                </c:pt>
              </c:strCache>
            </c:strRef>
          </c:cat>
          <c:val>
            <c:numRef>
              <c:f>analysis!$B$36</c:f>
              <c:numCache>
                <c:formatCode>General</c:formatCode>
                <c:ptCount val="1"/>
                <c:pt idx="0">
                  <c:v>2</c:v>
                </c:pt>
              </c:numCache>
            </c:numRef>
          </c:val>
          <c:extLst>
            <c:ext xmlns:c16="http://schemas.microsoft.com/office/drawing/2014/chart" uri="{C3380CC4-5D6E-409C-BE32-E72D297353CC}">
              <c16:uniqueId val="{00000008-2910-4854-B150-1DAA96DF7205}"/>
            </c:ext>
          </c:extLst>
        </c:ser>
        <c:ser>
          <c:idx val="9"/>
          <c:order val="9"/>
          <c:tx>
            <c:strRef>
              <c:f>analysis!$A$37</c:f>
              <c:strCache>
                <c:ptCount val="1"/>
                <c:pt idx="0">
                  <c:v>2048</c:v>
                </c:pt>
              </c:strCache>
            </c:strRef>
          </c:tx>
          <c:spPr>
            <a:solidFill>
              <a:schemeClr val="accent4">
                <a:lumMod val="60000"/>
              </a:schemeClr>
            </a:solidFill>
            <a:ln>
              <a:noFill/>
            </a:ln>
            <a:effectLst/>
          </c:spPr>
          <c:invertIfNegative val="0"/>
          <c:cat>
            <c:strRef>
              <c:f>analysis!$B$27</c:f>
              <c:strCache>
                <c:ptCount val="1"/>
                <c:pt idx="0">
                  <c:v>Number</c:v>
                </c:pt>
              </c:strCache>
            </c:strRef>
          </c:cat>
          <c:val>
            <c:numRef>
              <c:f>analysis!$B$37</c:f>
              <c:numCache>
                <c:formatCode>General</c:formatCode>
                <c:ptCount val="1"/>
                <c:pt idx="0">
                  <c:v>1</c:v>
                </c:pt>
              </c:numCache>
            </c:numRef>
          </c:val>
          <c:extLst>
            <c:ext xmlns:c16="http://schemas.microsoft.com/office/drawing/2014/chart" uri="{C3380CC4-5D6E-409C-BE32-E72D297353CC}">
              <c16:uniqueId val="{00000009-2910-4854-B150-1DAA96DF7205}"/>
            </c:ext>
          </c:extLst>
        </c:ser>
        <c:ser>
          <c:idx val="10"/>
          <c:order val="10"/>
          <c:tx>
            <c:strRef>
              <c:f>analysis!$A$38</c:f>
              <c:strCache>
                <c:ptCount val="1"/>
                <c:pt idx="0">
                  <c:v>2050</c:v>
                </c:pt>
              </c:strCache>
            </c:strRef>
          </c:tx>
          <c:spPr>
            <a:solidFill>
              <a:schemeClr val="accent5">
                <a:lumMod val="60000"/>
              </a:schemeClr>
            </a:solidFill>
            <a:ln>
              <a:noFill/>
            </a:ln>
            <a:effectLst/>
          </c:spPr>
          <c:invertIfNegative val="0"/>
          <c:cat>
            <c:strRef>
              <c:f>analysis!$B$27</c:f>
              <c:strCache>
                <c:ptCount val="1"/>
                <c:pt idx="0">
                  <c:v>Number</c:v>
                </c:pt>
              </c:strCache>
            </c:strRef>
          </c:cat>
          <c:val>
            <c:numRef>
              <c:f>analysis!$B$38</c:f>
              <c:numCache>
                <c:formatCode>General</c:formatCode>
                <c:ptCount val="1"/>
                <c:pt idx="0">
                  <c:v>15</c:v>
                </c:pt>
              </c:numCache>
            </c:numRef>
          </c:val>
          <c:extLst>
            <c:ext xmlns:c16="http://schemas.microsoft.com/office/drawing/2014/chart" uri="{C3380CC4-5D6E-409C-BE32-E72D297353CC}">
              <c16:uniqueId val="{0000000A-2910-4854-B150-1DAA96DF7205}"/>
            </c:ext>
          </c:extLst>
        </c:ser>
        <c:ser>
          <c:idx val="11"/>
          <c:order val="11"/>
          <c:tx>
            <c:strRef>
              <c:f>analysis!$A$39</c:f>
              <c:strCache>
                <c:ptCount val="1"/>
                <c:pt idx="0">
                  <c:v>2060</c:v>
                </c:pt>
              </c:strCache>
            </c:strRef>
          </c:tx>
          <c:spPr>
            <a:solidFill>
              <a:schemeClr val="accent6">
                <a:lumMod val="60000"/>
              </a:schemeClr>
            </a:solidFill>
            <a:ln>
              <a:noFill/>
            </a:ln>
            <a:effectLst/>
          </c:spPr>
          <c:invertIfNegative val="0"/>
          <c:cat>
            <c:strRef>
              <c:f>analysis!$B$27</c:f>
              <c:strCache>
                <c:ptCount val="1"/>
                <c:pt idx="0">
                  <c:v>Number</c:v>
                </c:pt>
              </c:strCache>
            </c:strRef>
          </c:cat>
          <c:val>
            <c:numRef>
              <c:f>analysis!$B$39</c:f>
              <c:numCache>
                <c:formatCode>General</c:formatCode>
                <c:ptCount val="1"/>
                <c:pt idx="0">
                  <c:v>2</c:v>
                </c:pt>
              </c:numCache>
            </c:numRef>
          </c:val>
          <c:extLst>
            <c:ext xmlns:c16="http://schemas.microsoft.com/office/drawing/2014/chart" uri="{C3380CC4-5D6E-409C-BE32-E72D297353CC}">
              <c16:uniqueId val="{0000000B-2910-4854-B150-1DAA96DF7205}"/>
            </c:ext>
          </c:extLst>
        </c:ser>
        <c:ser>
          <c:idx val="12"/>
          <c:order val="12"/>
          <c:tx>
            <c:strRef>
              <c:f>analysis!$A$40</c:f>
              <c:strCache>
                <c:ptCount val="1"/>
                <c:pt idx="0">
                  <c:v>2063</c:v>
                </c:pt>
              </c:strCache>
            </c:strRef>
          </c:tx>
          <c:spPr>
            <a:solidFill>
              <a:schemeClr val="accent1">
                <a:lumMod val="80000"/>
                <a:lumOff val="20000"/>
              </a:schemeClr>
            </a:solidFill>
            <a:ln>
              <a:noFill/>
            </a:ln>
            <a:effectLst/>
          </c:spPr>
          <c:invertIfNegative val="0"/>
          <c:cat>
            <c:strRef>
              <c:f>analysis!$B$27</c:f>
              <c:strCache>
                <c:ptCount val="1"/>
                <c:pt idx="0">
                  <c:v>Number</c:v>
                </c:pt>
              </c:strCache>
            </c:strRef>
          </c:cat>
          <c:val>
            <c:numRef>
              <c:f>analysis!$B$40</c:f>
              <c:numCache>
                <c:formatCode>General</c:formatCode>
                <c:ptCount val="1"/>
                <c:pt idx="0">
                  <c:v>1</c:v>
                </c:pt>
              </c:numCache>
            </c:numRef>
          </c:val>
          <c:extLst>
            <c:ext xmlns:c16="http://schemas.microsoft.com/office/drawing/2014/chart" uri="{C3380CC4-5D6E-409C-BE32-E72D297353CC}">
              <c16:uniqueId val="{0000000C-2910-4854-B150-1DAA96DF7205}"/>
            </c:ext>
          </c:extLst>
        </c:ser>
        <c:ser>
          <c:idx val="13"/>
          <c:order val="13"/>
          <c:tx>
            <c:strRef>
              <c:f>analysis!$A$41</c:f>
              <c:strCache>
                <c:ptCount val="1"/>
                <c:pt idx="0">
                  <c:v>2065</c:v>
                </c:pt>
              </c:strCache>
            </c:strRef>
          </c:tx>
          <c:spPr>
            <a:solidFill>
              <a:schemeClr val="accent2">
                <a:lumMod val="80000"/>
                <a:lumOff val="20000"/>
              </a:schemeClr>
            </a:solidFill>
            <a:ln>
              <a:noFill/>
            </a:ln>
            <a:effectLst/>
          </c:spPr>
          <c:invertIfNegative val="0"/>
          <c:cat>
            <c:strRef>
              <c:f>analysis!$B$27</c:f>
              <c:strCache>
                <c:ptCount val="1"/>
                <c:pt idx="0">
                  <c:v>Number</c:v>
                </c:pt>
              </c:strCache>
            </c:strRef>
          </c:cat>
          <c:val>
            <c:numRef>
              <c:f>analysis!$B$41</c:f>
              <c:numCache>
                <c:formatCode>General</c:formatCode>
                <c:ptCount val="1"/>
                <c:pt idx="0">
                  <c:v>1</c:v>
                </c:pt>
              </c:numCache>
            </c:numRef>
          </c:val>
          <c:extLst>
            <c:ext xmlns:c16="http://schemas.microsoft.com/office/drawing/2014/chart" uri="{C3380CC4-5D6E-409C-BE32-E72D297353CC}">
              <c16:uniqueId val="{0000000D-2910-4854-B150-1DAA96DF7205}"/>
            </c:ext>
          </c:extLst>
        </c:ser>
        <c:ser>
          <c:idx val="14"/>
          <c:order val="14"/>
          <c:tx>
            <c:strRef>
              <c:f>analysis!$A$42</c:f>
              <c:strCache>
                <c:ptCount val="1"/>
                <c:pt idx="0">
                  <c:v>2070</c:v>
                </c:pt>
              </c:strCache>
            </c:strRef>
          </c:tx>
          <c:spPr>
            <a:solidFill>
              <a:schemeClr val="accent3">
                <a:lumMod val="80000"/>
                <a:lumOff val="20000"/>
              </a:schemeClr>
            </a:solidFill>
            <a:ln>
              <a:noFill/>
            </a:ln>
            <a:effectLst/>
          </c:spPr>
          <c:invertIfNegative val="0"/>
          <c:cat>
            <c:strRef>
              <c:f>analysis!$B$27</c:f>
              <c:strCache>
                <c:ptCount val="1"/>
                <c:pt idx="0">
                  <c:v>Number</c:v>
                </c:pt>
              </c:strCache>
            </c:strRef>
          </c:cat>
          <c:val>
            <c:numRef>
              <c:f>analysis!$B$42</c:f>
              <c:numCache>
                <c:formatCode>General</c:formatCode>
                <c:ptCount val="1"/>
                <c:pt idx="0">
                  <c:v>1</c:v>
                </c:pt>
              </c:numCache>
            </c:numRef>
          </c:val>
          <c:extLst>
            <c:ext xmlns:c16="http://schemas.microsoft.com/office/drawing/2014/chart" uri="{C3380CC4-5D6E-409C-BE32-E72D297353CC}">
              <c16:uniqueId val="{0000000E-2910-4854-B150-1DAA96DF7205}"/>
            </c:ext>
          </c:extLst>
        </c:ser>
        <c:dLbls>
          <c:showLegendKey val="0"/>
          <c:showVal val="0"/>
          <c:showCatName val="0"/>
          <c:showSerName val="0"/>
          <c:showPercent val="0"/>
          <c:showBubbleSize val="0"/>
        </c:dLbls>
        <c:gapWidth val="219"/>
        <c:overlap val="-27"/>
        <c:axId val="380177600"/>
        <c:axId val="380192480"/>
      </c:barChart>
      <c:catAx>
        <c:axId val="3801776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0192480"/>
        <c:crosses val="autoZero"/>
        <c:auto val="1"/>
        <c:lblAlgn val="ctr"/>
        <c:lblOffset val="100"/>
        <c:noMultiLvlLbl val="0"/>
      </c:catAx>
      <c:valAx>
        <c:axId val="3801924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01776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analysis!$B$45</c:f>
              <c:strCache>
                <c:ptCount val="1"/>
                <c:pt idx="0">
                  <c:v>Number</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3-3238-43A4-942D-6C9A1434DB33}"/>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2-3238-43A4-942D-6C9A1434DB33}"/>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1-3238-43A4-942D-6C9A1434DB33}"/>
              </c:ext>
            </c:extLst>
          </c:dPt>
          <c:dLbls>
            <c:dLbl>
              <c:idx val="0"/>
              <c:layout>
                <c:manualLayout>
                  <c:x val="6.5346439004611206E-2"/>
                  <c:y val="-0.142921133022923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3238-43A4-942D-6C9A1434DB33}"/>
                </c:ext>
              </c:extLst>
            </c:dLbl>
            <c:dLbl>
              <c:idx val="1"/>
              <c:layout>
                <c:manualLayout>
                  <c:x val="4.9412952463368208E-3"/>
                  <c:y val="4.7914545228415741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3238-43A4-942D-6C9A1434DB33}"/>
                </c:ext>
              </c:extLst>
            </c:dLbl>
            <c:dLbl>
              <c:idx val="2"/>
              <c:layout>
                <c:manualLayout>
                  <c:x val="0.11079272167184383"/>
                  <c:y val="2.7848978211695571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3238-43A4-942D-6C9A1434DB3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analysis!$A$46:$A$48</c:f>
              <c:strCache>
                <c:ptCount val="3"/>
                <c:pt idx="0">
                  <c:v>Electricity</c:v>
                </c:pt>
                <c:pt idx="1">
                  <c:v>Full energy system</c:v>
                </c:pt>
                <c:pt idx="2">
                  <c:v>Transport</c:v>
                </c:pt>
              </c:strCache>
            </c:strRef>
          </c:cat>
          <c:val>
            <c:numRef>
              <c:f>analysis!$B$46:$B$48</c:f>
              <c:numCache>
                <c:formatCode>General</c:formatCode>
                <c:ptCount val="3"/>
                <c:pt idx="0">
                  <c:v>53</c:v>
                </c:pt>
                <c:pt idx="1">
                  <c:v>12</c:v>
                </c:pt>
                <c:pt idx="2">
                  <c:v>1</c:v>
                </c:pt>
              </c:numCache>
            </c:numRef>
          </c:val>
          <c:extLst>
            <c:ext xmlns:c16="http://schemas.microsoft.com/office/drawing/2014/chart" uri="{C3380CC4-5D6E-409C-BE32-E72D297353CC}">
              <c16:uniqueId val="{00000000-3238-43A4-942D-6C9A1434DB33}"/>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Sdg coverage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analysis!$B$101</c:f>
              <c:strCache>
                <c:ptCount val="1"/>
                <c:pt idx="0">
                  <c:v>count</c:v>
                </c:pt>
              </c:strCache>
            </c:strRef>
          </c:tx>
          <c:spPr>
            <a:solidFill>
              <a:schemeClr val="accent1"/>
            </a:solidFill>
            <a:ln>
              <a:noFill/>
            </a:ln>
            <a:effectLst/>
            <a:sp3d/>
          </c:spPr>
          <c:invertIfNegative val="0"/>
          <c:cat>
            <c:numRef>
              <c:f>analysis!$A$102:$A$112</c:f>
              <c:numCache>
                <c:formatCode>General</c:formatCode>
                <c:ptCount val="11"/>
                <c:pt idx="0">
                  <c:v>1</c:v>
                </c:pt>
                <c:pt idx="1">
                  <c:v>2</c:v>
                </c:pt>
                <c:pt idx="2">
                  <c:v>3</c:v>
                </c:pt>
                <c:pt idx="3">
                  <c:v>6</c:v>
                </c:pt>
                <c:pt idx="4">
                  <c:v>7</c:v>
                </c:pt>
                <c:pt idx="5">
                  <c:v>8</c:v>
                </c:pt>
                <c:pt idx="6">
                  <c:v>9</c:v>
                </c:pt>
                <c:pt idx="7">
                  <c:v>10</c:v>
                </c:pt>
                <c:pt idx="8">
                  <c:v>12</c:v>
                </c:pt>
                <c:pt idx="9">
                  <c:v>13</c:v>
                </c:pt>
                <c:pt idx="10">
                  <c:v>15</c:v>
                </c:pt>
              </c:numCache>
            </c:numRef>
          </c:cat>
          <c:val>
            <c:numRef>
              <c:f>analysis!$B$102:$B$112</c:f>
              <c:numCache>
                <c:formatCode>General</c:formatCode>
                <c:ptCount val="11"/>
                <c:pt idx="0">
                  <c:v>2</c:v>
                </c:pt>
                <c:pt idx="1">
                  <c:v>2</c:v>
                </c:pt>
                <c:pt idx="2">
                  <c:v>1</c:v>
                </c:pt>
                <c:pt idx="3">
                  <c:v>2</c:v>
                </c:pt>
                <c:pt idx="4">
                  <c:v>54</c:v>
                </c:pt>
                <c:pt idx="5">
                  <c:v>6</c:v>
                </c:pt>
                <c:pt idx="6">
                  <c:v>1</c:v>
                </c:pt>
                <c:pt idx="7">
                  <c:v>1</c:v>
                </c:pt>
                <c:pt idx="8">
                  <c:v>1</c:v>
                </c:pt>
                <c:pt idx="9">
                  <c:v>41</c:v>
                </c:pt>
                <c:pt idx="10">
                  <c:v>1</c:v>
                </c:pt>
              </c:numCache>
            </c:numRef>
          </c:val>
          <c:extLst>
            <c:ext xmlns:c16="http://schemas.microsoft.com/office/drawing/2014/chart" uri="{C3380CC4-5D6E-409C-BE32-E72D297353CC}">
              <c16:uniqueId val="{00000000-3AD5-4213-932A-8FF190820CC2}"/>
            </c:ext>
          </c:extLst>
        </c:ser>
        <c:dLbls>
          <c:showLegendKey val="0"/>
          <c:showVal val="0"/>
          <c:showCatName val="0"/>
          <c:showSerName val="0"/>
          <c:showPercent val="0"/>
          <c:showBubbleSize val="0"/>
        </c:dLbls>
        <c:gapWidth val="150"/>
        <c:shape val="box"/>
        <c:axId val="237010463"/>
        <c:axId val="237009503"/>
        <c:axId val="0"/>
      </c:bar3DChart>
      <c:catAx>
        <c:axId val="237010463"/>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fr-FR"/>
                  <a:t>Sdg</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7009503"/>
        <c:crosses val="autoZero"/>
        <c:auto val="1"/>
        <c:lblAlgn val="ctr"/>
        <c:lblOffset val="100"/>
        <c:noMultiLvlLbl val="0"/>
      </c:catAx>
      <c:valAx>
        <c:axId val="23700950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Count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7010463"/>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ndc's mention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analysis!$B$114</c:f>
              <c:strCache>
                <c:ptCount val="1"/>
                <c:pt idx="0">
                  <c:v>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074-4180-B642-5764327EB9B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074-4180-B642-5764327EB9B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074-4180-B642-5764327EB9B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analysis!$A$115:$A$117</c:f>
              <c:strCache>
                <c:ptCount val="3"/>
                <c:pt idx="0">
                  <c:v>Yes</c:v>
                </c:pt>
                <c:pt idx="1">
                  <c:v>No</c:v>
                </c:pt>
                <c:pt idx="2">
                  <c:v>N/A</c:v>
                </c:pt>
              </c:strCache>
            </c:strRef>
          </c:cat>
          <c:val>
            <c:numRef>
              <c:f>analysis!$B$115:$B$117</c:f>
              <c:numCache>
                <c:formatCode>General</c:formatCode>
                <c:ptCount val="3"/>
                <c:pt idx="0">
                  <c:v>32</c:v>
                </c:pt>
                <c:pt idx="1">
                  <c:v>23</c:v>
                </c:pt>
                <c:pt idx="2">
                  <c:v>12</c:v>
                </c:pt>
              </c:numCache>
            </c:numRef>
          </c:val>
          <c:extLst>
            <c:ext xmlns:c16="http://schemas.microsoft.com/office/drawing/2014/chart" uri="{C3380CC4-5D6E-409C-BE32-E72D297353CC}">
              <c16:uniqueId val="{00000000-7807-4F9A-98BE-1AAD883D8238}"/>
            </c:ext>
          </c:extLst>
        </c:ser>
        <c:dLbls>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Frequency of use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analysis!$B$86</c:f>
              <c:strCache>
                <c:ptCount val="1"/>
                <c:pt idx="0">
                  <c:v>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8E7-4709-A271-C82EA562F7A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8E7-4709-A271-C82EA562F7A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F8E7-4709-A271-C82EA562F7A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F8E7-4709-A271-C82EA562F7A1}"/>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analysis!$A$87:$A$90</c:f>
              <c:strCache>
                <c:ptCount val="4"/>
                <c:pt idx="0">
                  <c:v>Ad hoc</c:v>
                </c:pt>
                <c:pt idx="1">
                  <c:v>Routine</c:v>
                </c:pt>
                <c:pt idx="2">
                  <c:v>Occasional</c:v>
                </c:pt>
                <c:pt idx="3">
                  <c:v>N/A</c:v>
                </c:pt>
              </c:strCache>
            </c:strRef>
          </c:cat>
          <c:val>
            <c:numRef>
              <c:f>analysis!$B$87:$B$90</c:f>
              <c:numCache>
                <c:formatCode>General</c:formatCode>
                <c:ptCount val="4"/>
                <c:pt idx="0">
                  <c:v>47</c:v>
                </c:pt>
                <c:pt idx="1">
                  <c:v>10</c:v>
                </c:pt>
                <c:pt idx="2">
                  <c:v>7</c:v>
                </c:pt>
                <c:pt idx="3">
                  <c:v>3</c:v>
                </c:pt>
              </c:numCache>
            </c:numRef>
          </c:val>
          <c:extLst>
            <c:ext xmlns:c16="http://schemas.microsoft.com/office/drawing/2014/chart" uri="{C3380CC4-5D6E-409C-BE32-E72D297353CC}">
              <c16:uniqueId val="{00000000-0E0A-4237-B2BA-4549DFAC7D81}"/>
            </c:ext>
          </c:extLst>
        </c:ser>
        <c:dLbls>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Informal economy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analysis!$B$66</c:f>
              <c:strCache>
                <c:ptCount val="1"/>
                <c:pt idx="0">
                  <c:v>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524-4857-A8B7-5B81BAD38E1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524-4857-A8B7-5B81BAD38E18}"/>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extLst>
                <c:ext xmlns:c15="http://schemas.microsoft.com/office/drawing/2012/chart" uri="{02D57815-91ED-43cb-92C2-25804820EDAC}">
                  <c15:fullRef>
                    <c15:sqref>analysis!$A$67:$A$69</c15:sqref>
                  </c15:fullRef>
                </c:ext>
              </c:extLst>
              <c:f>analysis!$A$67:$A$68</c:f>
              <c:strCache>
                <c:ptCount val="2"/>
                <c:pt idx="0">
                  <c:v>Yes</c:v>
                </c:pt>
                <c:pt idx="1">
                  <c:v>No</c:v>
                </c:pt>
              </c:strCache>
            </c:strRef>
          </c:cat>
          <c:val>
            <c:numRef>
              <c:extLst>
                <c:ext xmlns:c15="http://schemas.microsoft.com/office/drawing/2012/chart" uri="{02D57815-91ED-43cb-92C2-25804820EDAC}">
                  <c15:fullRef>
                    <c15:sqref>analysis!$B$67:$B$69</c15:sqref>
                  </c15:fullRef>
                </c:ext>
              </c:extLst>
              <c:f>analysis!$B$67:$B$68</c:f>
              <c:numCache>
                <c:formatCode>General</c:formatCode>
                <c:ptCount val="2"/>
                <c:pt idx="0">
                  <c:v>8</c:v>
                </c:pt>
                <c:pt idx="1">
                  <c:v>59</c:v>
                </c:pt>
              </c:numCache>
            </c:numRef>
          </c:val>
          <c:extLst>
            <c:ext xmlns:c15="http://schemas.microsoft.com/office/drawing/2012/chart" uri="{02D57815-91ED-43cb-92C2-25804820EDAC}">
              <c15:categoryFilterExceptions/>
            </c:ext>
            <c:ext xmlns:c16="http://schemas.microsoft.com/office/drawing/2014/chart" uri="{C3380CC4-5D6E-409C-BE32-E72D297353CC}">
              <c16:uniqueId val="{00000000-C821-447C-B16E-4B469D18496B}"/>
            </c:ext>
          </c:extLst>
        </c:ser>
        <c:dLbls>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analysis!$B$153</c:f>
              <c:strCache>
                <c:ptCount val="1"/>
                <c:pt idx="0">
                  <c:v>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3B26-430F-BABD-6A3627F73FD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3B26-430F-BABD-6A3627F73FD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analysis!$A$154:$A$155</c:f>
              <c:strCache>
                <c:ptCount val="2"/>
                <c:pt idx="0">
                  <c:v>stochastic</c:v>
                </c:pt>
                <c:pt idx="1">
                  <c:v>Deterministic</c:v>
                </c:pt>
              </c:strCache>
            </c:strRef>
          </c:cat>
          <c:val>
            <c:numRef>
              <c:f>analysis!$B$154:$B$155</c:f>
              <c:numCache>
                <c:formatCode>General</c:formatCode>
                <c:ptCount val="2"/>
                <c:pt idx="0">
                  <c:v>2</c:v>
                </c:pt>
                <c:pt idx="1">
                  <c:v>65</c:v>
                </c:pt>
              </c:numCache>
            </c:numRef>
          </c:val>
          <c:extLst>
            <c:ext xmlns:c16="http://schemas.microsoft.com/office/drawing/2014/chart" uri="{C3380CC4-5D6E-409C-BE32-E72D297353CC}">
              <c16:uniqueId val="{00000000-10BD-44DC-8C0F-C554E1E77737}"/>
            </c:ext>
          </c:extLst>
        </c:ser>
        <c:dLbls>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_xlchart.v5.11</cx:f>
        <cx:nf>_xlchart.v5.10</cx:nf>
      </cx:strDim>
      <cx:numDim type="colorVal">
        <cx:f>_xlchart.v5.13</cx:f>
        <cx:nf>_xlchart.v5.12</cx:nf>
      </cx:numDim>
    </cx:data>
  </cx:chartData>
  <cx:chart>
    <cx:title pos="t" align="ctr" overlay="0">
      <cx:txPr>
        <a:bodyPr spcFirstLastPara="1" vertOverflow="ellipsis" horzOverflow="overflow" wrap="square" lIns="0" tIns="0" rIns="0" bIns="0" anchor="ctr" anchorCtr="1"/>
        <a:lstStyle/>
        <a:p>
          <a:pPr algn="ctr" rtl="0">
            <a:defRPr/>
          </a:pPr>
          <a:endParaRPr lang="fr-FR" sz="1400" b="0" i="0" u="none" strike="noStrike" baseline="0">
            <a:solidFill>
              <a:sysClr val="windowText" lastClr="000000">
                <a:lumMod val="65000"/>
                <a:lumOff val="35000"/>
              </a:sysClr>
            </a:solidFill>
            <a:latin typeface="Aptos Narrow" panose="02110004020202020204"/>
          </a:endParaRPr>
        </a:p>
      </cx:txPr>
    </cx:title>
    <cx:plotArea>
      <cx:plotAreaRegion>
        <cx:plotSurface>
          <cx:spPr>
            <a:ln>
              <a:solidFill>
                <a:schemeClr val="accent1">
                  <a:alpha val="89000"/>
                </a:schemeClr>
              </a:solidFill>
            </a:ln>
          </cx:spPr>
        </cx:plotSurface>
        <cx:series layoutId="regionMap" uniqueId="{519BFB02-726F-4DDD-9451-75063FF7035B}">
          <cx:tx>
            <cx:txData>
              <cx:f>_xlchart.v5.12</cx:f>
              <cx:v>Frequence</cx:v>
            </cx:txData>
          </cx:tx>
          <cx:dataLabels pos="ctr">
            <cx:visibility seriesName="0" categoryName="1" value="1"/>
            <cx:separator>, </cx:separator>
          </cx:dataLabels>
          <cx:dataId val="0"/>
          <cx:layoutPr>
            <cx:regionLabelLayout val="none"/>
            <cx:geography cultureLanguage="fr-FR" cultureRegion="FR" attribution="Avec Bing">
              <cx:geoCache provider="{E9337A44-BEBE-4D9F-B70C-5C5E7DAFC167}">
                <cx:binary>7H1JctxIFuVVaFo3mIDD4XCUVZZZIoKTREopUTlpAwsOiRmOeVr1to7QR9C+b6Cb9En6eQBBRkAh
MtSKKtKsSZUliwB8+v/7n/37P6/bf1xHt4v8oI2jpPjHdfvzK68s03/89FNx7d3Gi+Iw9q9zUYi/
y8NrEf8k/v7bv7796SZfNH7i/kRUjf507S3y8rZ99a9/ojf3VpyL60Xpi+R9dZt3H26LKiqLB95t
fXVwLaqklM1d9PTzqy//Lj1fpP7tq4PbpPTL7mOX3v78auOrVwc/Tfv6atyDCFMrqxu01dRDommM
WRZ5dRCJxB2f6/yQGXjDGVeXP9pqzLeLGO12mspyIoubm/y2KA7G3xtNN2a+8cYvxGxY/EzIeR59
XC7sp03g/uufkwdY6uTJGvyncHns1RT8H758TquryM+q24ObL59jcZ0Djsu/qoMZYCdWMPpxvCjk
0OIa1fHPGn74Bn6IfsgJIUw3tfH9auwBPz821+2I26XPCUZ3aTJF9Wz+9Kj+JXK/fM73udEIP5T7
iMitNvxs4vNQPuSEDbtNVSf7bZcJbcfafcsJbu5fTDEw//QMMPB3vtpal9XNirj3sbE4QM10opqb
HI8Yhyo3NUosuhpt2Eq/7DyTbyBg0n6KhsnrKTI+/fL0yHhXuYvkZrGCy49jQTs0dF03DH1F7yD3
delDIJUYMyzDGPaDvhp6QMkO89mOi7uGEyTcPZ9C/7eTp4f+xSIX1ysA/Djsde1QMwknmqpv40SK
eajrjFC+emuZq7EH4D86ne2gH5tNAD8+nYL94hkQ/cWiyqHmrRb/44BXCJQt07CowUay36R6wzw0
TFU3ONmuc+0woW+BflzJV8Afn38F/t+enupnX/53CT3r//zP/3VWCz/fIx5MqFaWqZsqGekfBL7G
fBTj0GAmsGStmNOE+3zPzLYj5OseJpj5+oMpimZnT4+iDe1u/yqwemgSRnWyMkFU1dhAlGYcMqpZ
mgFhvvzBdhrsoi068A7T246r7Yuc4Gv7R1/h7BkIk0+L+Gqfeq2i0UND45ZG9Ik+BW5mcItzYyI/
Hp/BdkSs2k1Av3o8Bfani6ffIJeiulkkK6r8cQkiYc0pfiY7gViH1NJMZpn8TqSv74TH57Ed5Kt2
E5CvHk9BfvkMLLeZiAX8DfuDuaJBGVWpoZkrZXVTalN6SLgOqwEyY/kzIfcdJrQd+HcNJ9C/ez4F
/5tnQPEne2Yvmn5ITVVlcHXc8fh1WQ0ZQC1VpQyiYZ3iH5/HdqCv2k1gvno8BfnJMwD5sBsPbqqD
vRrK5iGHq4LqGh0Ar07Yu3XIGEj+K0/FztPZjoBJ8wkeJm+n6Li8fHqef1L5yZfPtwdfPmfVohS5
v4j2qLtqh0zTYb5NBADcuGBQsB3odtPheye1HTfbe5mgaPtHU0ydvH96TH35t9ul5R6RQ9ihoUpO
RdQ7MbzGrCCluUk11SLgaPIHO2qdZ+0wn+14uWs4QcXd8yn0j56BImp/+Zz4e9SNrEODWDo16WgM
qGzDWIAQl6oTvH4jauBPXwf+49PZDvtVuwnoV4+nkLdfPz3dny8OPnz5XCWIKa1g8OOqqULgVtJV
S9fNrZLagFVNmGGOpK+qE6N6x0ltR8JG4wkmNt5N0fHh6OnR8RGYKPZpkumIDVHdAq0Dxmv8B0YC
pLUuZfbwM9FUd5jIdvDfNZyA/u75FOwf3z492M/9q26/vJ8TnVK2xtzXYK/xQ1jIzCRSW5U/E1/F
o7PZDvmx2QTu49Mp1M//enqov/Xd23x/XEczD03dYFN1yDrUiY49MID6a2g/Oovt0B6bTaA9Pp1C
++0zYC3wg/n79fYg7kwQuIG34T7uvE7mCB4QXdNUY9RDJyrODhP6BuhXK5kCf/X8K/D/8vTEfrkQ
Bx9F/OWzclsqv+Z+cu2ne2Q5iCboHE6JO5EqmcoaMqCNWhDI+N92lee7p7cdNd/oZoKob3w1Rdvl
x6dH29LBIl5cSHc5TF8l1fxn02xuX1RTZDw9B9V0HvhXoir9PQps7RBpTQitafeOijWWRQlUV0NX
2TdY1i4T2s6l7ltOGNP9iykvmj8DW20Z8y39ap/c6CUMPeRjLgllmqo5Tfpben4Xe9wALw7tR0E+
eFAV2y+KRbVH0Eveg6RWQ9vUkxQEEYhuaAjywGe07hQafZk7zGQ705m2n7Ce6espAzr54+mVoYtF
hCznFVj24CdCRAcRfXiw2WiebSIDzguorJpF+SrxdTX2KvvosflsR8VqHRMUrB5PQX/xDEBvi7Jo
FskemY8C801jXDO5sdVJRxBftgic1MbEO7fLVLbD/b7lBPL3L6awt58B7GfIcs+RgL4ivh8nfIrI
DTHAflYJwJsJ3dgWSGSB2cwmXrldZrId9PctJ6C/fzEF/ex5xDNLT8Yy95k58RLN/Oo4ypJoHpPF
yL3LOxxuWBTl/rbCSwLeeCJoKwq+RzmFpnS7OHhRlJ6BxBhcm3sW1i++Vpyb27pLpnbapYgX0T6j
aPwQ4Rr5bxUwNjacq9TCcRGdagZyiYefFX8c9NQd5rNdat81nAjtu+dTmX357jlYCcgkLxeJv0f6
l24Kg6q6yTcj+YoFaw3nFZm+lpm0brUNPhNM5kFf+3bor7edIGD91RQHFx+eEQ4eXPb3HQ99wcHd
6d2duJB9+5LTMh58/u8GDWZgAPkiOpCH9a4XycGH2+VR3esVU/5x+808VBHavD8UouKY4JrnWrNw
rJAjxq9N7Dek2tydGr5eznI5RShuD81tO3d6qK8Jt3ro0yn3mh0/PfcabNJ9ZiS9GNw7qk4yXWSf
cpvhaPpLJsxjlvUybeTgIR7wfaL6JRVmo+TG1/ZBBa/SIB72B3QFx/pfTpPflzjZSUk6vy1E6e21
WAYOI+A0MzGZtiGUgR0kKyEdW105XVeoH4y0HWayXRDfNZxI3bvnUxF7fvn0IvYjatTcrADw4wqR
PH6pwQLWuTbk2W3CHgqRqhkMx6bG/CS8XrfSHp3NdsiPzSZwH59Oof5x/vRQf0gRG+Dx46h40U3/
oxlJH8U+S/vwQxO5LzjZvHJfINa2bkhg21iWycbKF19lCj82mW9sm+USprtm+fCrTXPy9Jvm0r/N
88XB+a142Ez6PhUJNa0Ac/3upKas9LIGeUVDggA+QHh6kgew63S2w36z9QQHmy+nuLg8f3pc/HFb
lLd5cnC5QImzR+2E/1z5reE0waMT2KwQ9lDts5dzEttq1X2tOEvH+h7B/uJY/44I3wckgOyz8JKi
HVqMMqZrm+EMXT1UIZHu/VsTbe3xeWznfat2E663ejzldx+eQSBv5To8EH8flN7t3iv7vZQ12TDU
H9gMD7yacqkxlW5lYvy4So0T1SaO8hJkQ02UBLxA5M/gqOS0LfC3w0y2b5W7hpO9cvd8ullOnsEp
utmLSSmrvP53gx1HiLXmt3sUyTDlLdgbOiGbtoiOTB38MNTDGkz8yXGuL//Ou9LLUe7goY23ndzX
204ofv3VlOiPnkGkVe7IvYL/hdfsooleLDpR7rNegyztg1CFSk22aQlSA8mYqBDKVtV1JzG9HWay
nejvGk4o/u75lNz/+vj0BuDRXSGTg71T/ks5k4cTDL5DBfrkx1eLq+ZBVvx9/hIFp9apgcO+Bt+U
C6hkYlLGKQpUrxj/4FDfZQ7bd8Z9y8nWuH8x3RufnoGxcHnboUR8FO214hgi14ZJUcxtPCM3Kb2E
UhoUiVFwvE/E8W6T2Q7/9bYTDKy/muLgcvb0/Om3l+LE6zcO/Jd1URxRKf1knyeEZBklWYAYB9c3
TC8ULkbenyx/NRHHRzvMYTvV37ec0Pz9i68o/hkUR9/z4YiXspLr+2d5LcTUv2BXeegni4PjRbHH
wDX0T9XEcWecx9qgdHjpGJg/au9BL10Pmu46je3Uvtl6QvGbL6dUbz+DFLFfcMNGtEerdxnvMU3D
ZHzrUURk1BgMhW0pua91so6Mx+ezHQ2rdhMErB5PQf/Lc8jvFihBf71Hyn8pQr/bsYZ1V8i+sgVe
vD2rG5mW+/OxRL2j4dKlPTKel0uXlvdh7QT9C9HLksK4ZWklCX/ct68gN0lHoU6dmGMOBqJda4kA
Oj20IHpxR8CkSORuk9nO9dfbTjj/+qsp9794BuomDsnvUb/X2KFMCUPBhfvEsDXg4+Yrghp5KG21
qt42sXIfm803wL9cwxTwy4dfgfwZJF2cLK72mQuvqIfymBqzjJUqI291WYM6Ul8YvgBGtt+l8Oh8
tkN9bDYB+/h0CveTX57el3Di7bXgAi79gmqJ+vCrekabfmbo+arMBTNX9YIta8XlBn/ao9P5BtiH
VUzBPjz9CuynTw92GB9VcrNHJqOgzI5MsbPUVZQWkF2jd3gwLZ2gqj+B5bWu1O8wk+0wv2s4gfrd
8ync7bOnh/ub22SfRz+0Q4oLWWBOgWWvARuXSaKOvI7Ek+1XJDw6i+0QH5tN4D0+nUL7zdHTQxtH
PuStgnvUJGXeuxSlq/jspCz8EL41NT5KWnlmbZ3Yd5nQdtjft5yA//7FFANvT54eA5coOv7ls7uI
VnD4cWUSzjNqGirDHRQbRC8vxqEoSc5UiN3hZzXoeEJ8l7lsh/7aMibgX3szhf/lM0gXWV7Ws0f6
f7l9aK2sy9Rn+XGR9I+dgv/OgCA884SaGu43GJXzTX1GN5DbbqKCI4h++TOxn3aZ0XaKv285Ifj7
F1N6//gMLKfL2+T2hdvc34b9341NjTWHbw+QQ3vwUn95Wy3q6aZ5DvWXoULcvmhJG7fI/3f3zchT
9ymnXwTHw3k+U9k9W6S3B7/f5jd7dHvC768iZ4QRfdP3I6tCyroWMJhXtY42NVVMRsFcytXTbUrz
drF933Iitu9fTDnQ7PenNxNwNfp+OdDL7e/fTf6PUtz3qa4vxL9rJbWLxc3CXRTXi/yh/f590JeZ
hBbuvmG4/WzDSqZMuowYxdH9waLQVoMORvJuk9nOfNbbTtjP+qspA7p4Bn6K+Qfk1e0r3ouICioT
UR3/RkfEZulZsH9OcNZFX2U7A0XrXqL1E+w3Xz7H4jpHyhcicvLOyZlAVsbq+90Fwy59TnC2S5Mp
LmfzpxcmKK+zX2ECIxuI3PTqrXlbUR9PZwY3ZLGq8WeFn2FP7TCh7RvqruEEM3fPp+A///D04D+S
lzyuALCNQL+Pk/1/dsfjt49z352sni/KxVFS+mW3zJwbMtYffrskL+RdTJpOOB76TMCHVrg7u/n5
FW53XFLUcMhbNt/gVLK8z1qmwF2LW5Qv/vmVgermBgWbs1Ru6fi/UIMbHG7/+ZVCkFKtyiutUFOS
EyTeYZhE5KX38yucgZI1ASgq0sPvpeHu1VcHBS5FwSsFiQLYZ6ppolo9Lj/khvVqtbRfRdS5IrmD
w/j3QVLFvwo/KQvM59VBOnwlJ2qYuDTLxEXSsjvcI6dyivfXiw9+4uJj7X84Zqi3pp+7dtd2ppXP
/IAY2ZWfO3pWzhVcgYxna9DZMiI81Jsj4t52CxeloamF69I45ML6iKZLw7Tu0tumy+WAZhuT7Eqp
VfzXahqVnbhNVCiX3zkoUuq4BSSgGAOxtOmgYZvWVETNVZ7renZVZnWpXLKoq5RLq8r7OLLjkv0/
DEo0E+FtFBPFqEDV5kpZHgdV3pgYVGA4TxUsvHA8Vw8vEsun4YUatRqGfnilXyEUIUZuGcgy0XRc
w0Ung4achtQL6KIyfA4UOqEAPkXRYNlOXLl5OUivgdi3oFP2d09Apo5AEByzuPeRoxASEDohILes
Q8JpP1N5bGZXAasDDDGg0ysNCdoIl/2ors3xV0hsw4wep6nNRUsCRtqMZakAN2aA0kCbkM4VXP7Q
+ha1vdL3uDkbUBvliYrxazOO8OxhME+WjWv+cBM1bvVYkpSGmkObI0Y0CHKTJ/XMjYQIw1MWWbUS
Hxl5U3fizAy0PvRn3FNb/PLUmmXBsRqYSeEPiuA3wb+5m7hqElPmpyNzFxmjuAZ1An4v0S2dJZ80
AH5m9maiBsegOh0bK/e9OmJ2a9b1IyQ2GRMsi1AVJ0VgvGvYS+Zk7a6idpS0QWT7QVIrl3rMKFgG
T+K+sTthgda7WjRMPXoY5NAI1ygNjBB1Lg0wS001LfyeIjkIvIo5VhfbmeI3ymUW+SEGVLu6A5Kd
hGIzCyCtLu2B3P0ilbQQASb47uG5TEGgMx2MVzdBeirCDlN+YpmpGwZc0W09BbfLZwMMWjAw5VKp
9ThzjwJHYdiAD48r0Xm/27gmlSyCIQ3DNBiyOCboJn5Ii8xizBakZhhXLQMfi7OM/vFNhaLTk9Fw
cyiKTesGqtcg9oJUnk0ijztT9c2SETvwVAIgt2aTY2VRUVksO/Yoa5XLpK9LPBNe1ebaW02QHDQe
dIZQ3+tqYjouagtxUIm7pJXAD+rSTO2wcOXWZF1YNPV5aQFkka0mfQaqiYs+QY+Jomb4paZBYGiv
6zq1WuLbWtCkTXQWq8TR2gvmpCnaG4klR10NnhotujF8ZgTVH8IXOEx9GnKrF80pSf2YX3RBF7TW
3PTrAARSNSyRdOL3VmmeCNVRc2+upKWlF3ZREQdI9EggGst2Co0D6FaUFxgu9ZwyLM40JVALZeZ6
luwsirjksV7BevOy6aIgxRaMIftvmk7RquDcSzzN9D92depzfuxmVe0Xb3mkpjmZs9wS6INEZYjR
SqtwusYOlazp2LvxIWmJJPe8clPtT561UfoHqcwUn2eFh53noENALfCaCM/SzvVAHkZgOpi3yCoJ
9FatTaBv2EXjygb6bZJACiS9jJQmO+kbsIHCHln6CFziOaDyealQHqUnkcfjuDyJAyWIYrtnuiQP
UpihmR2HRdUBSiHpM71+HUSeW+S/D+PkRayLCxJ7hqXMHUrTLJ8pRkTD5o3CUq8Jz0nfUK+dhQNT
KTKPsBPL9KRsGUlnhAfjfoMpG7RKsF5tkKhQqDLlshcF+FLSGy5AUBhRUpknQaMveUJb1GE+I6nW
Vd6pm6VaJWaaXzVROMsQaHTrmVDbwEptP+2U4nert3j319hVlDeyj46VUqzUqRBYdOWoAss0k5wA
0iNK3JBzYHDkVGVrNLlhF50bJ7dW26SAjhFho1x1Ve3SYp46Qm6D8XNLTyuQcavHAh/6qhNjNBH1
ELPHaZJ0eKfUecb5PItLpW3mFYqXhxe8aQLOZ1nmxyE9pr3WR5o9fq+HMXjS8YCEyCASnHWtSRIx
k54G3ZkLgRJeaPhDaklQAq+YThSsoSzdLM7LmRKkXsIym2R1WLe/hcyNdfMPq/cbrlxnvLPa/li4
hsmLI5q1cA9cdZbTCON1rTokzH8XGMXhN13exZp72TSkiLvfwOt0t3itJ0beVR+K0pJ7ThdFrZFF
7tVd7Z8N2lMUxgWwOBJy3Aj5oVNWclcWouVpd6R1hZVdG7FCate2vEDT06MuzxV8OG70gfB5aEBg
jG80GhnhRZ0S7KBsAHHHqA/WUodRBPC7MVPy/HfPd7wyt1tWxLR7n3lcClrF0mKJIbeSml0jMfvB
MfvGrN6M6gjuUy0lKoO4BakMGi8vLDcrjlsoRSl5reUkcd0T7jSG155VXu9X/XFIcuHoM5KkHIzJ
1DVJ4g0JNOhZnSqAtdLy5Y4zapNgfcwifl/+RduIRW+TXFCS2ZaOjfU2jmopH/yMYc1BSQsvOjZ0
y0/SC8eEBpzMS6NUDcXu4twow3M1aCz2ieHEaPTWMPQOmk3kI7k5s9vQpYEx49Rh7FMEakDbXGaj
5OCAoMNLQTiP3tZJ2qORmvEsd46DUnWd1s5Q/MQEXeRpZsanlS+15nlkhkVBjwI1ba3uJCNGjG1U
R1BC8lnbZw2apyHIwnwLVTvTVZumuY6JpJQ6umcz4bboxcLhVTxUkCWGXpyAyC956nrVGbeKEJNk
QVPhmaOFBvtkdIr8XC+wCTLbVzs/8I5jmovam7strR1bGbrIyzBxvHlbVBm/cLTUNCvbDWMjtk5r
L9JSNvN4kKP7mNMS3WeKRwHGNuBJI+aqpbilNk9ymrbiVM2zDiutcdNxrJx6SgMiPXW0LsOMB3jG
RiJbN36QZ97cMtKq/tX3G1NT7dXicytXLn2n7XuvsbE3JJST3geeareQTD4KmwAdurimN6OznOdO
cqqzts2vUBuQ1x8bt/P534HqeMFVUXEW21am9fmbIPN689Rvoybr5qYZmdXM7TKQ+/FABm1T6uAd
QaiCnjqeUwysGGUicdexCjjoVVBPMk+yCl8UMQfjnZdWXgfVvBVtj8XqRWayTwMKQNm1XEMYNybw
2GgpWNo7H3ZGm77p+shbclNNEgWNEw9Mz5OmLz3CvfYNgNTTQq3C8wz59kBhxgmoboBiqMY1wG0k
TeK9q3NNuNGpU7odyFZhQS9h1GuwDeZt7BTo3uoDtVJOueWlMT2ymJcCkXIjyH4HCIedI4nNdco0
8u0kK3lJZ7WZQcIctV2QND2sjL6r6bxjUFS6k7hRJB2H4PghPdPVoACbVyM/c8z3WuPJzmLYbiVo
VU319C0NPIEZaWolePtHUTlywZ0Dx4Jnm24gH44IYEksVyJKqzHawiZxsdx7aehRzzaUHIb0PGAl
149o2oDUx5UPeFOgdmCY4U0BDwO6B3dxS/eiVkTP/FOjETnXoEHnjhvYSdfK3T5ANwmgftZ2HrkG
d47dWvHyeaa1BB+0CXSt1XeOMErs2pFiG4H7ERW7SKMYD32ONX0yC01OA/IETCTx8hYfBFElt2RV
5hLzftYkwG4gSNt6H4f1KE7iWOSMLzla0NY14OwUuYZWgdnIPlovkhipfUOisPJ9goc48UuBc6Vw
lfIsyGkCyGosLLR84ZZZgQ9DBQm9+Yy6VMpuXrcO/Y3Ffc2164J0ic5+dTXfx6w8jchhGFVYUs41
t4KGZmedr6j5ouhND2sqG0312TG2pUoLG6I+BOdiQal0mR1HTpwaM31kYKKSDLVuuyXmU7gk/NeN
31jeX2qmuEp2lEaOfBUHaQ/g9rFGEnDohqWNgGZUaAX6qtWy9l/HsarVbFZrVeaS04gVGUSXa3UR
pI7WmxFkRON5KjTmJGlCCCsIsATquu+4SW0d1xaoL30/Gi5ppyZJZgPLfRjNCsV3RGsH2EZdeiwq
X4eaAPteoOuMei5EEueBhq6Fj3TcfNb7vZSYflBIddqgtVQfZBmghNp65mncPavrwki891ZiNKS9
AHA7zJoLxc2ADMP0muqoUBIHzbE3eJKfaFEQVsGbwspjjOf1utzFsV82ujvzAo+4dKY3MA0jO61r
qROUEcmIfu703GH6LItjymqbOHFdV/NEsRQ0H6V3DY0EfYJdy3ZqgpjFyQiyyNNguDgKrAl1FjeY
UnmiMU+up2BdpUKz57QQ3QcdkQv0oTl1Ce0EDhipRRtt5+GhCz0HatagUmVRA73kNW5X16JixpLC
1PLZOHTYWYHevFaUtDVDm9cdB7ut4DGA2kd9y8Dsxrl6mpVYzlFg0F7oc9HpEnxuTXgQzCFxuio6
dkLsmXSWmwjOK/M8y+QaI1o5pjnTfa3UsrkTZDwJjgRLcmehQkkLKzumTqnexIPKrHW5XADRC+hG
ihZKNRrszMTyhWJJ88ITYQJCg65ZYgaBnORVZlDp5aiHiYMpSfZUpq2cgC/1lCvwf9lVGhmaRPvg
fzOX6pgTgK1cjqgEP5UYbXSFu8aZ1YZVLmaBLmSHg4Uv8kB2mxZNCmoEa5YOgc4vqqA/zuu8yt+7
nSWkwrj0fxVuIDmBtXSJhWqVhOScJGVE09dFmsolsECRqBM5kxZoMxhKo4ULlU/HllFzq4BmF2H7
oEFs9J5PrnqmFNT7q+WdpM+w9SQtpY4pDdgsr73c+li2YVs154HfOKUCy9cLSofkNszfJCJHfFD2
R9L0O2ahAzqQ9Gim1kPnTlDnWKxCRUbic4U0WcXe8FzwmEMdXNrRtWuaXXLcx9zKTKhdRsSb7oao
iYEdtfKKWD3Si4+0KvIBn3JwFgr4ZfFXCpempDbLybHXRWIF8hOvVy0/tPu0lra2lVowAc7L2qJO
PEu4IriwaUEtkLfvV8CiXxfwqKZLT2dfOx76oIrhgo3itsqC8JnvxWHsnQiDKbUFFh5JppVA1cXY
o2t0wBsdXIY5M+WrtCPS4ZCYrorZca+rTWemuGpfxXbbtwoo3OGVFCJZa2mhdkaCwqX0xKReiQYZ
rHDuH3kC1NAdNaSU1tVItIae+JAOTZEapTGzYvB7ZjPCCu7N4c2p0WdT1hL9Cq6Tl5gerH3NsTiG
HXmDB7U19I5IleIczim06xTMUY86hl8jSY0aczhYki3tTRGcUebCT3g0rHkk/nqp7Y/7Pma9hFRk
wQQs565V1n15DJOlDrJZrEY18NklRFqjkMpy63RVnxb6THdZXrvzoWPWmQHWUcH4RifF0h9uKmoE
9FRw1gvv/fBdszSGiOFIA2NkQ2pYy0Z650sHF9OLAr9Cw5EW+Oh1rAdKqtNIunKIjCbAQiO9/NLS
NAneus+LtjoRPclZP6vBd/BupDlGc+JgCixsnOpcKeFJqN5QBdxf+HYJI9BKXvtmC+P2wksbVtJ5
mcdRm/7V1y0UwxMD2j3APM63KzxdK2amEfUFuXCikHvnVio8lttJpJTcOksrI66840gXIncvjSTm
SniddI0onDO3IGad/8rbMu7099QzKbY/8VX5i6V5iZmNyxxJOB38K4WIJM9WC6JCo61SqP83IvGV
vpwnsSl9kaMLY9zfdPDOWJAzgNWIQavTujaeubCFjffOMjrysCdx02WOCmSww+A2RqQAZX9MU5v6
9pglGIkppPdgPjuDC3HkgB30AiD14SE1GdFad1+iriU81HCWIxqC0BPVJ4NGKlHqxpFek8HrIFTF
ABibgVqkqgoc+kPYoC0ikvaX1eANwO3Bveud8iIjfvBe091U/xv2NGPKvErDts51O9XDEJKWlV0B
Ai8cWoACeWHIvxQdohkk1Gfg3vBN5YEFSaCkhlOoJ6re6/wmd2qNVTM17MqsstvBFWalivSvwt+t
oTN9EIVDVEzAYsJwihkbJtBWs5QVUGmXIQej96V3pwo8qW26Gpd0P/qG9FCVdlo5UMnoIVDdrnTT
Y0cxIz+29TaUwt9hjdxZUnvEX4PboNcbGdbxq0hjJ42SSoHWrystfZxJETY8C004LgCEqs6Tv2no
dvBYNy4U93I+6m7Q+RByg0FbaZEdCta3xXx0Knc0lUO5XR6CjkVfSAYzzikpU/iGIleXakCia1Kv
GFXL1telGPYHyV9HmQapM4aChF60mJwBkmvdk4TCCRyedE4jV+H5lhRsIwsfNYaYRrJBTT2/6Ww4
GEShv7aKNs2Ko3aYH3AvGcjIUqGZq5g0z6jEWzBI4rHPJkIsrJwHRiKnS/NWfhJmVSyseaG5UUSP
vKqSfL1S1ZAUcyVKAg8CtE2ki8zx/eVq3VwS1igBxtV2PZKNsmMyqH6CGFFowecIh2LwZ5KAEcD5
Au1T+TTu8uXGGuPgvw4BgCGqey3SLvddr5z8+a8L/zoXhfi7/KdsdvfZMjR8/9fJrZD5GMX0o402
6HocWga7N/74Kua+Cj1PouqbJeQmLych9wq3qOFuWhclTdfD7poJlvXTev8bYff7M18I1yMPQIaz
l02GuDsOQkEdkPEi2Hfy5ve7uDvBC9ReQdAMIW/LwmnMu7A77sPmuKVcR8gGV2IjbRVRvzHsTg9x
YBaBVRlElkfb0Go1tQ38IMFg/Hs96o6SvhucUIZNCU6Cop4dNxDPQvB0M7RiRgWhQeXYUR34aXvS
wdsMxzsRqnXWR2rH36amm/h2W/uhd1GVZgmxWyLucBa4LQ9necoSNmsJyz+aUEXgOw4bt3lnCcNz
bcXwwSVtt8pU/jottSSwbIpkrEigRajqc61Ie8/OYlXx4WQ08+DU7KSdn6qBYBfQ3xt1hkQDRdi5
r1YGguNKp9mCIUFhVreBGditoonERsVv2tpFJMLSropQv6CGp3zqFURe7KxqVOx0w+wuKFydn8IA
liPiZKSrZwmLU/QHa6OxaRP64DzcNdNTqpRebCMMEPezwCGBD6susHI4Vdoysz1Y+aWNAG+mH+s1
E+yIqX4qZkoWsu6UJjT60zJD8pZ6VGhHpRu57/K+tBYwOY0/hVvym9SRBn7RGZVvezlCANCQKo39
Cc90E//hallp2AFt2viiI9CyXjfw/tZ2IohjzitDpfyMRkknLvUe1tW8TxEhOQrN3oKKkZq8P1Jr
z/HswKj47wKMSrs0EBbrL4wgr84t5vAWOFSiNMHdylX/OsqcrHhXFI4aQUeteGmnjIRvkDPXLkOY
7Z+JC032OLO41xRwFCTO78ILanrcWIoXnxaOB6nnIrSsH2V+kV3lXSI0iDhuXnsMbsuZSjr6exMb
5V+qXyrGkRaF5UnFszSbeWnCrwsHas88gNOhOMl7OKtmqhYLaifciOE+RSTrTWAYSmNDMHbGcR4w
s5uF1C8Qq4Ojy7SReKKbs1bDtE6MgrXwDmVVcVoKRbnxaoRp7bbx/TeaU3gflNIv/kYFjN9K301D
2ys0lcyikqepHQXcv6waKEkAUJgdR5HW6jOlh9veZj3R/yCiDTU7pGrc2WZnGB8qWgfEhmtRdWFH
RH1qI9ZtKbZDmoLYZRu3f8InpauzNquSa+jIPhw7eqnJIJXRv88iZmBu0EfjY6ILnthRUvfhTLfU
/NYjsXMNnTZ5ZyIYfeWrfRAdF65oG7sys6Ses9oxQvzXbz5x7PzMVuH+zOHJcyoEjDpLF3bV4pgc
zJ30Hdy9lWtnWd72dlgLDtsmdwyoXV4metuDNiNekzJHrBEOduHPXOgr8Jc4TafacOdr/Z9R6DrX
caNRWGaxIMkbgyP6B9KN0+IycQn15gjv+b5dlyT8VQsM8sHp0vBcg8bpzL08VG+yrCb9seuzNrYL
BD3/DAyXvS9Zaf0p4OtN7DpFUPJMRHopzhA6jN9lkVBDeKyIQ7HlzCCdWSV3b0nRIZXDQNhJxcum
J7MCQZ/YNnTRuDOnbaPfGg+hULAyr69+C0Tk/lUFEj9WFPjU7kqNq3PWNWB9rR8RzY5YKyLb03kG
JqW52YXFg/g3lWC0I8cMut/7rtHhx42L/8vemezYrXNZ+lUKORegvpmqOV304WgcnhC2w0FJJEWR
IkWJb5DPVS9W69z7V9afCVQCOahBATnxyMc+DZu91/rWls6xDnPLnvWWatImYZCzlpSentK4V+6I
Ri0zHdX5xrtsdHpvrJIpbZOAC2woleuwnoYUAm5FBF1qKHNVXAeVTeY2nSIh2nmF0X0AG9VD5Zfs
+umqIZDgoOR6le/W4W5BsCGtJVpYVke+nElb6oTkh70I1o8gLOSHSFVsa4AA81oHKqYwS1EkeGAw
5T7iT2q2Oi+W/IEvk/u1lEbfzBv1vKZVNpma7fM2t0ueJs9YsFvU7URwyEhp2rtu2FXO2yGr4rCd
seGmOkm8cQ1JbTLBkSxH1xXFPPcPpA/7s2aW+RqlCX0elAAYsRFvD1OscCYriEF1ufNA1AJGlLgj
Pp/kjRF8BGGxj9RCQC6orZnPRnEoiTBVlxMx/QBXhEVhB7pNjVFV8byQgPg6m/M+b7nBfYdlvQ0f
wxAOttHLFJbttfV7AYBmltqTRF6IiKOlY7TMxoamMzHQFXwY1rgzrK532EBQMwJhKDYpD1TLqRyW
Wo6xeBuWnkxtAbsqqhX+2JtwC+e3eJBV0GjLsPjWIZx6gB8i++hNz2jDJRlaDfG/71Q093ONcY/p
51YNoapx148fZUbycDqnbsmceyM5+AINjUZHn86I6d56D+kjhi54zhYm1iMZYvY1bjHssS3PXmN0
CR/cxvp3H+AsbHYp889osQEBEBOGb5uEJwO7ScuvlGb9cUPDf8Mj738MUWzvKhIpWfewfyFmqVHL
Vl1NYPh1MnrejY/eIa9TWAaFRFnp8OrvRCUOgksV+2eG1vKLBQbCSoFjAOBPao4oPL1t+rWoHtJY
DHs9hmGU1auOVV+Hqpcr2uk1Ome2wJqxjsEI8tg0Q02sWxNslDV/YUB9WMM0Kdaak9SoQzrS2bbp
pp2o14yFdz1X/e9lC1hZb2pO0ibjfC+faAKLpVmGPEnuF2NmCoUGIhSDMzaJKsIdvw7JT1aFpscL
vYnQBMZUbI/ei2yb6zh3toSCHa3sNqdQOHCzbJ5MLzkfDGtdOaZYA6zYyMmyQIdAYCg08PMOtzN8
0rsqowb9OhctBm5XU8vyZL4rpSr5zWSu/X/hx+h3UVLnPqN9p+pWcsKDFiewwMnEKzu0u2Mkub5y
9w3f++QXhd/pmgQ2F2R/5AsIuig7ENL6zYTkDN7B9u+5BxsB+XqZxhezr5NsORnD8UQGR/OhznHK
R43IdnwxlYl3/OxorMgPm6ZL0oVuqtKThAlUyHqt+JqWOLh4paaDzrI1/KMYjrG/bM7wuKNXdx4y
XZYaMB6lSMvbajBk/zLVFrJ7dL65PphElPpuYFTqOxKysTr3FYt81gnUFqAGfDiF/NA7CH83YJog
qKeeSnobrymnv6QOdNX2ZgvxM42ZMM2QErzRuLfEnTZi02SrxUaT9NNuxvILZevOHvEYi9DDfKzK
4DgtyoQXMu+rasIda/fEVaDygwqv9gKWqYRCBespeltCH8NqVwVKYSzkbHst13Eq6ynL3ACTJ1aq
+KhcFH3fIMrHR1Fa8hXaMsmPE/TuHacE2+NakDAcaxAkemjNKqw5lGotzGniaGTP+M6ZbfYQ2E2T
61GZhxEHD7/px9j+CVBG35UbKX4U0x4Wh6jc2XCIgPvEx6SE4dQ5PIs7bnwREd9A9qFZ630xlPjS
Vnk/l0uQdLuNwrmReUbpbYAPxpsiSKK9LlFqb7WegUniTBjsIVuXEksdhlHa0MSt5QM0JWzzqIQe
1aUoOxSqNUsT3O+xsl0OIuwLxjZDBQ/vHvU3A1vT5RZeRy2nnpEWj0bcwOXtq+FHFAiphvoLFbQm
VYZTb8a9+ZpWA7gWbFX1IlNU0we7F1A7tXPp0ghQVTnEuGF8nvXef01xPrIG0iLE1WpL9xszE6Fq
cFCZaeVUpBRi+WJlvagcfbOuRF5eop7iK4b30L8HsMznxuaUhY1J9AipOLMMpYpiYf+YWE3tecrk
sF19MCtvUsfVWO892WXjXTBOp8rJuWjYNPq0Xq1l053adN7XkpcqvmGV3Dm+PB303WqLdWhGGbmg
BaJoo7roc5Z1qfRl3zD8Y7wNrepJY1LNADbN+wST2y170ToAU3sdLpX7vQZXYsYvvfxD54FXnSKT
Gn/NfE53GJ40QHMBmWr2rc+jRfpGyWItLVRWk2tWSwhNm6p9VszRChTGVBlvi4xCSa2nLQlIt++J
iRvGpqJ4KHHmk4ufzKjvCy228b3I3GZJM+lkjGDgoPhPX1B6jgkKBD0L4/8GWf8faAcP85/pG54B
8sfc/Zz/fxAQKrTv/3cB4fbn/0C6B83xf5Adrq/6B7ufIaMEchinFRjbNEqRE/ub3cc09DiCZnrF
IkFVFTmEzH+g+0GMsWdFVABHRosPNvo6OPp/s/sxpkmXeLQJngcIer/E7fdfURGuEdp/J6fiLV1H
wACnBykDFPU/0qClN/m4EN1OBeuD+8IxOMPlNi1Bu25QOA4gdyJap0KMpEnXChUgiffA3UQ6xc5F
h+RVl5Bq9Mdglbh2iZ8qEI1bHLhmVWbklyIKZnh1WR+mdalchOK5KnnRwjfPZzQCffw46SKYWttX
E0cFv/dLHYlCf4ITqpJGKJs8GwZOqAX3k6Em4NWSt4NDm5hSl9hmTebvi83lbxoMxa8U3NLnXz/r
f6/wfymS/2yB/89//XuI6J9/VtWuL/l7dacY1AQbANOxEBQATV1g3f+9uhNk9xDew5LPoXiFeQwh
7h+rG7IaYixlXl1nWF7pYCy5fyzuBIPS/1LUoJNBjcdjev8razv7SwH7P6gzWmvAc5DwYFBAFMAk
L7zxf86JjHzfQM1toG5YJIvLCiDnMZ4zFYDyj6m+6NGgOyn5JFG6QtXqw6JdmQ8+Fq31UusxjfV3
SPQpHPYqp3HfFCsq9BuwUuMHLOa1v/Rb0g9tsekhh+OoS9ZF/ZyXZ6NGPly0lYRCcx6j9Dj6gnwU
2UweceIz0cSMRXMbZLta0V9F4tPME/vBBIuKZmGLpscR5f036HCgqQYNuBpXGHIvbV7OhWk4ZJGn
RCXmkVDeB/W1kNiOYaYpyA7Bsh4qjptZO5pZ38SVodll3MFx1JyGOjuqKZuj12UAC31WY4Dqnu8V
V/j4gAjPSJtUpF1TTelhEyFllyRUVfgwpXugIfUXih4YmSBsexqXqIIKDYu3jgIt1hjdBeYKPozS
+ETUrgTM0ixE7W6GDwGGrnbG6KWbcx/2M84dMLldBngkvyKkUANbhTJxrlEKw+T/VoySLi8rQ+vh
zwPEyaX8FYfDttmbaQtMaJ/WAiwiaRRoorG6h2aYL+45DgRQ8EbgDrbivK1btnhfDzYVyj/7fIxR
XsC3UDOEw2XSK+ykBLJ9g0KERnU46ao4MAlUtMsjyYpa5CqZb2b0seYGzgn7EQVKjjB5il6Vj27v
4X34rd9tHVZ6Wr9Rjv3SwZdDYZNtcTQ9S6UAdyaLWdix4KtDG8BHHbQgx33fRsrGpi51RSBRUC+z
NhmApZ29KaXJG8IcShjpVDWc9iy252WysFmsIZWvx0kOa6uh2rgupXorDvlOU6wquobJJd7hed7J
3Q15tw3D9FJNYonQFDPzSNcVr4wSrLnasyJtl4AXy9FQXz72y7JF7eLSJIaCRtdb/ELjw5CxaYYj
XRqIacmwfS/Q/EHmkaW7rtucrMMhhxK9nddFkrgZchuN0AGBE3VuXPf4uMEYp/hmBoBjGy+zqXWZ
3uIfcWAUa8thWtCwJKtVN6D1V1RypYhzCjKGzvoJSGfxXEWzG07bGi7QiD0hZEdTGuroNdBjKI4x
jJ7sMGCtzwfGA2nPlJM+PhM0Q9zW4wI14i7bi8WN9TAAJvseRuACaZOAqIg7sK1l/x1ocmEeQD+h
CjYjAI8fxtNwHmrg1kFwGEwVFEMDIkOSB7+tLrnLsPnX+14JShA+Npn8HY2T3xpF+/wxVOtUNUnv
SWdXpKuaOBf6PmJK3QcqcmkTrVH5pLyy/AQveg3qVC7BTV8Vfm2cTAKogszOaaO2IZJNhr75KaYZ
j7ow6PesLSnbAugQTAAO9qT8BqUoO1VbpW1to8H5budZ/0S3hB3xvwpI7pWP+tqm/TrVqRKLqXMo
ov0hFHY4Fylkr5rBQpyg7Vppj0jFzL8y8A5VNxDIBzVQDpT1wRhUl9LCTG0nrJGnfCfFcz8Ofd7h
NB3yeo2WHlychO1f0yJjaScyaURdyJJC21v3nwtGkbKuFIJ6YKtLtB1USrAX8GADDsenEhp03V7+
2nyk0laGKvyRmyCMAA4SqOkIAGyNSyJ2ISQsh0ZFIHjrdQeIUZsd2m0D5biMO1mRGBIEWwFaxnkf
XjxqYSycMBFfKD74jTY6fQVJo/pz6AXp5TurlPuWZ9dzZI+q9U+OyFx2GZIlYjUdyfwy9Ht6P0eh
2rp8RZUHryGyvt2icb/PtxKXQYy4hMTyB/9x7HHQQaJdc/3ktYBGUPYo92udAIY54Cbr/S3Dmfc4
MZBMXeInbCgarytgS15FH3lgNpwTqd2fdDbTAE0AJSm0rzm25cMeYCermnNCQdaHIS0hUwOfk81c
hVu2QelI8BNosJ5zF3KR4qYr0W+9z3CDULUZHF51EQfbVEem7GU97ppuawMoDeZp2uve1HuQ50/D
CIEgOaQ5Zz3uzMyXNV/G8F0HwCEu+T4OEryLAZzjKuT5mmpKI4BDOpg6YHnLdJn5NkI/QlJrboFA
Kd6lpqh408MK+pzQwOtjrCtbgIGazVXJYwMxh2TjOm8EkL6bmXmwhQ6t+9BODJaRitG47uBDobF2
0AVIUqtBJ/bVVan9RtBH5XCYuHrEFsBnxUiZ3dSAoNezAAbdA3CP5LuPsTZquvUSZ80iLOvGmFb2
JreIHE41/LCMfU39UJRnrI3Z1wKxJ1bPG1+vbxIOd4a6tp+mJipy/gYkfYfhYntLX4I+C+Z7+CdI
RIxLCE63jqUUsmUkG8O0M16zsoF9o+TQCg6W+DD3YMk69PYAOJZxDsJ2QQyBNcIjpldzV4ygUmei
DVJTBvqlD/n+yPDlQXCXwQADj5iINBmwTNaxgPGf+Hv7W7Ga6nkfA481wrf95coS3buFQ4qvnFLf
s8jFHj3mViQXOFPgsbx21VewjJ62jNnpvgrd8K3aU/MYV2SGsEIr/14Zkv7AW10/xkD7v5SitS70
MD9xCKAvyTp7WlMgCRaEPK5HKL+VNtclJlk9xQNcNNHL6gpDDi6p+wqaeX1tD1DKwBXYmqyicqnh
46d958Tmb8niNtNEk6Agwg3ka5+v7JAPiopjn6fmMuGjwFMDzvEcZJuzzZCE8ra65iG6vszk21I6
DeCdxEsNxGl8Lsd5+XTLkj0zRkQKjnqOaLeXI1F1ThRqP9MH5MjTrDLNCjD86IVzEHOTLLP4ReYo
r4ctE9MhTLh8zeArXgJNtW5jsIWfxvdZAjl4099RodkYBWWf/MYBu+EqhufJgAgwA/2gJPqhL2aI
z5Vf1dZgnSAXFVUkgAjSW3cyExlE46KF3e7JHKPgLOfwd656FkC1dhoSCjJRCMvuOzQsofLpxYc0
mW42QceiHkWJmmeapElqm+t8OVZ9uQcwM9f8I4zYIusdgOR0C+4Jvtpe6RGHfWA1tGMTpXPnQxZN
LSY40LJdCiNgS6TL+mFhRn8fk0jhnxU9RMnS54w1IQqYBb6EFbZd0UmaxhY++NQA6EIYpQKaOALv
OeJoww4xVEwA7WrwN+Xr9f933bKRHnYLR5Y8bHhxJXrrmWRlhRsDfeFfKEqFMy5R0UlSt4kDm33+
sAGPj1sTb8kM03djGqCpCO5sIXWERnXLwC9XHrU5MiBgbuDWhCeYo34B4ibKTnJNyoMQgXt2gIDo
cc9QLAY4sVN8Y7WJfcKbabTZH4mPFH5zSHe0IJC26U2miEsh55cCuD2uYkQfAY/Ih8/XlH7xosE3
Dm0u2XJLJF+DRkDafgpMVAl8PKffK8UnnhyHqqTLYfeBxok8FDKA35e7edjulItnLms3ERSAO8OW
NzXubJ8dGAywJ42c2QPVE9bIgEDlM8mXWaKgAkFYTxEG3dQhysioDWIpIAilIQQ9HP8C1YJKxdqm
Yqks0Px5fyspH+abiQVR34neoTfPRb7AB5Az/YlZATuWx84lSpOS8GO8wQFo2YSEYjsLTc3f6Nd/
9+D/AprtP2vC8eCAn2745w78rxf83YJjdClgEgxSvj56D1BtiB7331rwvLhqT3hQE0LmyMv9Wwv+
16iVEkPToCDFmPWL7Pu/9eABHh8UxUhHlxB6Ecwqoui/0oQDYvv3mGCGbE8KTgZ6FSQmzJq4vo9/
7sIFGcfRx36D+lsWY0MqqfwtyMYQiDmRb/0UOlfjMzgczKk+XHuCc48e5XGobN5OZSxulljzl9wM
5WGDVXNRUejbic7R7VJF6tr6uob6BVmWFJLThW5cnkFj721ejWDj1Y3O3U2Wi/gPol0fYgW578mz
8RMcDNjSUq5lm7sYSMI2v6Um3PFOIMDGKr1w/O+zjRrj3EOClEm7z5M6B1ehinJj64DN1cHt602o
majzKPgK4urdSnag/hpB6GEoRYAdNuAXqN+DbkM89TI7Z3EuDbJDCoHWEPGxkzV5UeonpF1UPkN2
svG4HWia4/9X0TekQA6gAu5NGqQHH4qXLedHOk8tUOHTTNQJTUpb6f0kEUxpbMiqbsVthvRR/zAB
v9Bk8cggpw0yc3dpwF5J0C0LSBk4ww8RH9572HQqQSnNh06ytKX5/IPkKJSEgVQ+JvGfcFmQK6Fo
CUKT7WhDo6AFhOPhkfPkPNAC/g6pmq0qu8JRcdoFS+oBpdnzpPubVII+Q7ENvb0MgL4tfTOpdK61
DX8nBgCCyT6hnFz6MHiaxUs29m0mDiuDtWkkqiLnfurM2WOWpPS5jPS9YgvIpPcJhf9eQedYYNKG
SQbbxsmzM9F3rCgY2uV6VT+ep3i6nR06xWSN4yO3+aOf9j8YHzK2yTKdq3VbT5ncflG3nxgAEvgl
7OKQomww2+MTOPpvmmYPPsdaQp9Xi1DBJxgC0ojdfWVYWw3sxLPICKKxsAFQiSUHmdrxtHEOwDMb
Oz1uO/ANaGLI0urxYQwpCiG68gtfPEIERXqcnBsOLiHPOgcuMoFsGBNVEzKwUzgv94sbbJ1y9ZvY
6Pck09bu+zlh9jIWsPHR3g61jiKN03wWzUzHR8vYn2XIniLtv2LQ0MiBma2T0fAn1cmhirc69HvV
ZIib1QhbvCKA+MrG5Z7O4bc0wN8QJTo1s0dtHCvellvSFaQ/S68uoIN+Lbh10G3S/CeUol/pun5f
KwC0zTZGD9qhOK/0S4V4SVIidB/wrI76GFCW+aTGNHERYNPn3wZccI+KDiM4hEmOAGGi00jj36xP
4ksf6LKdNkhLs5zzdgz4RbHsZ+ySTqPw0DBo/H6uUM6uw6OnNxkdmmJZ2mko6z06EVjduoo+8z27
xIQeZ3ux68HjJkQFQFsboEuRQEfyAU69EGfEhJICV7LXrUTSbN/0jyjBmnFlBCkJe8Hxtd2S8Hbi
78nyTW5Fq0V0LWPA2eC9Y8s3TP106RHtBoCud7RYnz3nYJXkWlxhnByQgkJMLEzqyspi/uGQ9qqw
PScZQFAhPoZIBrQYTRxIU4uycE/6/bkM92C/rNrzGV/TPmS/M0Bc1XCACyVG1NDBUKbnimxh/yMc
p9yJptwLNj1BC0sBIUWzUB8SgwuiUw/3dbhUGogvLLdCzMWJ7PEO0sUkhN14vjN0S3DS4zYMr3E6
iALw/XJDk18wj8qHsOoH3UZBsD6Z3qZBE2fpfN5GhDzqxIs1awyY2euwlrHsj71Kk3fO+AZZcA9n
fVxUkv+mIQ1BGcCRS7plXFeczqNXqEhzTVXVQMdJ8w51kIK0SJNxbZf1GiA2NuDjweO+ydolthtI
h5kS0MPIzeo6Rd396MGqd4j0od3mKf1AqromO8eGLzOQaT2liN6t0x0BBsmxy7PdsO/cZxzhu+h+
GvlDWo7BnVym5AXxUtrMEkngOs33byhH02utaj4Qb0Tyk5C3pBJjAx/is0rT+QTeWDxEZsXWMQxF
+NyU1XaaYn0JRF9dlD/saEkgGd2YzN2lwwqHmjYinxv0mI1dl9M6jh3cb3zx8tEB51qr6sgS/O5B
BNCciA4n7X6i/hK5yTSEHqYiEHdrtY0tm83LMAxXX5R8LMnQoTsrbkEfDsAq//iUn4oSQJ7L+5MY
ipODLnQlZNptHAwmKLGDHYdaJalsMLjBdPDyySXoeUu0OyZ2zX4AdEhq1NMASrPcHDx20Tmn9i3v
ZaPX1SNgdln83DqmQD+s1w5T9c/5QO6QoT74lX8jYRbWM8DaF7r34nbbAejFKKpzuj1xGQiQkfxG
aJSzQ7qRJs/IWgP1vwY0j5CgYDjvyx/C+VfJxqhGkGo49Ugbwchm/JRQmLhLUXSaZ1u9IcU/b9h7
3vGuJL14dGI/RKv40ja4Tak5oixumQ7vy/4jSfflADjoRizzo5mQiEzg9SYWMbDxaOnDxPO1W8vq
rQ+223n2zzlYoBr1BTRXLXDpYG6OmdmRz/5UhPoL6sJjgSkMD+AnRYtkzhFB0RKBmuB2zSw8WjM2
mlV7hv5LDi9Vuv0k7oEw6CkZ5LSjE9GhR/le+Vudi9YCF1xRLuEqLddPBGPfMDhoaOYChz/grr4L
RGwO8CEOBdSHbt7Vqym2i0fs+J4E4pSHmt6CQDlkQ/wI6RVx3UqAK9vEo8gYO67p+OLxCJ7VdAJE
werduSAuavfQ1piNciHb+CE8aN6kbAI54XpRtjpHZrwpZbp3Bb4BmP3PiGPiPD7mBc7lLQRaWkpw
lXNe3QSs/yoS3/E0+MW1REoTC2mOOrfxdpZ7Yyol4FJjAVwl/yMb9rc5RnRZ0paG0YkW4oMSfYfQ
zUkRbJCwgBI1/RlX2jiBqQLQ7FDGQNyX7D3JzCnPsBfJ9MD4gm0IJexQZtt0TmCPJEqe9mU7uL76
ZVjRpsPjQm77AWtLIfoPuMiVOIyrF8QDbv0Wor55XVPSEQQcjHtXyXICtcrfkMvCLfiAAFx1RKDg
rEhwimOkhwOIvGJpoDi9h+rnKoLfFXJceryVCOD8GYS8iVncpIB/ss0A66nw5PrgVUSCdGjOY0Ao
pXjDKJb3CBjbN+zJEqopbjlJ1zuZhUfK868csG5oUNKoyuH0HXqgj/HWIAT9PPQLzKIlg8KUze+B
KnWTkajDBJHpmMmUoIaeWqpxFJaIQoSM1EtwL8YEH/lHjrEr7GYZnsSQdeOa0XoZfN/IwdNHN8v3
rBzu7RiyNjNIwiGVUtM+DpFJQIbJ4MoI5U/EKW5mU96DDgrOapgx5mLUJ4bhZr6hGEjUgziF3gcG
HROmFv/dDRA3pf4x80q2VEFvqdza2eJIF1zka3ifmmBqCjxz7QR6hbyOjpxggMzT9t2L/IlHy9YG
Mv2o1C+ERFob96dV7ga8Y/FUzINrIS3jZFjWOkxBVRtml8OYg8Tu4b4M2d6kI9YPeB+Q4Pd4tN4R
YtYCNjJUqImEfpXTxIsaA+H877lEbgyn177eJts6tlZhSklpYtdGccDuwGHyVs3pi4ZlVkdz9ijF
vn34ePFfA9h6zIWpwyjp70asoU7bx8q4V78DpBurS+HVmWfQmcYYM7ci1uxqaMed3ia8OKxzftCT
axE76bKUY3yKKIInj9ExNdKF6xvv/YuIUWEF+40ybukmom0je96QIXoPSH6jC3JKxHqGwN3yMkDO
rqhuy61HkBT522q8D6by3Yrt97yM9/30VNnsF4Iq18vlu4IF1EMQIdZ2I8LBnSM6f8miKTiBgoZI
l/JzQPUpN/ImGv1dPMI9gx2Cz3E1f+zUrVn4LcrjB+HUYQN16TFCAq4ZUpFxqPRpLiOUIejvGowo
qF1WPM4Avvo0bavd/F6FzE/oHvpmQRRZ5fS0LGMDnRdswYwvb8lyWdOV7aeo3F6T0KKZwxiNOjTs
pcIli3joEWnAc+LsKwrBi4WadiBLOoKm3i+D46gJ3lVpqybss/gBsyF+Z0NwcTi/yCR+VVPRd5aT
o9+HzmRPuFZeMrxIp9Z1LLmaFKAgEJZYa7cSe5k3+86SoMkHe+/naGwyHX2BIfuDASMHS8c3W9lb
24cTlJjhe7psd+m+Ym9Xpx0/S05Ohu+oOH6Q4jBo9AQpyls55rhfww5x9KgZ0dx1nE/vStrqbdyt
uYUJfkpFAZ+J20MahQ9+wI2MsNheY+wVsleJe8/n5MfE06gF3HnPTfBT+aHTk3jt1bY3o6gwuCj6
REyugc5WXJb1QcV7Qwp9UlqFTQh61s3pY4nxBN9UOh1GzR08a1SnQLOeuCoPzheqhoH6RT2CCpbE
EkcExGgD4A6OKE6syq6d2uKfIbmGxPfkk1wZSvi54MY2cQrYdgUUWZtA7AdFvNZIkiLGVqziJtoW
VInpzxQThhpalejws/1b6YFTavmC9j7CNBRY8xu0hYOxEJk5nMSFFYdU0mdn50NG4mc30m6Niy5z
SKzbBFaDPpVu+4YBYN9nFO4cDq5d0CNNvFHlTcXTgzb8lcjbaRFPgAzUM8mKdljXk07BQa++nvtf
1vPj4N4tYvF3WqmsNjCXf8A5010akU3W/4u9M9mRHFmy7L/0ngXlTG6NNrv5PPuGCPeI4ExVJZXj
1/exrCr060IX0L3vt0jgISPDzc1oqiJX7j1i5fopC2AGdM0DbvH8J8sLMXJs1/mfzCXaUXolOqSQ
rX3iibLkzpQDHzAFCZrl5J7yMY13AFecl9521IOwV3GpKp49sh9eUuMCfG/aekh8NtOf6hAPY7fQ
PKfreqsbSlws2MzffSn31PM5HTUPcOFk9jYIyWys69BzV4j9FIvv1MsXRjMis09VY8dwrPR81GFR
Hzr8pZaTt6+M+C0ausz5rudav0MfIJnH1H8fZ2FxaK8jAXxL/ckjbvtAC2s/pq41HdM08I+pHhn1
y4bwTQ736NXNoTckVi50tYE54Dz5a1r6/HxJm2MhNL2kXGVn1YYxCnTrVTh0HY75ekyp6it/4dII
Knnhaqn0gVhsvZ2uMkdfmYFsb27ft0E6nZs2IqMhpmr5jSklTLD2zidOIEk8N19Oo8ys82qwQnYQ
WSTGCwSDwtkvIh52Ig9n5oBrc/IrZ/7oVThnG3yaXAC8zCegONPflHpqC7ggPLTumB5FMc3oz83y
u/Jjml4CJ7tFtrVK+jaL4oQgRHeQ/GbyUuHI3tkMk4jGZ3MSdll0sHgefmVDD6zMX6pvDvIzESJM
5+sojpGIzIwT3pv/eH6kPswIlAknSeC+TIjmyTy03sV1MbNvZOqlxzGSxRGIj7NtaNX7siO7gZJd
kfdU9L+6eYm4D5tNXpTpfuDNv0WAbxORXYcN9iAQkcLRh7iJVKg4SgL3GREmxdC9+ndM+cLv2WnK
FyKYvF9gvspDLJS1V45IX8YplzeyVO6lYcCzbWxxU1lFha8Rm/zOtTz+mklI8xh6SnxhaR8+c0J4
nKnGrI9hoWlIIsKr3xk+1XAz9xJvNdXtMdQmqBgeuUftzTSxjV/4v3Egj8umwNKeJylQvZP2i+4G
j2Z19i1ZXkrKow9TTcsJtKV/YxVFhoM7jQMrkY6Tnl1+6maNjPb2tex8ynWp3Xf6J7lRFpdMKsIT
5omdSdeTHwePts8zgEvkaR7kLyftDkCqzlOFa4fE/7gJIjskaFb1UXMyqWHgvUAdExvJ3DtKaszb
N6qoOEZSoD8gsdy8XJO8jQ8MwMYtjfz4EliTs+2IIRabkL4e/JQJfXqPNt3DxxSJRzt9wEUVutsy
CNMnCavoIHhXFn8ZCfOZ4VARh663QzVcRxwT0yuLn7PvImVvMcbU/SYKp1+Rke/jGNsPlpg96oD2
pnanW2WF7capamB5cUxaGovyreWFT9Jr9k3UPi7g7w6G5MhwxNgyZoduGsLbOTS62XbQHZ+zVn0x
DLh+U6fcMGktey9xnUWFG0t1xY0WJFx3BlYLRQkzXzV7335qIIPYiK+3GUDGebPUTXChQrZ37WKh
tjau01aM0I0+20qC+pEmPQQdYA+QOK36XTsrmucaBhmf6CzmZGi7x0lQajuQAhqKkWH8hNG0tJt1
qFdOv3SINpYz63Rb2MJLVt12r1avcQaE/L3nNOvKXUGk+rKG3nhkJHwy2DU3OhPDLYOYaOfao/Pi
euu19Fij8TR5kGa2bpguZ4NQwfVaqf4WHlC/H2zPvzgkCDuOEDveu8xw6Pns1UZUMeaEKLMDuUeD
NojdmA3i0OE3+8YaVODDoRsuMWFsjJYQpsa9lbuHQU8XhonYnQz8ng10svknJHaFS4U6hIa58lf6
a7zLJZf4ifZK//FJv+zXqMchv44ZJKvCz2/nJp9vMAwglzhOjs1e4YNimi8f/MhXFD9N1j3W2FW/
MnowSJGDxjxuzThZAK7cuDYndll14z1BoTdv0K+V7BEWTfaIscUkreUEW73KhGkuH9iAETu8OsGk
TVokdJ+Nc1i7dPpkyikvtYvSVof12eGspbUpvlzbyo9T3X0GTflgz+ZlTO2/HCPJxFtJWUofbt2N
XagoLCRqjTdtteg/kMD4I0v6YVK73gUgTBKnLHmWZLQFPpRYHnN9Sja/xnqSTmlz0eGnI71nlCT7
ALXCI3LmPkxzyFx2klffG848aR3xF731ugb0tnrmEZ3poWhnPEEzDLoXd7XDi/Srb6wEN0DC0Hst
39OXobX0o2Uhpve+VexWGAFyYyhORr5JkWURKEKvy5dpnzup84V9PQch5wXJtI7ha9EFgAispBrE
y4I+z6g8up97Kgc/bn5qz7kTnlQJFfawHSKZeH657JUv5I/Ps6I4lbfuUN+D3+h3uU6ZnrrbKZye
a4blBwIc6mkcRLRzvPmiK+e9Xd2f3gS/TPnap4AoUrkr1tE91OG7rJlADHOK5kTSK8kqtWxt/9ca
B7yJRfg6ifgW7sS0sRAAOqK6qIgrMSsbMQX/izLTVqKN+Zl8GFH5xl4dZ6V2/Kp7nxMhZfrSGLGn
b36DJ8693nhjkuryHE9tAy+Y/GHpeU/EKFNk0+5lGob7NB4weZYIXiujU0G/QDBQkHWr/+T92KFF
hk+j0OWxok67oDccsR8Vt5VNkRdFZIHxlTyQRMbCGHd/XDKOx1XK9gGB+Gmm6t8EI70yZEXsQP55
wX621UUY74yw6ZKnIzMd72OQI12BesPzsKcv0lsTNX8A8U2HOldkr6e8FPfwjq1X14na04TVrzm4
gfWJcnADSQj6UzS9Rc5ANmSej2LsH/Uifyt4AsmaTpRosvkLcgZ5S/ydW/s90oxa4SFgz/ZINxUZ
U+0uyqs9isrrVKCai0w/4lqrzsjP6y0YLr1vJubKXt2oJAzCYat79yKX+Suo61Oc2bxzqGGYa+QL
ajzMtYbcTVCYA4FJj9hzz/CIYcbJX5pEwhEON07q4y4cAncbM/5d8TkJNxVbYWveOZxwo4NNyK59
tJz5Y/ErjGJjfKmG1bm18MLg7Yqmx3mwrcRg36IfXZh6S29HZ7Bs5oGklnTXiDt3vShdP6Ywb3dz
5ryEjo5A+ZbO1+Dn01Fg+7xz8a5e3eVLeU+wqdyMUDPxQYBpnc3vqOv902pV/fOyjtUnF/l8I2X+
vVpp8UlgKbpL+/TYwrnYZFZAe6Kv45Eyw2Clz3RFqa5SvG9YzCAeZRsXZ8quiPrlQo7T2ruug01L
XtKhPeAnwZQR/5o1gh2yh4UkxWAsdpdb49ubaZ7+OJzLuq4+iF/vJeMhMvHVcUXF4URLk5oQ/y7P
B//WCfieKiKcvVf9diBMtgu/NWXeJpxSmDPVq+5McAIjmXg2QrVdubvJsviQHGpq+rjUfS0sa94M
4CDQo83fstcfaxVDsQnL7ZKF9qbpuFSoMDZutpYHp7A3xivPrRan3vZRtTmiczrcwl7HL7zT3W7E
fQMtO3pdJ/dnDIsbqyzPdhkey7o6xHgtMD8hqfTHnIifX6X6UsBlu5sEjqQqhgmoHI7qWKQkz7p1
2eSsaknElb0+l/ySaFdSXfSwnpw+qqlaB/9oxxe4ls3RU3V1rlILf4vy/CRQ1Qvh1nfLnf8yxeLX
Xe8DpyXQ710rhPwjRmAahprUfNNR6k/iuSiL17mz3ASLzcnT62mZ05u0tfFvBoeSIdaGqd9N4U1n
Lkbwe4Vdiutcc298Qr4ltBsofRmXHXncQsREMJ2MpJj/3q9gXQkDRptohjbNOOTFwtQxDqpPSKt9
pky3t4CmvNuK32QvA2Ulqgkwx5LmFO6bLD/76a/uGXZg6dzk9lpSpRT+H5MFXx2J3y4k1wcHmgFW
i+DrufGr9N3m7Cu+sE52BwzzRRbFLym6TzEzVmhStRv6JZmyOw0OlcohWDZgMb19mcH8jekwY9uC
zjaQeqc8o2zI7J3kx/q9/ThqUrwN7wO8sX2KTx6JKtFC3JjMa46KgD71MlJDJQUNBJZ6r4WYbe+n
QGNZW49xU5V48qQAXo+zh7b/rpkbewuzjUlXMZ9xiXuHnMjha1ihL0/4UbdWFfb3XuD+DEw7xt46
XEecGLurJADqtIX9124hT3z5pXwsy8tUzTvYhmK71h4NTC1fAEWvl7WyOcDt4MWueH1LyZW3im5b
2XgYeaN57ghC/g3ETzl207dhfrj3w4of/iACK9xgXI7vAG7gs8ySKnTvS4UONKnmrXLwFnrxSsU9
PlvUGsdVSA6c4VfH80U0O57eXATZEoACQfXgUTjZccWyxB87oKky1Mg9JuRc7VikUQSfRFAkGDSA
onXlqyY2ucEB9zdY923Pb4wzV1bbNs8+nK7cT3XEZNHJHteGYeM822edrU+Eah89kTN3ZkSSNX+z
AC9lgVM5EOt08DH1Hrlq7jWHPLayA1B6IqeE/eI5w8KU3mRTc+PiCIb9HwzYRJtj2bqnWHFXV6Kv
f7hQsgRGm9q3Vn+QgDGP/ZX5ALwNfYYxHljp9p6vVrUd5PpEL5QEQPY3qVyvaC1PbmUNAsMJpxcU
YOSuQR3TnGGw/ZvC/9jk1m2r6O3LsP6d9dNtUHfvXpzy1XPjZMwfmAglI09yZXMgg8SAJqQvLUVh
815Pw8lOGaS4EZpaMBRvjV3v3XXJtgX2x6eoUj+TWz9dnd6RCAR8NIP4WNzE12CEnX1UIRN8Zau/
jcSOsFjZwXCFJMQpr6OyBdHfz5aNQ2gfkNv3UAUgxwf8Unbv3YhsGLa1i5dhzHdxOy1fgWi6d/DJ
42GyEP9CRKEtNePRLNbn7FW7NtdIdP60xQcyJVdfHZjzs9f8rsv0zrAIIl5ybsf5JQc5EInpWdpy
1znmL1on80yR8sVKl1eSy8XXMLYPC83q1CFQq3FXjRbtUKRvImNuHDU8tOsnQLtERQ3eARusefiI
bHdwc+8wpMXu6oxxeBZTtzvMsM7pTBdO5z7aw2M6EcHPD+4CjGos7swYbZpx5P9E5g6T7U5KucGu
cM944KRKez9L9weCCqdfZ27bUVw6zvhYW8hpjyMMpAnBWrXZcO+2BEzcN3aIbDIGf7H33IbybBZx
hixKKeBNKaEMAhC52EYtN2JkfVi6Ya5sjzd9OOH+WQ62O1Mp9YBd0z237DYaB/JmjpNY41FEDUUk
z14RHcyS/yy41QwGNSGvGWrCw5xxdRa+9Gj5OPfrw+D5e09xpcfVk9Pr93zRiamyXV5GhNNzveWC
zP+6Gads5sK+CaoTPT426mC3rliawN6eumC57e2Cb5YDqL3K3oUFttdGWmkeKTenfcmUGDaPBeDu
l4/7NfOsF9P0sF6A1qWMdlf6BiAofWczNnBuhs47kY4BD2O5qLiQJ3peZuN0De5EkePqLY4tPAx3
JlDXrwfYKOemxFm1Bpu0bn75tfc+hss9mlu9ndH2g/Zm7PSxjbm8fJ0/kixPcXyKZd6FYkGnL9Xy
x0lpndLF+zvnLXhj3ihfPYm4el79cwyrdqmd56Id7yaGJhzsHR2VgqCFG3xXVhW2CHlg1JjTnVv0
0RFP9sL9uGt1defWen3tKU85IHMEV+QUSLlnf2l30VDTh9rrT0/hVHTVc1yvz1E/HYshYk7exLfl
GumLFkN5hyVpvZfjfDM7K6VO+u8hv/92D4p9XfEi/1l39M8io6tRzbFBZ0fCjR12Lf0Xo5qKxzWt
Wh6NVIb+/VKlgT54MIR/t2FXv+t5Qkgt2iW8zKOCDI8xwzi7qWbUu/sXf9//ge2Exe5/fyXkRWGn
s5Cc/RxXktTVUvcvK5WKgkK7gboEc8nvf8V1yidtowmS3mra6kk3wHGQ7aOXepD9c2Tcac/gsgcl
h+n2zz8v5v/7Lv/HddHQfx/u/b/Z2/e/uGHXv+s/HJkEdAWGTMQQ+9+zj//pyLSdfyMRSVoSUS7w
SUDysf9HKNL/NzcEpBjTPrIDKfxnu9R/Jn5BimEq55kMwC3awvX/n7hheDn/604WTKHXdSz29X/E
i68BzH99ukZ2DtESxHxVl3lKt3G2YF3EzLUo+VeKnla6XxREn+sqCY0DfLLTregc51MFFiN1O5iY
ceIbLM2GmDLIAGaC+YloQduDJG/qbps20E4OBC3CBy8r9K9gGLLnvLIsAIiwRkLGiPNAcK2rczxr
KZNRejVm6uSayjApIBeSrbdzNJpViogrP5gKbBslCK+RQVJGOHB23tFvoFd1lBevfQhwYiddQUQq
SDMCm+44r9Z+gQCVn8CRoO4OeeMwPwrW4CdnBcnn1ckf3cgqwDg/t7L+nXZhZfYjTeHtIEpCFKYK
auIha9idpVty4nZLsDL+iya5oEj2gmahYy5duEX743v+OhxHxuRk1iDJ2LAATP3So3hZG8vjPEuu
/GcwHQxvWQdgOwdhHINbAkvpvptN2LGEx0zPjMJQHAw6o+aanTS2g7hTOwL+WnDxXV00tqHVRYu2
pyWJtb8sB4lFo04cMyuMPVM8fUytAwPaq6CcY8Uv6q/Ik1Tfo9Pxc8gfen8XUa33wNQq5toVpsq5
tlbvaEA7EIiKLOhMVTHOJ80ahvZopaJY9/Gis5awyZU05nneFeptOt/ZF+QGeUdAkD2LuWX6QB0t
XlRZ+V9FOP6jDZrozR8RYw6OLK81eN//VMTbzUagbt+sXV3+cbtsfBvdmRa37PDib6CPOo+59Lzf
4TBqm7QesutmjkHd469CWNwOyl3KHQOZDt/nwC6CDXqjHTzmBjAalrDWs9JTM6FhMrMopsLcVn2N
aOM1WRhvG6nRvMY0EvugEco9jI1vfWkzL3cCTX1ND6wUyNtj0CnKwDo15blzM3IqxSgWYW4j8uZM
r4cVJ6dXc9czwc/QD8ZwKrrrQqm5jx5TaKGEjLyq7cSFOtu0OCQ1TtG7zmBq2I3Cu+pxsV6KNwYK
CAJs2qimU3Dd1IRhin1V/tfiePyeMdzYqzuXh/FmBT86XgTrRNZTytIfMkOOtgZesSa7FJNpDtng
UjnyzEB97JNyDDDwmMoK+20Ax1bcWi1J0g+3Jcf/vIIt9pOUCKBPGRKtrIIhdyFex7q+AnZbdvZ8
1YzFmrdBB850h04ZqJsBIob/Qfo0hokzzdCuNmrQKv5es5JIDXENAoVzzAn0JBpE9gRGTKoPgqnZ
dKfUEI6EuWBJbUkGEQHDwmpBFx2HCH8nTA26dY9+jsf66iDf0Kx09zSjxfXyD69+tdS4/id+tTXb
DTBL8X2CC/puvEblWD/WNvgkwZCze6qc6jew6QHTxrib4RpaPszTrlmiyxIgZpSh8a989to2J7vt
zR9vrFjyNIUVkwLW06B9VZ2crfvYEhEoFI4Zs+/S3B1+Lbm3PqclS67IdFKZbyH/qOLW1qAJd8FI
svJJtLCIAUhF3mM4yaja53FKVHIGp8jnnnMosRSVFiXFF3gprnjUv5lz5TKnI9/momY5xKZw+Ug3
uEYkrizfcp7RTMrm2S+L4qmoOpSjigDmEY8lsHsMAxl03I1hoLoXju0/XtNoP2sRDR9elasfaGxi
2E8Eo74BaF1ZN2bqGmQgkpvzp3bIVBGF65vy6FYBFTygig50XVDwSjJTh9YOf2/dg98vEI8GSnXK
xaE1cFGWgjfLGgR2jyy1GXx5rV7ueQZ670D8GvtZRc7kNseJX2xRw1eor5kTkiiifb83kR8T6cOO
FS9/HXX1b5CLi+akYPtLlIxR3eCMlkWkDuMo6nOlSt0iGjLsvKtaU70GDpnC3UzvTH+BbeuhrgJA
SG2NczHRsQXPjwF88WH06H7W4eLw7wJbfXpE0/3dtDAX3cig7vWTJp1+8VcCwIltN8HMB8j+gWRd
1jzesmiqfbN1PLAtaMxhDA5OMX22SNDPFqHOfpu7pb3c2ux4uytUk/4FEe4DO4wyNJrM9NNB2zx4
x8AFSrBJozxDfLGH5iXNQhT8YmYVGsnQco03S2jPoGbtEYgGA2aJiW2IzSYsry8Vj1vNdsDSFAud
JVYxDp2YR8n3WZaQ5KmqaQ1Tt653YxMtj3lTL5+656De5VVJd4C33r2Cdi2RnSMXSwatTa80OJzZ
7xMkyPCV2SSzLWeBjLNxLRd+J0+ue5RWH3M9z5xnm9QdpoaeaTH805Li0iiB6AG9g9Az+b4+SIhM
dcGxmsDubgslkOUa4Dw2SJE+UNu5q8PD7Iso3JpSRS+OROPbDNMSP9WeMDBO2fr2zZpEWpNpLTnO
mnTFX+DYaZosJCNfiRi60QZvQ3/PMyG+Su3jA49UsdBl8258U9H41n4KzfxZt1PzDaE1zLmRHZhD
i6vj62PsWi85EH70UR0zS6wmIsSUB+ROIfNg2UOON0kYN4JrM49OZdDxeqra0/5FwDhnAGcPhEhD
ETSUDdGEQ1DAkdz0KDxkTQrb8p8jvjMY01pWZmF6UOyJ62fdNxcQihk2yMa2/lRZH8g9gxJGIpmx
1AlxekKxgW0YJOTsY3z2pbwf5srH580uDk73WHb3TgaePCm5roudM5fDQxqm2hxm5QKFnA3F1Qar
SRvvMJ80IqkyzqbOsLRi50JJIHbC5gLsFWMrCsB9Ln88LRhpJq0c8JgXWlGnVDM85H1W5fWFfG+E
FlRBz9pOAW/0Yc3gq92thbV8QtOGcedjDP7rdqHLw8AWinnn6+uYrZ/JPV6fvfUSdK767c+F9V6l
ToYzOFMB45op/lbtdczFGbn8aUSYDswWFCoqFssGu5HlXrp0wNlnFq/DghU3xXGc+/WX22H1Jt1q
eQYPmmvxjEZY4ilpIfwNdsjnszh9eFcjzJIKxVZQkHmZyHDmXVfeuLOmqdNs2TkLfwSNpbvRPLaU
s7/JtCCkrEXfPNP96q8Yji1RhpnwCTFaLLUzCIkvDUQXi13Rta9DTsREqkU9wEdNTRJhF30hclKd
NfmfX5Sv7D2I7Kn74VbuHkk4zF0yShtUXtmp8q3wC/uv0y3r8zUydWQfkOQVa8v5GoXVPA2WjRvX
lrW3gLuqix+vN5K6rM/ib12P2fvC0oNf4MBiPv2hb78VNNQ6GdgScjFuQH2Vwpq9Eku76LPhSWF8
z4ga72BZlyR+wBYmrLZYcXEKB3BCvKroMoULVtuFKZRGQLYIGogmVN+B1nj+lkqF7sZ0g3rJWCeH
tjfPhBPADT90nndFWjqAtjfeusbPS1v717AG+Q3ElwpFPaqmd840hCECXB2JFA5uoH+rG1Iwuf0o
dyU71jqM3TwtTjVG8IdBo1VYkDuweH2ENWXfsVX7j3L67suzSqwsAUtZcC1CSi1ppo31njKa/MHv
KV4IH0QqyQ1k101Bkf+6MMFGa1nLQWKxCNYj9gD87qxnjYFDZD1aYWrmYNn5voFcW6mrcRjqAJ5m
5a9MBpxpQT0s7K5q2T1ZmfgIlAuq5gpfFx5LSD2N7FcxlMKMqxBsFg+PG/WxhdMpJcVsWywS4T9J
33RB2AWLZL5YSGEQgxnt4MDfZUYv3u1cY088djEezI226onyMhiD98D2IHu4Posh2f5CxZ6MplEO
aOSWy31sSvlnnscg3qUT9e7WiTqPknWJuVmswC1/GZ6SBq4bq76Y047ia7aAqW3GXPUBp0MDbyNK
QxNBeeaH7jA6uR98zurBrgr/s2OZaZYMQzfdWSx3+UiNg84M29hEuytT4y2HEhrtw9XK1xt6S9ls
6cDY+9tW6fRnFWXq8ZJsgcET3l+25+syHFOJHXWXOvXE6AJmDdH5TJDZ7mj1JIkkqO7XPPDSJk1t
XyG8cHnzvTfj99+yxofGsneansfIsAoA/1TTYWn2DTajAHoamI2Bs2bf+3VJYAEeKR9NDt3+OqVo
1KEnAoR2ChFhX5beMhM1NJhJBnbCsF/Hs4DmYTkZujvWmPX6AJequQ3ncnSuExY4HXq2ELvYyYaK
b4DkzcC6Z7tgJ49HvRmOrPDZVUHaMs2qgyJ4rt2ydrauldGShtNaZEfpSq6pOQ2M2kyS1ciHZq0w
1cxSwk9gV0vQnkxUR22StUw6MG4vXOiCRAu1+MpcfOtzs7jQdee2PVDM9C8wbyWhOTZ5gwsnm8SR
Udmkq2qlOGXHzPfvMLy5BK/wDD3NxEXMoe8G5nIL6Nz4dlgYGCd2BniOCzeOf0OxUZAiwms/bAsM
LntFt8EUwictzLTO1sWx9sz4ysRzsA4qQGlj/tA7ztnJRZy9ClbViB2GqIms/VLXFLA5xGvsPzbe
ab4vAFnXfolI5c2dVyUxtBNuVV3E8qBrHq19B0rZ4s2NSspOt+b59dw8B1+DqxOSmW1j8Bn9FHWg
G8bRZq5AIujQkMxMz7nbY0Ltm7pScCXDMj85TPjCY8bFLO9SfCflcY0y1bBuFF80gy1RXHfLkovc
xbGzmJMStWyv2jygCaOv/9bMAP/3kY2XnHyU1YPaQdC/Qklj7fxOXQC7e4UPrrnLMm/FcWdltb6b
c5eb0q4b5rClPzX5UY1Bbu94gZVk40TWubvVZ09LYgbfdDvWHqbY8mgQ2cbH/OzArtw23jKai91z
zktbsaNKP7of6NXrO4g1BjrJqlXDtcmOgFPsL96A836Zi521Lg6BMpYJtckIj0o99iOgpW1Vg6nY
q6gMCY0ztJUHT6Qp1oG4pRjcFI7uov3oDv10mmYZTvcL279GbMaAl25Az8z1YywZIr+kocYEaYp0
nD6JF/A8XmfKK86MlWbzEru1D92Z3WLzfmQh2vuixq7EU7eUNWNx5ft7NwaV+jKosbAhT0QDMaAV
I9Ky17S4mNA7lJMdDxQcaBgjsUNmD4T0pTIaDxK201Xu6tnLIkzEgSq3uglMfnRKjzAKu2AVQ4t6
RfPv8wKycBCAtPqulLQ+orBp9FnJfo2w+0dy3i68xRCNCcGbS+f2i+FGLRaLoUPmLjswPpM6BG5D
lxkB4USNUmNrJwAB44xquwANNU0uHwZCdpnvetMzgwg0Q9tTUTXMM7jgB540v+uCJ1JZefk0wMbC
Yu2vqjnActH2HqLpMLOwDZroltk8C8zAJq3DwY1n92JF87Bs2XoAQ0MFGXyv0XG7pzKoy19Tm7GC
TrFPD4rp0FH6dv1qNUzm0By2gar7O8A/4YOYswbjItCkr8jY3YHFHmN0cPhGQZLqVhjDLa9Y7mRL
7DXLyackE4SwZ5x0aQQIsJxZZujUuPyDNVIvgWDmiARgG4FzLG6XXYkgiBG9CltWOUk7gljK5rcH
5AGozX49ByekN7z+Cyb4LFn6svmM5pnwlTXF5q5YyVjsLRrdjwJO7Buz/kXhLuWpTVLClV924VXf
i72s1kaXkaTPshZSSjC4xzOkRkKflcP7zGmJhsh1fjVCzPnV3AH2l2CZ08QxC0oNuB+GyVQrNsUW
V0kZ9JppvOx/8+W3mISGHWkCJmT28t4V9AenJc7mt2FgesabT0YgoYIn+J1AHxoYR5XATctbvkwt
06BlnM10V6sBrNihAIVKISUFnbOLezHPgm1gNUU945oM6NsO6WDP3dHwlEx3qFtl9tKwyjOsHjo7
kJCSLUhFFt7exqvAX8WNMnsRDD5aLZuzevVMMhxQuI+gFOz8tKymnyECPwd7zPNl1gF7Z3x18FPW
0bG8cZhF+2LLxte7yJ2ZD+sAeP82i9CLWOW3dIJ4bI/hb6k3fe4oz9p7AZ5KsNE5JLCxK6yBGyCu
g2Mdumm9HTXGhzO94LjuvIoGDtvJgCrOoMX2o+5QmnC1f43A6MYnSHUN4YY89T0+7CALn9qKmdWf
nkgWFWpXD3SVN1MR+vKAMCBoYVgq5XPz0CDnHBeVmqLhJ4/zcboVqqOz69xQjDb0KcyeOTpdkzkw
RCbHwauAHXphtVzZLemXcYJqeAEEYxAvWZxMl4DZNEAYY5dDb0rsoS3Q5A8K6rx/YT10VCar40T5
b6ewJqbbHN5z8ByqmOI7bmQBc8UzceGgYbJ34D7j0ZBPXEipDxW+K5Xack0aiL21PkNQXl673J7L
wxi50jC8HkK2xl0FXkJiqJeWtx5p/TWmSscaWOWZdc2JgXugz4PFio2tya/5hIltln/Ekuo/is2K
bwYrC8izSV/919qjPGSbb644XOdSHTIQmzne8na1cO/jud52lgkvoTKdfa5ZnU48R0VpD3rGK3ws
y200HyI2AXqbLFPUyTZ9OKeYpZbn3sJyv5l6PZmzi9MWBx7vNzWsrvAmag0qfwv9tHJoy+zegd+C
moQ8JPQHcLf8N7vA8bWbpWL7G2AgaFQkmB1Wk+HaYvkeX+xTO8v8YXT4m5J0sswtMlEGWlBPwA4m
9rXvEDRn/4FlZvhzkP8jpraZywrh/8nemeRWrmTZdip/AnSQRiPN2Pz38paqS5fUIeSSi3Vdc0Y5
jj+xv6h4meGZQCbwmgkEohENfy6XrlgcO3vvtdNozD7pa5ie24UAnR9nmtACHpMJmsOIuYRbO4i/
LLag/AgqMkj7NyDat2wwW+GjXoQQYEo9fNRwC+hlEDb5bg1vyaLGdmxeyoJ6TqiSg7hPxm6Cr9fN
1gfHtHAPODK9T4spGrejBtoIfLV+0mUC1LhfHDX4XSdazg5i1VasgRpu36RbdY+0h1OYq5nT+ARj
Z9rCuldvQH2dilC/aH4PqqdPpDaH9A7Xaxfu9KK4zAZzqY4p1/99UKyF2kC9hnvJAaX0OeRFvztG
xHvWIXw6Q9eMD5039ywDjSZI+Uha5xaWVFXwzRF3xo3KnbxlekjifdXoHltkERMCgrE3/sydleY6
VHK58jDv5ytsnQGT2DKT6DIknBrHiNWfn/P6S3dxmrHuSJNGvxuxN8I5Mqv8i57d7vdgh7EfsCTy
55oHxaUROLy+4yYHYBCxiOZVFs/UmOa5TjHupcHs1zAim81IreZjgPQSnbzMoDUhyONJ+8KiunIr
DTVeTd7q5e+IWPzmHBU7fLqlvsSoNBrk5kzHT0jsC4LplTGdRCx1vc3AKnw5xerTSboCucapHPYr
0k6YkxOqWjEDVSY2On61MvFj6dZyZ7AlsXYNT7/o3PRhyYjcsUACvZ9xwKQYiqMrz0YTRqdhPYZh
NhANSGKzW5ELhEPJuVARURkhkz5aWJGuGxrkIFcD1dpUjcHig0Ov+xCMtvmsVwrkPl/s6M5uzJqr
KFmS1YxUxJ8pD3fWIaMmP0eqiuM4awxpnpuqqj+8qZ6eLO4kuNiB1V5XfS7qrXJL4y5bQupAElVC
tAzbDtWrp8jjsSHU1LOwtTG2243BYb72EEGuGQn1HQ3VvaSoOeNvBh0d6nCfYB4dF7BBJrGdGj9e
PYUAFjB5HJdAjhXuWzbDtMyQIdh07pyn245KlvzE2U88cHLDdxkyIuN/TIDYmUGVK64sdDlcOQns
kcQtFndr13aDfW4p8TfWQ55uTJo2PpVc8vTe7drO84W5LoBZwyAEUVHY33fV4hkXrirsa/jaE5Z+
2SUvbg77f+T81R1kJZv4suX7u6x14il8gcHyLJGdSPJEgtLfiYryL1mVhMdMuGm4ZWnxncisWdE9
ZSPlu2s7BNFms26fa4+WcZw6WfnxL3n+H1Vc/6M6/3+z8P/9G8nJP7FI/yHBWxb0YWXj4kBBdBSV
8P8uwRv6B4h7JT1tenS5WLbLH/2lwdvqh6mlt/7PlqYWJiilvzR4S/9AfbfkilqycIq58u8wkRy9
Kuz/dJoooTy43zSLOUKRhnP0Wu31p78jjIIGdfVcjkYdpo+N2Up5NcBpTBlOplmMU8zuOrDIa+Gm
hh2/JpPTaRuuP65Bwwcvrs6+RkMxXwHQhPaajXGrvvXV0OJWWruqJk8hGMZcfRuTiSJv3pOot8w7
RespU1fez/Eo3pzJA036GjU4c6jWIAozAvWNsCk+kfsbCedYnDIeYOQ4uT/mvQMAZRmdgfeLxzqj
0kV90RFYQEOzMtQ+ukqWh5nYFdgXLwqv3bRb7VUyzVlg40pATCyH6DO0Nc0EvPiomEHNNapLi1oL
6qclZETO+olj+BYCfgy2ogiI61Lj0V3x1IcyuZWycOrkVSJ2TxFyTrO4RyV6N3mWpSD4ARJAjdYD
g8ikD20q7fCq7vPxEWHOAxkOncO7rWMCj7uoK4gT8Ft3cdd3+KSO0PHYjJMwSveCB2O5ocGZ3bAo
VoRhTeABIEOJhwgk5rwGF7xi4lWfL2joJUyVg8VKL/RZgxbDQdqtS8pk6gyXs6JmfB72HZE0Vkot
oNeuh4UqTHAetRHjcERLr3gysxadTtqlhWTTCKv5BSaacaHOVZuzl84h1XmbjlqnqMaq54K98CG0
0y9xpsYpYXWCs6qYHmbeSSHeSf4M865Bxxp756kgyod7mItrKOr82vTiEpdD1Yhxnxse5CkJMojt
gE32zzjmhNOqDS2eg2b4oRaRN+y68s8t/KKoneQ296k7qWXnlclA10xbe4O/zIx955Aw0XXtEFk5
mD3mx8PA15mOY4cx5s7KvWUmx5xZgx+EQ42vcdDC2Y7I4taWvUXx5OK+vAsJ2b1WKQvEbeRq8QQx
eoIglKrqdjEob9jkYdkxHzTN1Uz9k96omNXKxmsRyze9U3FeWYTLYtbKkOs6PUTyhKoXfqnITYrD
bKlJYz8JpXkJ5SVtqRLheOmbUct5xQWgmPlRwCHQb0vXuHGNknzvyC4fyx7tnwXO6yx6YXamw62L
88bcKdulxgHPKyZ6pxhb1Nd8wuiwYKzeLoNRplyuuXELIKBjYydChq2sML12PyWGJbYde7g3UIBk
cgm7e+bWc0fWJCE+wPW1RYAWRAjHNGY+huWNziOXdWYCmorhShnkyqTlvrf8my/DlBtfqU5AMyBF
MlGZiiUqLPKR/C8AphF9sdVGuMfRkdx7ZY6bNdVxSRyE4eU1a2pmGq9eq6FMsNHhzq56792YKFAG
8hfZ9R42E7N/GZTNwTELEkJq6LNnB1q2hRjdFvGWu3W5KDgtvyc0bYRgJy3KDtZ1AxfuSLh2kTgl
46U2dymY2BCz0cL8tHdX9eqw9N4UEB6HKPEe6SH3zkYLX4hubbO0+D/CdRKoNGlD97EnkmveBBUs
0zvIx+znN6liR45yzQocF63GnvE+DuNAJiWkPrtH0LLDKPqcWH5pbqylJoDZVgVcKEKh3uLc6ChO
2WA4RLjsY9iHIv3ZZpGmT8QQRMPY77fNw2TMjbOLAiLJF2qB+/aGsKpX2+ZUdfUDFCuV+c0Ayp1H
LnS6PDxxf/L05nmhl5ksiweIcbUDzTNRZf6RrPQVROAe2HzL83sXcMpX54ryv+o5YK8qDyxjIu86
JgWQ4+fpHNi3cQRJ5SUfoR7fAWNkv2p1Xgpkzgj0SmfigK9+qlh04rg+esGN9NqIE1SXAbDPZ25w
azFALzOpmZmSUZfcugApEzEKF8RcZKq2WDoa8vljLl3icHVZnbqi0ETEYvE6jMIwHkgj44n1rF7e
Sbwk4y05MOs9InSj/QUYfbzrh2lgn5laInqxiASDuIRLJjiCjhlVdobZRz65lzG71hXT/IFcUS8f
Pd0D0JGl606bUY7hgyt66xEfDxv5RM+tRt/iqIuNCWPDVmnqXVjtcIreRJ0KLrFPjlhPEyMPfclB
ktdJJUagIOgJSN3QfOm3l3V6V9ECRySrWcangfxRs6evpo5PaZKtC+hx4AbDYh0HYJ0j4JsSEQpt
qmmUyonABbV9CtCKUDRYolTMs0FlvQZNVuhjMhiOsfYSKU4UMSsxpIWQcsupSwNMnT3oUbQFhDHO
2HlQksU2PEEwBof8JorK7B59L3F8R8bN3pQjzbcjAbdwS1w1DI9FJOv6pNLSenRYbAGvrQ3bvcJy
0eMbHSptH2w7W75AJtfuhj5u643rOMZg1UICoFI6jMKbfrBAY8cKJCJRu7q6Gq1sfjKyCZZhxueY
Xs+DNtFiMDICgzbjiCVpFFHkRWI/zrzzkrMIDuu6LAgRsUXhCUjwbTuFNgPSQ5EKwl8b2vEaYvmd
NLcuNF9+LeYwPCQUFHc8/qX11esE3m2MvmT7JmxWbGU92WAU0VDdZpzPiA/lnpPuOUkMj/Ro0W0k
aVR6GJLGfYtqC3t+7QDaBUM2c9yJFppNtmqqLBA7koz6Ot2wuU+ZAe8B8SF/wHgEm27rZvq1CHJN
e2EE9p01Vb19pnubtaTFVEVUEd24vWCumpobDxmmhe1LkFeea4418TsdW22b7joNlzzAc+Tm49NE
H1pyoH0i+FhguK4xpzZ87Cy6uS9CtcQF7noMWx+g5MYvGVj8SodIsMHKsnRVoViNDUDaa9Qfk0HG
2yZO7RzjpnMQp3KiX36V2Bh+opDkw10g2ZgcUyeO1V4PoNKRzFy3vLFCxPh9m5Fk3bhtQdqlM+qW
M3YOI7fgMwBcXiB9YQGNqToAv8A6NB/7eltqN3y38sFk15s2TXOEuGEoMtAyfa0EGVbYkZWq7gV0
vObBiAxYXZZdNl8eUMN6JwvB3iAeeyz+6ajjbM8ap1DkU5rR3VHn687b2Wuz5BxrdEigspOHNmHP
FiS3xE4F2WujwWJmY9u7FQj5PZYnpmdOmGPeAH4hfpFXjAKQ5nRTlZTCuyU/Rsu9a9h9bHEXmlES
O2RIltAGuttEyRf2L3MmL2qq6CBmC31hGRpCqlQ6dNdVYy4AxDNkXzYeSpH20NPcbDqv5D9BD106
JKNG2EzoSZwdG4oWr3jDgopk8slYkyxu9HPJ0vSO6YpaQgXmA88YRazmifIm293U7TxX28EV8lWn
GkjT5FAQu03ZoDCDe0zP9FBU+r3CYcZituzAslFRYCQMV7mBgYE2sys1DM0NLfWsoILAGt6ZWmZC
yFGUOZiUZE3aZ24eVb3QmxVQb32XZiz6/BK5kUy4lUM6apJyeeWJWHfYaiMz3yUK7GHA/pjRyuZz
3RNmUi9wcrBdQoAhH+u1owG4zDaTL+IHQ3WoOOkiHSSyeZ5oF+i2U1xid4yylQmhwyb+ijwmhX2P
ixUuAp4RfbRotgr9BdrDL8txkcVoYSN40YTF/AChB0NqBqXhU2VCcQAKR7rQlIuEhAWLnkkcozHv
97DJyhyLEjo921SC7G4hh+yQmoYV8w5JmxfyWWhZVKKCbDYaWE4AtGv53sWT+TsJAkJJZaz6Zscm
jDFVGkNPyA2N1d14HDSif/GL/+rMFpIkxX9vpL/pw/fi8/3Pk/r33/gPgPHaA6Q4etuO6eDv+/ez
uvB+OMqWtnaxEhOD+Ce/WP4QPJ2Vp23KfTwG13+e1A3rh9TCxmfvWKajpC3/Fr7YtkAx/3FUx27A
HlqalsP3oW0c/WtU44+j+pgRH0S1va9rtRSnJu405P25jxilw8m4msPmoWZIr2DjZQG2icoRVw4t
nAbqdRm9GqNiJZS7I5t3FJo4PuCK4A6NOHwgJSkP4EWWWCO0NQowGLucsi19aCDjC6KyM59Ie81q
A3DHpM4U/fORXfYw7Ug/E1GyzCh/n92c1dKqI5OTkSbtdKS8zA6oMiWNQ3DnLYurqNJUY9Fae1p1
i6raYutsSF8C+BPWtszYhj5gXomyi7U8eFsPvJxxO4y0hmyhjucuabYkfmhk6DYHs8E0vmWWpp0F
A10Z7bD+MpKEcVfTGD3kBEJBjeYvY2/gBwoxlFGSJyjm2LIpSOhbFPIF6059nU55YfNHAdihIeb2
33Ztv6LBlky7W1JbTc24Iwh8zWw7KVhwFdEyYY4Jdrq2Mo/enHPQDmgY/Eh4LTPHcU7n3RB0mbUf
RtN+s+l8fGIzEm4jTYElrpKgVrsyFIIkNiacQ2ZKPo9at5V3kcQWEL4mQ7gHaB+kHyhkYB4yDgft
z3gcR+8VxbB6TSYe734S2kL4czRkp3y2OItMXe78LBDZ39UUc50YGMAoqMb4R8MsU9u0NegApHvU
SfxgFF3iK1qKAt61dnrZKIumjbRsqKmueWyHWy3qku5AysFvRokW7Ddc9ZGfGpjWOEzMy6WCQCf9
mkqE9Aj2h+4kbPIsmgvEIwKRbYsXRGHUALKpbHzPqDvrQJksVr+nJKp0tkZhuIGPIcMONuSj8Jva
9cxgOuP/BH9Y8MAGR12O3s4qbEhBydxGv62c5yNyChQhVgVWjT4fDG6CN9FgS+KF2Nc3LUno60Zg
NdzQNU4DO60oXXRV2En6C1e9dbsqrfkhm4z4U7cd/sbBo16D0K87PMa5AtjF7M4QaKd5I4h/xtwB
RNj7wIYhFAFvDV7nNPSyrzCvsXay43YXqn6ICCBcRppmnu3SO65mhkFpujLwRn6Euh/Vpjcn2R4i
Ljc8edYw32T2wngXLhzlrgxmGyLLZT+8AN9xrzgZW9UBGWUEt8rqxMFuZgwgTZRsWBoxMZ1FrqdP
qlQVG6K+c8RzSPmldeCkG2VHGq0suAMkEQ92lXS/gi5Sj9ESj912wXNyRyPasNqvMrqRS02+5qJT
aP+7uTemo6hwO4HV9MiULM50rafYTfc5DtejzFLQrAg3y+M4tvi45kp4X+ZqOPaCepmvyHAw4zW2
cMGrYE42v33K5rdnuRFR9ExiV1HuzTtWbpWsiYrXZbO1MBNnGLwwP5dFUtdwhWwWDva3PzrRRfXq
0ERJ6mE1UEeFm/ysc9ukpe/bYZ1+u631arwevz3YTt2wQ5wqjtUtU/tT+G3V5iiJbZuwQ3Zuvs3c
C2W20z7TCq08gxI1b5EBMX9bXTd/VaVNkuLS6UmBuHtlp5jn8DmP+T14LlpdeypX34PVPo7hETx5
CHpObWncwGGuuz5HG1x951PU8sgjgzrfoHXiTA++XeoOPhY6hyECY+9zNGn/4NvVXuC6aNdktYvb
PZboIAvqJ+0HliZpgFKIOx4Vma+Td5Bv3qbGQStmkTXxqIexPP6ihpyYAB6T6QM7+/hiO576hefH
uneLiKAtSZRs5+GkaG8hohBm2rZEYHBWlwHGxSz2PhxzLBy/VEs6njHF4v2fw5YcQPSdCbC/8wFZ
7SzwEVZKHHoyH8cEdBNnOH0eLsnMfnnrVM4tAXuOpEHPWFv4AvcnfceeUP1umvGb7QW+59APsh5e
3+h4yKyFZXQXS59a1rYtzfG58jq2ZabT6rO9fgR4zBvq59lz4zn8l6bxD03Dsf/HqodN3PyfR8oe
sj+Hpe+/89ewJH+sY49romEI589hybZ/0CXqrrFDxh8hBZLCX7qGED+YsExipExTmhMug9RfugZl
onwd/tBmVed6CBN/R9f4L7FVxjBHOUI6irCiw1dca0v/nJVQOlLBUstGesQM8yvgvxnBcaVe8xVU
drSG+iIK3AjYJymrThhAciJKiDqMXLJtjSENCUs3jnP/96+n/23Vs8JlqP3vh+q39/zXf1a/vv/C
X5eJ/YN5Gl1J8mrzqNJCf/pHKcg/rgV7HWpNqRCz/mid1T9QozxqCbkczJXo98/rxEAAM5UrLCZ1
i8vEddy/daEQX/1PYzWvXWqRJFe2EjBJbUutf/7HWN1Vs9EbqA3UvAXIs1GeF1DpBcXQmWhjiM5Q
4ByGCatxwy8Uk+ln3bGKlxu279hSaX9V4+dkEzk58FIK6zOuTHOip2OI9W+n6GW8RlnCPLrOeI+Y
WwMzefkce4FuM5+xYTohkbvWm4Adl90S++uaPQYWuHoayeyOILgdnjyjIC4QBEtUXIWxYVNAW6fU
euC9epEVruw9xUgzfOkwo1aSxWmaz9tGJFYzwKSfbNcPaV+jfhOMnfQrbgbUpjycAYEFOao+XkDD
gGtvsuzXu77EgHdUkSrSA+tYCBl2Hb6Vi4g3JSeQKw690eNigEKIHLN9mBrdbWEXTC91m1Xn2Ss0
31jbP2Dmq/ZxUL7KFR2Q98UnMLXUZ9ExXox8uGtkAg+zoep3ZfIRK8ckQkhu94jni13+VCZXptnf
GDF8tExg88D+WIFIiDArR5M8FrjYLlh1FX5s2q9zh6s9qEx9QWeLuhW5GWDUN38Vbtb7gVn3x2JS
zg6B5ufaZnhhO+5wjqRZfEVUQYJVInfJy8rEBMS0V3+3Fcl1+Vmr7sXJWaVVHYgPcA8jQhE+4spG
BRkpHr/pMpduNnwZbDByKu3ZGD3hSBzmPRgZflGbpjLLBtwBgYPXMSIqc7EuV6hzK4pEQLhuiB1y
uOCHxwlPetam0wlfQzjcJANGC9x1F9Ik73hsUobMa4ijt3CRAtw1bl8FO3J9a2CjJ6eC1oubyfII
ASMW1sJ9wgdNkBpYXbpS+5grWDjrxthOhuS0oxqgDyvrLwD6V3gDKxhkHP4GkdXB2Olm0N59HIvM
3aNG9FdtYqC8BmK8WyQ4zC272Np+iKJGaJSufiBww6b/aFf4a89LQvzsqg3pkzvzC0/VJfiPX5EZ
mfJk2EEPE3Md8Daj3by1K6yRvi9H7UPi4OEhCzVOeRLcuKF1cUduC7NjRKpicTrnlLKlfk4l4RGY
EdZt4XBu6Gc0EdvlFOVhx7rINQc9YTYETTkIg/zImJLBHxvkkRds6O1H+021tNMImHM2kbKlz26B
37GiMDlwozKwuXW9kw4Yam+xqBE3ji3BvobB5VIO4b0tqmsIUdlBJt1vu60EtHANVr4E2mnw5cqX
Vi91eVG1BMp9wzLTszHPQfErrJOILX4mq9FXs8xIYqeoyReAc1nn4s+ClbXmMJOPgSMeXOheXRtl
abDmHyGhlpu+p1VGEmytgfnItzlx6P8tZ/URl+IEXa+65AFlsUVdWn6nka55s1VhHcMoYf3xE2Lp
WfJzFvsRlN+vYS5sl90aZiCD+9KePnkWgMhsaC/VDK/NzMoch7u7D/MJS104CJJ2xmIP7Tn2YKRy
TazFPrA/Gxjo32BcG9DgbhhQNH3PWKgldKXpICpRLecdjW8GL7xEYh0V6gBOaOeyWzm93Lzks+a8
vFKu6g8VlSyHIsyWVwJWM2sLF9g87gLQbnb4idLsbXu777ctK4dTZPQ5DrJxeeLseGNgYkVdq9qD
YAOxn/vsdwE5/YIolEGo1VAXyJL2RZdH8oy+YnzQ5AiMnV48UjyOC3jMkv1c7xtrkbQa1K2zV15P
LC71fJImMwnt4ifTAiWvuZrPWQ3buG49dbHmoYDH8XOnDic02/kcOV5eDV1GG+ZY1DsuDflzNEn5
FHO8nN04anZjPiBh0F1OiNsm93vJkAUgKujbI9LsbyTy6J7nbXDp6YU9QTABLA/ZuYABMJ2Dwtt0
cnJyVx3IlrekC8u9YarlTbr4J3zWjLBnaTI5ScdN7wjcFGcIhjeWI74IgSM+KB3os0uW4jLv6uU8
grzbl4Ej7tOFtG7tliMWhkLjCx+IaA5V8EQVZrhzeAxivorkeLLmdryJecUQjRqt2SZx6byngIFf
7Zmwn8fh73aok+SOpfBB6iDfK1r6KCaKi2Nq1sZlZaSQvKHPbuzR5UME2djynSgX0Altx3GmrkFF
P5JWM6glrpHX8ak6Xzqa7h2nkKeEPOehSShSADzbBwOfRVkey0q8V1a/Jed6a+Q9uhPvy7wuzAfR
FKiayV0+1Rc4ibdKYflfOCFdiNhe9phhyy2L72NCWGxPQ0u4xnc7pBNn3wnOoj2/tn0j53sCDpyI
wA6i3vVgxtRJWku74/OXz54c+VIjtreZ5cmB4s4QCitJf976PC1ojD67U95tQ2mEv6TV92eAPuIA
czn1o0GVV1ZmHRXO523ureqhM3+EQzjekepkCxg9Nu0s6d0RN3SxHiFnjI99PFAhFhsuUAbUgAOp
2K9yKO/SitNqywa9s99a+iDDJDq3uMDTqEe+xKA4LdHPsB79oYcPidlWCbLtncsJEd39KslsFkJN
ch+p+tJLxnOkl2RHqQdJr758FqNzjDD5Oy2mYCKqydlV6UXCgfM0pZXAcNwWM9CF5SmJiS/qcgaR
pMxbd9T8LNOegiaTGhycxHxvr67NMj8hI0bLw7xGrmYn2sVulPJcQi+LMIA+UouLwoAH8yXDvfSs
6yI2trZs52VP3llQxzMksoVaqGAZkIXvotMCFKhG54yoTUQvyd6FvdygtVc7N8qB85ECxZLSNuRa
VpZCkTTRhxjD7FR3VgloAawhWIu+J8s2EGbeRvmc7mMIJzysU/OCWuX8px717Hsm67S5WXJO67XK
Y/fAHVTtrTm3T3ruUO0xF960Sx+15GnpgxIeEkhTCHPvNBSg+03crth4z7gjRYvXsEUUxXDdJbl7
0Kae3oeZQmqDJKPBILkkFobJZC5qTjFpbF+xERzUzyF0axZmOBnRzoc2vDVF190s7JGPXRjbN31D
vRkM4dkKN+Ncp+4mqoYEIugKtpCZKk+tbS23XrLWC0c1W73UTnfLlNbbgegAWEx+6SK3vE1YwHtv
g0zuujE2byrKKK/AenECy5PGH+XQP5dM03fjnN41lTBu0hUKNttcu5j+zcMgqvnCGRwMNE5/HxuE
/x3NhcEIvpY23zACTpfY+3VGADJ1gBt0xT6r8ocQLOOmWw9xOmmeTZKr+L28S2Eu0YFQXr5rS2n6
xahCWOjCxBRZUDRrjjeg+ztKt0w46TaffrD8Dl3jPcMzeY4UQCw2Ose5MU4tfOB31jF0NLWU2Y3m
0p2mknaTgOp26GzTSDABq8Irjqj20gi9D5p26v1QV+mxbJ2fFVLkNUcg+zT2DkqeWzyAdeMVNqsZ
9bdqAfSXPF1ZyXYUpy0yznfctdGldnifbAeHHVtGove2qSFSjc6Snu3Itgm06KvMmp2D407habB5
lzjxPD/mYLN+Whj6D6Or8q3Ese6Tw/Rw9szOjkwGL1ev+xx7G1lwql5yM2Uln5tvdmdpYqpmfhcE
BuDQfAo/vER4l/hDzBcn6thUlsx+bl2+xAugxBCM/P0yFQ9mXOQvXdx/GhPkf51QGdsk86vZDvtk
oCEdh7X8RdNoeaZ/uL/veqvZFdidflWdUr9wsfU3DU0bT16KEwieFt4J6rScB7pMsAi5ZffQm0t2
gZmZ9aMEvPPlzAY9QgbJ7hTvxoF8AO80gXjmilq9kR/rb7Ka1HzowktGXauNnS2zx9nh29ZZOT2Y
A3C5uAd9U0nrIzPxswstjFeZTcVbm9bRrpy1tUunPrkZKpOlgJD5TabxOcZ5LvYmdEBCosVPMDHW
YbLBdRq6PJS4n1YBgUhR5janXnr9tsLvRDvNAoNWLcs5M1V5WFZOWz3ErMIRIRRPJK8JLibk00PF
opDqk87XONu3ImvgMriYGW+B/pGvln18NmJ6Exfc9NAoXBIrGVXnFS2EM0sx1q/BXTSbtr8WMlOr
hXWQ8IBzMTHI+yVpFwKK9clU9Er3SUViybTuOuorbDOvLyYsiiEi0SZ1oS+BJjaOdqfTm9KwnV3V
VAgHcGfenRY/hdb9q5YTYERwABfVYokHq7WjS6wh+K4kHFo3DptdCSmQ8CyyezYekzKy7xNGpH1o
YB9MLKqX3GKNO2VNATnZoZN2LoL5EUknkru0tzCY98Us95bkwDfzovlMCLHuGG1jGHV1dM8xndNl
oLwWj2f9kaQ48/oEk9jGgWZxUROQu4QyZ55jXBHk83t8lgt723E2Kp4gcrmNB2ozDVJsl71V3w+2
if9ttDj7hA5rACN3rlNU+CuNSL0JOWTxfrTAjYPEBNgQe8d6bvk0xgbYo+go9kkr575Y5x8yhyVh
7+oDbAB3KGW3ceoh6QcrZ4roszoRvrM2oqrNvd20z2TZiTJEIefQbs3tLRUtUZmMeRHFExTzSf7G
JPeCV1U8LRHNaRRX9ohr8/SL35dzNrrvg3L80nLof+FyJoqzFhGCWmWdJd2DMQxVzY/v0nFWJdku
Z1HQ+Ik3U/pAQjjxs8YjjWOb6DpUlLMUDib7DLvJWU1qLF3d5DIctD4ETnAlhXkv6NlZke40MkX6
qYzJmBCuO1WevrLnoYcvpMG+ppQXMAHeeQFhGqsfAoKJ8Tt7kpy3ftYd3DmVF+BLjj1FfDBLl5MZ
Zm9DLtkW113b3gym92xksdguVqRuZsbYi4BeOZbzRDvG7CMSRXiMnK6/0q1yj4JlAd01C91KREL8
KV8OxuxRn9pUD4abxL9IowRMQdOuN6r0oQ3ny8xV1WVgGdSlSpU/1ip9ZHHUPre9N970vAf8uR/s
T84H7xjCrkur+CjaqHgfp7a5pKqQ3J6djCbVz5ULtrNwNgaEZ98Wiz6Tsd0Zrmf8xHIUH5QW7nti
uc7LNErzgIXvEr/yhNLhScIEC9F1YMkNDtXBOnIIf7NLq8d60724cvrkEgm4LezypmqFcZjAcV/G
RXmJAL1ix8oES00mcfDI8dFlqbPxcCoRQwMTUCIRE1MFaBriJzx2hk2tEVXRuDfb2Mev7PiFNeRP
0wB8LEGkuU3aqjtxZHN9XryGX/VEodFpHSAwoT5nbFF2mHXLredkyAurZdYsTQNzGPbUZbW+VrTi
PtWEozAfg9qHd7LcCSmzc5UKTsDm1zKpaO/hNtqz2XcVJiKjfajm5TMJIOrrWctNW5jNVUFz4Y5a
6Zy8OQSThir1Db57MLBm3fh6HqYLsXjUktXLteVCh5jVT8YjhnKZEycpK9ovskZeZsTYtnSgIHar
LlBvRcwB2Kuir2nmXY7sQ+h2oHOc5siKilEPgD4/3FZT40cxEx1XlGP1zUIEimg0zZmkMZzYzg9p
W0zvWWdN12hX2dEpyZXV+fLSI9ju7blXl/GS5PzTQv4mTGNszdyQd4gcE3ePHfiUd+dXZdS68KGJ
mhRdvDIuzXLfUkTCSmE919kL6aRecyasK4OeD8yQnKt5xivOGTup1V1djRE1ZoD+lQC3Ogf0edVI
pJTkeda2icUXGyjNESJ5aEVKX/qIf9yswftSozbdDWlj+Ww3v0i0eBfFmo3JheqOYiVPU8AU7nKv
uXWJ/rFpEWRsXYJLQrf5eWR+uqYPCe4o4ViBzYB1x2lk0ehLNpqkUrqaYkmbdPtU9Hdr8H+f5V7B
uq6hGTXPWqQ5zXQUQAj2F3tWNA1Ow1Y52RMvaDDaxrwQjOrAtwRgrD23MInmG2+88YydqEbzQgPe
O4VitPd5AjOzyE9VpJMLK5yqQ1PCsSYqzuzI84GzfUdVwyxHqJ84jY/JxGaJIIYF0Ygit1QQw16x
bbji2yfSMs9zyGaR9SKlE1kD/ce9IYDfAA5yxmfweO16bbUnQUDhwBL8ZloaE1iA/G3ylt12ZZT+
f/bOZDluZMu2v1KWc6QBDsAdMKv7BtFHsO9EShMYKVIAHH3ffH0t6NarpCg9peXwmVXO0pQpRCAA
dz/n7L024mDGpUSZAP9LYRbUcqgIgm3jc1RYbKy5VtdJqum8hv2+CccB0g6BWD3m+F3iRM9jHwT2
iZq9Dc7EhN5j1VdNVOwTmSX9uWjleFeRYUTyesec7Tr47trKdGDmG9WLcGFPWO501dizPo9tkzsr
A9ucsL1VDbo4lofoU6VsyLdBAFN88rXOn8YmgYrX4lfCXiEz72mYm4JADpq4j6k1lPcxJCiqh+8e
NUQKvDt1WDIa1BCdKfAiyxybVQMwhc3yuw2u94ap36msZMlrzJQqZZj0XWk2ofVmtLTrbhTMMQPw
SCEMNj3bXjIc7bEVN0BAKLh1ZXfzxvKDrrywB4b6pwr2FWWjjxL5rJxcu4f8vZgKWTSt+YRDWvSb
AW9CfXJQiOBzi2Q2nmMDw6MLcF9ctVpN35hQIjUYerMiT/W7xTGmtXxN598/qCaeDjLH3jx3GiCA
5JiWXQQAqVKL6SRKbKS7sBluMbOfEI6+BCInXxmC2xYDGCKxUb32rTV/4kEYHujf6r00sdZwqEun
R6vBsJxoWh34HsZdM87CIf4wc8lm9soLXzekM6/JPsyXY7lXQVZNe/1pDKq6vRGwanke6lHBgqCR
DAG7z29jGkikU5JGmd3l9VCemTSEICrTtmzqMHuEk4RBNSNZ9WIoZ8YSkXUQBsHCwB16kP+zQZby
UHwa+/4RZdt9Vqngmaxp57aLDfe2tGCciGg6HxEfr2Ql889g+jlbtO7dGGJaQRVZRSxKIttXqFav
szYqj4kPWYgBud1/mgnyONql5+5IVqqfBOPxb4u3aK9Q604rG3v52i2Cp1S3E5gZNHx2TxAYDQD3
CAFUf/PrzpjWESsGRgtkStaFN9aw56HIWa+jYNy/mefSnZ4zfHziQOpTKrYcxRGsIuKOwj0PvQ/V
KG7QeMZtMTbHOMosEJ4kLNQ2VF/tAqZ2LUDNTlzVFBCCwQ8lsixo4uaO4OOiEoGDGLMgrPKxb6Bi
FApBd9EVXX6fOC7ewBa6PLsqqVuY5EcgCNU0z9UB40XecCwK1TCcexWKAZyWBDfz2+za2ScyZA7m
7dzNjwS3XNOaPoUTKlGBgn+lpqI+WDOd2szU3jFnpETJjvplBrh3YkYRO2RoeZw6cX3sZS4xn4e0
scFrDAhTkmXu7l34vakvmXdgOI/U57Cur1LlOoitxmwvBuzBWLrlwVw4g7XbFZuSpuS61x7RDKzu
FvR4q6+OSLY8YlQaQNE5spQvc4ZEM+zJNakwZm+t2R6QQXvRaaRFWtAipCvrMpc4b7O52IWd7x08
tNOnLoIYvxuwd5f8PnEzw7Bjty8j4DMIj0sb5KFjZ1sVmQJWeG5iaQmSW9TfX2bIfncMBs4zyzoO
U1R2OxdP8zf4UuMeK1LJG5Ema47g5D8KSaBF0zZqncWoodg/yyvwH0CyZs/A5Eqnaqf61qYf70wx
PXxaPo8zYhFo9mB11iPH28+yat6agh5ziub5vMRxveZp0htOKYyMS1FctOPcviB1v2oHCi7dxe2O
E7p/1NAmTx7+iBSQ40ITtS+lXxv7up32HnRzYuQPdUlMrQW3AGyMqasr3+vDC4fpAHw4H1I7A2yy
2MMSpVzfMPYBcrgy2KLvDRVcMu1gU6SYvqkUT6VJE/DWdvSFrOAfwM6OGefVls0zb0X55woTEc1n
9QzKiMQQhykTEZzhrTVFWI4GM7pJlSbgCSPcHs4e3duID+37xXYSfgLCSx8bv3+Gk7XsF3QobYnG
i24AUV83YPfGr6y32SNhSANvYxXspDldOUZD/grgpmwxLhEQSEp7B7vfGg5dWbt3tvSJmoTjr49i
sOyDrcdhM82JuKcr+zbI8AF3N+Mv3rtzl1zTgwqHeTN585JB6l+SqBpehyW/4QrMmeKg09XHntjQ
YzUya0JYQ/BohXU66LNpVbS2cdlZyNksq8zORqMathH+QGgTo2fcpV5RYSRJblEQVlSwTr/zmG2u
IiuBP4Pm/BgCAQMAmhXHvFOPucaJa04eAsxhyC4yQ1AEBvU+FU5DPmRLzdqFpDlwU2urVlsKOL0x
M3vCyU/qWGY81RKcIfGdHN908SlKyO9NPAsCmjU8D4vHGJdUzEhqYcJLlpCz3M6zi7AFmYQc8muu
XIY0yjbvc4+9wE76C1IeqLWQWB/tMNjxBWlHS/29VXaZm/g9aclu5TgYX5SDkb1k0TqNPQZLq5uz
fFMlUXTfO+xiZwkiy/pyajgmQURpSHPN6PYHX2oCGV0yQcexO6uCFEv84kMwtN1AQxjCcW+M9hnA
IUoPv+S0WzmDPJH0J+IHBh+RJoeFQviQTEPRbqgIo+olAFt4VgcyQJ/eiaY8/XMNxkX8tUa++q39
z4U+/pV5Tx2HUft//vOHf/v/TqlhIVn+fys17oru9Tl/L+hBQsG/Pjftv/6wvT9dKMYIlU0swdiC
/1I/W396i0MY7jcqCfldjfGXoEcIRuCopmmOKcv5S6jho37mH/4eR1gop9U/YoW7Jqqhd+pnZQv0
17DKef25oLS/yzjeyTQAICQtkIqnpp47eR9VfaWgJzFMMutzoHKhekNuWcMNafO5KYHutWB2OT5g
vZtoG8UWS+NMUANHLz8pqc0yjx5O6vjR7O8baCcxtYhtt+IS8OKUix3JDRxvdOTC+ltnrhTNgdF7
N3MWQ/S7MYJWNvqiK3jz6HuPtrjUiyayRM8AnDZZ4T8uSLOvZGZFexC2nnwJg0gzLmDyAdl3N6BM
SdRBJbXdM/NIFYWZtCO5xfTgO+t8nJHQwcD2SWzxvjeITS3GONx17pTiMqBCoLGC+0+rUyKNsCPE
MJgE4lysTxT0DJIVLaEKXhUtMwD/5Hazm++miSghBkERZqWdonmGvmP2aiq8DgcpxXFt4ZAG6tpT
w3fUrKqoAVyXPCEMqbyyvQBywXzcc5kY5Kusod/1zS6wS2xsmGDAVZjLqupFdziDL2WI1pkcH+Zz
4AeZqMMJHEFecmqyXBuiSeUBOlEOZ7lj24Be/DYVmHUgconQ787MJgMiDciGwz8EJ0Qwns2uDM+X
YyEihv4Y4SIhBDc0R+ycaVpddxXojBVs7u6On8vtQLLHDHkrw0nwJ+q8swkZZNDL6jbnsPYqYpd0
F4KGrTpYarsknAc+nkjnpWfSwGTap3kuXt0WMjQxJpB2tgkPcMnZJEI30fZTm58yiphiSyqQeA0D
G11EFRS2R5NfA+bO0fB0Jwwm5qNnog8ASCv4P2PXKlt7F8+ZuikgYJI4OqB+AewjE0o0syXVaAXO
GvSz3858YQuLKJiVPp/9R+BsDoKCplUlVazdu6t0NgRoijy0oq5YB2MVEZeSBlhoqsJJe7TKpei8
K6w9scs5CkgitS5EoNchsKNhryT1lnnsLXe0n8MhqewnsyzCgn52ZZShXtM17cUR6tBswwNKhmDY
jDSOBSUt5QL2upKWb7eMlUjMpEtVzx7YTEuHfKg5LsqUoDbCNFciDnCHT5lfTvvEM1yBIFZH1+zE
zavT1VCvZryUcJ99DKSMiMrF8zPJGBANg89r3tjxE08tt3EwG4iFMdIH9OPe0DJFSPirOanwh7oP
apTM/dT4O7+zy8++PVDTF1Sq+8Ggucj8s26/5NSCdyqYnS+zOahPFAD023ugQucpOgDr4Kk0HMjK
hkC8Qt4Re6vGNf0BY4/EDDg7mocNmxrHa7cWYPf8rLXp0CB8i0+qNb0lO1YWTN2ZOizFdH/r0UV5
ItOEyV85RYPFgID6dJ0HCY8KhvD+M5skoFgSUeiYl6YzFef1bMw7Nbip92XEUkG3sXFgCF21pkB8
JcowoqOFIqOKVpRFTX5qoTh2O5aqiVTWQrjtHVgzkV7kYcsUIRlAlvkEyuUuLi4h4dDQRy4yPTRr
F5Hc/AiawIhu0aC3I/ZpYLkjflzG3LCJaryoDgNGXlP4AcTEVWRliwrGJ0VXuBd+E+HYVn1imv3G
IWytPo7cDqgNfWHHBItalTwzQAG0R4T/VXOBicUjeBBBiDoNTpGDVxwwMta4UgpQDAYSHm9e45rP
gZemkpzkr1BPIpTOfkBxRg4wXOjGLyzjMfd6TYMEhGQdY58Sxjgh/IwcVVovcDi8OTnm2ghFJlch
iBp9gFHNqXI2G/cqBk0BUClUDtGRPUmrYRM69l7IvuZ8lkIgk9mTAFKRr5mi5TbJg5E1T5F5J5mk
o4E8Ex1jHpIxk/ZRN0linPedKLvbPJZWeYwiuIwryQsT3WUR8zo2pBRjODiYEZ4eeFESSKO283cp
w9toK1rUrbegkU1FXl7Q3iB1Bv1WdwjMVyIz9Lj3mfUEG6BC2WXQVwJQpmOKZ89MkSUAKcJ5Abc1
u2xcB9gQ/HzYYqG/PJIoGAqx9lWzEA8GmacX8JC1sdKOpOVjVFgd1pCVk8ue8S+baeMy3UNhTTR9
C6ly2ldGmqEHmaLgOijiCJepXxBpXGBFwFoq2+qtQWz2BBNnnna+r9VFX03lRcjetDwaJrVqmAGW
YFbsA7VMAuC+0dDM5jGWDbtnwb4rIJGxqOyUUchwh0lDwrzTiOpIjZ3a/tkosvIVAaWHp6IWldwR
V850g1RY2SD7cixr1dNO4pEJG9LSRADTYoDgh7qqYAOAGZo1tHMbG3HlCrcwBpPWzwD4hoPnIthX
oXUW29CZVr5yhy+LhpXEy9qP0l2QL31Ltm9yQHDdhPg0IHwn6wmrDqoq1MTIf2a61S6P6wH+bjPs
Ql26X0aqWpztaaJKQHbKQhUyFkY9Hwg4a+dbqstIks9o2/u+i2Vx4oEaYd35Ix2cGqvqnWdWpODq
0YxeCU+oPAj37XQSYHi9TYkGr9jZJbjKS4zc9QnM2C02UdJL/AwnOwgCb1p5xpQ/o88s7wejkfj+
e0mi5AriYm5fVC7hSEwVGV89TDLC+Vs2cWAcgkaIK4cBBA29Slv6Ko2SuTjSoWHl5/AR3bCS2J9t
pmPxwXHc+M3lV+aGZtoWTz3moO4hRwvc7Zm/gCitDUwAqIic3tznCvDGIYe3xxrkZyyLmEBcWrAy
o9F9M7ql3b7GOREcw5roaXoAJLvOFwH97JeIBsJdZTtM5gz6jV8DoOAZUx+iFpntV1m3nbjXt6Jf
0GjBUDNZho1X30t4Wa+103U9ksIQfsxITMNXnCPIxJSbkZOFPJdoezSw6jkZkbqvOMeBTsAKSD0D
6oBfuJlypr6cYoYttkKB+oobQWXGBH+loetdRKHVRPxupflQ563FzKFYBjHEx3BONObSwiCG+AKG
a9/ELMdtyoen0KteMkzmDDXNqH32raI9oUuJHo0+L26tSE5iq5iYMa0ri/4iLlDRrHgUOWY5fihR
erQtfcKcHfbYaDP71hN3d94w7/hGT918gnHqlPuJbvxe4qdFUBjPQ7UiiLYWx9bozbcBewv4H7cK
PhEi33yLXL8IHpH+2Ak7W5mNtAWSSHweMaz399AQAGfS9utyheG+tkx6lNQK9vpdtfKLMKofDZBL
CaDQ6Uv4R46QgOqXEuFdCYA01QXonvkIciFV8EuUpAnAT2xuYuJyCA6CZGb902s6yqXqELYAxmQ6
DlL499cUVEw9GhQab1aSnTl0LfcztrftBOpym6RkGP/+O1Jl/VjmcD3lgIMSywXlx+u5xqjZFCy5
DOtuJPvtmnvcbS3yF7ahQWJxO4KqER1yOpsz4tXvr/6BBoVbAxurKbH/eDbnaOuDFp60gamlvcHp
uZDm1pegEEaRv/7+Iktk2DvkFBeBiGWh8Dcxj2Ad+eBjRSOdQzhMcZiSurwuJzB1rMGm2IZJX2De
/Z8C9xePzK+vRY6VxJyJgW15pN49MoGlG4zfhYSWkYEjDo3skUwi87yrddesfn+tDwZdnk++mMOF
yNPCQYyU9ceL0UEfZgxmkpqG1UdO5GeshsycD3VVQf1tAZWXnLo31airk4Jr/WJ4Sm4h2HDgLEPW
hcFzHke4/8+EXk2n2ShhV/z+Q/78C/MZlcKf4/ET8Eb9+Bn7MLQLhBgSFTs0ia4HGwC6Ndh9v8r/
JrX9wULw7oZvntvn/3hjGNtOl8/Z27/+IDKl+KHBsvzn/26wYHCisYL0zPIXdrz5l73cMP/Eeokt
avnnv3Fw/+OZgiBHSxYLOcbvxaKy2L6bAnLqv/6Qf1qWsKXJP9Iy7cVC872BFb4V//1qNB/+/T/y
LrtGZtc2//rju0vn/YspeDJc/n7FA2xytFw+4PuXpTTRWCr9TcUJShGkV8a50lCUL7oObsG6Vn49
P5dwGEm3znzrPGqIkgRk6EeXBpRuUFYCygkksOAaiXjwSXNG/xINSYksJI/MrRCdHWLbq2x6qKHJ
FF+CRHouEEDY8E4NIoFNEVGtohlg0JC4fXdVtsYyYgPzAqrDU6iqAwDi13bq1N1BVMBttnhY7M8Y
WpzpK7qh2nq0Oh1E+7oBJLEPlxihC+klEMY5jpkb2qiATnOrXJIUjNCSD7YhkmRb4gnfAS0ZyAVN
C8J8e9XKSkOqLC17q4Zy8tm8UZcf5WQBm0DWWpA3KnNL3zYORN91G1KgB1iJ5LkZhrRlCR2rd3Ar
W2eT9NPSkoia+oVjO+JA4sYouELw91cFhv/9QI8ivqZzqiPw0uD2UN5g28lmfL01vuCa9ORo5dIh
Q5lazb2/QThKKYpk0w3Op7jMg7VTqe4+tdwEzq/grLWb8U83lABF1jevBZppinFDlg9uM7qXAE7i
zt1BGJfAWWwAYDfoKaxXPwSLvnjE828OEbRnfaY48+kaU3nVlqgvKycZyIShTZAhHEGAH5ALhqsb
ceQyLDApLpYABPh7PMWrAQXtnZcIH5li6Pd0/KuCs3gfJ0FCYecT3IooaDb3k9bVecsICZ5Gv0QB
VGZipGt3CsJvSFZCUnGSlqegnoAbYHgw+nElNePRFYkk1Stu1ybaDxQoJIICgnKoniNCiCjslsgV
RPkPIOmIuCgAuuOBySDSE6k+LMaoKnjCtwQhW6Taeab/eRb7Y17ueSMd7FO4VO4qGDbIBhIH4Ss5
vjO1g6s4ULuG+ciZuynOlrNAtO7dBkC2sAf1IO1uSNboUMiIYBYRLZjSMHtlXkqwtpjZ2jcN6ioC
jbw6pHUnS0lgTRW/EY6liWDN4+JGxFlsb2m4FC8pM9szMGF+siWcLMrQibhts52qlEG9K9oXUN7w
noooU2+iZ7R5nGao8aFPZ4VgvYxDvaLCW1cImCkfI8NAwVxKcDLA0hht6tJh5JVEEilpEmL3WZm5
1jCt44iUP5f+wzpKcuNK5C6gfh+c0LTRdjsc9Sx6KtaaVlVmRvSwsIuPw4q8I5LN7ZYQlbZr+FWr
VqZfoFEkn42WdBjoLAnnazt0EFRMdgbHkFTfjaZpKkiaylRw8ArRZ1sA5jlhQ7Hwjc1saT5qS37a
na2dAHLTXLYv9Jn8aqugWZNITkdg7489OQp8B+XuPUwWArSPCdw1wPIerkZyVh7aKqiM9dDHwRt6
TL/aTbYO6/N5NtFg5ZYN5siHyHgzd0Z04aSlkW84mOm3kQHRQwSikmEJzz0wnjLLbkN6TB3dIXKa
Zy3IietBZD93QF6+8MSM5tZMwE0fclYUrA1hUJ5UkzmC3NwQe5avKwZnBVjGNf0xuVQauXHmMFd5
G8jgbpa2lzxHBEY/2ElTpOcxyjMSewkYaw5qVi0DatX3HQsqvvKcArXf2P0Y7VPKz+QoC1v5/z5H
/O8O/wfqsN/t8BfFvBheq+7t/T7//X/69z7vmH9Cg2FvgwNJwYK59f9aXm3zzwXbQgHDTm4xY/mL
+Irv608H35NJfp10l1nHX5MUnuY/veW4xgkB27RF9fxP9vkfj8T8NaBqTI7dNiUUx1TxoaIxFUTT
71yM0bQIODIK9zwDdXbDukRqzbtb84vj948V27+vBadkGdtwLDatD6fNpFd+z9I6rDyoAHgzaw+q
bEiO21eS7TFgegnr+u8v+eMB9/slmZtYlg/FB3Tuch/fH2LcxCOAWvBCGXJoiaWBy5XXUXz8/VV+
8cU8urzCpU7j4P+xUCJBgKhMl5ZrFMIKOSrOZmtpekxXUKJ6LuCCnC7h76/5ix/O800TmD8KScXj
8OM3i3jzFTOIgUMGh5HQmTLkDBEZdKuWaK397y/2qy+ITR8pKsdV21se4ve3UQeIlUXiDau+yUsO
fL776hRDdaiMvqQpBf/lb3635Xf5qyr0LBz7y9yRgwCPCe/Ph8MnoBazJ08UYdsQMfWZXmjkkOvZ
uZ9A8Prn8F/OsO1vf/8tPz4sy0U9BZGAmsjGXfzhXSCblUJ31HR/tMXpc8lWbNIi/ZuH5eereBzR
OVxLh5LL8j58NYwgmUEm7riqrLK/jFUZX1SNevn9V/n4dIAulMqjwIA9pxjKfnjumRFhCqxLcJ+u
VT/4hNVcJ4K5Q2N12eEfX2phNWDpF1AWfvo+cN50pAeXWVqY4OFJs2JY5OELV2SIuvlvfqPlSfvx
wfBgSTOeFDRGWEQ+3L0hpotXNJDiDO0FB6TqwSMepe6xrnR4kaFWKTkHjubfvGwfn39uJ2X80ggR
3FTHWf78XeMg5PBflR7JiKkl2xu6+uOZJjDxnOYqo6spxxT/+5v6i4eE9qdw+flgtTju8ufvLjjC
pfVQ+cK9DCoPXZnN+UdN49+81r++irsM0Gmi/fRax65jYN5l4IptWRA/YIWb0beDf37zOE/ZFruY
a7PXiR+/S5DOcG9wbq5QaMLWTlwDsVmsTiJW1Te6hNX17+/dz2uH5y/p4rA5+GLWd8j5u3s3YeTL
ihLugWvPB+7ykjPtV+h7uqcys660V7ebFjvj76/6izcOrLtNp2ep5nnvfvyWeJlFVjOlJyRyUtsa
b9euUNI/BMbcPfz+Uj/9bMsaJVzAYsrzhKmWj/LuC2LENrp0scrhImsuSBnGEA2L/Z8+gjDn6STY
nlIWf5H/4RGcjcrUjpVRBUzxBMUgM8ZNibPu7h9+mWWVgrSxdFMZ+/kfvoyuvBilONG6E5FNKzn4
Hjs0RdI/vIrPwUP5HLjYoCWKoR9vGT0YLGEOD7lfaWMj+iACHpSrze+v8tMzwBuLXsZ0l5UQUcqH
q0z0U3DDULzQVDFOdTLP1zD/0fSjDdn9/lI/PQPfL+WjquFABRPuQ9uUCKx4YirsrGo3shfERwdD
YSpjJba/v9CyoP6w4Pqu4sDiLmstJf/HFjS8h64gzgiNfykDizV9atUhxkZhrIWaBgaxQPemtURk
yKjQITGbCbf2xn/8fSWHD557el/8hB9bt7yvVGSxUosJGJHoFCCE2QtYoMXffN+ff0OJdGlZPTio
cp0P7zGupyysXYwcAIZzErErtUJ724GnLsX972/tz7+h5AIO4hCa65wbP5yq5Gy5yAuAVzX9XF4p
clcPReJFf7P8/uIqREdQZNBmR7glly/8brWY8lDSo5hQQMCjIaSdCjLvhuhvbhspER8eFGYxCk8S
3whkplAfG/luTBZ6rwZmskjrxm3K/tVsTRJOX6EBBvVno4m1k6xUxfmUALgykGSb1IEDn7FJovyO
dGqV7UhjB4NYg58piBkYDWsjAjg558TPza/KZXCXr1BN1W9wUgu9xtiEMXyKG7O+C7EWqF3Ablxv
Z12NRIZiC0zqkznitmSqQGs9jU/IVJl9rejb0d8kkilKHP+SRTqc0IUK7cc3GphMT7aRF0p7w35W
9TfuGEyk3/LHznbO8866UciIkpVVamaGiiwAAoi0O6k9nYM6Out0U35yo8Lc20XP9Lzi25VXgYPs
nUwL8JUXSJnUvAKdrNx1z8zVXJukOPuHBPt4fj37boFRHu96cmMEqM53VkMj5Zzz9kT2Xa660UUL
pEt/3wOcY7RPrzhgT03cQm3bUcTubdGMQbSLmtZz1kixMBjhI6gJThRBdcNYEZs2sXasiW7ZDPMq
aThc0VbzShdNWSPyJxEGoXkqmG7aD6QqRKAfy7GO0+c0ciBVk7Fh45oICbRcwTztMsR2OBIOtdOD
x62sAq0QzpbwCzFGHvGz9SiSTTZa8YMZxcZ89PzSQGo8aYehqIC3d40DWj54EdHKh2Jx8h2RC9vf
5qYfzU1qE4yDzhr5Gb9aPwEsaOIM3+kYdNFN2CWqWGcK3f5GFkmacw7lb7+JDJpf7F0S6yAtshQE
eorAdSW7LG0vk8iU/ikvRYpMrLPlPSEZzXRsGoI84CU7GfqrLZn12glJy0nDtttg8IuMF7zlnWOv
ZxtLy2WtnaymNcbod1sauq9fY/qJx9qevGBtk1pIC0lmFGYOazUhIiJG2LtDdNbWd2VbdfELfEfE
hus8Nz00Sq6NDAx5IRZBIOhNUNAcX+VZFap+G1apT/iJINS7f/VtGATnaCHT5q2rdE0glp+0/hzS
uratSzPzcogOiIHoX9fSqg58CEIfTC9393jZ4msvMys8YLIhUaGIW+MsHICId8jc8qy4rizDaklg
amy7/zrrQPOrdkzqjaM/zrJ/MQeY2XuE+2m7EX4FZshIXJQ0eaGZTPq6xiYKszr0yK2S5FbVjJfU
eo5imM9jamO8wofW+xcjhpAFe5kVrx4vVb+PWt7hrxnmYQeNc5WftXNo4skcAyNFJ1n23tGOMHpv
p0WJsUkjt79sBzsMz8bOa9NbHN3S2dWZFoLY96oSW8vGJLVZJNZ4ymBtTbjKkx54pyaFY7voW7x9
pANoUqyk30EGJbcBkyitXVkE8mpMBusT4FyAIiSvkaTlNAaPfaMi3Fy4nvviAMwSr2Zrm6jtnIY2
MgQCqAggNlTyNrcq5gAcpSRslRmJ6QcXXs/w2U2cqjlGVDz+Ad13Zp+V8Had686nGf1Iz7yLb5E3
5OVRejD34WUMHYI4MivcnZ+3/mOFFOfCLH0j3NKvLt5MC6TsRVRWE68m/t94mwT4HbdD6HjpXUXe
BKWTWeDE83U3POOeRxgPcTW6L4aFnZMz2EGFzesPBDcn8rGzAI8hrC9svbYaR0C8khT8hyGJLByi
9HKZvfM2PhXKaJZ7lmY3TVdjyEvG1LhMpqS6Y+FX8GZtBOt7QBSsGjmSVyQ+WZncl0mFgUEQRFkj
jA3cZjd7ni6vJvAMEb8fwtpdE9dEysc2MS/b0tUk9xCQA7zbgRFOKuWo6+Ap5FRD6V5UkXVu+0TF
XVqDHx9h9SrnUFiu1mu67zH2pLCLNPR+2FsyZeNcCw9N3reqQru18iziK85UE9UA1pDjiU3FsNg4
l8Tn4izN01Se5gHpFeNZs/NpOVsTOv82r7qtIxDf7MgNsCAf0eTv1yVqInKaMcXC5jGLdib9Flvo
rja0uTBj87E9VTDCyU2WpZttyYyw9bEysTwQ751q8dC2dR1tRuWE/slkK59W4wCbdzXSFOKMIiea
1XZO42aLT1G9sKxV5oUsFLrgEOPtmpelNHdlHECaj1ThqC9kfvQ+9m5AD6epC5Go8EsiAjSRVOHs
m2a+yRACfduU+F702iVygiQdEMtPjKJopUHjWtDtFiiH1Vwq0Ck4HEgxDUcBNn+2Sg6FxILUbyiZ
AmgWMbrFNQ+U5IyP6PKAPWoZvUyRqFbFkLjhrmUP+BJP9XCniVBkOE4wUUnUQG1clUaAelAQ3Dys
0lSFpJ9qrFanNBEknE6+ERPsgc5M71SE5g3O8JgsEzYmlyITdbbG6jowP+my6cUrq6Zfa8cevG1S
E720BeIHDhlNYuNt/NJquq0wU5EezKyEQRWLnnq1L4lr78gBEWsWXfyoDUzhR6/No/wY46bttk1k
IRIt8iEAR13E0w1dP0xxsiF/mUOMUXq7Qur0rAUHDFJDNs4ngHNkHmWNRWHahKmp6dB3k7nOiByf
N6os2ptonhPF54lcDE5Y7uNVBdQpQbKc+NNapXPGCGpIqDhNVxZPJIRYvPL5zDy1r2rGJgOz1ddI
1Tkb4IB1hmNm3pAIyU5A9HqGjBfJIZvBpvY0DPp4TvLniYwgQr+xS97DhwjZClJRnWoTKT3TQj2k
W4k5davCvlGXdoNSfEdvYfQ4IKXVmiZJGPhw37AIbEtM83on0CRW1yG8vfBqiojrZDLqoYld1brv
h7MKh78NNywEM6DMvIgukiQdSS9Hfzhi5cp6QkQ9x9WXjnZm8B4Qb8YDYxmenSyapHUWIE1NzkrO
Eu19riE18qbFYG5PTNxCiGVG1Dho6Qs3GE3CCA1s0kdmhEUbngubqMWv9cBRgf1VVIqIHdBOWq56
JBPkeZeG7ZRfOLaIYgMNl3RdZjNILB24UYeYDbHZ9xLkxiEOjcXeTn4NmniKQ8aTeQfRUBZ5P64d
KsGnypgQfdepx0wsz2qLrnChphuU55W/iTvfSlcM8uJkh9WFhGSCveNiQ+OnLiEW1aAFo0oLbn/F
LWAKBt6hxUvb7CEBpDemAckDMak7PyKVDAvO4FVXbbDyObd1NvQnxrHEDApWqHP06I5eh4DLW9g5
khjRoGhqeGOkNfZPxAnZTxO1LY+b8DtrZwZtTnSVCRNsB1uJBM8l1VFAZmZcV4XylV6/RKCEY75Z
wxmprmEoEk7h8slLFkC2xpWBkn7JiUUPDV4y4OMVEy3ynp5CuAV9op+QtrGCGEaAEauzOSSu7AY/
MbMv3T3XbOrDuqsMprm9gGq8rtNgeCQ7GbJUSEQPIWdWKe8bZnLpFmYc0lnMASRM4VeNEWPOYd3j
U/Pq/jCRR4LgEtDdvWsIGxo+CTjtjmOfupYmfBgkC+kYrgmY0E9Qwmukfy7675XnpTm+3zIACEfE
DeirbvRuLYao2cbJdFptZjPELBZhRnlLWyFDaGywXnhkNAS/TndguENbtTAkpuhrkdS0TGcPOi65
Tu7wLfem8lHGWh4YoXOWMhPC6RYwetGsQ9gR55OqeVfdGqgO+00LGy7TNEFXfadIRkP9WTwPgG/O
5hyW31aEEGe2Y+pG1yMrXfngx3Ul12OkIKhE3ZQoZKSOtctQCxq7OpKJ3JkJLq+1yl3ymVBlCkgD
6LjrDUnn8w0sjhBbHZvpuTIQDp0inRsPAEKV+VB6S9BeXSf91Vw59vXYdJC3vcgxbmPNcHQrTQDZ
ftR15yTBwihp3anyWNXK4sXJw+K67ygZOWInAPGgURF55XRLoCqjzxSENyj4YI9mVI9HLSk0buh5
DG9hleffmNS77iYzGnbPGNQlqdcg5p9HVC1ABE2nHhuk9P1kEWMSui1lsJpyYs8wt+Us0zw+hW7O
mIWP/uf/Yu9MmiNHzmz7V9p6LcgcM7DsAGJkcJ65gSXJJObRHYADv/6dkOq1SSWzbtO+TctSVSYz
IwD377v3HKAC9XCPqCMleqqycqQAmgeifCbhgtNq01lLCrsitAdL3WaNUfGtNKirk5rmAMQ/8UXi
v9QIZp9nn68XJrnGnXZjZwM0mJXrvkGnmp4croL417mF2rG5Nm3ARwlebNQqWi87xHjTlV45tANq
WbmG8G3N+dCJ0csWvbUclf0eekPSUAXE9Ev3cvwuegX8p0Vd3vA5NYjFd0ZPos2u01JueGQ0V66X
ZNmuRnOiIkpQXrKFUcAJeK0tGxSXLV6mgqc3D9tK1PvQr8ZD0aC32faVFgi97arm76HzIIRyUv9O
Rxg+sEuy8q1zK5uelWqqXXlJDUQe6I03V8NSubNKb8aSSBfU7T7p8k76qapZkn3wZ7uAUzLmftlm
9D1wDejRe87IUZdQiViCEjv3Fb5dDEETEJZ1da5qf3SfHBxbeq85CgLjnZgmhPcG44ziqgEs78dA
5gwa85MUeway/RdELIdnG9Au4vRqTFwuyiQltwybOJCTxkm7aOg7bgoQJtyDS2bv4sHJif4biB6f
Vki6H6kXShtLrjDfkLh51wCITIq+ueJVkc/e9EIsR0i+HKJ3t3ziODswPnV5145UgMmLX+LljIc7
TMhDkVY0zjugo141NV91OK08+djSkmBxC/ofo/LlyW7akVxpFvodkI+6RgpBlfwX1achP88AReCy
LmDp96w/QTZw1BgfBlnnCHmMQN80pqzDrdX2RshLvtcPq8rNcr82E5IChGFGvmfsd1H+QBDp+BhS
uvQplEzMIhg8b0iymP1Nm+chx+4AGs55Auv01gxBm8Q5SFUAkW5tPZHFry+qeA67MGW9y9mtKoar
nIK7jv3VKF448i0cQDPeodGAMR1e3uyXaTQ4Dd0mV5k1aeUgHP1oGp3hy29TGhpk4CbmPKRsq73m
Xd3FfC55HLY6TE0acXWYxhWepJJ2RV599DOPmY1cHI7ZK2iwZ6MP1tukSPXvAQAy33KNmuo0d9P0
zecytbf4EP38ZyUK0+8FZ2PjlJi5MjcjdH720ySHq0MwjKrZB5DN86g3g9HecesV4qOukTtDoyjK
fjsItX7qPue5M9aZeVfB12+PpbEO70hFBw5NUz4EA7AWlFDJtbEE2qofs2V0+H7141Ls544jyXgj
umCx4rKHfhe3KzfVLwYHRf0hCm8yo3QwpYIE0jGm2vQFd3XovSa+8k03W57xVhG0yh5ZKvqokJJu
LfmeAmOu5ENlX4zlrqdZuPTlnHfXQeLNP7MuYSYsjS55TlOF2A1+yX0l9738DOAz+e2iK/7hcDu+
dyTnrFc8oGP1U8BCmHYedKF5Y3qtBYZBdkUL75fc1N6qApU9eYplNVOAvnhVqXpoyiUYuERA5MAR
OVzZTcdht4DnYV6kIUnnWgf+nD9kjc+4wcHWOj/cd4Fddv53U1n6vQgRhCOUCPeeP58g1uxsozP3
QQ17szRny0Gf4SzZ1V+whcDHbi6l7MEwG5gxuXEHYM+WW4JggL482DFFBFNIvTOWcLnK+Ixg95ac
3du/BK1G2Mn1jwt6cxHXYG5EWU00+Ja+mPnIzYyAPi1QjqfLHMi7LmypfHHQKp//57nwv0xSfT9g
I2Ki97kEOcWf5sJQl10+mZ7BBaQgJsGIMtLEi2IpDP1vDoe5GLJ3YYdElgBlSvinNQLdPq1QiOAS
Q24Bf6XQsaMW/W+uvPlVWIkIVt6sRQjH/GkvIj3XgXZCoWh0/OHEJag5E2yx/5df5W8xi39cVfDL
kJhllM5mzKZn/KfdsEzV4EBcA3I1G1WyG0reOnT7HQC7viyXm1w5wc3sC+4UZdobzwEvvB/y7xx9
/v2/QFN4DNwvC0/H/9NvZHITxzQM/gI5KI/RrPwwMoQUfCeMP9YV/5e8+k82Iv/wp/4v2eqbPP09
/FPo6vL//yNc7eLZJtROwp/Nnm9eUgJ/9wyQrfYuLfSLzo1Ohe0LPvH/v75u/xW7gOmzVAsvARSH
RfUf2Wpi16z/yUETl2LLEYTBv5O58t1//obzubi4MsgxEKxGNgBf+593MhzFlxwK+jZJK2u6qou1
tSNGpZA3535wv4ngMK2SYyL8A7boCd+h7JU42XWbGHubXTtzbFLE5R06zqk6JZyvnO8sWPL+bg7A
WIgiW8t9UnTNSuWyT16rjhkXQybdfLnMWz8JawfXoWrMC6W96jKGFb19GsXQpp+zZXbpmRD3egos
1e55mie7ikO0f7WIRlB3450NiAM4vb+CEBVlER4ZHHTAWtUwyYObS0XDafAmsCgIxTdW0fQgbAAK
1bg1mmz9WdZu8c8e5/INeeuiOwSF5xesFEI/3WqvMJiCYLgCiLcQcxk2vetSRGqYfgNoY+I8OQFb
rDbweeHPTegc6oXj9FYViU4+AlaSFBxd3D03XsuzO0qmkaklHLKMNss6DUwgfcNNvsmyj689tIll
00Nhx/MbNGI3TtMko9kLpocFokgZiX5hAyA4Zt6Vo3Sb2OZwe25b0JaxtnoKGx3NvCRWQlA95Tpt
ojDsrAcKGzB8MKBdJZ5IGFou1dtiGjZFciMsbtRyQbTYMLu/2okcdaR0kz2GsrM3iLNCYLIDuKqa
6cdHbRMgh0FPKzQ227zGP9wNw5HUKsbrEhiLxtwmMGFj9HRuygpjcJxTHDRjqrzk4Wclo4kzkbSy
eVsuSu/Bwtvc+yzvIe+c7suhp4v0gpOUCUGyeVt4Xx9Wvl8NKxt/fVmr2v1u3BJwXJPRYMa9K5jG
2056QWkXCVNwM7Mea3ucBGm7tl2Tw2yl/FlxA1DoeW3GEk/VpOwudlnVc6juwYucMWXPwblxVECV
HS3WYif7NfWkDeLk0ivYEIOU6023ZuWyG5TiijLkHn+xhrXijuN7ATtOSKd9oq5QXDn9EMZu6Z1B
FF2vofoZWxaGYcf5e0kgPaOrPaZTtUSNkeSbIXfHWPSh2upghEE247TKquazcIcnbnQDyM9UxCMo
RnLCfvA1Dx3lZm3hEuMQhsF2cg90p4Pd4Op9anVMtAnbHjh3MgHNjBdVCZwEib1HCsFY+8JnqJau
2iOfOKNoj82ZeY/iZwbr2XEM8V8SQcC7yQ8y8DGHWW5I+gLkiyEGvS1X8Q0v721dvM/eq64oMsFe
pgvrzE7we62cb7TWbHmTOy6yFqwvmsLAxkHe0/HZQCnbJtxzYhucW7QUWYX/wP9m8MYNkcHuJgNs
HXts2kqXs1wwmtzldRFliSGZsEu2DqCcP0FvjRDPOIvV6TkkSV8yZ7RemzZ9VW16CsP0g+bB43xZ
6uET+ghdRSWZMHc8GeNN5xfpe5fV95YVIDqZ7APl0SGqxuGEWKCLVGfcwgs7FEn1+rdmLO7BBsCb
uAyQRfJcmrX3IDtKC938btTqdl65Akh1JbhVgVkcQam39TNP9Z7pump/vMI0du0MeICNKA8L7euF
e4D3UMzc8atpAtKQapQsKYPtqhonhjuOtWXwSME9b+DnwgbNN503rSAUJisauiqnr9HyMrfG7lBU
6sOmk7ErXO+brWB53ZPtu2nC4S5FRxKbEyMmM/HCsxzg3s2wf7GkyuBGNHQ3utHl0ma+VjP49xZe
UEie/J6S/YHQKuO11j1KEVLvTd4zz/lsQox2XcHEqHL0q9IJFhWNGDVd0R9DSMdiR+kYMkqydT3K
7Cl410shNR6HnmNXJ1l1wAKHUTtcpay6T6PP9I+iDrjzcrpCQ/Loj5xrjYJHSJdn8eivXwiVHmpO
ySdvqob97M9vFfzmx6G1dYS4l26+YPaVK8s6mMkFDjmhgxsqG65TzpRFiJjS9FlpSODMZreyNIp3
Yux79gmfqHydp2l2bqtaxuSzuL6x7d8WvRkeagotcaamjjv58Cz1+F17LdPh/KrpmLX2y/hSt/a7
vEg9eNgYN5rcFQVyENHK6O6rHCRobulnGAt6R/v7JOb1mlI6189q74+JxTaLbQVeOFTMC6NCP9nn
jrMvR7M9eJncqXaaIscG4uyGcQUdmKqNwaRq+m5FfVrS/sY2+yMddeM4Nc49z7f6BnMyhYRA5RR+
GWG4bvfNHesZDf2PJZeT52RUNFDM6rY9M0wN94O5VLu1Me7RTQNrgpO9MbRxrHvn1E1SfWYTLcGk
1hGpSvo6FqQOMv+0n9b+q22XuxosVZR26ouS+RJjhm+unOFSaZmhEStp7UqRPqxjSI4BmGg9hTC5
11sFE/a+LdyTN/vXqxkUTCDQPdTNgVc7kLpNQlki+CLWqPofoSBDKViyoFqQtAmU15PgbwArjrOz
27VAfM8Msf3SplZcJDMf2FOYqdV8gbe+7BKqy0wrMgLEXb6Trer1l28zTkdeoCwT5wJEqksGMfXt
sYvDNcgv77GZfaf/FIxlOUOI6yGAhSaeh6hRo5t79wBNW1ZfwuCN0/5Y5ogS4dhTprfW7Ughw2ND
xbDNjPKMW01c8JuVnJy46llXOVpTRBiiV9rfJoT2QH1qUYaVhYXPQIKJIqG1dLOXjFkNNtMSjwyp
BuuZvzyrnW4WaNUnwXDmTi+9vpcyF5+U1GDAdLwrsDjwYsj04+C7EC0OvpFdWhz1ZO+gpq6p+1rO
TeVdwPWaS3Hj8Bm6RymcWcYWsPYs1NEp2pRtA29eeKYeqNiCgrhwurR+g+mDGCFo22dh0uI3bnMo
wtI8jkEp3nVTzZNC06qCaOXF51rQcFpYxY7T63NBDqOO7CRHz/FAJYFJTu7WegOaAnQSTAt2cdAV
GcBA7SgAikfEK5ElVfCHl+vaEmNPMM+s3Bp3Tt35xPcJlqDagR7U+eY2wKoD4wBrKGDXAC5oH5co
f6qbjIu1vJOJGHjIDpyu75d6WfzIln2914pRdQTdRebvjTl8KF4E+bOZytZ/vLg502NgOQyKc4cP
6pYj1N1gjAXvE5zo/rBLBsW+Wxp2GwNSmdj1zfTXLyDEIsMdAj91oiLHo4D4BlOJAYHK72kWS343
l4FWb6qtdX1MJkJCcca4rIi05g8dAh5sNdy5zAABfzvebpLGXNyuwSVLtc2HIfB3aiZc2uSkCffl
XNMsK/yp0K/skuRDUruXDq/0gNt7fVdR05nC3rnJaOK0m7xa8nnf6Ep0UCYKxcCvMrxDEla9j/1W
FIKvt2PGxAtqvDp1yAuUwA6zNnyK9MhAG7Yx3/S6jjtaVCSRDAoeqQS/KlXPGoIJYUZRcEkbIlEs
b6ojclPLeclmhqAkh4a2jIEWy3ALchmvwJxPQcl+4mI6anGjwqak7j0Y3vBmBjb7FIa0GxmU1alW
liQghOBs0N36aiV29z7ixeasZrcAw/Otlq61n8sCKmZipBfjRj3GdqbVkYIeTSypjDO2+vYIKcA5
l9M4H1YHyK0hfbSeFU87eP6ju5GSgjt/3CdvXf3zqgPr4LPQOImAxxY/pbFF/RXEjNrzbNMmsjx4
PT2SYE3Lq6Aa68hPKomsxGufZAV2WAoKi0HbOdfEqKpfoF7HU5Exoyy0L87GmA4/zdJzSvQ54/+u
kIX+oO2lxUrEnszPyHKdqhyGJ+0B5zVrshBQPqD7lCR3dmYbjJx7cmuXQf7ckbMTn4sLcRwPp9KH
YmGlVvcKC2o2XN4rnx01n40cqwRFcx8Qt/HKT+6sBKsGg8JjWxYHrVsyMJJ3JW4XoXdutnxS0ZmP
QwnHzB3CgiIf21OwH7rY5ikPRiMtvSMDMbFbIF+xuG7eeO1UkQMr6s1ZMFmEjN2jGgvYSyeQnASV
ugpHqWKbNfQGFAXXE3/0TChJPG82zWRPr+EFlYhtyY8zrlBRsHjOgWL6bxn06U6Sarqf5/4O5XF9
RnRLYnK2fWCFvMtLanKRWfsg3yE8W7E1984zXdPnZHayYyEcuPq1t3NSv4mhHWO77YR5MlNKpEWf
51/1cLnIAlW8rhuTvN1oFnFZSKIszEQ31gxaZXam7pWfhCPqEo7TnoLrwk2y8I5+Yq43cy2745iA
WAzLSZM/Wdg05b4q/z70+b9JzH9al/nJf3MW/mUS818/w6UA9x/f4388jt//OJL527/495EMQEEh
ANVwWxemYLbCcOXvIxnT+6vj4Qil7mAGlyz7H+MYAyfkBUrALpUzJm2pkGTrH/MYatN/papDNPlS
pQG1wH/uT+X2/6nsjtGMX/4fYs50cS4TIZOK2KXHZdOr+ueJjJNLrKbTRUvk8cWOUwECxbUq6Xcb
x1fju6UdsjdwnqR/zmxGNX1k9zw6N0nqSipRQHids1ePfR0P3aDbyHacxSgim07WjcMlPLifeztM
wQStKk0eSscZpnNTcHje2qILh8Nae8W+dB1Wq9bcmQrVZDNmZAM8Z54eES9yNEabwDQ7Aqa8jnGq
ME38qpiHzgQmais1UTbxwL0nerBqINjD4n0IWSpCFyE/dbovC6jqsPj7ZNG38B01iXvWxcm0nQf2
+2wtOw9UneWE+B+CZa1u67bm1M+WJCgehWW45YNFZLT+lDyr7xnleOLeHT0HU1h7YaXbuuV7bJm6
nnb11PXtoZpIkD+Ni9+6MuYdw2snnDj+fNapwmSjgnBendhSXNvY7fKKvJ5aNXBLnVbfX65pJ7jF
GquaaqWLFWSd0xszYGlFq31Y2uXdVbjkTtxDVPfbDohrVxD4WpmTUW3LntNkfTkJO7w7k27jQlq0
DmXWm+V9h1B6+MhcP5c3uWcQA8IUOHP07uwi+Al4II4Hc2xX+ZtduUkoRttl7ghCNDOMgBhFjFmx
hPJUY/dRNmjIArHy1nbl+s9fyY8WlefGebNyAU1as+Wvra+ZxUN9M7swvW1m+jIePLvC8/gBp8QA
GHA5tuf8QeQVmjf+/0Mlb7mUwgaewiZc34wxVGxYEd+MGoVI5Znyw9GmTN5WRkD9S4+Lub3z+2bL
qKjfc8Z+gibhgGu1y5eUHv2RhOfMQ97nVeB132ZbJjhcpukNjmsXJym39ssH9z7D0RE5mITirJ0J
B5M+NQgcpCmFa611dVdAArRf6Wsn43tvldV85VoDyiFh57MgmSvAWrH9dEbez+PUuJcqXVg/XUL1
EGw536KUWNf7xFAdg5EU7JyRCZINjOX4GNuUljeScCSbDzNnW4ho3HvHg2EWx9AlfthEF/uZIKNY
DuJuNsIkTaBRemTChJcD3tyYpNfGMxr0XOxzw9Lrp+dwQeVqrEvXumFm2a63lYV54tVPgvG9rOAo
9Y6Rjyzi0XLtW6aMO75hCQuo1toXHdDAjSJ4xBU75X/XIVw17yTMvEXHKIZJPRh/bN4UEeZiIxi7
TI8KK7jxhlNGTp/QisL5O3BkGByhxxku010klNew0FrrZxCCWZaJZB0F3AzLdJuJZQRaoOnoAzPE
QKoOqyHrB4dMACaBpU9MPnp0+EFpoqx0RjlQLp98KieOD20+GhejfTdwQmZxUdpMELORR8dNRynp
xBoFLgINeZvdMrdojZ2wDA4+6Qh/Fzo+Z2CEOrDCKJRDGwpaNyIQRMoL3HpxLhdxmYBhLbWvkhWE
9wE8toOyJ2kR96B7D5iizG39NiGlxULEXv8KUe10h+fNqFgAFkDLkYtXclPZbvMG43v9DVUZz5+X
r+yC8/m7tQISz+3sPdRZ8LbSsH1IpMveCM8e3LiS0dRutmS5r0vD2yZiZT6je56f/EYMzIq+aI9+
n5v7teUanXtwRzYkReS7BqBGR5Ew2FeazGACUXfeKv6baBpkvgVAsDy4TVDtO7ZD+56G7bmxqvop
Ler5Hj+ubZ0SX/54wiPEmuSNs+vBd70TUG+fCx/fWyRYgv5Mlol5fXAJPrL4vcgzc39mk6nMJw7a
mDfcZmIBpWz/za8sr4r0yAI9X7S3HSClVafRG/wI8qz74nizXvdrYgKYw2hfgPGwyrMCx5HFE3n+
24xmwZZRawBXWgwJkXNp69/jMD0r5vCkNuapeXMa0T/xBLDgVDsG2cy6NkpujoHzHRAKvckpc8aB
26Sx3VjLNQmR5GPOstU8V62at9NYkYoNLK5Bfl8AKXUyffTqsPyQHQokZs/BuJsCfqhNkxK9iTGC
wdGApWZFTQ9V+9BZ3vA687JPuRRYHoz/yXEeKiPweCr62Vsj/Okao5DBUt50nhjDDO+DmMedSYts
N2s/f+gc1rmXUMph8o3Twshjk9ndkyh1f4NQcU5uF2mUB3DiXE47sm/RTNLqCm0hN+5OHXAyoSUR
ydAf8MOyU5mF+zyY+afTd80JwuC5zEIil8hQ1IvZdczMWOJc+854yya7eurQMcaUR0hGI365THKI
SeXJWeGAjdxRDfdjNbZX4Xo5CtAZqt9zEuAnizX9wyyXkpJE296KpMxii3v3e5hPyFtqsv24AYyf
arWEjhgvg+XojNa516Lty2O30IWmneB5KFOmFJVnkZ+rdfzBhnpLlP/Y9H3ynpjWnT8zxnN6DGfY
FJzXHvwwYbbuhnrW9WD245FrMQMio63FDxn4mthWxsxIisjsnezFMARNUC5t1GecY5hOHBekPPWh
IQB6XMKMtgPTERwnSfZwnZMnHbb4L72VrVWCFwWfNa3jGvVJWeC5nZtd0wzY8mj+u92xs4aSyyVi
zg0k/NtGOvqKQ05w4IFKrXstjH1dp+4LxyDD++hbyhff2luoqoiq6R/KSlzCTUAMiUYaDffLIgGu
mbe2fRowNzy50FdqRs0gQLvYT4dQASbmsHaoUw4lD+YF6vpeheb0mXHt6GI4OsshhxRJPssDVNeZ
P106ogXmIVf/xm6Y3wSjh/eCqWUN1IRbHuG03Bd1dMHQ9Fc2pJhDokIzngQJ2o12M54vI9Kbxhf9
daUx9LpeDrYyVHCJ8Qef624J3vhmGFjh8Kjt+c3DeG+zCusRR80XXaFkO7KU46k9mqnvkcHPsa/6
w7J8aaBDBO6nvFW3jpP0+5SdBDu9xtq2+XCJX8+osiixMQYV3hQn3gThf4CtsyukL7eoGzv2AN2t
VRRBunUCH1QQOOUYD+aybAbTqc+IaPj9gCWM2nk9u/it012NVvy8JAxVLymzPSyWtoP06Js7w5yn
bVJeCDKcnCugJJLnKU3OdN5p9t9bOdnz2U5IgSAF72gspuX8HRZl89iUxPGD0i3fFmNy3qgrqQdN
8wkqhH9xJoLPfw0GqQ5w95udRvYGG1kcqLpU0HpFcN2ZEO9bb5Y7P1ir73q27P1YOuKQlTPZpnAc
eFDa9e0wiSx2vWKMZSrzB0bODXoTw9wlc10/W26wnlzLNV8zv3uuclLbK/XrfUuh7bfl9nSMKv83
zblyP4UVw003hPeSkeecyumBY4LkZUolkvxziAxDcpm3moTb7YrbdaBVycFOp7xrRXJdtvJ3jnHJ
iPj8s6piMPdAMaa1T5LaciwZMrw6dm3ELZvW/dRW2ScDdu+QLQFfOLw95TPDCfzSsm5uKIM4HzP+
KqKvNTdhbiK6ugyQ/b3SHcdTv1myW2ceWHWYBVfwxKfMxQi1JAHB5Q0d0KinOQKu+tOwCztWxN1A
emoEUrNfW0NU5j4uULdUvPwBxZGP72bv2JUrh4aGyWlMR8mh6lQPNCpgqDOASofEOAW4YNmEslZj
iJpYz3WRIa2mG6BIchEeZB1lOW+GNbg/7PyqT6sf5+s8VJwWV2fA2NhY8QqPlcxYgWWOUXbT/bIZ
+p7M5pKrXsHZRsvqiC1QU/jtxkBJr66o48Szt6Yc6eRdxXTgZmJDskezHW7rqlYPgDTcGyUYK4JU
WihxVC1BM+Li82a0RuaE1djkJxKMYthUbMOZaQ0wPyFbFyO7nYI4x9ghYjA1ITbGYxOjdmaNbuxY
VRUnFN3PDsE64Op8tiugm9bAj7SAYUGsZXMT5BM735B2K5/0OoskNmDmdlfaLfxD1gf2Q2+I5cDs
xylO05D77JRdRz7PYJ9ZBxfajHAuLG40+mxbaTSWpn4FBnZN+rS9hHjY/HLQFtlhyRp7yxHGvbOT
ydj3qeN9udYsMLCW7XgX8Bg+Ajgrztjw0k9f1oE8piK1/G1JY2Y7Oy6EsXKB+Yi1BjhwHhYMwlqo
WeuV27rsCC4B7V3ojxCcioBDIILLJ8D2fBVbzo2gUl3x4wSq3hLeLY4GT7lXUutsEIlRbVtVTG8D
PbNbRDz0NL0B9LrtUW0cVGbcUrhNb2c1iSRi4F69JJQqiX7bl/A1NZ0bpwzHbVb47hbNOQFaZdri
JrdL/4YuyPzL5EjJosVzvqa2JRLZFK5INlWRYLbhoXiEUe2cA8drngCjNe9+kHKc7hxFd0B3qnvo
KBfvero+BB6U+PDKVG6bIvGOQg1GRzlhTb4dqnuxWSfzY2AP8/3ajGG+WZBgUBnByBELoo0IufKv
kK72CyxLlq4kc68VkwiqrTWSmKW35YPpNOuBkOAIULvxizMemoBoP3rtzqDiP+MOPPWQqpcYBsdr
ZprJcYAx/7gkRvEbbhxI9NAe8VryURyFSr5ctucErGV2g9qqfGBJwCqRC+O8Cbkt3WdWWPEB0/JX
i0wAloVIKN2GcuuZwZG1IXtwVrsnEC8l0i5+fGqJVf8YOHXyAUi2vmbNzYV7HvNzRrj+cm8jWoVY
hLqlewA8jFBQ5tRNorx27Q/CqfWVZ6CfL2yim73dPsqVQ8tGm2a7C+0i93Y8v8ll9wU295kAJdM/
gJmE+F0m5/NQvTirnO0oXXlB+02FMb7mTsjzuzbvw9SSr03Pcivy2mXmAD+mpROZSbryb8xeeJ+m
iJZ50XZU2G0ESceC6QmHauoVGx0I76A4NTUbZblOyChZT78wPDlvo5bzc2eueLYd7brgSImAvpgN
0Hs+Tjo8sobqwivaUnnxubZ+GJLn5IxPY7S0j86F87UD1FjLPUfl74pmcpwIOd+xKiR3OPXBj6Ae
+C7zSkji3gFeWTpqzJNwX69ioyo8YKyTP6U7aP1UIFqmkE57bVP2c/oaJot3kNqRjww+Etx/2gNf
ZqXCPdpuX/oRGu7lMOvBRehXw8mNaoHpJ7bSxdsGxTI0J8MFrQ5vOJzPzdiIYrsygcMItNrIsRPG
6pBW3G8vFf0+Kdti3iIGQ4Ttc5pijZ0YMTw+8dtbF4YgNFS3DPRrtvTmVJakQop13vIZN51j581s
pJjdL2cGO4DU2DXVTy2vyyoiHW8wtBUmLVPR9c96cKAYNqph6hWm0O/rvP4alemeqBmCkvO9xzwZ
p3gYZ+NLyDrj3mszClht/ZhB+TtzQLVj5lN+pFlX3RhFXtyb1dqgsSLyEwyNfw2SUT/6qilv+Em5
iBl1SQ1QDKwp6MREZKhZHTmmXd4sgZFtmT93W96rRUqyPky3q7ss173q6TZTkef51BZ5vnPboXig
KIqsSzZVuM0WbKjw5JrqziNYKSkpt664Nn0IQ2RW60s5E5Gef0KKsYqHoaKTzumB5dYV0440iMvc
QoaT69EdiY/bhv04dLJN7wxiuNzb+GTN1L+wRjjebwcTXfM5Uj5B+OcOvapiFQwd8RaPntNLHvD4
OLBHzQrQDEmpkzfljhfDx9R7xMlgNmdjGHfc29N9Vfileye5jDtHvMuliijecZFRISbGq8ya8C4G
IudXzZTrn13dBT9zoYrwA81AAsFdKB5OMAptbzhPSe3fcXNwiucynD21oesNidBpgyIA4N4mwTVZ
ZJ3cu4mdYIDk1oDpEC1AsVtVya8Kgp/Q0WUpRR+qwKYG9JtVHltGcrGmz82WwiLl7DBeXCsxt4nv
888nAnf2fcbOtCJeQuyE+L9CSOqvoblNx0ldOXOm8t1c85p5II0+rTvog3WyF3yb3OtJBmq9GtCD
OAe3RIZxYD5U+1cVC7lxb+uVieQGJoSZPBgBGMtYGsII4oAfNN0zKVymYxoiIb5bkBgisAvKbNkX
gKeMHYXzpj6wlzeMO7T3YU3WyQaA6S3Sag+ho73kXAl9wXpwjRLPzNI9HrtNMVKZpWeOiNnnlngX
rppfd0UPp6O/SH8JerSCCfK6ZTkTnWs4HTu/wszsTlLQ1opYVadrHCQSM6wJqzoCrLkEO8/ibhUZ
M1lWXMu1dyd1PZ+TEb6rn9A9Zx+abridVOznkr03Q6ZnZ+9hKJRrvbdRAUW07zh31LX3yVovpWdO
SocxBpk/MfjHkenhsS4t88pbVuJqY1LiSecWX07sWDNr+PKUlRPVGanvwkwccqu/Zv7qP7l1MNxO
FccLNp7+pfzJ1e1Wq+a7T/SzpkLIrxW8EbDTm2INT3knT8jsExj/JZP7kGAPpy4aIhmKEeCh1gZt
GGkmxUQrq7LXYeXEMRUUBAvKNGR0jWGnnLXe9lma7TMcdQd/GrgKOxzBKFqzJEdwQDp0qwIid527
zrukxsNnhmrcMhg371xJ53uyUtx0VNey5OjKqcdHYomSocqFcONQNg8aM/9FtT3YuZqnbFlKbHAR
5VVbXK/DWhyyyr8yJpkeCrutt/+PujNZjhtJt/SrtN090gDHvOhNzBFkBGeR4gYmShRmx+CY36if
o1+sP0hpVWIkWyzd3S2zKsuyzBQCgMOH/z/nO5YWjZtKZLfKs7/ETuYSscMUfxN6gbHt9BCeY2/h
IB+hkzSpU34HLRudFIcywn3LPLvOJo+1C5D/wivRRxltW31GeE4IqxLZnj0+TT+kJuEz6cOcm2xp
rnK+qYswrobvnvSJnLEVH7YTp902KA3nJUq6y24ask+o+cLHrtScFacN96uJIfJFz2NKljzYJ1ex
74CCGt+NY4jXH1L5yTCycV3TIlpSL5PrnCRHKv3YkXGG1xsdp+dGL6NHp/BxRjQGnutZksjOid72
rdY65U458auVSmcfV+OVSUFxgdf3wZARJpaUmHq7wvBnoeBc+EPw3er6ZG9EufdS2F6CiAaqgci/
jaVJsq5vlUTR2Y+tQ9Kp4c7d9p7dugYM9KJz6/LazYcvbOm1pcw6Sh58eNhI0/A6Joh45QANblau
296wB3tBEItvIEBnMw3JdUb7Bu9a3G+MKUKwh9lPrjOLCNAyLqu7tImxLMbJkN1OxXhDuBqwiaHV
15PWl/u8DbWVlcmBlrZurMYsRnJppndJlGuLoPIBXwR8stsUjecXUlWw9pi3YzM+jCkNcGnQ7WiK
J82ti4skd3ZEXYW7il5ylJg9AothOsbteEDMNqEZs4KFFZXWNphd791Qz21WbzgY+H8WPftaiCga
554yGhZGbBtbf5LhKe6bTVh5xivKSbZzYAPnEjAuF6dy2r1r1l9x21Dloch1cCsXKd5Q7IqMPolo
/GyjV+y3Egvxk0nqjkrDcYWLtl8K5Twxh3af27I/kFAU7OO07pYm0t1u3VYAMwnCU7vGLw5jJsiV
jtDisdCbMwfasJHPis688lwXA3hkNnbOCcoi+obqTrQy+F76bRY48YUZBM7JdBi25RQPO9/Msdt2
2WOpJ6ypdWA86JmBQZ1wgRXtJXmAKsIuJa8RQNnyoQ6dp7BmZKYxnsXMlEzfrvGYi8la8rLmE1sC
I3lWeGCoUR7xHLpDPpPxtXAiFDGIkJfKcvIte4F83SEyvLRkq32D/otUUBTxsuxhmUxR8VCmvNKh
pd2Fq4u9H6APgQ4P06elqvARvTh7v6FVm9g16eQR34vcyck/d/QP17VGozvscg/JIM02Do6JfYNj
uN82kCZmvVU5LwRj+I2DKHsNkZHxQMpLxDxYMo6JLj/01H4XAXaNNg2qT0YNqMENKVwjs+aj9Cq5
c42YxEfTJQRBD21n14btltMMRpmoAXVNg3Ds17KPL9vcaQ8UB5nDI4LgZaZugDzbF7xD+WqBF6HA
AJeILJrowWpbdQmOIr2HoEOTQssGya0lOf0FisPftYbtdKHa4kGgqli1VupRNKF1tMqzqF9Outly
v4bWW8e6ZMjuoTE+D9SQ95pfFiSbWlBxEL64qNgiYApe3Yo7h+bhKjeGF3RY/rRqgRck6wDIAfrJ
VEOnIyS5OSgghXkAONE8BlRSL4qRxTL2ovKG7rZcplrsskWnlLYkKgO6L6SbLxQw2ERr6ZYjj3EU
ZpM9TEEybtBOMWir+BumwnBFUerGkP5No6Ue01EwwP+dUJckSMZWeIUoZEMqIisMUeSi7lPJHgTg
Acaxr3HSoDKhHRGsFQDvkN1SnZaLysoScylmsx5CIArCjh0t4TQ57GpzcYXBn2zT1lL4uon9kAN2
1ob0DrrMddlv0BAzByUYFDYlIXGbSM/0nbQ8Onmowl7bSR4Sd8iovOvjBQo07Yr52tmOI0szm1Vt
VXuBfu9YJlbBse+Ov0gMrn+6en7l0791UNgYiVwL/i1WM0u3DHidb/v1VR72minRbaai23FC26Rj
CycBVdni9xc6x2d5po4qwMCJZc3hhefgsaC3+9QlgXRZm9KqDgQCieFitCdiTX5/oTNsIbcBbM81
8IMYuo2F6Qw8BpQGnFMOsMWkm+qui85tkgXdleBzN+srQROUMBRD24/uDZgD3QcsSGN+Yr+4p+br
A00kVgU+AdYlZ34Qv3DC+opUqcJBvhVLDep1QBnWIs0e4YKFpFNuPM31yyf0E0l31NvMuNankkqD
VdkIvFl7o8vQL3X/aDQtIq8fz+aPtDX3ZEsX+W8TOv+zHM/tazHHM6jzP2r+Nf/K/kQ+8vevm/Uu
b/4PObpspG/a13q8fUWf9TMnlJiF+Z/8T//m3zkR92NJTsRXQqCb+U+j6PAmkdPwscr9/5U32zaW
//f/vGIEVOpL+6vy5se/+FN5oxnmXw4Oa9xQOuAN/BJ8Sz+lNxraGwxPsLvwNvEXOH7/Jb8xxF/k
sSCJwe3E6Ke2+i/1DXRq4nbcOZLmp2TnD6Q3s5fx36POZpx5uvBQ8LgzWRUl59tRRzDg2BHifRXq
GkcRRzXo5Slm6tuAf2ldDlrNalyDpv7lOb0zfZx5BX9e1wMPSsibA1LQmOeXX0Y7UrWi6sr4KqIH
YhTHDqV/lDeSifXSifNXi4hwFaCD9M306c8vLUiIAjPI1IJN7ezSY+BWGTavqw64B96vsurWiS+n
DWI+tuW4J6Lw6JGQuJnCFl6+7jh9D/uoFuEHNsWzT/7HQ7BIHuHH2Eiz+D1vHwIYo9DBOXsVy5Bq
Mopgka0UXuJoAVTUoFqgJoOIZDaVL31RK85KOaD8peFnabkMkdtciESjQuyAuqk+eEPvDAxLsKxB
jgV+5ZtngiyJStEZJv9E1cLoAd17sl5ZXZ0/jEMzjBC9DL246EQjyw/m4fkPPhuRlgXLkHdEWd41
zuZhe6TUSUPsSmcMcGxoi5eh8B2OrUN8YF9oPHYwM641vyo+sbCHP2c6ppZ/57D8Zl2bvwcLnDdq
OPRXgDfPsN65buGWVf6J+IHoU+wMzQsTdrQJG+Rbvx+H85f1j/tE9AYVlYlf+PML+OULgNo3VJMW
nILI1B/o3FQ7I2+NDy4yj+Xzi9g+U44HZAcv89nnDToqLADOnMKAw1ZmhRzdQ11fN1XTPPz57QBL
phSLs3MWGL69nawTkNDM9Ko1nPa+Uk51Bcis2v/+Iu/djgfjUlgGi6Tjnj2zllalUFl8JUF6kaNq
U07WSb+8TZAMXfz+Uu+9HvJJXIyoMxf3/NtEdRUYQZxeWfXUrjuSKuplHrZ0vf4bl8HTio7OYrjN
Oc+/jgLqehgn05iHlU73SY7xU8X01X9/kR802rNhAPNeEBhrUBVC1/b2Kj3BsTS9o6siRkS44kjY
IQsIlL9kZ1c/STNv7nox2fpKDhiJ1irxOLbUpTDcLdBZ6Du//z3vPFtkQnxeWFe9eV/39ueA+Chs
nDMn1ch6T8AvWhKNkJ/fX2S+p/N79k2cvkRh80lbZ9Z6ai8mfSbjJAQurISYzkVbyEdSNF8Gv/4A
Pv3ODTlEbtNaBD5MlNrZnEVXF2WZPZz6IA33mJvGFaHL9kfLxfynnN0RMl2GiQXRycAr/faxJcQ2
+eDRTv7YiUOucOmANIlAruBBqiyAdhVNXaAjJNLj40rsJ9uZtHVtJeYlwSnBXiBrvKfKndyJJEST
VONqXJpaktzarS8/mHnmH3P+Y+HSAzVAzosN/OzxW60oKyHEyRFQ5BCAlS9OaKPGGjlDcejVdzrC
n9vfv/J3lg7WjX9f82wOalAwtkljnRLBb1qStosrdxjyi9KDzoVKycF5kTVwNgw7Gy8d5Wg3v/8B
740D5NDIomdktyPOvrO2VH7MpHJyAwi8nVar4xBF8QeD7b1tA58NvF/D0TkQnZ8UVGFUlIv0E/sK
01y3QyHalYgMC/feBELMzlX0WSuVumv9kR0NRDqPE6vjybWVAFda5aSC0azUEJ998GEb7z0APjqP
ydmZN65nH8JkCJC4uGwYx96KNODo1mji7IWOrFhPaR1/qsweQ6lS1EtYx4enQRItGsVdzF/5/jX5
qsZ3hAL9B9Psj/3k+XD02cjoLIR8QN7Z0Ogm2++Vr5/aODEoKBXUookv7w6qU9Ap7SG+a2tVfHbk
UFzUdR8/mqpBYBJXakSLxh5+7YTkcQ6lTA8SENP9nw+cOavUZ8ywATHPfp5TtkrnmHDSahvbG/bV
RZJ67Qdn9ndmxFnOz07AcnhH56tnOBoh3a3ulJd0CVdVY0UPOXybRTwFGAfpquYfLNfvrTuujZd4
3tBxivfm9fyXPU45dT1Ze+o06G1zYTSpWKoU1CRUYnHdI1/xaUPPSIBR742jFRvDDlp3dxcgb/lv
rDl8koLPhqYyB/2zjR0t1IKif33KELatp7j9rosh+2DP8O79euwcIVuYNmfAs/ttJBIJ6sKnvBb2
svcQB0S1qrdtEZm3M1+TpTdSFRsJUpoX5MY0Gh3UJoK4X+sfPPt3FgugMuxnbZNVwTxf/uqmdjGi
1qc+4qyQCwN1bPuK9PMFcBjU1GmrXPOjBeqdrx9PiECBCM6G08PZnJ/iqFJ2gRujB4OklXR4gsSi
gU+PZkHzbm9JwofaUVxiJHjU5nnSbG9wsq3RLj+DpfQ++Orf/T3zRMSQR/VzngkxmV4FX1eeQDLX
e4a3XPkwxz+4639exCcEinXnxw6AwNi3Y1yTYY2brzrlg4geYuz890ZExPOfzg8+dSnBkPKIHKBG
9fYiBTblvLL7Uz4zuszeSQ8T9L4P7mT+pW/nSC5CUBNfrA970DvbX0jNLzTb6dFn9eKubKZmH0z0
G2hB2wiDfn9DpGH+82IeSWfUNyybuehsrIwY5HGg1ehiYzkuLM8Kb6LBjj+ZaiDLtx+oc4oyMR9A
8bb7gZPLF/qJ0YEC2jGcpawrzQUGu8yaAaNu39B8WStTlf3qg985zwu/PhQeN+U4sheojzBD/2Pe
sO0AJoY4FVAAzEXTt8CFdfSfFzayUkkutR3j6fV9gjrQ0Wj8L03gHe5ZO/vDMTD/Es4JfGHEkiJ6
PhtoqTkAL63GE/HO05JtaArxMtY/eC/nY4CLQHDSbQPgCOx7/WxrPnoeucZhe+pljb6uT/qjAxjP
GmVy+uDBzkva2YOFrsm5lx0MpfHzHKa2zs2+YQCAEatvJnLI7SWuSfdA2d7cxAqJkj467rbuo5ta
dtE1WEzttfEr/1C61XT/wa+ZP6Df/Br/bHmIXXRKomhOsaXUkUVE0qjs22td748Vbrh1FY7RQ+bE
sDLG6VCGRbeBJWfsXCcUYFDo0o0fvO7zzeyPN/Hv53OOBhvGKQarXZ+mXtMR5xnGN9y0GUZPir5B
SuukoZa9RlYCCq6s/nRWm6+O4tYkVUoYghoFz+uXlRsVJmRcW53QevVLr2pQIIL4/GDCOT8j/LgI
Uw2QKNRdENDeXgRhZFVnKUOgbMRt0YA5gkd5FPWwZXhDl+7lcPnBe56nlfP3DAKN6dqdiwje2XvO
NIDHflOdlEJbB8tbiMuclIc7zy/wmAmK53Ip9AJbiPDi24S4BWPFodmyFybNo49i1oz3PgLCXfik
OQq7bEvePgEzkY1tZIoTS+hfTB1OZWzqloN0N9GemN+MBRIUd+9LS18OPgLlFu7PhoOBvC7ysvry
wdM5n5TnF8K+ZU449nSb/7z9OfhZvMIxmxMaIo2YngItvRHTYKalZ7nJkpzz/ljgyarWA6WgGD1z
6byi22qqg1bGPl1Ty8OxgPy/3SZEjg60DnWjO1h5lb5+8Fvfe5NMzEyJTIZsc85mKlYNvaCDe+pc
GU40bYjEWHo6RN9V3Lu+i8620ShihCqqlr7Sm+sWIMCrOfWcfHmTufPBSnG+D5if3XwsQ6Zn6x4T
9dtnV2ct8aFdeTK0aqKH3Or91oHe0H0wQb87ZHyC8gyWJbYdztlHk3mmTEii5b5hlC4ItzbIC/DN
jE1VKr1lkOYFbpSCUKLOaaeKRjaCt1VZmdkpDtD+gZ8lw+CDyeqdZcO3dE5+gj7WfCZ9e/NeU4di
8vyj8kb/MpRWdtMZUfSMV7W/+/17f+cx0wbEbTp3y/jv2QfsRoGVBpl2LEZ32FsIn9ZDWmkfTBPv
fAdUGU2acMx+lMzm1eKX2c9lUx60An8DMSO7IBjalaRcfJOmZY3rBlnh7vc39Y92CMg7srdo9LAB
E2xWzy4op6DLa5q0KhbqSQdUay1pTssSZ2BrkZgcTYO+UQjo6JgnXZYxG/XjN9lhFfngTTLvcHNv
pkj2ZPSbQORxTvbpkby9eU5P0dC25ZH4jyla4qGswjXA0OZpqCfAwmbTPzi+TTciStl9fbUQ+aAn
oq6kruGfWuYC4FpkH5M8QIqc+y5YtymI/HYPNRaYgDCKSXvUMTBPB/KS9YPWmjMzEutWRL6J3aJx
m/KwWwqnGU7GVKZ3JPtUX+kH4M6zoa6USyCkNVHJeKeBfw9a1K3t3NVegL6nN6gfUKChvau+NkoP
MWkM41fbUaG1LhBwYLYkBmU3jODp9mGeDurYON3Qb6rWzr+O8C60ZUMxNFlhXGlvlWXUwdLPZoa9
0Yqg3ehu2OLzESL95kqCYMD5GtotKeCFRH2mZLfQ2bzscV/1n0tp4jiLhTYVywKyfrVyO9N8NsxQ
lAhcoFMsQoyIV3FsFkCsG1Oky0LXZYvCwUfH5WM93TWSbhV8sCRyfSLGnZxCzwCVTd8iIDeIFvGI
t4ghpcZe/LVJdYlCIGQVWUW1xXoiegISN2bqAZwt/NrLtznRnj4UoS5KSYiJPTfDMMipWcPYbrYe
AUKOsI8BQjaCzfwhHjYEqfvDtS87b2sGin/ct2r82coMjO8yifWZE9JjTe7IMJgWTRDi3tfn6RnR
W494B/PRdMpNQB1IkOBho3MwhLeqnWzgBaYZbKMAPVf20CSYXFYJ+u170dk10dZAZKHb42rF3oFE
Dp365Nh49psQBlKneDsrconqG0BELJu4OMWNQ1aEcbIU3DzEi50DOdtWRgYAsW3rHcTa6TMIi9BD
sBQpDqpRTl57gnpRsly1kVq4fmy84mIMOQBpw3PRimw6SL0YtS2G6xohEQLMUxWPMl8ak9tk8ExR
YjVZWKgVLsHEWjTQao2lExv29diI9DacKkaQPmaVWrQV0U3k4AxwSYvax/xFK5RRjUUeG6CpvL4A
6oaEf1OM0gip8pqdWEQlpdRlN6BxWrQ9osV16Ad5vUaWZpmXIoNwj4g4Cb9YTdTom9CU7l3hjMO9
OQon31hxEnUbGl7Y3MlYTe+JTvJYH/U0jtDKqO66C/ruxiDw28SLQ3L5Oh588c1Jh5LAlM4X63yK
uwuXeKStmRGNCepI7YrQjMx9YPPHLCs/cBZ9XyYPDpabnGTcOrqPK2lcEtCrXVROGMmFS2gFNmCv
bJ19ocnmvsG4gSgpUEjyyCbq0a21zaeGYAy0MwN5Let26i3mkLBS2FatjmSgH7PvH6kb/jPpwlX5
Ku+a+vW1OX4p/wfoF9iX/rIQzfqIv3UPswDjf/8X0ykOvy//a/NFFb+qF378az/VC+KvuZjDyded
5fTkTrBa/C1esMG1UlBjJ8J2ZCa5srn9mx1i2H/pRFayQM/EEf4l/tbf6BD/Lwspz8wNYadE/50q
5B/IF2YZ6Jvliuac5c71PJKRTfOdFmeW4kNBiLV0+wLXStNV08nMffO10XBzdDg/oE9gPHek7zDz
peKzDJNN1UU7zUcHK3IG+aIChk9i0Np3k2DVaxEzr6e1nKt88hyCaMSnlq5rMVobAn/iXckCtShG
LIUE6+mrRiV4nKyHGsb52GNXJGUKF7vnYnFWvnNRqOQu0qYt2WXdDHkIruJiqEnGcTb4HmiJBOER
90619oyyv/I6CwSCryFG1OJM8g6b25pAoVU5BjcIwR4D2a0SzUW55m7yKOg5DgRYUuJAosmXl6MR
QZoDVrnqJ0c8weWJtuXE9CIqK15N2NKXgVORrqSrh7xLbHxewtxnpp4vXCf/jonPXwdVr67prk/f
bS1+Ft6YrWbc50oBRaKNhAM856JXrFHWhfT69AZ0r7HPI7NeSl91DzHAICp9FPMPNhl205q+sX1r
hbkGu8G+KeN+NZbOM+xc49uQZG6zUJTn+pU0Sv1mHHCwryplBZeeYPLhqtaE52MyjxQsZEE6UuJs
wjzwvpM1Za+jyGzTtd24KGD9Mg8/F54CEQonVF2HqXAfM8AVcHbjabxmB5CfTL4Kul/4gBccCcy9
suF+XMNskce4dr/7TYbmkdTDiZiCph/3I3GUWyKdnZHEn8aP4i2pGyGWqERiam9VR0qTKXv87S1+
h1UPHv9JJCj1XpQKsRiqSr8qcxP8Y9OxMt1Xeqifutq9IZbNYlY14mrpZJxXCFV2wAaGCFHboEov
i3iq10ViSgSErJSHQWTOVefzNqI0LtdhE0PZr8sTZhekmZUphxPHA2gHVT4eptD95PZSpIdYWDiG
DWuHZxhh6BSMm1CKZ7Saq8LRdbC3U/wYz4aDqUCtj1FsUer2tppAV+IWICgwmK7Iq4kOaBLXIf+I
Gd7giCQfpJUnVuVLi4TIJHUXXUxIYzM+4bk6hoj5Qw9cJBvpFViidYjWp81TRLnQ3QH94alF8p2U
i9KbY+lqG4uhXR3RD1+ZnbvN8m7ppcFqyNU92FJ2foIwAh12QgrikvzVZePskV53xV1l19uyG4n+
+Zqa03pA/Yml6Em3E3Xbpu1V0GF4tUga0P12U2MH1gNxkdV4s8bgyEIJReBH9BYcYfpUjcy7NRjE
XRwnwS4jGQmvAm9V8y+8uJR7XtWmy4aLrByW7KHFtkttUiMGgAe9YwKPidShs+zp2o64bpSknILz
0F2T0Fre8dlcGsk1QSaY+57j1HvAkjLHQ25HmDpV6+/NfMLYL/djk1wJOrsldrIR16dlsaOLv1vM
Ki5dk70y4+Ghr8mQMHLU7khcrcK1MI7U6yByH1ycfKBZcxgnvnoOdGFcRsnYLYc0/l5k+BKSUi2m
hLN9q1dPZdV/00jmW1d8jXthwZhlZ9YOoFQrGEdxvDUAV+4a03gZZTqEx2wKzFUfq3Y7JjLIbgjn
CLCkgWRe6Gx2e+g3LpA/TF/w2hqSAui/xOGe5PDa3CQAUFZ46qILPGQj0lkyK8KH0O9mLLSPth24
SgT9Tx/XI6ixMI1eY01/4cTPFBd56U0+oTLuUtCcqOilY2mQ/1rt1hoD9c2c6ltd04Nb/G/46EOh
ndj5FOY6wOWF54Ti7ZGabroSpVbvkEa4Dry1bB+GpfHJh1C5KHKFgJ/oqKWw6mCtycm/lUmC7zk1
pi9prfyjZcabMCChxyWbd40yFK8mGWMLw7aOjtDvIC5KpL7eE2yNFm4SyTmwCmfirX5Zx0l8oBvt
H7zQa5cWLdPLQODAjHCuJaW3VGV+b2T9dVZ1EFhL6rBTk11WgUyuAtkw90cP7siXUejNI2nsGyv9
goF9aUfhnRuPYuEW+isQz13oBAepCtytSJ+bGaxjOsNF2FXlWkuJZjHE0Uvbr/kQK2CdFs64Ir2p
DeMrdm5srWHL4mPEO9KgMDfSAS2dlBy6kY3dgDeVRJhy7bnJAEXdjZdahGvKJ/cengw7bpAKPexi
xPn5VH4NcIBvskYeBt1PvnV95m3tQn7z6+LQAxDauGHKHt1alnnXLiWxg2RBnsY8vqrAeuLDhFXZ
yWiduuMyqKB8pmAfrU/G8GmaPivbhLkLhYSnXcueMFpzodziEczVZVazqjUW2Mp22NnaZ5gVW1zK
4QIf26PrpdtE+0wy7K6teggjA25EbDuyruRc4kffjQfEdretLm9qYERWMexhY/M5gBqx3O46bMor
M2wv4hJ9QZzIF9eFmxR76oiBfd+qet9LazXK7EhP/CGooqfA0g5d1x5SBnEBhzJsCM5xfCprBk6L
UH8O6tk3XOINxxsAHNZtH+NROwjNvNfo2SzcWju5vnyduruK9MuN0QUQoEuwt91ofXcCm6M66aLi
i9XiekpIP9TDEBCAfUff52lU33M323V5eHQaphlasAtTT05FZuzKoHYoJ8XXCfE5oo2ufWGR/xkR
CWWPcOBBanSuIqrLi46RedFjN8LT/xWP0D4s7bWAeJ6QONaOBidAq9/4wzNWagBsHKvo7JjrURhH
P+i2gCO1vaerfQbxkrznRWKQfgjGNlKP0RBemOPj2Efki4SbYcAeB8Vnkeh9edAFB8o47G67yt91
03DTRZ1cTr5ct4H/jY92FSlzS5U8hBgZjHu7+qEC0b45ZbmPfH/DA1syNLCJRPsCa6A3eVtZgwHp
tJXuEEhWf6kjIoOJKJ+YNmBzV3yA9SnQ24Uum1tBnuGctyi1aj92ydLN/WVgYUOviKgpdFI0k/To
KTxi4No/p+rVy5zTINWTMMZNW407K7U3djmRhNpny0wWKxgTfZPsQ7fzVjjsclggNcYckq3uEPND
hGpXNiktoiT1yxKXI8wIiOzhTeu2D0Vvaqu8/zxB98ydrNiZHS5JnHMJN+qPhyb/xqvcpzA5oLut
hjY/8mktBpWsutQ6OPhFqWWlp7rSMZn17o1DDWrptn2yNlv7SJclXUBMWqtI3IZlAKdMqNuKjUbX
dNdE5S2nwcAE1O/h8IDO1hVwSbU1BhvkfIt7CXM0Uhm40rPZysuBvRDSubIIa91NynryqaPdY8eW
axPB5YWvMfycTtcJGdLs+9GMn4ziHqPlqSnNu6IAqNeJTas1N5FXXTjU7d2mX/QKtBENhpVVq0OD
VMMJqxurFrde3O3waz/3unfdtPlG8y9Fr61w+25FHBAPWCCHVJd5791D1Ok2k958myf0TW4RoesW
3ZbcnnxZNw+VFHt4g4t5b0rCFjUYnVXbj4J17cEHoCbvdsBhxkecIQuXKtVmRnlslXfIMHh7Vbwj
XS1a625srEfbZqiX3spOoMr64mtYv8ho9t1PVK8DimfrXLSfEOR9NkbvWRC5e7DdbE2XhikAa1ko
kkdTynXsO3sAYrw3yBoJ80I3SdR8tmDliKnqmG7wpSFNqu2yEzbGBbsTguXipUkmeGD2G4XoYsiP
uRmcrPAUxM+yYEMCCDwlUlFqe7yUnxVFhzzDrSPKpVbqz2ZIwtiMKA3QJ1NyT/VibQN/KOFnc2iv
NwWQXGAj6YI55ksFuStBKOzFvBBbu3f7aS9jEgmdeMv5c0dlaxUKn8HTo08oxVYSCUAqAqtGYgGY
sklULWCCY4bCSBPcutVzkkP2kh5E3cm6Nb3cxG0IZwyO8CZwTcgnIyQo24Bq6nVL173kgLcJMF7G
KfYaL0s/VTjh49HdUdg42STgLbXsxTcUAoUvyrWuR8t9McKvICqGLVYxIgZBtBuPZiG+2OnEmDHv
qS2S4jYB9hf4fRNtlGwsVUX4aGU+RyhGP3thxUIqPWyti16M2wlaMh5U0OpVXd/V2IQ/RUWAFTwG
BnBUA2nfhLGzh3CaAqhByIIJ4WwhiC1YoSGcmCacC9NKXwDJP/XMz5RXaQuF2jwkMeZR6rsWo/kC
qzpeDXF1ZwzupgAcdEDw9Ciq6La3rfqRrK5vybyWBumlpmEPxo0HD21WX+hrUcanoCXdoNIOMI2J
kJPA04kohNjxrbL65cgQ8gfviAbilFnWWmWpRlMFEz5Vvi0r/7oLtcuQpfQaPP60FpBQjrKrkhNk
TX83KoDE1k84cfcTVZwkeX3ipKttOumb+5Yc2jtw5GrjE5r91BAj9wwkL1pkciIa1RLq0plNXQQU
TM8a5E3M/R1obtQ+x27S/J3v2VCUDYGVdqGC3tk02aRd4qrI+pWptbpBxFucFxBDJus77uCS1PgE
FEyamO1VaNczJmryIIPIonKw+ag2rBahUUfkfbREQGHsEqVB5kiq99VWplpbQJwoCLxeEa8R2p9y
PSdRAIZpWG/JjNGw1ofxlpFGkrCcOgggCfuOiS34ddkTSQ9tBFZ21AbxyY/NnsO31uybmujMjpxY
OBNZZJD/UgMXpq4YVdDrMDwSOohPlodlAP7oSIVed5Q/KHGwsXhsmUdj3pvgKGrNOGsEMASpjDD2
yAqYVELUqC+p/xnA6sdVRPjypk/ZbGBABziWJc3OwRVvndwfvOwBHuh+ImcbSnI4hrsRRdEFBEIf
mxArAYgBTbIlK6Z8SbosIzrNLRjcKOjcU9AobRmToM4b5G/u2pnU3dWRPLb0AJiPvLS8oYQ0s7xR
TUC08wy0J2RGqWm6t3/Av8cBj3pI2ySiCm3EQPk5rpH9GoyfKpJqzY1j8S3V6ThvO8Nx4SR6qS5Q
E7OAuS4uD7CVvqsZXz2WZX3fuEUC5r5w7To1d+DVAQItbKSUJThqU4b0DT0e1D4gwCy7TPpBH9jt
GlO31JPJoGlYuYOLfoxmZw+oyXWGu4TsHuOVA1zkvsbSZ/rplbQOkR04w1MOBv0SD+a0AyKQt+zB
hn5JaHa8E1PhGLeV1dJZYCYgQ5e8PWameKjGrcTOHGxt7LzxorcyChVUzef5rJTeMXE8r1zg2W/t
VTcMSQ8RCF3nQvdDquyJ5fAuwNWro6O6uUo/B+EtIYLYGCmIioE8hVse77G05UafRlA2thkFS7Ma
OnuLKo293oh91lgUre5elYOHzsbxaW84KjNfZem3ELJNcTMag3otGnYomQ98qUGGvB3kqA6l3hWf
S8Mg83gA8znte33UxbL1A+Lm8xnxKe1SNlsppuo2ipPy0CVBeJMEQRCtPEr7sKUGrOhOPIi9HIF9
2VUUP8VZorBHZ7jClE6kNRS5cRExDcA5mwLOD2lovKIf8Pd2l/pol2zvFpBPcRRgYm4wMNKrTmVv
HGpIiVBtctt/bHr8uJXs4R+Q/0n6T2YrCKoOik8KG2MyHsAhlfPb74GPlLHtX3N+sknuTpK9MkBz
V3Og98JGjGFtBlf3HoHPNd91APvdog/0EdNQJO+ka5pXMq61DUFH4iK3Qs4LxmWsE0RMND17iNwo
8z0kF2a6odYxw9tZKO5SWO5PqKvLQwLU4i5oavYjFiJWSlkd1Tb7/7F3Hll241qXnkqt1y7mIgHa
RnWujRtG4UMhdbhCjt4AJOhmVOOoidVH5TNSSE9a6v/dzFRSlwbAOWfvb3MYf1NlInruzMzuXRGI
DIgjnpIXiEHpcaiojfOucz4WQYmhsB+c6ikvZo82Y4JOKW/TBgaLoz87SX3Ne8RQESTwF2hSSD6m
kYHWUfQdWwz3GUhQmL3BgUqTtGZ94dCetOYuV8hDIFEl7jvZwCjflNi9wsseIeBbZ2o5zSQB8NFW
Dg6tH4fybXEFDJrGIFzEvzEt9Pz6dHyk50o0CHys4cyJdLIB2soh2b2WfsFyVUr32NoyDjbSmPIA
G6g7ow0nT96UeDcabznFmmxOcnmf6rtRJ/kW+5p9SedzDgJwM4PMzuG7V+fSXxAXQVT1NiZpOD5b
TvbZKRaOOJMTz+ei1MkNABj3fsTdyomI+B5Ro+mb7JTClxZ0d0iMN12VJnEpW9u7pXDnN+SzxHxc
MrzwBuor7nd/S+Qk+Zgh5IGRGUxBh0DQYjiDCyxWQoC1TVKv2/hIBylvWnu6KKRD/yUkzKaU2LEV
yatIymp7S54dHdX+DflXV3bJdkpCBp9VubN18axm7x5EJ6kBR2uKLqYq+cT4/YiNbGNxtAk6IBPR
fGYi4jsZX65i370dL+ZyBBizaZBDb1u3EbycTJsZBa4RVnq4cpsxPnf17FH8FPKTX/XW25xZTwUl
YvSfCoZQo3T2g7iJVZ89+11+gR9df5iWKr2q5kl+GTk4wNTCOH2hWlE8l808fy5dWb5z3N49j2dr
F06p3us6Lka+ojnQZ0MatqCdSguabtUWNbh4R1fpacBg8Ax7I/8key+9LuDffXQXX5FDE1jZHuJA
+WijeX4HuQL5aYf7YjvmnfWSaBWYHe74E0kO5sFZHPDHIaFt17NIltsx6GPa7nbvf8i1W5wLwjxg
RjhH4404FCbX/9Q6JcRxTkjOfhTF8KKRTe/zsVfXsi6rs1B58I0XK6DmCpZjDbcBX/QthGjek/hi
nonILuERbwdidp9nXTlHwjEEQHCERlVznbAFEsKZwc+KEgalSRad7FgeOhZTZS8JzjtOa3m0fpJT
1h/SRV0NIPXpPZPgnAwJ4DcyM0KSxPduychxSOjxLibyn8Zl2k+1BPpqpZ96ON4bt+ku+ikr9uhz
+rMm9l0CQjx3B7DwMojo2ONuvofQSzHbd8NZN7MHOUSSEFa/x78E5byJH33h5kff9fPLhhy6Fdjm
72F/LTcB+nlyXj/nw7TLq45aReUUWXV9bmjFb8UwNbvCSc6HvnqySmsvYyVfgtnQWEpz6+DD1QS1
cEzCOj4RH0AjZvQfHZ8XX4OguSYAm06LVekDPa39bHqOdKGltjR49bXfevfDCGGb7iNQ9S6IP4iw
vmAYsRu9fjnajfVOwVs4aybUjBWvcdSCkLWYDvVGBvtw+JRDsABHJ87auquYxQ+3ceJD06y5L0NZ
BXsTDm+npNB8x94bmjb5E8fPgniiYdizvB/jjDCuKemw8ofzXSjzHXOhQwII/TAMUbP6XOezRg7e
yQ595xTR7D2baz28m2Ebc7TWWFZkYt2UGHfC5tgRypXQ2t1jWJXA0edbp4jIgE/yCzPL5KyHSw06
oViWja37lbhVJDsCvDn/uuJaagKFp8xZEdE5qdKEfK1ZcDTqwvFjuIweDQ/7QHndntD0DJDzxGYM
CueuTJFj28GaYD5Me8tRe6Yx7+ewmemytZyYTP/WLWidK+J/4lEwS3O98cYKgfWUnMO2veWT2BcH
fIHOdOqm/qx06T3maaYRL/LGFCUJVREbiQr9/FBWpryswCXcR7F9FUVrlI5VPXTOfCmS6dM0kZvb
KkJFgsu8zZ+ir62+sb/nBA8RFzw+JPlg+pTQuBM5ctIOQMX7PCuCa584c3oU2pyx7pq9V8ITDKs6
5/DBjyHOebn1RfGhNwE6db60lOniDrWije8W5LnpEnT8wDBo4sPahkxEq99qAayQrb50xS0jwrMq
hBuZovMfwondaeT4JauzotP7zjLXtQdxZsqfe2D6t7MyW3J86tu8U95LMw3hHapAEuNiVjpOS3Z5
EZFVWG0m4T5MVALbErLpHjz/RvsNCg6obvuKKctx6Mv+cgzkOQoZUN32+KaLO/MURUV6TVrcwRN9
dgcqj5Zbj4zatJO7cYYZC1QUvijFWHGrmllcjSMsqm0H6MVuXBpizq4v7fcg9ZyzVXYQZpGgETge
R8iBB3IcH0jTtnZTMulzU1f9hymH9uCTWMJLUd/JLNna9UKyrH9ndc4HIcGZsSQim9vyRM8l2AwR
3a/soD6B94nI5gRE8SIp3BOG8xNcmfftjNO6Hi5GsuU4iOt+57YNwm5gT1HblrTWWdijcoI+2Nof
5VDv2pJfk+fqkyPlXauLi0Zm14Dhd6DOpg0tfv9ItTSf+amdHgZRPiFsPA2pkI+mis4NjbwaruoG
vtjaFuRDmFLRPU1z3r2dKmtfKKYuIaQftNCzODjp4l0EWr3LE6DNTc6wgAn3slX9ZA7BhFCKfTnb
ohp+DrrgbVc195Sz5GFXfQVPf1TbNjyNLQAvl47xBPLf5Mml9AC9tBdQ+dOb0djZwczedZ59EiVx
Npu8oy+jZrQbdb2dKAjfZYOYPmg9eVjYx/5TlozGx7Mpp900gV/cVhlKjK3FJ+gSdEmTdINnMbpF
5UIwGqFL0RNivca6YEJuXUsiN981iee92GvPreRvCdQjXL+nsLU1nNzK0d0eB7MisMgqgRjWKFpY
F8sO0JTtHD0x0nWOu+EabxMctjaFtEe00LLTAQMpt7SXj6vjih6cD9MZtRFzRAByBE2h9QpLJ0ku
EsnwkmbwZ3tONh3noKyHwCk4mIEM8/N30ozzeBW7cqa52eWatIgaGCtY9H/Krv9HDPIPZMa/EoNc
vejm47cqkK///b8YFqTH2D4cAJcWD+o+iQrjXwyL4C/Hxqi/2lIABuD1+rcMRJIDjDcGG5KLAECu
1ph/qkCE/VeABgQBCLJZNKrC+xMViPvV8vitZlFEPqwCj/oLioZHhsz3msUQCZhVz8kLek1ruahm
cIJvWjef+Rhqo9Qpyeqc0WTSV/jg+0kSCrxpJz/qoGaDNvTK7MhUB1rS1sikNvPNyArcxpdQmn1F
vISWhqOAXekvFcJ8JrqmTsL+IacFT3uiJZ3PjU++g1wBuRbKK0YoFJKRepuIAvKWuwOQlU56p0Q2
sbfkjbXKr3awHxNDB9pKGpaeNErtvr4CQyj64WAWrzT3Gv5CybjYGO9Zuh5YjLaZZHPDTh4TqI4V
P3rJiCfLz10vpb4qa0N8QVTRhNky6CrKQ1Yltn0Op9ViCD70Ntrt2dVf4tTqcKa5YtD3ntRRexcZ
ou+uW78q31mqsYITuTadPrOrwW52KB2SF+IXCPZk02cFq/w6J6gqCQkN8ZYYt0g8khvj9pbqdh6t
foA1JfuDZwgkONSCUfZ1MDRYGYqhzdeEi7mwznpcIAyPkTjQOxuU8REt9l57zDzlnXXYOKNt75It
Q7FvfFhz9B1h/kPzeyYLbb5Cf2hzzuj19AVzb2c+uokpavI1kKdfoFxPHizaVPRjQxl/dGzZ5fAj
s3Z8bD07A5zYJvncFfvMhvfxUtmpdM8loS/hZ9Vion6OJnfR10ELTvLCHvg/7U3XcJJLByrK82pW
7i2zzDY8uKGePlQCdD7qgRghR45H7o6ksCDl2DdwcrZobrKqLTXY6jZJYTlrz0+B9CoUjBSvoffe
q7P6fqm6RO70lAwPPZ9acQC1GeabQifBTSDidSd3/Y65eFiAWuVflfQXG9JLBhESGFfYw3CPmDSj
Bghqz95CvNTXOhjDgj64qRk2US2V4EIOPk0CfAYFZ5JNqlRTH+sMJqVjZ2V03gs1I7SwkSPvu06V
y1Vfh5beL9ginM08WavuhpZX8Yb+VVscBsCCj2je26s0AK18XnkctgnhDLPkOqB1muw41pN027e+
874MjSIG2naWL/bQhvJody4fjK0s6V9RIQpmpr1d3lXtCBN5HC3POyKc4UnbNC4Tio9MH7Iyy8n3
SZvyrgzGr0pPBiqbhJN4c8AzzbF48oMYBWuPXpxtmkCgjdf1WnNiX0IF/LYNrKMh2QE6K2DFd5m2
6QpbZRO5y1Z4VCenjh0MCB11H49NQIjrdsaYnAp6xN0N0bpMI6bhrspOY+Ol+gAtYnxUrkirI1GY
0J7TpqXOXSaltop7QqfW+MQDpoFPykcVTyMpnFVpXZacbOg3hAQ70PDLMFs4QGE4KIRzF1L6tctE
JF3gPLDcJvcA64IJVa3R4V7EKHAe0NBiOMioW5H5W7ZJdwlOADipI0J2VG50eA8IB7z0eRgmujHM
UwtQUwuws90yVc4Ld3kcb6bGd2/zntBWhJxQUu8jNQxnKxpvb+o6fHEISGI4PVauj7QWV8cuD10E
Kpmu4UkmmZgkDX3pA2LGQkQGZEtzpWdMN9WasUszrKy83ikPolclLcFW2PZKmqfN9Z542vrCRuYi
b0Q7ds2BGqDyNi7QURCik5W9LNrzbivyddY8RN8ExwZ/gQTJlqgvAVXP2cAq374FY+ukdLkyFR4z
qhPnsuhrNFRydJzkaAwtszmOmwc36bhb+Wi10yVMmAUgYzAAAq4GxjcHzlcjL3xlo9LNhpxo003k
G+Dn49C64iovrQDpSocq98m0QfASul1h3nZW4PUHya1B6TcR43TvxVMkN9oimelsXAXBJzCz03Dw
Es9q3tAtt++LQCIL9urcz89Tt7ftA6Js8WFICbWliQuOcO/Aw5XXyLxGnh3m/manZVGlO3cGp82y
tCyg6AzWw22nisn9DKXdBac+VjSwaQE7RTKtarcoRPRmp4WabxizmZx4m6pb6XP+AtmZ73PBVsGp
P4sRPRPGbazhnCTR9bRbLFkGTKDwe7jDeWXpD6Rzx4lEtqw17MK51EjiLK9K2k+in5jtzzbKvY9+
0diPXahn8opmj3Yv8SpWFbOwDIFQwbVGTo8FfyzJqg0K1aNbzF3kmTlhYcmOnQ/ReD7klbkZ8JHO
R4w/7I8MfAfOzljzRVzvOJnk6L+ELMRd5ZM8DbaeaOr9NE2Os0usyVve5F1KPeoCeZo3M3EyybEx
7GcM9GlouyHRQCSxolFPTjbDNY61EP7XvPC88y5RnqYGVnASFs9FMyxi7X/mnMO3ZdTg6CDXKQ0p
EiIQif3nLLHm5qIr8C7BkYvJhKiZQ1ph/xIuFWm3G6I9eigIQ+bSu+8UaQtPORIhKXbVgure3Uge
bnsqc7D6JSKneYyZRfR9Ol/VUxyQoZWm1XDhdoYpc2fNo390RUXLfIOMDl0ewoTJTHuXXa6D6xjH
obuHQCbwY6BSaFGGZGv/iaBNybgefdIqPznOwpo4fReGA/uJVzdhbRJzFKRXZSXXNJjem7urwbFb
c409dKQ5Iq0s1m9bIVvvsndCIa6EIbP0glDPvrgJyd7Ccq3GIIBfq5uF0ZdfW/ODQjU7vOuZpTHE
tLRaeoKxpzk70ZRTARtaVml958WBj0atDhL5pYFiEl+QEM/IyfV0SdYOOSVqTzBV8LD6pq+4cQHC
isCtP7QQWBQGGuLTh/ej15XRpk7jZL6I2sJ3zxHdyeJhTnU6vBQ0oz6ouo9pzDZDOVxOPp/xiQDY
MdujGHbHGwZkg0d9HwX+WQFCJr2YE+lW57EVjvA3MTz0zxVvOm+hnSWasjGnI4sy8h3VqiMe/cqh
P0BLSNPEXuw2O0soSKFJInNVLCmitHdiICPk5IRjZj3QpmjGu5FUn4oJcqUyfRa6qQSl3KckN9SM
n+5Sm0V///W0/z+Fzz/ECi/77xS/h5d6eamzz9/WPl//yN+1j2v/5brUAzY9TVzgvvdvBbyI/mKA
jF9y5VNCNFlNsv8KzwTRRxOPfwZtiSrXQUT/7+LHcpy/0KsT40jPVIAGBEzwBxr47x1xIWGG/sqy
Yw4H6CECkPF97YO6TyS9ReCdSWLUeEjn7DNcF9PvgGVUa9/4wtbrBM5a+yGydkFb/ODYj/xZVTE5
GYztGCWDM+a8vSzNW/yAv7Pd//ibAjT9Anuj8EEqRK/8cIXAFqMa5gfYVcqdqRizEzlT/pHN7+9f
FNjCw4S+UjK+Wi0/vtyB2+v+zz+c/41aLKoI5uQXzZa4RfNSI/wXGQOGcEmZhnR2tfvmzbr5uyL9
73g5rggICRxbuL4sTB1t3phvjYWFcDumJPT7crdj/oewdoKVvJamWZ5Mv3EV/vDAXl3s1U1kXL6M
s6QpTXTGPB1Lopgei0RC7FVTog6//mU/PDGM4oL3by2+Q4/35PtfhuUI2xrT141slXUL2B0I/ujp
31zlJz+J+TJoCry2eEBfA2VIbmD4nQKl5xyTXxSZJAV7xSEgMHF/Y4T82Q9i64dKDC/H89fmxbeP
yslKaeZpLDZIcJm28mO2fNDj8c9vG6iNteMPJgtfzPdXofsNimqeKQdbF6a4ISHbib38N8gouT7q
//RHvr53Ai4WDTi8OrjfXz0dYQUEd9EP3xQJI7ad7ojQDrmJbdofK28wMIKXfuiu2OoUQzMrny8L
UyvnOMEez9HwsiE/EOKJtLumrcF5ZjJxiFcdbSseNfhSDo5ZZGikSzECmHrfO9ICnMwWTuPKgSEL
ErDo6CRfxi6TQLrlgl2H42D0AlRfzeTgSnIna+BVd1Fu07LJMpyRu9o0wbuEM/w/TV//FfS4/uLX
d4QXFd176LB2+q/s2qwGOMMthqLRXISrxNVHwxg0NCN0X9z5Q2AxtzPOgTAuTkjYYKLrP37ymKYk
bSv6NusL9v2TZ8DG+Gj0aP2TXsHoW08bW47Wb97in3wwMDQx9PJxctp4vcThLkUmZAfFOlrjgAyl
8UL29rCzVeF//PUPYh98fUdpwdlOwM+iH/faNJ37ACARq5YbF9z+p2Aa6IPUnlwQrGiZ3ddeLLzf
QER+8o1iT2N3lhCmQC69uocUblkD/JuoZuLVNgZp6SEjHeA328Trqwhwli6CPjf08LS59qurkHei
M2bz6zdqOcXOeFk3beipoNn99R388UJ0QtkV1g1JrK/F96+ELvyu4ejMvNfBbOMsHnpvbKz3f36V
vw8M8LB49dbn+M2u18ByT1MsQpswguxoTJvv0In9zkf+k98iQpq+9CNgWvMGfn+VCvAXOCxmulQn
1UXT+IjfhtK6+fVvWW/9t1+xoGm3bjee42EndF4DK/IoMyrJEFxH3dLeZgSh7Cwj5k9O9UlQzk51
Kva/vqL3qtfME+LMFtoctr5eFurT97+sngAZAmGBOlRR62w7m4BN4MU1QTdh62T1KWT6/tYdhjje
EQ3LsJ+Vpq+3MNWJhK5aWl0OGMfyDAUL2SWMUOgEY44NcbFoZfDdunIM9x25PsNWm2r+APAdraBD
WEiFR0MXXxY1li6pDT0d17BxdX7w5ZKTDSn7Tu98u07Kc4/05pYE1JzwFkcutO2mXFjXTBzrdltT
KIHol3K89+hyvodX5CfMnVKhNmUSa6aQkRzPIEETnktuFNFSNUB+vYecTCI3PsWF3BoBMjoeQRMj
8Vl18eR6UjOicyuglcQOXt42LtPnkgQkLIBRm5ORHKoW6TVdT4Ipw3RNj0mZi29mMSI0iLR0QFsZ
MnJX3asfvC8nh3FyMzCLItF88nDKLWl6IKNZ21CaUey6iC3VI/Us6V95P7qJ3OAWJwRvqxF7uCRV
1nAwzu0IlzySI7sJ3oo0RW49xRNrLhABVMnZ7NB1TmuF9Topp/FhYSNCblX5Y7b1Bwpw8rDHOkTj
TlyvhWKD3JZdEw1TAOsJmdc2wuv/EVebKXdWOPgf+pRezRMxr/ELanJ6YL3Fp72RHtqACP7iJzw0
9PBMVakHOhmu9aH17QUxukSQ1pNhWZ2hEhzvk1VSempzspxpdKUVSmHYx9ajCuvJQ8qSOc+936Xv
rbklF7aNRPtOJXWGIqrrAxoo+chY/+CKok23qg46AsBENaLqJmqXBKKcwIkUa6hR8rwYMDUc0OQO
RB4RCPY+KKre3VuDG6eHvKQ0OJqllfPB8kuiplU3SOtgdQlxIlWHqxD74pgj9E0VyvHItoL3VuMw
JKwxkq6D1YT3PCqY0xKQiOCFdpfqP7mEg8/4wGKJKYT0mAEpeUlchhXZPXpzVSw33Hcnf0un0LE/
UvqX/eOsGyRgRjllvmXGWxPTgn7oOZnq2Cdzo81RseADQkHYcmPrCCfVqZpjZAs5Exf74Nkjod1q
poPGfDVrgy8++l1cRR1D9o9dQGzsG2YVDDgEzqrsPIygpl4qYxIHh4Y/tB86q6toP9UaxEq0GUAl
nKEDidtPigq/ptM2an83m2VCWOA7WXs7R2Na72PYkSin/Fl4m8FLPYMihry/TW3cFfGgSIPYqblS
j45IMJZ4ZHLVFxFaAWYVEXGme0/SNNoQy8sZuHHbrLryqaO6qzTLiqreQ48dE/fYyWr0vV1HQWtN
WyIYbd5x3Lbo8bPGc2vykFRRnGOcqPJdQqnXbZN+ad7PQyJOFbES5oYlJ+0OTIcc7M/E+3i92oR5
7Ol3HdS+vv+sM0Mhg6rNy70m2DNMozt2luqaGN6nPETpg4hwyq4HFN8klZNptDQkyDh5kkT7hUzg
EV2N0KnTXywkHk645JbyJea2hpug1fSv2lZEDyQMAn1IMoO+YkR7+zQxJ0pYe5H+bZZG0lujdziA
9XD9FVlWuZbeupQJRHVY0iFc1NOcVKNUMyMgJcMGZ1VQLpxZfeTpnSlL33waFz2XW8kACoHUmv1G
fHcmMT2R9RxfuQnn1D39coI/WwxpBKMtlSIqcMht92zyLTvbMx7K31hTw5btydEb93mfkLeMFyyo
UVuEbbUVo4xuYHAv5KX2Dn97CBGs2W2XV/f9hAf5zgYmxpfZxAoDAgMIUBEChMd2bgs1bXEx2bfw
lJb4vK3HGFsEMe836DaraypyC7/hEGf3/D9IZRvNZC+7QiNJumjwBFNVzB0JpUBrxxBpXJg6p6Uj
NOkAdiO8506Jim7eWD1jayeS2Gn88nOvFC16FLIeleoSR8hGwpp4VtmE8QeLXizACSoJxEl5ADyk
Haz2gyXMiiYjbvZBkvJqDlM2KMQdjqOIv/Ws4coa41oc+w4jF9VIGK8fS0UsUcCq8tQHvd3u7FyL
h2mqqSFBlaJf0CqhlOgq33X26GT9l5atsyUQG8HeNrVE875qYEgyR3MUwiqiEzeioxJCVG9YrQPH
WZ4sBtKSuUNKQk3m9+MFH4encJbV7ZWbB0zMtLHXECjapN42RbUOd4TpVIEot+r4kb2XPBq6wR4z
5VGrrT0RwP6ZcNZBP/LX9JqTZjZR8gJZufe8pLPfXvSMD1CtdT3+e/SvCpiFZpCC30+k8XuXP2Z2
TqcCVFidMyZbrdFm7ZgzgM0c0j71trmyRXJvJsa7e1kxRdsGWozN1ovLwr7qCivodtngyxCRF7Fl
vKCFaOjZ1wyA7VbhjG+EsogDp6NiH5Y0i5fTnGO+uqyLRuYXIQtPtkdzNOf0quFjvvdEViCCIiKu
IDxOsycTnq3m7MnYrkKhymww3o+q8uI3LfC+utjKotb2ZdQFCnMBDoMuvPUS1eoPcdr4+suYxwbJ
tyy86gw0kMJVycKc4QLD5IR9pxXMR1lbnLMoUumjLhJCDlLLH5ELd2Hc7Bn1WavQOrLwgiQzZkd/
TOd+A6bJJLiDGFlvrEx73XletuxGmHIjfEQmS2KmKj6+p56zE+4dW5oVKrLa4OqS2p88HRfLRG8N
xJVWwjPilOMY4+5acI92Kh3HY9hI1tBMUQ1iNS7YwyiSG84wWZMM517UsNxnE4eyObWw66Qw0giq
ov/3RmceHsmBY4veTAv71tGAoUWuNAXNl5llNtyGWZo8Bo6leSdZKeKLUAbaP/DtF4Bp7LaJyFnC
b5wMvki2ikYRzhdSb92dM/s53nFnJCpKdh6jm7Kosn07m/X+lsp6qqqFbyQsS4dNziut5cDegB+g
zCzvCL9HXaI2jKt9lM6D3INJkgapsZyfIBpY151CnrcTkfa/hDw0hvxqKZt97/uxvR9iEeOii2ka
TF8caEHvYsv2h4cpnSbraMecPzEEhwjph8TTxBlz9Hsri9j7mHl2W18WrWGVX2yyzhDMyWk+BwvN
nNKtSWkiT7wxG1JT6zXq2wlx5pQp4syVrv1I9DgQmRL1N7O3KbOfc4NlfBuwlXL+nLTA6sdwlI5D
3Mh7+GBSnxJXBmbTaacKdqUOKOoD4PDojKBCe5ses2SITsrwpXtN6j2Uft58cIN4zIltJljtSOLY
ZMNvWnp3E3qWH+yBZ03hbQA0iSNUMnTBG4Z37IFOMZV7abIi3dalUOfkm8ESQR3iPGDvQhuSAkh6
GXpidLdWPxEAzkaMxqoQCvnkGihLkak1+hJqAjwUdGPkJ6N0QJx9hpR2Q5YeZGSSt9pnIqgYsfug
SGgeYgPEboDYvCDLecHt4NgpWxHlfxHs6yDsbo3kJWfQYGZ7iybNQZrbORF+eN5JsYGP5T4xv0+i
Lae18gKJsSYhEZUdxgGQO1QvTTbf/rqUkq87BhRSRHxQHK4E0MB7DWOEzzCOzoI0zuo59JwjqFtZ
RH0ck1VLjLl/yNLeio5zG7vLLshGBfmoWOabxelxAqtCN8VhJtIHL1NdglAIJ9wVG9dv++amhHFa
37mYqcJtSsW2HCCb5uKUDLlg9GTVw36ZWA1vKbVhSVRznTEhJn7rnW+HKUOlBTKI19d+sAtNmzxh
05+e8kXG0fUaCWgfczQZ/tGKYyva0EjysT3q0Qzvfn2PfrxFBGqswquviB0IPN8Xm6lK2zjBrrMh
t9J5tHC7nMURyoKNV+X2Y+nO5uHXF3zdMBK0w8NQ0uyH+CXkOu34tjswzHlgkzuOr7G0y4+Lpasd
RQfn5GbpnT9sTnEtF2AgExLG60xJXnfDfYmU1SUI2mNquVeqDg/lsiSnxS/q35TtP7QjBNRcBpAk
lzm0W8WrHk5Uo85eR9OIJtrnKEM7BG9D/+be/XgRhqiI0zg5rFOfYP3333RWchVVyh8mDiapyb9U
uUhvNCKW06+f0M+uAr6UgRTfDIy+V0+IYFZKG4oc9GIldpkM8pZDrO3x11d5Rcxf2xzr/5+WCgAn
4dnBq8t4yKcjHFHtZn1I+B9pIAMLINKqISZKe9Y2NHanbuLMWcRjMVnWcJ9Tyi17SvYeMCXWB3HJ
zqT802ycOTilToJSJGY2He1+/Xf92R1BVhzSA2SkBq/x+/suo9aC9bre96C/k61jnTqrCX4zTfnp
RUTgkJ/CXI+e4PcXcYZoEH07083sKEM417aElc5tG86bX/+aH75AST+at5QhGwM32LjfX6iog0Hp
PlEbyyc22SIruSCHIAQV76K++dNPkAYdGK+AXh2xr+L1QCpdDI0rbyE7FG7KfsF5sy1N+KRFY//m
If3QqqMt7AZ06mxXAO16vbAIVwcZIykcSCAzNu7cjGsybH6NhCvBLJtFm95E9p9+9lzUQ6O5ikMZ
4Xiv7mUSaiO6kOFBVrV4R3EAH4TL2/z1if3P6PwfYiWV/vfR+f3/+78E4CUv5Xez8/XP/Es37PxF
SCRcJVZ61wOJziryH90wfW6Q3iyXiE+k95/pObF4PgECbkicDrPSdT7+v/4pHCYWj5EJWGyEEfR8
6ZL/yej8+3fSY2ju+uvSJlwmb+BTXm1ATVwjO6niWz+znGemFOUjBLyx3zqTyeTWxT3xocGx/5ul
9fuV5O+rYkYjm4gbgC3t1UoShJQwiqTRgViBTQjm5l6R0PybLIqfXmRdqvgAmHC9DjxRdJ7DpA9v
i8R1n/HWdQ9FotCAffO4b36cZ6+bwH/673//FAaHNOERc4d28OqnmDBWSK7D28qkJQAJmlarlArL
aLT65+rg/a8v9/3S+M/L0fLnlUHxwEjr1dKY0wdfTIATylEX9iTvk9HxLjsTjr/5XT+7e4zN/nUh
+Wp6ASxQGEzGtyPZh7sUehkeKxABv/41P3v7IF8ywGC+BNnw1dvnJ91Q0Ym+hWQX3fEfDQlA8mU5
L5fWOsxRXpZbF2bmb9bhnyQvuCSnoUPgi6Qv8HrJL/Mlm6H63HbURrvR1Snlao/NJU49eViaqLg3
GhJYHZTBWy/sqEbpO3zIEtS0GxnDRJrytsIFEylsK6UT78qa2NTfPICf3ptwzUYkSAXI4+sXS2uj
ojy4bYzqgNcWhDuDVUWbaYfZFyGX6KZFYv1HW/zX1ytEb8qrhVwHiverBzLDaXHTUdxOee+cCz1G
u6WO0z//MDGS8fET78myE608y28OidrSQzob+zYCRok2L0w3mTbhb/Y9yuAfvkwO1VyCpRcWOXXW
95dp0yTXus0up2UIvD3C2fE5ysOyOYcAHDawDiIwDKUDN203CMfkewxjA9nlSjrmbLZt9QX1RQwS
kKjOEUOl29KqqXkkYEM6RNG5TuNLXwH93o0QewiwXiL/rhjnEh93JOObBbY9XJgUMcAmirL2Ebpk
+6jXkcpmmJT+kg5dz2Q9CW0MSpbEIJ0sDEU2wmrl22nQAzWI6POHvrV5+BX5MaR5yn6f2MbBYZhl
ndghH1r2XQ9jFuGOmS4BeMlbuAWx2NVNVrx4DjawrRss2JwBvTnHUEn5iGAaTtlsRfJOSyWnQ1e3
ksobr/FtbvEJHjFDS8HoUsOk7mjnvvcdBCebUtUAijzVAkpSXRtW22bO+E9UH/efXcZHlPJOb31M
jJi+6Dx3T2HdB/nOGz1gPKG20nvuY3SiBVVFJ2epInfLJ5Zc+KppqhPJbf2DjYg1B9DYx6faDhAE
tJ0A9N55KfayuGhAY9WNMzS7xO8KejMSkFViMS/YZzAyGzBH8Dk3GUvYvKGBmOB66bT1WU8DzDvN
mnAW+UUenMfGHcMDXgrx/v+zd147diNZl36XuWeD3gCDuTjkMXnSe0k3RCpLondBE0G+wf9c82Lz
UVWNX3mkzhxhbgdoNLrQUsWhC7P3Wt+ia4JZrgrU0kT2qsLfCB+N8Ibjb3Bv4cW4AS/RXTUYy4YQ
B2L5QO8mQEzqa/4ji0qy599OTc1vXfnZ1+R44fsUnaPOKsTNMvXOeQeh4iUNPKTveZ7Wxt4VqviE
I6DOd/CKJtqothovKJdD9SOwD/5cirY73ut6UrRR5QWyiNJAwhhLdawyretq2g7iZweCyk3ql8yY
yBZCjwpK3AAp9LXqY49+zuw0V4ZrDxA6C5CGmzFILblyD2se71Ikr86kKP2STITCPwEG9qpLjLk0
tLxsa6nCfPZaFPvACHKV04334yVsOml1kWiM+KopYENf0sqgBV05spGRX/jyfsiK4aKzGus7Z2x3
voHXIs/NpJDEyFidQbsHlmxU1NVCu3VOFwlJ08DJAWmwoFJaOiCWAgIotV3uLCUaFVsSAIHPBUP2
VM2NCpdh1O86g807bQDqDiGtVzOO8BlDGZwT5cOw0VPvu/Rr4GXd5Lt06nS+G8ynOBRtFzYbbVg9
J2PdGtVrpgz70cQZ8gVre3bvSa8qwil3Zzc0KY29yG4uH22vcm4hbGZfA1X5U5TZAe3mPGiKs0bx
Np8FVaquOsWnh0zbbs7GqqF2yrW2XzNT8oAW36m+6nqcfOYX9M81Ids43+lGHydzdRP4RhN8CUoL
NNk8CYDebTBUBM8u4/wZ9uGSQmQlwwxGalAU+Pp1/ZIyuPiS2Ys0whrt7beZx5CDE68nhMF5g/5c
g8pU03feNNJMvrS9YT8pi97Zpgjy+jqvk0nHH1Jokvpfw2naBF9vhT1P/MbXHFPbaLWXUeFM00uz
N+n1WlrsAAmTSwpgqlmE3KHTtZKoqa22jrTEcx7xc00Perm+g4SfPQFd05Jw7lFwbugG0hQcgL3o
YcKZ7slQbnzbzW1Z7DtaBVh3jLHI9kRKWn1Yk1dxiXeA1BdP852ZevBkAxynxuqHdMKMfFc4mfEd
AbGTQhsVqYpm0SdBxAJGSSs1TXkztAnJMQAY0jBzNOPCZauOa3caLH07IkuYN0oLkmDTl7hhuU1T
eVvw3vsb5bdlvRWD7dz0stIs2oTJ8gg/CMzNlMvijBKq518qZvL2SzWi8U5DG/eAtgtqjZBWPCvE
+nlUD50qu/AFcRygrei5QzKSToX/c/SwDdw7lBsFCL3evBqg1idMzrAmIg3ZtXnUAiftL2FOweWr
cXJQrmzNlqIv/5tOBF8FbXycDbwQwdKtix0KttUBMEe+XLKSJEbPPDeszPteN4AwqFDky36xZJuE
FNSbflPaUJslrPjy4GSTfk5KjLnKsRL3s1ijIu0WpBhoARfe4Aj36K+p0PqnckKEjkBsXgYovXr2
hWZ+caPX5fQNp43xjf039AdVZzx6giMg5Y1xkuaR1vQl1vrOt29bpAgA8BqqZMaTn/X6QzeDYIX1
DNfr0PkqGbaUc9FTtFYDCkVLxaxAwVcwgAdVOsnOK3PrL0fBUIw0j8rxwUVslofKy0nbw/2jq4NV
tsXKyhLeVdmrxDsMPtaC7Wx1DXgbxATZdmqL0gqnyu6e83zwVGQOQfUc6z5dlsnLSe+LA16fSCMi
C+6Yvb5Ztts5QdhVLW4fG4yQG2FqNzHm1u6LojpNt9uUXhvaRT8RwYJLmRabO8TI/uaumnbKpui6
UQMsHfAGRatt9dxe88DH0eVV1HHJbNB2xa+WsiFty1IHJBkDxNoYgoVox9ajjKFKxggU2c0IK4Tb
X5PgnTtpvPEqawYrkq2sjGKiwxwGY0ObOONYgSEJ0zSdlIy3Hj8cFqmIA2phI+Mpky7EKMUy74q4
7y6BTsoBK5L0p33cN6xUKCfn/ABu29UudFwD6VGxFATbxinAvIKhtJ49dmZnbtpXUwQOQXwC+Vfh
eMfcHIdw1fw0mpIMawbIOxE8VNRo6vZ6MTqoKlUlnNuFXuEXs5MU+WJab+xPFqICoU3EtIU8qyrZ
MckCCVfX9VzZYnFkoLk9I+9xS2MmlczK8ataLhsHS04VtzOebEIBxsFAQoSaMg87DFpQxTybxIbe
WtMboCwbMhJrqIMaIe0c6IRCkVJENexNrPrqhkgfUgk4spMMoTWq1Q7SoHvt/h0bMUsPvjfWJf5S
H9AXPQoMwOljjPKCbryzBNVeoLtcYHZYSw0QViA89fkw7KjVB1a1XuAYfJ3+DrRIZWySbmGsSRfd
lHTEXgSdRVPXpK+lit1o6KCi5xxOtirq4wTPZzpTiw05gTi2Cl9oYlo1r0PSfuu50QU/Aco08KHa
acJMU61gqofgBax2Ni7G1s0B7rBTgdNgjKNB07AFx7BoHQexYVjc65wiYLOp4qV8LJYgp+6vFo15
GVs0/CucX1vlp9qDIouZZHl3mgaEO0ExRQsdzE9jRnf471rw/688/Y9VD/ufC0//+7+SuR2+/Vx2
Wv/C31Uny/0Xy4KP54ISEXopakT/FJ1Mm8ISQduEHIJqIuaOAsM/jg3L+BflViqEq7YP+foawfNv
s7rxL2Sf1FBoUtA+wL34JzWntwczj9UNC8lqk/cMlJHOacmEGJbGEJzrQ+nTTlTWoWrKY4ucJGeH
Ypf9rssefro1vynSvC1m/DMipaDVnE/ZyT05cbaYpFKBeAhDuH9uAWwEjP1BKcNYKy//XQj69xjs
G8jGW20yJ5UZeMoDq6HPQhflZwvsEs5m3+Njdsg212rzjSvdjO6r2BzRIf39DfxHJfdaXjwde+0g
8cyIuaetx5P7+UQ9l0ZbQpECcyxe0/66JKcxRXvRui2sTA1b1lVlNnT4vr9/W38dl4gL3rLVGUSC
O5iDt+NmI3pJsOcrVs+KihgAlzCumsQ/dyGTWsmWOsmtWdKWdD8og70tjnCzfZsAcIvakUsJkx7B
24EHX2sSgD3oIm00PRyVa4Cv7bZky9kg6UTvEjsfPOBf3lqGXBto3GIU83hX3g6Z4b2sONWu4BX0
qEpNRy/32V2O2s2ke48CKdkd0q2PAqV/MyylY9qfvkNjxzhNEdfV1HkwytKwWRKwhNIwv7Jaw7BV
xZksQHsGR5tV5/X9J/vLB+NTYXZIAMM36gW/PNjOgCtVzFDkSs3urXA0hvJ5Lv1K7d4f52319Mdz
5AVaiRqWQXvitBDsJqUrMB1Bq+tLdsrGTtHYbfT6XOLDfH+ot5XTdSiU+XRzdcLFUFScvjKIFMBz
dKRe1x4Rg8uVMplslg8G+fW+rYNQuadqB9QyOCnatQvWRUNba0Ei22UDOrJequmj0hZv2puZZr0S
x12NcxyAnNObVnHGE+Nk5aGAo7vT1narWtoXC7pt9Of3jCYEKwkWNNs3Ti4nyWm0843zGqRoJojP
GrCs8PF9cEG/u2v0RliqaIyxAp1MX2BJfdskuYn4ivTBc8R9V7YfDHGSy/734ydhk29X59FYpzdN
k8bY6muVbuoNweHRMm/KuCMaQDT3Cy63pJZBEc3GOEHLDYqDCGY2RzU1BlNMhhmqAZSViud/Omf/
ce7+zbWv7he0H8wr+F1ObjFN1H6h1liEBWQMDsUVcTYV8sK7P36S+Ah5L6mF0l3VT2YvKI9WQuBX
HnKWAt9GTU/DpkKE3PvD/LoK4hBhn8DyHqyhSacrLdpFA2HjgCJOya8i8NQOwP+DHpTg1gpotqbe
fMNk5H5GikBGXeNmYmN2Y39EFlVcdAmwcDtXzllnA9L3Ruv7MFpiI0srJesXQPP7P/fXZcTBmgFD
hW9pLZ2evHgufKgSwTB3Zb4v1V9efFWG5u1sPb4/zI/19+SLtdhIU2Yz6JTw2b5dO4xgmQJoJcir
Jvc4thPlkq6CAQcGWwtrsZ4ORY8+BBOAAj5lKXEYC3NE6J4k+1krGnerlx/5FX9dWdgaUn1fN31E
Lp6uLBVVVZrRwPoaTudIKpIbFeAHHw6jczZUUjvgfvszM9aPr9DCQcQ7uBqyaGK+vRGuVsEoyinC
dTZgAOkTeZDVx7gZPrD7nX5VLpsgPifULs5qCj7dEOUGmQkQzfKwnRPtmopnHI3S7D8Y5XT1Oh1l
/RU/NTKWoomtqk75dpvOxMWaePC4FvfcnKxuW1Zi/GC1dE4m/tPx1v//p/FSPUAyTDEidMSlbZwv
3ZPxp/PEjyEsPgb8wDSf7dMH1OijGAgBgzF3QVVyU4Fbb+wPs8/X6ebnD4JhbBvRm00PbpVbnUxH
ZgGQPq+hwzr4BC564Ar7EkzE58lLpytdF/1L3/dAQKgOq0rd9Cu+eGlGWLTvf5mnE8CP34E1y1u/
A3rhJ5cLT9moSWyl8N3DC64JYPJjOFep7mwHU5+2VHY/eGd+TOi/XDobEWbJALnJ6YTvOxKnfU3n
y/ZGtbdbmu/VqEhDdCEckC+Y38d94ETE29i0D6bItTRzp4r0Bj9BC4v5aqm7g0UH2HC7h6GLPzAU
/uYdo+nuM39zPHOC04x1Z7E5G9mSnxfL/lWj2LVrqHGvDA3lfnD3Pxpr/b5+ep8732rAljAtzl0W
zjqQ3TlAVtR8cEnrQ/zljv90SSdLrO5WMpULO3cJ/YVs3vZYZHEoXfuaKLu72UxN0jjHF080ZfT+
6/WbaQj59HpyZq/G3v1k5IUmCH09TBmOSwaCEm5xLqBUffRK/fI1saygo4B7RVVt1Yy8vY8sjjpA
SbIxcfMohD7VYebYt3EaPXRakPJ58tjIBIgRNaIx3aMd/mBi+uUgyNYdsRzyKVSa6Cb9k5kwAUqr
FoT0oUqSv7zBviqt8l7HdIO9K702BE09Kow4SjamiM/ev8m/vEUnY5/MikMzBToFVhEK65W6Pd1T
HHgYmt8f5Ue7+M1bdDLMyU3G8EfXizJC2Ml563njAe7yy0CJZeNCKMe/s8U9dtaV45nlodUnwSDF
2DDt3/8Zv0xY66/wCHXAzo8w4PSAUXhdT1Qpj3oo8psunY6ZpsGoze8tKsGE3PzxBMl46zyAkZW5
0j015PqkCBWWcgQK4rUJRwqgAqLLO+U6O0W3/P2r++1N9iDhrbIgHwTJieok1aap7xOeZSeDQ9qS
EuZMt2Q6HGu7uzXy4LJ1RUt707toievbtLNPE5MMrfd/xunOaH2bPRtNj7lKWM3TnRHwMTnKwViT
w2t7fBh6sEohdU7vmtQwW5BOM8r2Hk5bgwqynFrn7v3xf5k2OAj71NpWfZfNTT3Zlta90pZhYFNY
EKDAXSbayk2/vD/Gb14kZK3U/1ZNIOXAkxUYoXnVmEoXIXCmz44zhkmbwisK7ly9+TTE/0BF/6+P
OevZ/ufhzLdTlCxSa1kFGXQWsnGD9+2opvH+/Utav8CTL/TNGCe3TQEJotiAv4OV1dm4Em1P7eHU
4GtkTgjfH8xgqT4dj4Mxoj3mW+pQbGhOJh68XDRnqhSqAzXzUPXEe0XOiJXl+7i4M5Z8ou80LIha
EcOuipv7hqMndgt3dCwyg+IWIHHZ544b+n7eXvtJPKbPKXZXAHa5UXvHFjcqzsFhdpZ7c/HItpSG
9mlGFHFuLZCjvvR9R2qEO9jNtWw4TWyyNm4IC8lzwsQwUIyHQnTiBqNaRa6vn5nXsT6J4jEwlsRg
2hiXC6mCOy/PcVt7mveIJL66lWYq/QvAh9I/zDLQPhtB1oPjhkh3K3Ry9gyjd2NyJyb1pEtzYkuy
+PM1cNDqTLmWs9XR3n3PWFg/JWXSXpqN4V3lHv1WrRhaIsCK747TL/ZZX6gAh/Rk0LBJUuKNiaHE
lkz/Uy+2c5ngLphNjohhzX6+25OlxwlJBMVLWfjwD8HZHGuqzXI7OXpK8bNPJxpNAd2tPq5JFHQT
sBZ+u4jjNGTWTTEA28b+di6dOD52RkHOQGHTju2ESxx7sYiDMxv6hW7U9i39fQuE8nIPvW0g6boe
zuh2I7gpsIX0Y7qLO2IfMa3R240Ji95KWafDQSOoW37taZlW4TA2cjeN9hBVdF6vxTSYN0NcQOKu
nMoCb0qXkY7VMt4nGAIfnUH1kpJU1jor4DOozia/Xs6NosWK1pkVN67a4tsYs5UYhhK916Elk3Mq
7RwsHeSezte7PSxt75PblP13oQ8AsCdxaeBQJj5liVJ97m4q1eI3gU2KwUF9913cM01aVIDjU7px
m67at858NHWpEeK28v8rSKBIFACj5Qve7ky6W2/xWoD2WM2vusosbgyECLc8r+EaLYlOyl23fHX0
FczOQ4O7mRA1hsSEuK6CHbUV1N8tcrzZzfo3SGhmjqBDmODtJsTBJs+s0+1ncnC+enT9P+elVV8Y
vWzxDq8/MAMMNzUu1tLGW0gYT7QzszW/o4YTTlhIgoIqwI4tftqRVplWFo+5SsCvtc2ZP2mgPkf7
Lk6/BWAlyY1JZu2TcprrueEZMzGReTVbD4sliPBc5vbokcgY8ocgnXuzPIp1wdeW2D9fnb9O3I7m
dRb00FsakOrLmDbbWunGjkbZNcmoZti7s3GQFWf7Up6XqkNhrj+UVkdKE18doa7JWvaaMH3DZf1S
92xeemQBePO7V0sX+bbLyvYywL+JHi8urku+sL+kGvUltADlHWPxZSnzcwpzBCQEQ50EnzxErjKu
rstheaycTy0KgdGQjw2vR31r+qlqtj5wyl1dZuMh7QP8glpRF/dSo2Gz0Y3OvB/17/Zikq/hj5Gb
BpFfpp8X03yBMcw+1tAFUoxej3j0w0NBaeu8z/vysY/JVza6HBY39NjiODC1dRMBPqPW7UbNNV/7
TMPT1PXBWZUwK2wTBEl6YVzC/tkm5bCZiQXcJIHzzZuy8750jnWa7OTcbpeh5wMq7G3qu6raTqWD
REI3ySayjKYK/aF5SqaSrB4AMBuDnr0hc7HNKhAGQenz9+WCLT892H6/RWN0llb2xtaDLxgedzNy
g4EFolyy3WTXiH7GZ+UVmHAzhsMmZpTDX2MFIYJDyqE33O1A8KerxkM7HoCObwwHziQJJIDkIxYC
GECNHA5T61rPnTRUVK8BiA1hhmTyTkd64EcOuxAz9OW769Ouz1oigEvviabudJW7TAuJS1hFB2a5
3SGjNL4a+uoVd81rjffiaAvioAklcbtdBoQM2fHCwQlHfP/a592rn9A/18vy4Ocu7dsBFOd1aw8x
KpDcIPun9u/h2fu8Z3Z6nY+L1mxQiSy7UcTdnSqGhedtATiGkK/fkD2JCHcmfm1ZvPhsmuO//N4A
iIQh82nFbJCxlV7adXwxpNpT7difcjQVpFegyfP9GxdK+dbrrUMCVf/GKaburtM8Cz0k8N651oBL
IMrueJ+ScY30AYtRHVF42LdVQIHQUMSBYvPpbIiVrA9LGT8PJPWRbjPm5bYCV6GOpPbW+2BK9kBa
Z4IMtPG7XbUYmfMZne8Dgpn5xtILtSf2bc1oK2N3v+DmOce5m2rRTAgm3tPKhrxrHvnkEsR7JOMg
1UF5SL0bGdRGDj6NcJJh+1E965Ny2yMNBXs7TjJ+DbxZ4bfEcL7HT3lTWlXLib0qIpy9V7CI5z3b
2khTCuiTgT5uPkL02ZSi3aLfAfxY2eGEMAl7pzpknqkjFxWxQ/lvxIjrsvd4znEz20e9rIV9Bx7Z
+iaMji1OK8cte9itLtxLS08vKZHs+7jfLh7pwGSpdFfZdIWg6jC2gRvC6m3OypKgyFBSdzE34Cfu
xCzGI3EBWHbRWFV8N37+yU/SuTz2KYnOSAaADYApyTdiDlTJB80nij3XFGRnnZGII54Ckq6ODuby
DUGxZoe7si6Dc/AEay5Ax07ByfUcpIeOcGamkkOd1N2kACNS7LgP/jQ2XGDbDY8IyUgFqASjhb3v
QnNIvOUQJyO2VWm8JrpVv/ZQNPuwMdpPzFQvFKFbiuYD1IhABfNtYmrygNaluyq1KfeiHvlPFvbx
bF1pVgkP1gADK5hiyDyIBJR0tNx+025m6EYcG7XmUnmzHjWOlT9q2CvRJU65IrNo9MKGQsIKq3IE
CWadN/ahSILkKl86/wtIO7lXAQoPlhRCmSJMN7KnXVcbyIuzoHOIHyGSt1ZkNbifeq91IwuArtyQ
CnMxmAROtt29Qv33JfOcYV/aS7drXc0gXwIs8XbIpLyq3ApqbQ0fNNODZysfusvW0w6oDSVM8NSp
9l6L5ok/lVwbqmmy0GOm1iyoK6TkwkI2wQXvcMo99g6qjKiTrR7NqMwvhwoPIlyK5FNiNmxQYhhS
RGp3h3aoEReZzvKZwDxYvb2fH9zEOsBQCzUryUoa+FNzM0h/uIgLlb9WM2niOhZwn5KRuo3teA/0
/Nxwhu6uwWcazRzWoyG1iwOWifSi9uXZkOqWQakxgYpRfRb5SGpwKdJtV6zOgAfAyv01+WnPkEMS
sgTR6DttT2VQOTS8KU4CMZuqT8nCXYGQOhX7lvUhZE6Lr/rC9g72Ml0jzLz3C6eJKoJzmKkLJI9t
7VZ3ljFNCCH5lkjG04CeBaV9l3cmhnq4FkdsWuLcN9P+Uzmru6Q0bq1YPWuztZdeOSSHErU3xvat
Y6H55N9IOnIhF2vaxsKyKgDiZJ1DLNkw/5L0aU835DoQO5U7hI3Dtq7FV6go3fMQ++KuZeN73fUo
uGS/tA/j0p7PGpG0USPbuywLJkRpA/HNgxc1TQsEiajeMRbqU9vi5954SIc2XWk/pU5OWKxuvnhj
9g0TvCK+iaiNbYAd/yi88TLLTbk3FBfR1Ka+S4vsybJw9ItirCKpNGIS1/S8UZbnidM410kJ1cZx
ClxrE9vxfs6IBtYvBmESE2+wsHm9vO+WtIsQm0N211qSM5vsxRVpCCvG+y48l2IBIsxrQJZHlwCm
Fj0uh9PQpZdtj422H3L2AyWS4QtpWPVhAi20c/20P7iGX7MO+yIKNARaJK+SUqO1qJARfjWpezMr
+DMYyC+90iXvZi5IxXJUNewDhLEhYSMs3Cat3+nccqYG7JGI965yQRcbw3eVY7DY6LOANdIovdoX
1jAnoceh5HUEBLJB+44tHxDCFxGzE3Ky5KtrqmmDkjFh49zfBcS21NCm4VglS3XRCSE3zCEzSN84
Lc7EaIyX3QplSIdBXZM4neB5b1WzywP0fe6oT9CICz2hQUa9cBPE6bRtDZdUIdpAdsZ86ikBbQOA
Qo3xI9XOhGqD7ZQDQ2DZ9Igryi1m1Ypk8q0H+mNrFmss1QLpngQAQuNpeA5x9lyQPb3JJTsq3FdM
4kU6tbsS99LBJCchopEBe6gp1FNtB0jFGvKfVfG9AWh8m7tDXe4sGZTXGTZ88zAwjSKlHSX7UGOg
DBO5WDOBLXVm/bJIMBZHTs1xcj6RLFdfqBpfLOTEzqoJB3Iy3D5ExTp0x/1ERSP4RLgW8VAVh0CO
QoWW19WdtwlYM4dLGEwebSoo4kMEwJjfNhtB4d4JqjfWjo7LRHLlrAdnSlmleWxbe9ZvbMOtiYBJ
614eJrvynY3IB+KPsUBsx3K25udMYM0OE0fyA3INMT/9G2IOByha0NLX1FI8e/Gz2VRTttexxXR7
A2qA2Fij1750bkxKX14UgAwg0paPc4+4bSvVPD9S3y+sPQkKwTfSL4jcnWyvvZhyKyUirBzuAzcZ
P4+mEwOMX+ZUXayIsiN/0tC+yMRPqj05Tv4TrnOQ3nNTKutrlrXBDceOhlm5zclTZEPiyad0NBGZ
EplmbuJMm/2nSUvq+JpoqB5kUEsi7kU+9m5y1Viz7kRMTy1TUtVuWJKGi7ZJjQNC1TtZN8uZVncO
1yK+gX9UYerUQ79pKw5aKFQdQdpDUXfBc1NP43hOObqsyUS2gj3ZmsE+Yz82HNSSDREFnnpjtk5S
bFm8Y5e3Mbia7UHCvQGybxD3rhlDFNcd2UGGVg9iw8xWvBJaKB4zmEsX7YoiSujMMA2OYLacZrDV
YzZZjpz2bfygBfdZJo6ZCyAfGO/AVED2BYBpuWPha6f0qkkRk9nfsqS7hwxnxUdiQswLjubJkdV0
ihKbU6y+N/Rbp+BYrBIdOXIlLK86pEsE34Z4Jg5shDjhCTOxBjujHvVm5l/EM8kJu3og+M9HwQkJ
pb8qs/gcj8i21edzSzzbHglSQbhAldnF1txckchAxIcQphsf8irEqrAsvHdXeFOa27Z2Im+5YcCG
cGOj3ckp/1KAhcALBLDOuFziZ2zWGk4AW53P/RhHKXCdIc5Ft4Ng/5WChxbKaYagW4v6ou2zi7TT
B+IqWMDIpiYMonclPiMjFlmoqUFuikzfT2rRvyGxNnEGk17ihZbli4eSswDy3DVPliVAnIP+t+7A
xHRP0uweW+AsrrjwxqZktWz5t4scPM+m0gb7woRHVAIJqfsoqfRtYRpXxBMmNdM5Kbi7NpapsSv1
Ir7OXBeHVEZCAyd2oM1s9lLtq+mmG7fGKrVGeulMsvUybnJIfXNRbwaD8MGpdpndS1h1sBp1ye6Q
OwR1z1gzgaszB+l7SQ6dW2m01bJgRb1mnQDnkd7OOgD3nS2adLisHO2IJ+BLsMzq1UvKImpMDSBx
ImHch7yQHG48FNxEHFN0qRuKMoJ6fH3hEz8sdpoq8WDwzWE1MRvESuXcXyVFF1PQsWIEP6nOD2bj
Bumo8+yHYSbYcgQ6u/Hq9rMih9cTsWQLZ49KbpuEN/5Km0Hyd2P60CEyQ/Hr2d9629pXXv8MF8TU
D1U1pMTAGakbebQrr4y6tjY1a/O24Dshm9NJ7oag3Tmla+ORSmPnzCQ7Avm7bl0ToNGLXaklnb+x
0J2rB9sltpXSVxdmRIfKqPf6rZ4MD8qtW/crsuL4Ii98jwpI5oQWK3NoLo5pEdTaM9/VuxRQj3Y2
OtplUfQko6XiKJvpaiJIhcrbmirWtlfAkrY1tH0gcMTJRYQQTm0SjZoDBQGHhQUXptKc4oL4gWWI
Boxra5C6c9liqKXdMLUvBgQaFc7stI9eXZnUEwoUdxQTlBamsNyuJ6gvN4ufLZzDIAqVZVrmt7W/
6ETp0RcKjX7ps41eas9NkacXCJT1+rqodWIrgkHFZ6PfCTPeCHMkq9yLQdkdJ6fXLywkVv4WgE5f
s1tIecvKBJjYxAYXIB/K7k0AxuYhLQJ5hgUmfSaMOa9JWzVJNfWLsjO3Ccl68nqOSSvcL+bszUej
TR7YPs3aNsBhh3tAKfs7pJFKbvuC8+GkmTk0tqQ9C2pzeI1tVz70LPp/laScantS/arbpfQGNqZT
bEQFSDROD7jG1qmmQjS7oCVJk3IfOHPyWshBPw9gzR1i/I8DMTcD4b2bEiXMGYF0mB9gJjv+Lu89
Bc2Y2nVbOXft4KVAIXnwAesdQnHiSYbP+OlsTl6arXqiJY3eY47f6GOCCsjYpTFuSEXfttCAbC0u
/th92mK3ORDnk96wh7IfqYnfWP1SH4iXsM5JxXCuSVwB/AWTJ2INlfkxGcryIZ94s6hLGE2Pz3Xy
bc5nhAls8edQhT8AZMERV5AFZC6d9iIl6hlNt2N8Y5OSDjYxZoD58H6h/7SrwOv3Q9GETR4fv+Gd
tKSA2IPbbKQISc6JMspfM3O4GzzE6oOuz2nXaR2Ipp4LLUr3EV2eNBhN1Q0BoXjEQKXlEHo5ibwE
JzwXqfvMoVViwONg4Ez2RwCM027Tj3Ed9OK0qXULE/vb1kyKIDwhqIqMlKoq97pIiisMdu0HPbXT
ftM6ioO+zUXG5PBfJ7cRPj/cuZLbmNpuaNVGmFRmt1s8f1fjEzgbJrwt7z+4077wjxHX3qVHth8S
u5MO15BOs4WRiwWgutaIvujt0MXp/f4gv3s7aIwGDupnD3Hhyc1jZ1mjqFulgsSzFxmnrm0wWRuP
Ne3PBwpoi9IXXWnPwUmHvS1NuzJXIYZNDRlq2T6vC3G1IsrviL3+oKX+m6siSQ5Dvg4qiMC7E1lM
rjTb9DGnhPbE6ZCtB/vsvhEhX+8H9884baLxlIBiIDnBCIAX3Du5gbqXzwkSc96+T8F1He9c8QiR
rWVxqAX18mznO8TKffTO/+YCmeS4RKROuAJOLzATRA3rMeeisk/rKO07/Vnh1QprUqSiuMm1D27o
b74xBJGYHfCerd/ZyVXiuDUFlHsRBkWCV2vRAVtCcnz/Ffn9IMRwgJjhdp5GADo6+wWZ8Yl5BqWI
oSOX3krtPwNegF3i5QMYoq9CUndVTr2dLkY6rL20uHW1f11Nd7X8y07vRPn0/rWcuPf/PQyzIG4U
GCmnzVXdjauizVUXmiWtsrx46jP5wuqHbqc8Wnl+g6hnRzhQsylHvG7CPxS5e2F6WJ+k/2jW3Gat
JwgoaIIbT/Z//jXyISIYpX3uITU8mVvSoeq7kV0D9SejIi+Zkv00t/WZQKUTWuiMDu/fjvWD+7m1
vTaYTZSaHi8rGubThBOgHzgkW74SnwC/ICHl0PevchFwFp0PQGF3cyq+DkX56f1hf/1MgMuj5l3t
Dnzxa3zmzwKtjNW/KzzBh99We1aOSA1p6PTuXTx8xGv47VC2g8mBrzLAevB2KFVD7ZzWSkVFWRgw
g47exBAcsz9Yh9Yv7e2dZEFAGcpCB2KKp/d2HLIbmEVb5lGLbG7atBG+XfrLy1aKlNA9Y90hfzTH
rcKDN2OycbDIuECzA4mGieDtmL50LaF5rOyjYVubWRl7gowIo89GWuX6Y28Un/umPyT0NfCjA/ug
amcNd3ACug9+yi9XD+3HQwSOAJ6Agl9WkUkz+rlYVR9OxtVat43EVE+MpiU4ppWH+iPTzC/v7Toe
FkcPGwkIjlOKjEOfSxeNSddgW96AOd50EWq/52H//nv6y+aCYdbZdRWeB1bgnXyORJFPFHA561EO
B37qdF6IcOmudbQHNqEkfptT9P82ovn2kQa15VcmTTy8sH8JGNyA/emf0ITQhl1efbhKnhi8kA9C
6GTBwuVFco55ukdDqtQNic8K3Dbj0XDjK6uvopYzKuWRJjmYS7BLQOakrf33C/NH9sqHpuI//3P9
O69NS+R9kg4/0pr++5/235qrl+pbf/qH3vyd/n/9+L+Tb030Mry8+QdCu7Jh/j/sncly3EiWtV+l
LfdIg2PGojYRiJGDOEmkuIGRlIR5cMfoePr/AzOrS1JWZ/7Zq7a2ttpVKhgRCMD9+r3nfOd2+Kr0
3dduKH/7+7//y//f//gfX9//yoNuv/7jlzdMrP361xLwl9+7JLFBfPdTr5/k99etX+Afvzxn1evL
6/T1Dy/53Vlp/2p6gU2lgkYaidp3zkr3V8umYmLtYqF2glU5+88sLOH+CsfrPfKIBBoWHZ7L362V
hmX9upYEJqYe1gckwX+L58Ut8cNig4nKF+RThRgNUOyhrP5psQFQHehwnKAsNLStjroZ4r6+T9p6
7OIr8mty45Aq9EVXeQzZSAq7gQMt1ANTpNUkTe/cpkfKkD7HMRjTljoRHKousnZwYQ+0UKgReNxp
P3hkgb3wO2s+dG02HSQt1tCPybsgwzPfEo+4XHAcHY9TC4ljCN03kAlNhG7kwUf5vx8G1EMmqQ4q
NlPjNsgTMASDL2mt08CtET8M5UlToR6VxxLtpEt9yvn4x5Z/ct8SAjrsJkDcF5y5vYMVO0BFYlbQ
tSuy8RLG8aUp0ghE/JMj+lfYEBe2V93yk5ogXwOyS4MiXk+4Fely8XjBm94MudjT+rqlnLiWFBlb
O0tpdmJZ8CMiimrSK1K4v9/s2aRBViUpnQyg4uLgMDo4NebS9WdlFt5lNgj3hUkpIo+ZGe5sOver
m+I06WI6gNEmEWMKwh3YqHKflqSV+bkAzeIO/l4JXe/VBNR6spGFGFaW7UEYvVVBP922lm6JQgcf
aFZ5eE06n8c8eWEfgWi7Kbr4I0+F3nptmzMWbWB0GE0aY9/qbpawb0+9Yc8nyLjdBwFoYzN3jOYM
A5nGMBdyK+w+OeVGP0SyTsQDzH3c8+1Y928KSu1+yjrxtFSjc6G91H4uVWgcsKLRM+X6nYJ+QH06
ZL258zLGFHTSa5KmndhjpOGAF/Ddy6GfgHaSyspAPVb7QqQY8JE26GMbmm0KNb1FQ1wQfIBweVwe
JmIQV21Hd9box24rvOVHyPhZBKmZfmvaFhc0t2CX9K5zSMqBa8hspqNEKf23JpibpyBHDV2AmNsu
7WwRPGrndBmwJVULiPTCG/NNUhXNOU0sdRHGnjiRiAZZl299HUCIIZXMgaE9tdAgVrqxsR9S4VxO
jWlceHkoughdCJadUrviEKuyedETXWrtGlj2h0WBAV0m72hLGE9bG7DEZgqVQ2hmTOq96peTlcqJ
+zqAUg+qB0N9tmxi0j8h+Yz2Wzoar0KHB78mr5Wghsn4FJaijpo+nA/x0IQv9FvlR8NJnXtunIU7
BeFK5xbzrSMaJLodiQOp33dvcFaMs5kn450qaBQxw36sK/S8bu3CZzaDbmumc7mZljG9nKSARBCj
UWvJAd1hQlSEtZrGDqGU6Dem2aHUKmzgOnKS8hCGtXPBOe4WRlKysQDk39buTIfZ+KCGNDyoqjl2
hltdI4A/t9BsLkPAZf0k63uf6dCB2+CansF9HtYvjaVAN0lFUGyfR2TqrhdsfNZWaKBuSMAZO68L
wbEbAkPUIYXJ02xDu7gXBq6yjZ2J60AJFFCO9ymk+7W3gf8cLeUcR796KWKGnaCkxPVcAvvIjeWN
wmx8RTX+oYjDh6ZpDq0WVUSZEQVx8iFdUFCFHdgLJtGDfoGe86RHnxOqirraqPZBX7sbv1G7zut2
gAgPLrR3DjPJRWO6T6Ic33xaxRtkKvFuLpPX2JIfAnNJnzPXB65PO2+zWHP6NfbauzD1r7umkpx6
6VdmYr905JmQUY2ENLuo5gyehvFkjJN/YzkGORaZfBxB4HhMl1u7wyGMgjf15dmmCtrXtXk2hrol
+ATaTUB+dIfkrLfbPUN0VGXaZrnw/RXi5dwTKdcdyhzo2cYXS/YwS9f91jqy3Bt+cm87MfomT18E
RFDvgVLUzLnDa9guxkbXkLH9xSVl2p/cnSMwidR2OO8WiG5B9cUhxnVvE+G5Zc24CvRABoIRlmft
Nda5cqzrMEl9hhTEe4zkexxV6V6S2LGQw1u+5eH8la7mwYWqu/Gc9CrM5TnLc5gpjtFS56VvuAvP
i0wQkdRHz1T43p15lwXxFdpsFaUTe0qv/K9x7JHgUHu38OwfqlWcwpOx8UfLehoMnqchyznM+t1x
TvF6+qmFCNbemeF0UzK9+EZmHGK/ovf2ac/4sVHGdZ6xe+YeUfY+f2C/4OdDqtMcfIJlGd0wIAJ9
g8MYmg7wqZqE08W/yOeRQKN0+chRvWV4AgQeWgz5SMza7tO1763t5XnoBPIBUHVfg7Ir70KDH81W
vHZrNfW86XJEAAJY1FugQuweanZQIBTqywLOPWr4pofQMuQBNUPgkwUzpfnF5NNcvB18jxt8WXoi
I5w+nPZ4vyF4aTDgTHsyV2xlOZWvQz9m98hxxixSsHwGGpLInI6DbvK99L3bISWRwBhC4AJrPsOA
uAWsu1mfrRKiS9jJcYdoZpsRuXNZ9RlsnCU2oiJ0CBJy6TXzY7vXeSAPlsEDx9iREbIli72nlb8T
/Ty/SLPysihf4UymIjcZgJts642nW2s+d/jTDDQ1HYMMFDF5eCaHoJA7qwKtk2/Q5RntzZxnFqKA
ZVe1K9iIxIB9jmx/l8Wkz47ghIfmxR2QmCikOmETsbOgkC0+m5KBQcokn7GT8zjD/TlxYW7oWG99
OUQkSDCbcOVuQsIQD8l17BRRWDIUTslGEYjpRxM9n7hgKvTajhrOFENrlGG3ba6bbdp6N0JkE5wn
dtY+TpBpjZLvCNe9Ia38W2BqscXvX2w8Uc8RPyGaKZrxjKg1c2o4LC+5px3EB16wdZpyQzG0y2eg
aORpPChCUbhKtsGq0pR7dzJeIaXlH7ymU8C07CcQe6ycXZigh6gTBDzMoXTjfcykvoIz1B/ByzDS
8kkwLA26CzGj4l1ccpc6BXCsqdBLFLt6PBVBBrYjM8kKN91YR4WTTFeFQUq2CKYCuZQqDqPW/Neu
/owRDmacPyGnIZgqQ5s79fFlA0nu2lFliRrCyD9hiF0uxjHs70ffffZTKffQ0I1LPfbfZFXsJZgl
MmayyKimkaGL5T3nWGZ3Ye4wp0Y41h2aNNwLhVDdX7iNgsjx5sdCx3JfTkWyU4lEsKD7i9Dwnlyn
WideOn+oKh541Zgxt0CDXNxz2ARJYXodZJydCSLCHOj5JFsD2x9fZK6invYCxU1f7NjY2lrvvNSq
yZIcM6sNN67Pj2r0S8UFaJqBxOSE32OXG4gPd9Y0F7DbavTE2Fkk1TRH75JQl8hxkKlfNP1sowvT
YlYjkawMM7ZFj1hj2dhFMwf7aU7JCLeS4QmArh52BGpBMIVuYlRXgVET3zSipEpOPnKIWxMXrLmt
HFjl+8qEAnZjJNoWz51tzicJeLRDAZfpqvmU5l1uMuerivRatKaZeSyw2v+KXGCa6Wdhn23PYelP
/UEW3fSl6RN/NNDalnnobExEbY8oEJNvs0hsZIdzpgzkSCkKFaLUrDI72wOexmglUbfnLvYoCZnE
eRegJFP5iuJimKLZwFh+XDIwg+T/GEv2saW4PbfeMG8ZxBrIvWyZZsc4BwlH/9Q5qxjp1VDO83DR
qTF2d7XupvjZ4w0uMpN4CrLRp3FU15NTFd2FKtL0gaSrLnI4Ru46h7yNC63HbD4P2ZrerhiAH63U
IMaGOJ6Kbzw4Gdt+UxvpZuEtXgIfbdEIR2VAEulJr5guxdLmyCRG4tyvXU+PnEwsQ40n24yrh7Bw
3VcS0ROT3U+QOtouXj7sbC0BmZWL7pgmDc6CktkjRti6IeQ9SU8jpg+sK3MbsHehX3mutUGUVeMF
mUFySiucox5ozT1NSWf451p5HutRTTcpgrnqFKgOu1y1x2RWs3FXAL6ZttUsg+6uzjwUHMKHgMgh
T2fm3ixpWBx4xkyge94wESGCgIgRIyJFtEitlWQQ50YlDZCbTV1TAvSJd+WLKrPPs7DScpeIrC8j
yyg8qmBWDvUFXP7E7pMaaCjicnYvC5sZJOe8kBCJvhYvfcDySwROrD4GGU6JiK2hmo6xiu/MXphe
tGg/m68md+mO2dws4ktgj0F3MGdtjoSrCsGRBZ3+oC+WMW+ujZ5N8MAj5k3npo/9jTkHRo7eWwXj
J6MDShDlOca1GxPFI5ttpTke2zkEt7JvO3/rGMz4NSZjxsjxU1MF3l1mFtUpKyt32697juqyitMs
ugM1zkXk1Xm4y3M9Hzt7Pd5Z1nAKFtu88aVZ3FimGrflFPK7qjaufLBnlvy80ixvSBp0Psdp+pFz
E/enGEwg9ymI3a3Fw0d/MKyeptHLP4gMp+bWJNWaEkv1Y8RkLYY2o2fzhfA8RyPNR2/btX4fHiW1
+CMnPvRNGEP87tyWgW9G6aKHC1iU3iaxOrkP47lHHCpF3MC/wOV9HsOghrTnjcWDNycvfWF5V1kT
qr2MRbgdAud6scZhV/ID1MlwZeXIVfM0v+0SZ4swvs3PlT8gCYZBXX5QSf4Ncl8X+UlThHsNf3c7
0evdSYRsm3GERLmhmzG8GI4z/NaO/1tdqqvsjcy75lv/cw/qh7bVB3xO9736+rW/eml//pf/A7tV
69Tyv4aAPbylL1++71St//y3RpVlg+yCdwI2CBf3940qYf8KrcmyTNqxpDisL/m9T8VrkKr5vMzh
v5JIQ1fz9zaVTwQ8T97aUiI9GTq093cIYLz0hy4VYQtrp58hNwAA/seA78f+KZSEwZECGAaOSkr5
QMTVdIIOHLanIE4FIgqrolwoAzalBzts0ltiu2AABCHSroFwqG06Q6B7AKbnOkfP6/A5ZwAPi4tl
wIBz0dS5vLP8hbXPA2MT7nNHujGL7mL0GstJlbX7TtWW+piKIcR8RIwkwEuycTI7StrEBTzYl54u
aKYMWXPh5lQY3QnmoFltc3tRRjR75og+M6G5sS1lQYgPOxbFY9DUNynZGIe6MlnmZsc8YHy208Nk
IAK1ElQYg0Nij7fiC0XVmAkHY6M2rx0XbBViIyS5l6AViydw1CHdi7IX3hNPavqSoHXDR9Ajkjdl
bd14pKnvANWEjbpufXeJCIekA5RqUNVVDPLexavkCuPR5k9EhY9s+W4aqkVdywIw7ZNS7MUgTcPk
Lq8AIagtHxSyIOeRQZaXJIVWbrqNk8r+UCsYanemoQeyAUkqq9svc+bmX6U0zByxNd4cZmBm7ST3
SRr27p1rKKf+3Caq0Xu9pDb8znn6Qh+UKFZMdM1rKn39rS+1Q3lTDsCZdqotvQ+Oph/WxW2OHMyO
q2zfde5wFTBnzz9Qnc0dcz3LQiYNYxWlf2qkESozoT8GjTl9zS38crc4PFJoh0k/+cHOSpL2QWYh
0mdD+5GpA+9oOiNNioVSddIClGSvgYriYeLsGFupfa+BZpqcMH0H5FWW+eSJbko8FNCqBfaEEINb
GnLYqCfaA2hta4vO6SYtUR3jX0p907lobKSs49ajnY5vqEfCItb1T7Uj4qE2xKhvGnaP8gktVcv1
TSq3pAPolKRoOY0VXPQJirmIwcCsT4mwkWi1DTX0xZCR9naYOQHcWDFm0vMyMyk6e3GL1ULGPQSj
Lh1QqsWBP5RHkKiyPnXN5H5CopuAfVw4WDRzdxh7shkQ+bf+uDNhxV3qqkKLVlXdnn4aXr0hVNX1
YCf0OmdsNVdxCmB1P5a2vtecyhTAT62Os2jG2yRt9Yec1ndkFZrs0ID5KLzdWvgYY626oE1WJp9A
Y9WUWA2pg2nNI7Hr9CrWGwfmFg7ds3urCbE3pn0qT620nNvZQmqbIKr/HHNr0Qv0jQVrSDmhQ9L4
C3FV1AmmH4LZ7PaEBh/TTUD4mLFhio1jkfTHwkACW/SPXuymD7OWzjU2gJIAUUL8uv6ES7Wr5Md+
mJCuf0Enn8cL8vfeSf0KsnRv8DRNJNJPnIffWBUcDpGxlhJr4Yyg1yZglgzAgfsTC1gRlhY5gzU+
joNtyn72dymhhsuzJXDTWhdp55jIf7t8hK0JhsGDartmci3g3NQC/7wIqQmbby1E4JEOLs5hH1xu
Vw3ZdElWZd6ChW6bAN7drg57guTXkCo6lhfobyWtucCTc0Uus5h7Z6/IJKRQne3J2bch6PoSKC4X
f0MDoHiIE6okcWVPnTtNn6qYsDoCP0DkYqBzW5rSAKw7FJDIiB2IsN5oQRUkoW9MPzZY9fDM1BYh
hC9OmHT1p7Afau8zftGmeAiscpr3gxgadRUW1GZXXtwt2S6kFhXYyvAeDjdQmgeqCZWTndwXUxXV
iin3Jlau9zJI6FAs0tI/VmHmHHobs1LTmNVzyo+7Ia/Z2Exc/SglHvZsM3u7D2hEoX4rMbPSEqCX
MLMuaE65jFn5Q1eLK9U5KLzgDrdFEml4uDuV2QoTbBAMxiHEuXT056n7bKPV2FaK3D+cMwvmnams
9tlArbThMCsOM1Gdn1Lt+h+SXtfTxmzMcGc1uCHpnvsEX/nOqe5L48OApWQ7Kas4xl6Nk7lNghP6
NSwsUs/u86ixFPVTlUbVMC2RGXbVUaVjcxmynBubWS76oVBuOmNgBD2GDM6O4rEq0fxZs3Ww6s5X
hAhZ4d6hOXTIrFR8dIvqbjH7hZlgNZyxwH3zHEM8+K2N5S7HH4+oRtmnMG3rT6XOiSXnKOMeYtt/
7UUh1TPywcE+D/k4yi9xaXfNVZsBNt+By+cHZ/bUfZqtkSNa0bDZfs4qL2gy/I1NDVLMrRwmTIqA
1y9F1uUvZOFYxhP9mCK5JJePbLM4z4044gGxIrwEaJK7xPJHyMgZdiEHFv4t7qv2kCnaJ4xmvPra
K5bZ5MTmCAJNA9rg+8yJaakJMwmuymzp6kgUrKWy0v0htzq9JTkK3XQSog0kjUzf9CBtlp0NyS2M
5q7Iw5NHG8UrdosO7L1RkSptCNpYSzjKQ2m3AZ7QxcQbRd4dXi4jv0Xr4V/GeeHd9WrxMS0UYYIL
wKnn15IWymVGj/MF18xibhl/FPvYeHesurq4n1G3MFyJ0/5l9Ex++2Odss1sSCAplrcuddP0Oi6S
yd/rqpfBIc4yNOSlZ11WLe4YLFm4Z7VvpN/04iT6gIaSowgL5DBUN++V4//V0L+sapn/uobeNlWj
vnbfV9HrC36roh3nV5dnA5WTzdQd7goV8W/pTY79q4Uaz6JPQYbTikj8zzLaEGQ+gSdd571kqEDa
ZRT8z3Ev8U0U18DxUPJZ61Tf/VuF9I/TXmolqFUMjpHqwToDAPtTHY1ryTKzwoMnkQyKjB7D1cde
BMvdgBvujhXJ3cfT4Ao683J8M0FubSAQVPcsHywquTKXE8f6z2VJcsDGSdQaQe+gzKeSS+lXUl/l
G/DZzU3cqSoljTT1r2qBMnq7BF4/b9wuGR5wk8af8J9zr452Xz63qq4um1o1Q1QzIzCGSi0ROuD5
CjRxuERsY+2aWrA8aVbL+wEKg0+Ll0yWKv0oE7N5JMQEsYNZtgynTM4JJKpi4t8yN96RLhE/Zm5T
v81Es/4VoM5aL9i/tDrrBX1HAvL7cSgJIcD8eDBJw0rostIurohSPGCoVWfXgRZP/28Kbhu6BF/Y
rsqdx6qCj7afCEalkJB3oaiKR40i/Bsi5OW4xH2LpzGuCJKE6XCvrAoNb1M745nEedc+4hJM/pYq
7f2zO5TAHmIb8Q5W+/GzE3CblFIzkcJ0jYsgdOMDvqt55xlZsJN5Zv6FCOYnltkf33AVdX0H8LKZ
3Kf+VLob9oGNkZsfqipGH84gbnBu8Yzv1Ur9cObgbA6stWl9ScL5dYlJS8X60YrH3XrmmIvp+N0T
fPPbz/UfNUsc0cJ9949fUHT8/CMiuXLhUCEGQne5CrK++1zMEOeJG56A8Zmx6RJXzdko5vjqv/Eu
wmI0aXPZ3Z+VkK3RSSZoLbeK4faXSuGtlzYl/5+/yzuZ9Kc70mN0CFQWWYnp/qyhsu1iyRy8gtDp
6fNussYxkEgIvHXUWTEWMEZWG2yC+tH0lPmJAgoN1OCZ+YuyF/kNll28w3Lj21s7aUI8a4SIRODh
i6+CgY29TmfIFB9mL90NqSEjrG7NeATZuZti+2oIk+FGrIaIXY434X4su/pJtql31kRWMGqPaQFm
FlWcrAf0DovVkVpci/I0myMmWgLel5Ndw6r4byiT/nf2fNgWvrtF/qBQeiCWoMt+FCitr/htx2Lv
ARaNCA40NoI7Z70rf9ux/F9dIs94HMwgMMEx8VD83vex+U8OtCncDdzIJo2Z/9yvbHPd5tBK8lLk
vuCO/s529bMcELk1SVwmekDTYrb4826Vzw7VnOao5AqK+RIv6nlxsjBK42EEP8IsSKtlvvFrc7rA
M9IdvrtO/2ZZYNv9blmAcMo34LusOv2V0/6zis7RNsk+pdNuBumJ6waD2SsZFPM9phe1/5tvxZCf
RhnaR8TlNiLzH1egyojpVKyZSHadlw9zn3vbBqFyJEUZ/sW3+sNFBdfIt4JuT8cX2dn6rb9b7GyO
m0rN2N1Ml9KwFwbB4EU4MulLF7dhMi3KB28MKoE7Mg2/dlOn7dOff1vx44LLleVbcs604UQjjiMi
4MfP0GVDMuFSApER05A/TuGUsjQwO3ajgNUr3AjZqr3S7XLufA1wLKFIolgo2k92STbV3pD+8oX+
RGft6kkBKPrzD/jHz0cIZGihz8OpsS6mP36+TAelWDxMfrW/dFetkY9no5LVX2iLrT/cYHCceSNh
otZ+h/H/+DZyyNsQkx4OJaMmHd4LZgoJe1ywM7nKMj/7c5LhgDdwMzt1BZLGRPSAo92vnC9TBerk
NlNWeksONHxQKcfG2AW4R8toIOv6Pu8anxB4/nS2nZrS35MU3V1Xod9jOJl6Qx1UoS0bLTjNg41E
S/X251fxZ422tUofcWsIfCgksqBU/OFOQyVe4RODamANBUfsgux3yeO2md49bH063fz5+4l/84bE
UPg0sHnDVbX84xtyiBumoFlok0I6IKiEwzzz0TEeIisunoNY3TcoW3LZbcLG+TyZ3tkM4qgOSBDz
6ivm/MhbiET580/FYvjDKsJVCLkGHsIZVkxcPz9+KB9pl2uMutqkykUnwUq2q2L9demK4GJ2xrUZ
DDXmz9/z5/sX0ShVHW+5PuE87T89X4iy6jlxwnwTFkFzSmlpQG/qxr9V0PjW+i4+QlTuXSYAjv3T
uwyZi73Aoq0Jf52Mr6m3t7HXeX9x/f7dd2EXwMXkQ8nngPTj9YPt48Vjvb4LjImTcHtik0K//Avo
6795lxU5yL62OtvY7358FxnWlTGrhkcxky+VY0/PQirny1/8LO8oyH8VZ1wyzn+8DbY29IswrdeP
8d3iOwuvI4rQfVMAYqCJpZNbHD2CINuvnoBBMrZm8tglNOmOieMYVlQWdBCYmY7EcjCMLKfrocfa
ce1m1Hjgcwq/ubYrt++OnYczCuhD38hTTyBYwOxX9WSzzV2GLLHzSwSRxEiWFyQeBfZlYiW81hmI
UTvj/0Uug+VfLFtkv/nAnBK/GD22tKerDdXyA6Ip0laXsoV9D3cwPyaFCsODrNfRLHMHX2505YKm
YK43v/auKJDj9VMNI60CkbTqxqbVbA8LBqDOXD4yv0fv0SNZ6S7LlGCzu8GWi/kRIGFiHcYBsSNH
EqHe6N4ZyV6pCuyS2Xt5dfSz0i6ighzJMaq1OTkb6aNvino8L4w0R7rEe9m6ASx0Z1GPZgsUJRrI
Hen3Vdy6H2qpCnOnFZ28c7wgHCVYEKVi1KNH0ldO28k0mqy50dA7HIS1TizSh8BbBnPTu2ko9oYm
q3QjHB1PW5lbqzSJfqaPE0w5HEBtabB9C3ypOyadQ7LtRmEfTdGZap+srecTAQpcn6Jzl1PAmIXX
dIn53CCugHSC0zvetNDv5Z6+LKFuSbteQbes4MZoz01u0Tyx5WXs2dfaYpa9SbikVOpIIzp+DAjw
BDYu4+dZt8XXtTfc7fwkL0jc4tN/VKPiJigd5w4ShzA+8MfgrhSx8KqdgowzH6x2bhEMFvHyWFho
Q67mJgcbIubaDBE8z/h/MTLGJ6tjET5bsH+mTaDsAsnI2Em1F4W1ehvzNRKzF4PxJOhR6p3RSprN
RM9UnwN7rF7jDFc2jTE/y660nBMUdrk359eiWeRncx7LIIIn3mVHQq5ycMBmJb+Mthwgy1rZeMxE
gR8nkR6kkKkruxNZekSDNMKlt8u9pMUupp2ZbsfAr/ztSBtPUkNUqqdsxDO5JcvafiXBkIAKWCvo
8ObKSAfc6rMoL1p4j4BZcrzGkzEUr1Kza62pKrTNW8/pmHH4kuACQrRAXMZ1xyadIYV60b4MGTEC
1lG7ShvWazAXaIwRZzbzBlSV4USJWfXXFaN2/9TaZGie81jq8cYtQ5cnBVSBtbUKK0b1LVUwgz0s
hR35I3L5PeAvL9sBpcZ9CGFnnRASftxf43Vx5kOtoUTeDGNnffYM2ba0YUhQ+yj6zs3Ohm5jpCpM
vECHjZncVt1Yp7QnZ8vbZhO+TZoqxvw5nzpC7YsRUBNSNF+M+44xwzPw6+nWTsvUQrQb+0EPFVC6
sJGK2M33Ttd73q4dIdGgx9HFckiLlgkMfcu+PFhpAUopSwQYJoUKzD4G9YCnPdQBXMYESsDl4voz
JRBrZgjflMkHDd119jkvoY8GplbBhWw74vKssgrr7TKguEbumEIhcpqUvvxUOcuNFQxBQay2dL6Y
OblsB2fWWbr38jl9FCUzgW1LP+tLZvc+nFEb+I3dmuzDwxyugb5hhyc+D9oLT0jvgY8UX8V5FzQb
Otar8Z+4TzuaSymPWanIDTVzVZeb0a29e4YDzslAYjlFnlk6V0Xr0+2XsU+OHZiEIomyMh9BVUBm
OSOEYdiBNXPt2aY2PXbLbON7ch75xmNlJ184Rotrw1l8eSJ9mJESTSVmBjhCBsJ2S0aCke22k7wZ
Y4LWTq7H1GVbuxPcNg+YbEyLpZMvyg30hVkhv0H9V/hiO45pSXxmFTY70K/qsGS1cFC6pjZswDDo
hq2LAn6b2GiuenCZHxYAncmuNdxuor3HvoY4xK0ioJjizLNZ2ZfQOowLFMvWwoUIGaZW0ir2LToj
iVZ+mkAs+XQeNlYugGDkQd6Tljtbxjeehe5JO8J7adrGILVjkTbq6CqF6TrOfY8lJW2BGftkpo8M
cBKkdWlBJATPXxKaWzOsBjwJDLKfkTEhy0tTVD/7xh9Bcrhd2kOcSSrjRo9GQ/zxZCBvW3hPjCVT
F8NLQjTNvDsNhi1yHWXuprydrF1v28lTzuZUn52EKcnWNRpaQ6rxjA9JTMYoAxjd3Me4Fphsiyzl
ximH7KHo5+BjOLfxt2oI825rSMlgntPUDEaj0FmNGaRNvnXBmDont7CrT5oKjnC+hIF1lM41ulUv
Y7aykQYoxE0cK3U1oIS7NHioJRxTv73xCAymYoxH62PJlCDYspQEn5detreuUdYfm6JzxLaAUe9u
LdNqJQmttTlGbuxpvXNoPge3fpuX81EMs1Mc9KQVE1UuyLVd47M5422GG5YGaljDFuT0hn+j5pfw
cHayexptxW8gyfttCdq1N2Rdk0TQ07SsxmqE4Yatqd0QpmEaR5uqn20KKCHi8djwi2HLWJvHKkSA
u/HHWlbXziLqLPJIOyGkdACxNG9KpQ2CnVrTT27shKnJvSGcvFRbbFS9f274/5j5apHoAN6Lv87U
rNJLyPecfQarJ9k1Lp2BxkIN0F/rzv42pA4i/VkmQV3BzqC5VUXvhd3/DUN+QbjzJ8OQw0v1+mNr
af33v3WWiAj6lZ4NLVXHZnSxshz+2VoyBIGDggQNk/XqfazBoej35hKv4mCIuw0REt1YZ40E+n0Y
wn96d5JDaMAgignhb81CIG9QbP+rGHep901OSCQu+DjsgU0wrPm+GG+7WWicHbfWnOEzMnQePNcV
YaJ25ZMrKt08JmTUQa8YPrD5olWfeTgeTOVOX5YWjA+B0QF2gveo0q4Mykcq6GCGNcfQEIic/TjG
mWUebGk6UYhR567xlqLamuh+0rPE4mtcSr8yc0QlQ/Zx6E35zFCb2NTFmolQdd/jVLP3aNXkPWaV
5RygDc/zrfcewTpLUJJhhoIINXEygedhdMtU/z23lc0G4J3znufqMX3lMRmnDipzGjs77z34NVAG
IbB6GLN8o9/DYSHqqH7Pn0SX20obyIYidXeDViZ+67CfYMSyCrQMS74Gz6KjaeIot1kO2MlFskGv
iPjDe0+r7d6Ta9Gs87S6BC7IrWFNpNv2CFbrHf318aE1iX7oB3+hgpfstmz5owMKywnTfqOAiBWb
ShCXHoleGvnJdlKKyPeIXRt/1WPxHrzLvi8fp/c4XhGu0bwe0k2QsirP6FO3VllHtk3uM/uI8q+R
s5CbghU3aDfme9ivfg/+1RMUxG0SKAKBjbJJ9TYeQ2s7gjX+4orUSfahA/o+or2C9AfZO5JcGELo
oHU7Gd2OZoNFEVyxajH6QSEcBUx4oTnhkhGfCMHOoJ22BUatccEZchTQ5JaN8sackD50N5cl7KJ+
74MxSLaD+f/YO4/kypU0S28lreYog3KIQU+uFry81CImsGCQhAYcDjjUjmodvbH+EC8rxTOrast5
DjPjkbwCcLif/5zvgJGmEagZH/rUjE8lBW/FpjBjwo5lEs7Q1+vOZs+eWYAvwIazJfv3gtZNx8//
8x+2/7+uaI+1/vxZ/eVT/+VRc7r/IyL8t5/7Y2VzxH8uHYcsTtQeQate4AN/aOaLI9KFFBL49HYF
SDDICP+9rtnkfYnQmxaLDTQBj5fx13WNH1p6+SgbQB8yPVqO/hXR/E96E0Yle0GxoPIuKytGr39e
1SCHJaOv0Ewzy3wSxAkgjBfFqa6mju1j5OFy6hv3/yM4+b+1tb8vpgvlww2WCXcAAsLyPe9PsjL8
edeZiv6lVngptzoH1LivJxG9wVaT4SYz+2ExTZfFfdijPq7LRPtPtsy6D8ebJ6TI2hFHpNK0OBge
eeO91J2wX0Yvg7Joe+342adTevLxBpk7J3P5FRnscLFtdTfGO6k10cAWBsklZhV5izpCg2sDhoq4
0J3seIwO8+kax3wMazvzRLs3fP3bcZ4Hvyq+7fzi2JRBrlPOa0SZFa9FA5qXUAFWXs/u6rtLzTZ6
93XkcK4lMLSkIH0+bUqXG3wnCpZ7lfrpceYrbotjgE3Te0tCVgMwwmGEd1uNiIDZRga2Dn9h24Gl
VhNprO7ttDY/BmiH7zVe0Go/JlKJhyCtnYs7BEP8wj+N3lJUE87GjvyPMwIGtEYsPVYmHmt2cy8G
ebtkPUztjHCd9KTAwsRVXgsprvdNg814rON9majxgTN4FOxqsw22i2Wh3SSJNg8NFxV+7HAmgkiS
Q6R7PRrS2qd1acCAHXO10vboSM4LRJI3Zlt7V0hXQ7mjRUOChowx5K5hYWtnZfVMnbaA8SIyrMLO
tbluW+0SSU6DLnnCLfdhqwEsYDiIYNikIbPAoZy9HzKvsWJmWczUMhaaegqf4FW3TkJdQgCbF4kj
B6oH4LOcJwoCHKuhJkiW+Vviev1753eQizWEvACTVJRXpNAt+OumoUGDo3cTmO0ompWrMp0r82x2
hbnz0NaeU9XjG8TXZqx6j88N2G2NVG7orsGFFhUJ55awBXI88juOYezG55kZ0cpO/OxLD0P5VWrk
OoDACRW3SSuSr9ac+uW4nxASjKtq06DLch6qpX2QbGSbNcBMaGQRzQicvFQZL8VZ5XCjwKpPq8kV
zAaKwBstoqpR+mmW4wjzw4nUm54T4aycdpCfFDUqxaEzlSeiCs2zK23SUD2nLhdLrFgsERzDfCDJ
Q7UvmUN1a1C+cJajhutlDhAfCAqgPG6LPCrJFulYPISZbD857KQPQxxB3jTHUt2mgahfXLMnQEK9
zXBjqIy7Kchz9VALC2pOAUbu5KcNSNK+k/kuS0zOjTVg0T2lTjF/uBznm7DM54iAY0UrewFza8Sn
2foEc2f+HulvZ+C8QC0gZlN0HiRZKnvYCeRDC8106JFeEmfM9W42xbJNwXPxFKhU3md5XJODgiRw
wdaI/CVa8aOOw/nVCXngr0Y703fQedLHDBDW7VxigEAKGsJvRi5LT/k4+s7JigtnhnDfNG9uJAKT
NknPv+UYNz3h+uUm9jDCPriYvV9yPRc/3T5MCPdFnUVwvl6Q09Bp8c1MmNLuAE3atMuHpEo4RMO8
w1JuZR4U7NalGhjukLUh1UTePLT6xCbGKXJzlwMaxCfnFQAMOeyBQ3e3jWmn8htgzPCYi9hXX6kD
In8FM7W7hJRGdGuiJXaHKlBW9VpCwuTMnMe2vVIQMyVExkCZKCMtgz4jcat0N09TatEkIJTQOxTQ
wLzEChvZZ4nsL05t3GCa3iAykBnDCB+NExG4cciZqqgQo/baZMaQxrtgnnEuBqJZcvK9bo0XvmSC
+rOCyLfGbJQgDJGwD1BROsgqQ4Y67B/8eqrabgf7mc9lZwwA3D88zXl8z/ks9fHFyTQHoK5kULEU
2bEwBFC7mbTSpVYIF5tWDbA/7bq32kNS2YlbrGn/1AkOEmwtNr/acTr7NnchcXLJ99TF7WVZBkiC
9mx4ORKKnYAQs2sTrE3o59MhMroRJ1FI06h7Wh5RFvqYQ3Hvock0tZpzUIascUmTZSZk0y6dh8vU
hk7BODVrW+8pLi2KuABBKItETYIqvJeel/vVeirssn+K+jyx35WJCXirFGV2y95WRa+kPNvvSTTR
y2AzL11poze/aFyS9rEy2dqDlDQ5kk/ZQDQ7SlyedSIx31jtou+5hYLbZWb5neVRcCTv23Sb2DDc
atuSm61WWc0YEqUkwhhPTjXbJMoZYU7C8X3w0iZ5lXHcnQwT26EuO6LPHNabD3dik73OypE3zP55
AhQ6SytdxWiiNGcA3PZBSwrIGdDszWcWD2Tkye7rW1YsJGguXpMV10jaIy7hbNjyELJRYHviQkA/
IDtWAJJJtuF6xJHiV/7PZozYDwtfAvwvRweIhBhqjI+kjUGFulpzewOr/oS8qvA9mB7IDR50yN1F
7j/EIzPzrTfZHbWsjuTFz2Fh/lKOW8+rUBbxY6hS+2MEB89WxAMZwHNCjtAjGgOL9H70oGLsZJFg
7/SqfCHa0+VwL4YgeKGCquvALxHx2si06n2qaf1J7cfaofBFtQ3G3CKLh3ZbVG3/Pjg+S1adTUmw
KpBkWOhIpEbrzkr8Z6Ok2GIXlq0HY93IoRuHaedQ2FH7RbGD25O9c1wDK+yEsf0JEMTGmURXzM+Y
4D0nALfiZDLGuSQTUGidbcIwq2k3S6mT3rl15t+6IwUtG/pOaqK7QU7iezScvF+xBJNi4/QC6zMZ
w2itVcoehAW5x3sXptK7lEwHeArJjCGEbbB8scWZPfZrxvK3lYfz/5j1rvGaDyhGazEzgdjMKvBs
otSYqLbuWNbNgUoI+DB2mLOiewCaaRxClZLEVz3Oc8EwNRPiIwvTDnYkPt5p9tXGRUQvji1sWHcL
483X+2nGXbvG0J3u/LLyvVNqps2Bbi2j3+AwR7NPI03bbRyw4qrBI3GXZFF0AymFU2re4b1cRVBV
nbXHOZqPGElXHGIsMSjyBCFeh0GmLL6UavTI/1b7qTtqbXajNfco/EMyTWugKx2Ij3J076jpCe57
SBUHa2aew3lXsH7EzYQa6RnitnWS6gfVAcPF7TzW7oz53S2X5vhDWCKxd+7YD+PKxe59CmhmvZqj
R3uHmOL0S3Y4WYZZAIQaZW688s49fwXmpn9CuASl306+6NZWm8Qwj6fA/Vn7dcUjKnS+8HtK7k7m
VPCVR8oZ1gR/4ysBAONHkAXq18QACWpyTUID35WK30Z2C3cRjOUL9o78lW9LH2W/wAf8oLE0JnhL
flcp/ByimilR8Wa2sPsXzDzQv2GA72ti0/uoabFsAPYNx3VfB9k7iVCCTYUuLYAewNoj7n8D1TuO
0N4h7PToH3VToSCbRuc/FhnZYILYXlSt2eLHXKE5s8GArQqFJzlLzIoWONBuy1afFSw1uJNS0yHs
w9qYRWC/e22vUD1ijBOiEST169G7GXQ8P4giyUgjWW5PanoO7XYXkpS/S4PW+BZ2bJzmng3jaiAW
/lZxwd+1RUaRV9cFx54gU8uHnyOmJgkVMFwKBnmuJoRaQTI1dgICwDN5DNeJklsO9OFXVcbOj5K1
pofpTBfEjgQKi4JgC56viFK51S7My8Y6cmbLb8iXLo+eoANwUNYAC1dhOgf9mtIu3kQHASIlBG4x
1eRH2YU2XR01EDI89WCRMzXB38dVuB06hkCwG7VM14yHmm5PjkLfVY1Rplt2MlyDKWmva+vlSNLS
S51dNlcsTX4lqqs/WOFbKbveXZOkdhzmiFVzrLshc3dZ3AJMb0rL+Kp8Il3rII11eZNFeQthhL83
U0eBJYtpsJd4j4EZOdU2YJs4rpKsnK/Uf5ZgIsD/9+wEcOmSl+pbcZNS8lCto6wJjoPKmruCcDtc
TSfuIkZJXu6hXucD0+hZhJ9WVKRvJTfBM2luABIcbihvkP4EeVsaUfkRB/74nvaU5u3oQnE+AtjJ
zCFcu2s33N/mjyoJ2bdKm2YGVgD3Wdm4kdeREdV3/cwLIplQ83ryLM0+ctI2LHp9FD5YdR4ZvGIZ
PBUNiNrNoAp/77a9kOyFBoPLQpo9WxBLNw2o91l5B19UClYtWJpwzZyccw+q1XwTs0cut6Gjh5IJ
aKarVWW0jGlSWzsHm0xXwtpK7dVqQVxLiu20/1wPjdeum3FZplKqfKi/cQ2EIBZ7Pt8wnGym8KTC
yq1ZxsabLoPpPovYhWy5o/J+2/kk7tbRIH1ScdoQHLM8lKhdxsSMerzSkUyLh4SEMEJrvXesnici
o77RZ/STqmA1mz3lyQQJxreWo8hfWbv/1sv/wxJIPv9zeuDyc6q77usfhaXfP/GHsOTChAsXB5Mn
wPZZrvk3xZx/QRuCQsmAxnZs3Pt/E5YMIgKLq5+ftBfhfPFc/reytPwbkoxHOamH1v2bMvcbxQcq
768GSCh7JJ7//r//0SfNn/8HwXz5w9h+Q2Y41iJj8Tr/WVoyGqu3nZx5FmHFZM823rnh5s93TLN+
gfgs/zVbNn8OCQ3Xj8OsABvqnyUlF1leRBpIRtcyC88nJkuRAA30D1/AX9/kP76pP2WLl3fFn2HL
YOF1xbTq/km5SvDBN0bRLabDkKpCtrqnnBqotcPbOk9ZnMNzwqRMi6KdsscI+tt6BFD2v7+K33/l
7/rZH68C2i8TVOQ73Ph/sjmpsTH1KIdwVUrCrhli7/2c7+csyr7hTInPFmkcOlvRnkqPqf9sJf0u
M8hnbSuVMxj0c/uHSFuLiLBT2vuM1NOXIv91r4Xqn7QYMnSHLr9JWwMt3KT/7wzvg2k9XSmrgHQq
iL2REXbM9sZZK6MmwpCYUb7lXFGhOWTdLy0KkUBr8/n7g8ekNbb1j6Sqhh+zmu7cUEa3niwIYzOV
34VBOTz5RJjXOHOzDcPBEm6PP3BG+LdU/YdUvVhz/+el5OH//pfUH0Xa6K+//EKnVj+/VfrrZ1r9
0+qy/I4/FhebTD4JOjN0mbxh3v67am25/+lyKnVDUknYgnFt/21xwR6O/RrvNVTvBbhtcsv/VbVG
z0bvXdYrV9gBNsN/KeJvu39Kh5DxRwW3cZRj8WP9wzL5z6uLbjMMNapY5EbaAlfdIFrHOHS0eW1B
dbgHV5nQWhy5N2Wof7hAXbDEUSEqg7CGUtKPMCVkBmnO8KtdDJLiJXfTD6epVbTB5dVuOB14e7QN
a1NGQ1qtyQ3SHOlk00mU5N1//8axSZng6eKDrjeqKNouUSvlB/VrQlY7BTBZyaOp5fgSC9ndNMLJ
H9xBiRvPmnJI3UhdGyMzuNcalV1rAC7P4Duml5FyOQpe2093sviNrbCTI6Vq/oHNl3MZ4CNSrcHP
mpirtmFUVBeOkbTRFd01Scv8mgr9mTHuuvWLckQYcuxjJk3z4BSodHFkvKZV2V3rDp8TvVgEokbt
3yYirvZkNPpjOaU+zkHZfqdG+tFjczouP2kM/EaKIcWToYdPZIjpjMG4uIkDXjLODepZ4ex8M1Tz
Dyn+g0MwZx9USFmb2Xfyq0L5cda/3wYtc95BwjJ4/f0qg2nIr6bd+LdEGz8H9lZ+PlP0IukzTFvd
bupReAfcZBY6RSe+3YwQF/wcNa8Te+iu2irNAxaO/CrotzraVkIXIlZsRvzim291pOoR+sPRNBDW
Vm1jWXvAAPmzY/IxZ2WCotv1A4QH3na8vPCO5xbtGiraYnjMr4Pr4TeoueJuZ4o3rsxivQOyg3nW
mtpB8DtFjuVjQW1imBm3mGSwOFiNP2zY79ufCL3+YYBT46w8aFREepYvr5nwrKjaz/fLh5tRPXqY
sZQRtpsi8Z35xUdTFfxFZ/jEE/mhiEuv7QZ+0PKxVliSDqHLW64mPmCw0h9zbNIuSukfFNTY+w6C
SX0LN06PTs0XUhCGO0A3+nTI9gODyKdbdtLuD7u2+RR5SuWdGO4WfySeTuq7+E9fzMi8s4qII0rf
1PbRBxG01LY1xaNqOqhTyUBnedrkZ4sCsL3fD2HCNNkKXihdVRsEHvMK+yBAznOCmzI0TXpLQjTX
0BnqHVMhY2Nw29Lxa4IYlWN0JozoXHLasTY+vWDvaT4C2ODBfgTCCBpcOHhN/G6kAq7140+souJQ
+dUYbdiWRgdfB86nY9YEkTtkgkXK7Grc0wpSfY0xv4ulZN4QdF8ZdR6UsIVg3OMxnKmlgoQDIbm9
DlzwQe0z4A5H1M5ydsTed3PvHp+d8yp1MDxkrl9vFV4f+FPOhMzScyPMs0eRXyGsQ2xOw8MU+/RW
+45+VYlhMVJzITvluuk3dQORo/Usun+pz9nhtcLwBZ+b05SFUF7bg01hTxM9hDCOuLS68E6Twdw0
WY7MZDb2JZ/C+TaWDHOGyHY2tBN2a5WiSU4sG8laqb5ex13YHxIAuBSHVnGwT5052/pD5t2CdHCu
ZhUNj2YdJbsmYNQygxU7FbIsoNoHo3cZdO58lPzZHYYHcdRl/Uv7XvtgsVQihfWjOCFsiS1Hl1vO
iDCc4shcW037hCfOGbZDXqktjCpnC9qr4RVWauf03BIgY0A4pDbWN6TUtSalcOoN96Vuwvou0ZZF
P22dPudmpE52ZbgfLfxIPAjUxFA3ZSZEHjFRnsrWXrSwOHCOlrSeW9NLXwGIiVctvRMnQRcGwZA8
+ZyFSCd2ARccybPZKqcDCizGqaVM++RWbfQibANuG2eWA5U+3R37U31QZQCnLirBTg5OTidABgm2
szLj4ikfiBRkmLUZSSwKytTuSngD8fEW3idjxZn0hAQ79Sll9KW6ul4lxnhwEgvEr0dQU7dpeAAh
iAQUcO93PH6yaGeOUObsRHmvbVbZR6urKPJiqnNgAugzsjTVLZ//gvNqC06LZXZNcIjtgiZonlF7
Z7Q0S5wSYC93cbzUF7G93ijhju+j46fnZKYMr291iJ2Jk7Vg87gac7vYJjYlP5rmY3Z4tiIliyF1
1gyChILBmtoIw+ZsvDF/wbzFxNLgVhnr/DQHcwn0oIBuqGz7CBPHA/aGlKMoIwYpyDhviwIWbpnF
YU2n8tOMAFz0rr6oLBhXHHrQSwwBjHTE7NIW/dFEbj9IgF5MiGpRn4uydLZKT+qSNzVfh5XGI52a
vWOdkSLVGbJGidFM2VxQlmgeEgi/BzYl0MgAea2nMIL4w+zpVfVEKAymor8MukAWW/wTRtb0qGpJ
UylU0BeiR8F5oqZtuSWcWx9HOYsw8INTZ9FaB+7ZW/hlgyHu07SdDmI2xHG0Ukrgp3o+0OLQb207
KjbM+IF9GhFq72wVtxEaD3vlltZ0XsjWCAPWVrPmhgh4IKveP7V4GE8eCsLVZs62xXNmrOTypOJ5
lx0ZUWT3Rhw/oNpOtzFuzXPazfmnHiz4ZpASV0VdPUVlwfpsYfCVjl1+xQCeL14JurOdwJhEmVvv
aJ6q78qifSwB+4Wr2ov8XZlHw5ej4jJkujSh9rDgt4cwKu1zAB7oHkZmFjFXkP4Jchs+zrZvrvQj
mp9Z4Pnn1g2SF9sb342pdc/MLdGVIpfa71Ck5X2BGHQzxSxqXt002FrngcsxrR8Wi1e8VniumcGm
0ZX4wT0IIwsPeXIxPbe5T5Ep+QGDq1119kHw+3fCKO+0MVabtK/6R9yH5SbPjGEfJeVVJuIln/zx
zjCjngwBFvGI8AEDYMigPHDd2Skv3KsT7mgu4jZwT4NPsrSUsrz6qrlrHR4AaWk/JVm18cr5gx3s
hJMZH3Ad4hWNLC7TLnC2UpnUb6lUrKxiCtfSLx6dFPFXUfeyrcVonvBvixXbNAOzade+oJf6YN26
amsNDj1mAP9WWHv7j7kf66WFjx6VKEjVdRbWeDTKyL22leGsibKHD7ggwn0LzQT9Jpm/VahOajD7
R0u00bWxU+NWVEG/dRs7ppvbmTZlw3POGwKHxFJQb8WCOQZerra9UTjbZHDQcyYP6PKg3V9OSutp
kfhTs52cEfG0a589Hm6XklIUzs0Y/Y+uzbiDIRw+LO4aHKLIic1mmirzORhL7xccyWJXsfFdC78F
thN6cjNFut3rqcMejNS2c2pMSgGG+jWsqnJDw9kpCQUQI80tfXJEd2FA56x7XWC4IDp6gr5b7uGI
UpYd5gyKFtosE9xbw2CdwEDsPcORfM2UPWxny25Qrlzj6JWd3AsxMhViNLoNANghpTuUffRAuTxj
uB8b4LJOmIL4YlFcWzEYa6NhiYtrMR/qyph2s1vid546l35pxY0Gje/cN4DGG3fQh8DqAuDNWbo3
3Mb8pH7e22dtCOurdaYt7ynC6qXns7CL+Y7uUur9muZX7GGONlP1g5FfunLdKbuf2a/sIRi7N/Xk
shvug1spkit0D06+YzJA4a7MR0xg186DRVbZTP1rPQV7HgydAtZh99ue+TA5l9l9L3i6/YqSKTxW
sufqghFvHTlhU5xmRhPYI5EbzqVDnMRTgjcJMEqvh3NI18PRdwvnjjtWHq3ZFZdAKmZKUH7SN5Mz
/o0wk/o2wi4eradJjE99ZzQ/UzkbG2nXySGcWVJ0a1lr+EzZBXDMfA44s+N6l6nHzKudITz1VvOA
ol1Rt24Y75aTKCYfwov2gwMbngGh45NVtGlQ7+PGeNDcogTfaiciZ5FHB/aE7YuITKCmXjtPRyNt
3WcKGcQ1Db0O3otoQGL7WQHavQAXgf4a3A2hNA+QbfGQq6pr7vskrPyV40V0jLfUix5n6Mi4iEr/
kwfFfGSK0dubzouTOyhE876rufISK9D7ohn8F0hAwxaQylCvzL62LnFYlMcqCrO71KnwK9t9i/iT
Bk52IbVwQb1INhBd51NSNglxCXylxEJsGrQ5Kj0s3aRWx8bK026wSiTU8IzawrJt+3MwVumWvl2Q
BV5IQWdPxnOKxRuJrGmNhvxc0ma0rvz+U/F/beMSQmNcTyzSPKdvdJS729HgdFLOst02fvCzk9kM
grjXh5js041LD+lNH3c/c+YtfNPa2JHZwDZjsFlnXJ989h0ug5jaJX+W+wCw14rX+gJolwnfkJ9i
7Q3bXpeYdpLGYCK58Od6cRmzNr3gTxw+ck/lt0Uyud9WKK37IY7Tm9DO0g2DbTZlE9mA0TGpNJrM
e2g7P6bfhbdpH19G7tfNTCBzOw2Rd/ItEZ8q+Fjb3EE8S3VzM5bw5kwOpWTGXEDTRjLfSnznh8nv
rZcIINzK8yd66A1SZMLubvp8+mTtZNpbJcGh9N1drbBekAPYFUb4EqnyKR+nx7IT5a7zyONk6fRE
cmNjqtZcVf3wPJYYvFoY/e9ySOZzXWb+nTNF1bMxAkOzfeeFXMk7xqLqTgufabaHqYPwwnyhIYGn
uf5M5VKiWVofTDmZCmnM8jqAGmUqT6+HMit2C+3v2TRqZiW8t2PNfnfXzNkjEsPRTzRNybga3oqU
EhhYB1cUBCIlqfqAr/pB9gRCt+E8qZGnJO6lDaOQ5JSVtC2MIv9h5AScOks8RoPxPVZcg3N9rc3x
vWZmCsRquCsFs+7Kb6cbGObGyeuCaDd7zqZwLLmZcTet2yqCg2sZr1YPfpAdINOyIFvRVon/1myy
bdjm9sXJZL9tZrc+5Qv/ujOlgIkRIFi4stgHcUbZs2GtcKZgLwCbsTUTc9oSzJDHGYTvGuTQjUN9
9q+xhoK7wv9Fl7Sw5k3IQ25DHcH4ZMR+cA7mPvyBVYw+y0DEWyKeJ5wunPZD55fJk+s0gEq2hbkL
ivqSi1JcQ9LO+4y98BoZ6HvqfE1NhkPQzMioVsdOt4sizDyjrs6ZF/6o3f5xVi4z09C+pGl47tP+
exD6lxN7O1qkTrYv4EOxp0g7EYKhic5pzXMTJecWVXRfIAMZTnbOGjiHrllS69AG9Y56mpeqMM5G
mD1DCWbgKyfjQYJhB05efzNu22mFddiYj3EYJJvc4iRHIemt1nIgPkMV0NTS3N1Z1mtjhq8p+9sl
HnHoK3Em/Bdx7ibqXQftqYgY/haE5dPB8B7h0IHXKnmWxsZ7Hoxw4cOcNotxeBvMalMaVrDqORbG
3gCRDPUaA1u9j1z/WhsCJ2WQMCnNsNIVXUFzgY37qglS3Ent/M0FPvMzk+QZYO6jcnyBbFneY/3U
eyOsTgAFJAJA8WxaGAkLI9uWqbvhsf1idOGNBK58sk39hT4HxEZO70XltsYqaZ0n24heS8eY4Zqb
73WrWK6G9s0Ca41x7Kt0y9cmDD+GKf7O3OCmB4IbO5rTePgdF9YxkOy7bbpI8TDi7RhpkJt19zOp
m+E8zDNXm3T0ziMCGHeeepOGwWDLsvJrZzoOe0X6af2yzrbCcPxNESco+gk06xxwFqp+Ex544skV
3r5p79KfEDLdNTFNrgtBj6osT2Pr7FWNIaiKOdUZ3qGJ589qHsc1Lwc7YjOfMdG982E+dlVygCB1
W+EL3SZFv9NOwWNVk3JjOFgCTNnWuSoOxZwAGq9wUFbaWBdLlXg2WI94e8H8Nv2O+Twiv2nKXZ2G
69iXDzl78xj6Jponx6bCv+uKaA/wEyeBd1RpvfI4VWCnZOoaeuo0JulLMS+xhqRdlTr+6WUODxHT
Ydc37BGbome/I5xFxxrIJ7h9+BHkgX38vQG6kfthz2958KBokjBtt7ATb12KIztm/2vwCK/Mhx96
yYMygnZqspEO4d3X2fws5xjrYgIIOs5RM1o3uaeCfMa4M73QXXEyi+gKMgpMqGPuC0rlKTkMj1Tj
RIyYNWxWem8daIU4KvQ7bt8z52FcQ7SPrL3aSg6SpWw/2lgLZOtz9SYJknAtTcA9BBR+KmVzBofb
tu4oNCCGldvyoZX9MyKhtW8Lw6K8heLpLjDdfU4bSrGNqqx9mZmlYNGnuvXUhxX2pSjIllEzq2IC
n/1Sw/Q66trsdn2qYRjQN7+xUZHHpQeeRdMW1gkGdvhV2H1wjHzBJiBpiULXFQOsFKSQG5LAZ6da
feLBKl5nqHDHlvqMEyYu3aIRjPgM1FhSc6KS5FfUltY7Ept7KCpt35GHaZ9Vm1FyrWZjZeP34lje
RacC39oprt2NDtvfL6l+YWdCo1nN8QeOBodSNqob5pJfs2UUZ25bset9ymHNKZ6gfnrjXbCk0Vkn
2ofWoBN5ZXQeR7nEUjvaR/qt5av5ms8yuky2625tUJR3ScNJ2ZUYCHKtmWabXh+u+qR58YEPPLVJ
kf8ksNfssS91dBbxVAIQYJ9MNRj3fQr8iY9VY+uzNJYyByr6e6aSaOORosPJY4PJJuxZkLrgGGZq
COGF8numVxOCQ6skJ8rmvQobVAcJ+noF+AmvYiqiRx+s/iYcGooRwJgfWkEtCT3BAgdf6d4H0/w1
xVl04S1Fx6xu+11Ul+w0zJgDrxWb6bFKMbHyRGnPYPqXXgxt45dQjvXmZUN/4dBRbYnrJYSgkQig
9CKTOHH+kITT9JjUNTx9vyk+te78h0S0b1hwbWzV2riUHAY3Vco2PmJjfJKVfe8pYN4VgcKNBw0f
iAeKhuIF/YzSYHqUArO77MoF/DuNe7Yx+n1GNzh7dTCtK7tUB5cg0VozfGX7YrVnRTfvM8ZNzsMW
K7akzfwmqQuTQW1o3+CTwN8b4nKN8+mYhRnKjRbtMaikPuZKBWvCDsY1MbMfg6vYrXrp4+xwbCll
c8UoHd9IUzLICKqn1O3shz7MiF0GFS5t3dFvtSo4MOxMU1BiYQ/xSrhZdSSvm25kPuc3ysN5kg0d
lFmMMBuaa2lgKpOqP/Jr618zLrQzRqGJE4M2tjpevlhVZeoUKyi1BsnU5crcxvQu4VuS8zp0h0do
w91WZ2bD05wEcQaG4Fj5ZYanPKu3cUswUAOqWxG/GFZpqasNLqyYXpjC+jlanBE7W2VbTL9oFp0n
LxQEwKZ0EaqtIPa3FR/GLqp0t09DGyaow+MmHoW4FhNjVTlNDx2tXxA0aUnA0dqzW2Z06hfRfTeJ
YAfxNqcBIJ9PTdvVmyysy21G2HpFSJot+SKuYgkZ1zIBlzdnCX5rjmyfVQGky/OY1BYZMxMGNv4m
tZW18wv9yEy8f+zqhUnJ8Ia2rqF6zWGfbD1v9KFx8m0gWdcAnJXcKD8pNr1jN3u0FsYmi03NalCY
FB6ceyM3vEu0uNh4PZca/C06oudcKD8pb3AO/nAVvand5BZHHQG8lKaPgMKZC/pwzuoYuifuX/uu
twZ97XMMgbbssJMDvoYrmFAqEut3yKag74Cp3kSVWx3SXOf7dBo/ekWNRj0VqkKZnONzZ4zmbdfn
/WecteAtynK2TlOPaz1xTXWq6T25MIrKdmxQd2hcW6yk3c529f9j77yS5EayNb0itAEOdzjwGoGI
1IpkCvIFlkkBrTV2cJcy67gbmw+snrnMqOhMy3obs7EW1l1VDA8gXJ3//MLivl0sPlIvy7fyzt0b
oUG+A66/WycIzBMMj4sLQEtzh5Ir3sOx/jng/n3RJdF0ZtN134WkX7zgmOvucAaY/Cgk/blQxIs2
DvhsZUYuNOd6Oh+qgnyPcXExi3BrmHoLCjnYO1cIsdwrMBh9P9gyuwqDSviYGmHCTC9oG4K141aN
vwweaF/IL+92HuSgbeHUrEAYeufzbGPXkuWE2CUqe16NoU/qzByvBv7pLcG1BnQwLU7b1FRfYjSH
2I1nwb501GWUS672v4mS5NqkmyFERRs4K5Mfcw0ecnDkxmswHuR8cu4EGhnS7KrVlb8iLeTzgKr9
hKQXEvC0F59EDjRIAmFgZWr4b4jnbOfeGuiaWS2JSwbBcN/Nrq+ua7WMP42eTqZlDLAt0WTo04CO
4RW+TfVJO2GE24Gp3MLVBq3Q2gD5jVkDVmGfOeViP+GxBLzaZvmDq4Yc3FVmD9BDW6Ru4M98Te8W
9b5GcDFkZAfQLcR1dbgf6uFHHOfhdd5ylwHXd8aHajCm6ypOENgv7Q/UlmsXlw/BFNbwRa/NmESM
QT4tLPFbc9YB253VPMks9m7t3zTXwFRQXgN2Ga7mdmo+1iMil6lGU5KPM+JK7LTh5KJhCZkQycpu
7flu6K1+TVyKwFtjvrmbk8PTWlV3PhTF9JA0ENESLoTfpigxHquh604LF7J177gDHhdefmd1WtG1
ktK5xk3211hADoaALfVXmOrtlfYGeaOxDTq30j6MQZN5mViwsb+RR+U3dCGvmrArHweTt0dz7pdH
RtlZM88B5SYNTjnxBkheWmiBGXR1FjJafkgMu2nNTBApVZi81K433tV2MZ4VMzrxyJDE0YmZjrJt
ElKKTdpt2oy4R8QRMYB53PS/CP1soXXAqvfhqXG9ghWSoQwyCghyIBporn3h0nVXqBuDbWVRWDcz
f2E7D7yiKZoT34QCTR+sCE/TqKtvIyy5bgZPBmeWBk/t2ZPPbLORT7Vo8EUpUt7sgt88pQ/PC/28
fFysvnkqApqiRLus3w2CDFb77kSHeAQQvlpETpk8q4WEGZjNLwPkRp+eULCROsq3VTb8UCWTxcsz
vn46lBX8eV2dlyNuAQlSmNNQY2fPpurdForvYiLRJFmrgaQzK9S2P3oHS3TjjmG6C6FwV9uGxMk8
4IGIURFN635j24vuTta3UvCseHKwd/kIABzgb0QbO0ztl1tkXvTk7Jd6wfaaus/zYD+nJkFSoxXL
U7A+1PY2Tor+gg/3rlx75aadvaBCWx3y69UtPwDa3XpFhu2xl3tW8ZU2OzKy2KzC6arJCtS3cSB/
zfnQe1u61VF9mXZdDIcTznuzCax5bK6xMEh+LkWHk71K2iq7yRTpBfhqaesimeNF7hYqyeiTyLS4
qQLTbvHyhC7mQ1Qoh11bZKrlNFky6mX2BbngO4Y6LQBFCT43YwLT3HAJEIhdATuR7qlT+jlmfrzU
ufmBiVZFR5YVNFHCr9EDPTYy1ka0bfME2ZHqF+Q7e4Ar63CatovxmIfLqB8LRyb5PoWXMHLXHdKL
rBTcNua8cpiIHsZBHFeJ94TjkmiuaNPc9xCxfLicQfVMKGOxXMvBUi6MfmyBUN51nG9dYFoPRMrA
9yTO06zPBAESsz+S4LVV/Cz3Swk/fWP1i9pp0tmeTCRHz4MaumtjHIw18yoUFe3YtJaIjsNMI74s
I3CIurhzQ4J+6DWtIQ5zyEZ6qplRFyE0Hd+iPg1916Xt6a+Y3t7LutO2Ni4Wks5RJJlLs4966iJa
kEkCSbqMT+Ysd28Bt9kj1NxivBCN+NPM3DPcc7mKlx+xvZjSE/k7lMJroyTZjbQ/sv4E6KOgIVp2
9SXasQawMnGyOt5iDdM2dO4smfnkM5F14cJaGDdlHuGc3hT9cIXGpe64/8oiuAQrcYnijBznZ4Dx
J/D9WFLIZWC/4dbUXvaSqYKQ9VKI+keE8559I9IyhPuNNOAXYi7rxkAsTz47g33yZoca2f4dylGt
+RwmFyXzIkHLnl7QPSXCI0AjdFNJGcpdPxrecF7wrSm31sCPwuy4uGLPD1C/BoJgtab9SDLdNzY+
Pe4WvraR7ZBmJwbk5AZHkUEvGnpPOGbjWY4bOEkjBWmpfFZlkAkC91h1v6bSS7YwfaudVmPss/62
XkCmmRFY+Zm9EK7uGaZzAyKCxLTsiksLevee5LtwCziwmoB0X7gl27y0LvlJeQK1cGqDfufpmYy4
yom4W2DSUmdXC7gBInhg49iZzyRyT99QrocLkTNAo5+KO94mgpx2fjJK9I6EWN/pkkg5rGbomlWi
2xq9/Z1+JNffsnusOYkvJQ3xaI5geDvGt75cVn9/664DwPjR9GwWFVsn4tn8BEEfxIWEygT0ek1A
tDG3d4LLyrE/502Tk9jnnpF2KvwUgedGESGJGE9sUj1jFQPqgTfPVCL74mrsR3WHNsjym5QiO2yj
DVeV/VL13leMVqptZpmr7p/qmt/PxnmHQxaT4C9LKGu4KiDqZYiLmcE2Rn9qp6cBMU5YuI/IiAro
iRYVYTKZ1jbpV0XgLHYt5oYY2+fsiAUpJVdNuRTXcUyOaUULBDgJSdplVRf1FzWo/Cqaw/u85nKo
5+rBA6EdiSZUo0HaU8r73ZDHRyKpG2jIjeCRUFFNZEzJ2q+uSMYkIm9JSwItS2u6BTQYzpeSViTX
n/ik69QuCgPMr7GVQnN8p3LCuBN1K5fqFMT4zDDNclfLRGISZdwCjjXbseR+kefNXRDY7AOpNvON
hzRtGxPstyVK91OR0c1t3XHf2QtRvrO+xAgw3hqRddNjS7HxCqfapxLT6GIRwG0yfVmSVu8L3BE+
o8PAiKtCTDoGszih3WcidV4u+slMT4oEEh2M4mXYOB1Xx7oNHRoECzdySiDTD+cIr5YwTG5rD8gz
arqT0KySuzxzLkLsLLehWBNIsh0aBHlWxsmjlLk/djXB41xAKoR96NG9xAXhI/ThgV7p+IwAGhCt
qxoQyvjRqKL0orDTb7Cho09TJr5O+INvsbEydt6IeTCJXO2J04Q72xv2Vb2Is9lVzkaUnE5m8Akb
jQmxVjqetnJYTiosKn4ij/iB9z+IFCpZv85pDGLf/5DSQD4bW+Vew0oEhFsivBiKlOg0/q5PXscZ
pv3THusc4QtFh9GzBNajUR0DBMOucOrSusxVY+4z4JcGkGcT1rGzc6DOw8h/6KeovJQGHlgW3mAy
ewraLiG5CxqKkuO9UlYNWJ7hrTcPKA5QoN/ImIZzJ+dnd6JototV5ZbIn7bI8Xmwy+LGtYjkdQkg
3POzOrughVgyTKiEEfM+axxF1nYsPS+B2MBW6NgE9zt0XPIzbaMfRDVyqZjIBzTjhDyZebkikdA9
q2akaVJPHPjQCOHg0IrAX/JrmQqkDzZdjFmdgn4YW/jP39BORCdxY1A+/EoLQWKD991FL85eviyQ
Z3KuK1ibfUl6mkqEWJ56lrGzmnDfmx2ot0FWonMrPH71Vrgkd5e2uJ6j4C4Xw0uSfC4JNUsNLkeY
qfnAbBemmVxLm2SzOTFuRVgZp3k3Q6Cx8xfcDnziMq5asrWfqqF8JFxpN8f44tUj7fba1EhFg+D7
kPT7eMjmL40S9CPnTzgAAmu5+txqmusItdyuINEO8eM3CmHfraJfZpdYxJQD20jk7AhW+o1LqDOi
ufM5sxWXLds7wbuSG7pT3iQTTmiwU+ZzKyfFB8VMsCownyZZPSUNEl2iHyQJiInMN6acLqfG5DsO
3t4ZYcm0WoT5phPqSlGU5P003ggnvnFUdu+SBRIlkjTLKj9bAKQoQwZqrYG4QHKwUZzh7Wck1yoj
LELo5r7sovOuSX3Mzp5tLn9pbZAO2BbfMSU8GchjIWkRMxFyRaObgJi3TCQPoa5P7LCCRdjdeWZ5
0VoohOLxlBAtH7Tk1I6766SsnIvWbFO5gWLCzWcoego6fFGK+FzmEPXKgvY/ZFlfN0AYpADeR/ir
2oUM7poMCQzuhPulleddn/5MBtS5ZX1BiWOhJioSPzFQZJkFsz7D2SRzTXgx+ElaE8FaJXD2LrBL
9Q0NAm7AURRvCdOCVkL27TZJSk15jZUd/Tqxb4xpBM7T4ycPG7mzYUTU5lkddEerziENDah1fCKD
Lp2+s65bybmFadaCogzJwThvrU6pKPbHBvHOXsMhXWjo1FZZXoicheZFEi6MOXsIFePizIqCmwaS
zc2YpVQ8EES8lC9GqF/rVxwxy6A+IeZ+cLnubyO4uqcuFYhRSI5yyjmH3VMu9WWDLweUKr5jIzJj
a0UJpMYiAENFnkf/criRiFm3NqX0bd9jndgWI529tNrqXtWIHl33MkvqFouu8Y7gExSWAz+ymzY+
CkJ5AoTjnvdtkZ6M7XTR2SijLPXA0XZhFrjvCFTVmzgzJSRWyzlNy45JMMr8DnGqfVtjN7nl9Q8I
/oPLJCSpr49PKU5oTYIMpUFFvnaDjKh6AZym15B01tYsCWpZXMOPVXPWaSwDugYUKLwyF/uM4MgH
TiL4apNv5+U99qYwfPsR1Kbknr0hw9z9Id1aFdse5Wu/gyqjfo7Sjq8QWSWXdCe9q5B26Dm58HaC
a0NbkXmj5A/H5h4X1/mv1Fut89Dd+XkRc3PXrXtncTvGJiMNfHi5OJN0lXs90jK7xGgv/wfihP/X
MgRdOP7/WXZw8vxSFn/ql9Z//C+FAToCVEgmzu9K/U5A+b/yJfdfq4M7ZtoCqbzG6gZu/799ccS/
bNREvwVKiJvsVXvwb4GBYf8L42RS/zSmycgPkAF9xBeHD/pDvKSRTmFXDPPP0UILxae9lhdIMi7r
lsZi1NSstrJkZcZc4okbs9/xEn49kmuiWDJ5C5YiL9HSBCC+HqlDnxjkGIO4FqpMXRcBpIpF7Koo
aHZ/vPoj2qXXDmb/HgmXNJzjeVEcQa9HcuMIUiY+IFCXMdQg2pj+0Ty9I0068jiOq/nNXE1FjGHb
60FC5TZ1A76nYl2fhl4Z3rQzJmHczMrkL9up/ygwA7Tgw/6QQZkajYpjkfeIm5Dn6jWO4E9PtsCu
IuxHUnjG4JRcY7o6IDwvJz67njIicTHDgJMeLq2zy8LB7i+wJQqwuEG+Oqwx12iVION1gm03xGwU
qK3OtjbU2wYv7K5cPhMYZ9pEstmgOAmunuI6jNr0BjW7aE7oF4ffSTyF/4dvCr11A5H1I2SwGU/M
cSqw5KxH/iYkLudXTMSg4sYW5QO8uEH9ipeYeoGPgOVJEjQDWwiWf0hjgiYj7RWOMMYVQ0yrzHPP
g0Q71bYXdjMiwiic+76DwA7NeklpRls5W3fTdPq7hu6UbVG7U25MRMZ525QS6+vUmsMTPqk62XoJ
1gubJhsSzN+AHTu8O+38fIgwcNwH2mx/FkSmBTtg1fllCILpEbfU/FeexeqqLlMQAwPt6SeuhJxy
eIagvjEg3dPTbWP15OalBMOAN/jS9rW+D8hHvg861TQbzhjoBqK30KSTgZz0T26SZNQIVpR3CHdp
CixsqsO2cNPqmwQi/CQakv1oX47J5cpVSLej1Bw7Xet1Tw1NhZeijeMXVk3/DA0OZDRZSrreAd7O
3Axs0T7T5low0VllLqYRYjSShQiGfBdYYOSD6/ErsiVLnSCKZaOHs+9+De3CvhZ26901DZmdvEyi
jjaiHtLHSbhzveFGcYOLCRlGEAvSzwXcjXpbpLl8sFD7G9Qpc/0Se173OAFkPdSpEVCOOnP8Hf5O
+xnvEnqVAKbjVZOO07yZ6OWam3QJp0vXm5zQt4Ysb+GHTeZPcxyT70NYEhIkoEjCgRqa8E4AbfU+
SZ8wJvD5G+AoFIl1DmBe2JR+sQG6kgHfpnFRWdvJ64LSH3Pa9Z3p9f02Wxo78PtmFnpjAakMG8Q5
+XI3LWN4W+TW8C0ddfQS4hOtPwH6hE89Qj7aUERGF1tM/lBUz6iAcIfoTdjBdSfKZTfUKXyEoWuC
ZjMlVvW9rVsb/CnW/ZNVoVvnsjna37kpFDhhO1EGcT2YauQaepVcmImRXsOEHDDzhZBVYvWx5J8K
3DsuIbdhirSKy0j/cVtMXRP8ub6BMcnVK8Ni8U8IMEmsDzJWWcaI2c4KmuoH0JiJhQ0+WrApe2OU
ftT25X2D3+F9yrZPcLjpRD96ye0L7kkEjm7XtD1o4HLdyjRO8nyZFJYUFNw7sw+UuECfA0uiSwkD
3WWTyfzH5oLCo1qAVUm4ytXXtjXi727r5LczQF8Jxlgxb7w2NOBAJKZecwYRXm7hJQKlLuU0PC35
WHa4+5nt94kJ9MlOxFPpBfxaKfmR1601zT9dSIEuASNBOm6DqCgz38PDZYeTERdrtzJXULpMetzf
g0k+NGyZ35rAcMeN6u2x9tlwmvzMwz/hOc4BETetY5P5SFR9k+zDsqUKQaTEFTOKVmlcUM2NhExk
0+tDeMFjSmO84c/l97axlv2WmUz5uqdxgQ/DyP61QNN/mryJ65VXYikMVS1A0VRAAWh3hHHjnols
INsJWY6fQh4g3Q8kdW3dyhl8p8lEin16WOt968gx2KzmJrCIadRX22J2U/cET4AE84hEQFZ14sG5
sB1r/GoVCm4JWhq+E6aX8FSqqhNsZlmZ3qrAMuSpMDFLx7LEdH18KTAPN1WTnwOdUTPEJYCQH8fU
EBO8LSBIm/1ZBwGd0Pps7t3G3g2WRvvSjpOJ8neu1S1q2ZW/vaCyxL2DbBQkS3Sus8iFKIVjlA3m
FhKHu4l6L/qaVWE8n084of2MrVnJXaiS4VYi5Rj8MMnIDXfNbvrcOzIreQRZz2QyotQ+RQ0Fl98G
RoypBwHht6k1tN9h5kKKiUwKWt/OKjbf1uisU1JJhQeOWsS1X+lGPtJBDbMNQVIop2LD/NkHJdjy
jJgcCg8qNtvFIRzipEBMQVa8TcNO1GepxOIOmAw2wNDAAOvtQBLmqLIvJmbSL0atmm+WO0FmItw8
bKl7uvBK5W573dlmZZ9wHQfbL13u2eC7URz7eZPF9waSuRdY79MnaY0ggpzuRnpStl18iz98XG7R
XDTfq3S0HsNowDizA25PsNbEP4nEkYHeeO/o+sVkb9tlqL1oB4qgfClAYO/KxqTszhsLY/RUX7dV
g5TNmMReGFp/H/n8eYMdCgkao9P1zSlJb+7NPJIQAL2i4ZDBHbDAM0IX7RfINNEnL1fTvG+ErX+k
MqBStAgQtihUaT7vbM3+tZFW1ZwbMag8PVtthluAJk6fRnT4sNPQpohh8r3UvI1u6zkWHNABhPpU
ixh3PvzbSLf0WnUzYWtc7qK+RcZI/p2iWvXqz+Gg9XMMO0NvSbgfryoJ/WNj4FahdnaXkOcaivYE
3BPVNNjM8sjctJ5LryYVb4GrQBBkP6dU0xbyh51Z5BlR2Fgofl3mNExh8sfsANjYgVcWEGdutOwk
yXp0vzhTxAzAWNVe/ZUON8tUL2V2N+NlSeSXXV33HBTMI1ZfuPWGMP4munV9JNLuHd8ywwZGkWMX
j4RbxN+cpI3Y2AdlQAEiMzC286D1MZMd5XaK3Qo3LG/gdBhdz0HP1ErIRoVGWoVKE1+MvJn6CqS1
h3aWQNjA+o/bJLj9EjaXc2MPeLEZmLOzEzmmxTvtOk7l3dAtHoqxENXEHV2mMr2zapkNABU1kfZn
NdHed0KD+WxM0fLbYVJAA16pMEM+FKj6ZYB3jtof3qrrNhan9JLhcZ8OdIu3ownd4aIY7BE2XcS+
xcQpLXvXjfFwm4QCm4zeRZB8Mc0rBXkatYGwCSIgMIPWzRcMUQYI6/wRF5J+1d12Iy1BHFvc5hSi
z5TukFi07WZWkBEQMq70Gmml00thjMLxZ5ckhQTPcLRsEXHjwM59ZN/YCSuOg8QQd6IVXbiHqTij
H55goN92iOYG1K8rw89chHvZQM8YoKY6Cb2xEPXNdaQxKvbnqV3hC9JHMmIHnOm5Scqa2F7ORViQ
kCLJxE5cmrb4g3KDjDosHmSHdxq2IzkAmNDrd+5RW9VMrAF/9nDphnOUY/glLQMtCOWAz25SmOf5
FmtbDpywbbD+o6syVFujdbAzIYdc/TLL2TwbMzBImn4abq8Rqaq+g0vZoucccE+BfxzY3j5V5nCa
DXnkRjDFKpJFMngMCMSwlX7Ro9WumqwGinyQYe2Dla5qE/sm7jKx7z1DLGieh5SFETmcQEvcFecQ
LCbUM1CRgXTiIMAeOOvFIMnbxXym8tvQK/qttsMl90vuFM6zFXH9x4idIoRzmX6D89JW2p6yTaRJ
sNgOYerJKwySaSBhVVM9WcGKi8xmm5iIhcqpeo7jxKtvU0km7G0liMrjZhFyBnOvc9Kf/98J4S8n
BA1e8J8hif/+L1C4qPnv/8X7+h/D3vXP/IVLkL1qgR9oGqdUl5rY9f/j12s7/1oxB2R8sDcdyxZ/
+JC7OK54jov7AQAFuAR/6N/ABKYqtiMtjAowu4Up8SFY4nUJrxnSsizcgqVgZ+D/HhS8McaysIJd
uelcQ+xHNMO7dDK6kz9eyBGg4LVzCx/rOeu/GceGk2X+jjH9I3eIChdvyFHh5J1m9VPnEQCgi3JA
09JHeH6xV30INPg9ILRwBSjBFk+OxfrYfww4LbrO9YKIfiL5B5808Dg6r905dW7yzlB/e4OeAwSy
Pt4KUxDi+XqoeUYrVBjklPd1WnxrC+jrIQ2kL2+/QQsXnT+Qid9PJC0pNdOEmWT/jnb644kshzg8
a+phz6dedYsnFpdFMRrNZ2EYtHAIF/kZdDkG35KSHgM53e8zi/DL1nb0XlpL9u3tL/Qalvnr+wA0
8S9eMN4+BxOntdfmes/3SaTCmQ+HKxozbdc+h71I3vHIOTqWkiuuh5KVVJLXrzikEs4LNPacx56+
qeqx/0KTU0FBgk/9DgZkHZmrIFnOGpLskS6mD+CzMYa7VI4Vnlfs6LRmvOALnTmYeSTtXKlhKG/T
RdXnEddrNNVWQBFrrr2VYjWXNBJY9iZ36U0pkoGOYjbvJR3fi7df/pE5B0rFZMOSCWr3IZhIU2BY
rDR3NnVuFDQlQtqpouz9j4/i8BbIKXAwfTqMITQJ19IRKfQb7qbkO+GT/yXVDq39t4dZkc//wdx+
zyRmELsZgQyOUO4BwBd7eTNiO0/VIJZu7yx9eJYQbf29nJPmzEYDi7ANXHAHvCs+vz30sVUF0R6r
cjyvmFvWOvP+WFVCVpAhw4imWBOV9PA7R596hJpoKOqBdaM4TxeUc4hVYcxF8yb0mva0wMOl3SBe
K38Oihzot7/Tkd+WWactMFUi4tn+X38lUkJqeMp0uNxcBXdpBe2sgmj45e1RjsxyV7nQ+JRSpmBj
eT2KEdljQUIf+75l5KdYX9MtQ1kquR07atlL1vP3t0c89lwu/CkwacQvHAOvRwygk+IqjFEidtFg
hk0b0mxSyv/4KJ6UpH0A4AL5H7j4jCK29BJ6ME5Tx9xVS0azvjTc/T8YBfMhwcpg53cPgO8lH4Q1
5TXGK0g7binD4p1bL/XN26Mc2fbg2eGR7Ug2aboQr98Yt0gLEw1OFi4W8sSK8H4MZgPczTD0xx/I
YxEIVoJpUV4ebHq6sCqkvznR2DQPfCzoyaUMUNy+/UDrazlY6Z5JKIBiwiEdOdy2zKnJ887sGKVF
rpibo8Z2aAXboSo24jMeFDFQiXtLtfrOhnnkVXpweDRniEbgebiVuarJaqNCai9HcDt0DfmeyoFm
bVO8l8m+HkaHD4ki0LHWEBlNL+H1r6bzVHcTRzkyuHKf9eBQnl2ArIQ9HVcBD7+f33mtR1YWmjCX
7FJuPJwKBxuo8rCg6bJOEqFoo31qc6yb7MT6+CGMDRfOWLbFdm0e3nMEPNNFjMhuFVXqaRnIaI/o
orke+95+ZxEfmyfKZFOSZKmi6jtYxKHEZt0ZDWyDTSfE6t4VZ1j6jMBAwrpM7NzYCiPNvjRLiFKt
kuY7wx+bLHiKYQdGz096zvq+/zgUyrKTBQ1f9pAc+FkbEOodr+muMius3nmpxyaLUh7kICycuMwf
rLtiRGDvKQBqujA3U1B8muMAp6Nm+eUEyaUbQv57ewn+fa5ok0sSVap0SbOjeHj1bH3BDukOpcTr
J8eMNQ3EBWxQtfv4KC6Ohuv9xKXmsV+PMlFw9gFqi00MTE/XuxP7Mgv05duj/P130nw68iWHfdg0
fzfz/vidMOgqljBEztSUtfM5MSPve1+O3Y8sWJaTd4Zav/HrVU0MM3JNQWPVEfjEvX4iASuaR6WC
4W6oTYxl3ar3bWyQbD8mUfXGG4ceMaA7ruCRGmyAH/5nhgJuNDvfkEP8bQn4FHTAZYp/YYuHNWqn
qfsVm0O27Kex1nD4rT4XELbz/Gs6RrDKTSfrBnxDmvhq1phW+aIbiCeIgWpQGRQZvm0REMeGFi2q
i64U6kuA5wSK56JPyQ2MZZ7tuzhWL4iWul82h+KNUkXyiMYYbl2FeG3i+wpnvFBWIb9EheJK32Ve
0ZIVGoivkbH0+U4UsbqEhxTyiKiCzuEhRqnPtNbZBpKJgRlvKGGY9raaYt/Mcum+E1Z9ZN5aFh06
euhcFGmgv37/2ZToOApxKACwF1d5X31zZys4e+dX/vuPDH7DrgPTnzDew1MiraKyxSnA3iRo/S8S
WxSnbuVF8HqQqHx8KJvSiSh0b12KB/MpqWOzKcl3BVjNs5PVeBhnrXlVbQ5zpt45II5cc7XF0cdV
nkVP9XhwQhQks5Rg2gppfgV23StEj2lWebcN6iPwagRZZMl4OMRbDdApzTAx/7Aj2KPhlCZ3NWZC
77zq3zfrgwXFm8QIUnFE2uoQeOgrW3YlV1xY7iI77yrASeg9sTo1INdoSFiZe1XD5aY5igOOuyU7
bLpuB+LrN/gagg2GsSIPbLIL6rBMQ92rJ9ec39ku/74/83uvzpSUhBBH7IP9GdVt2dLQVryiXLy0
tTX5aYUnIUW/+DnOFkL3KOl/fnxucPmnGiFMXEJpeT3XUczFmKXMvJpS2Ze0taWfm7F1unSp8Q5X
5NjzuQAKJriUtwYovR4KW4CE+qrAZSiikDXdxYFuON2h5/4JUnytiT94540e2bRhcnigTZgF4+x0
MPFJRVR5gk3Opsf477StlHjI+Is0vqcpfmfeHxsLuAkHYi4THolJr5+uKEiiQ2P72x+xP7PwL9iq
0a4ujRpZzMd/M0Yg+H318GWtvR7K5bRbhpIry9JZI/pSk9mRUbnBo/0nIzEXpeK/BOmGr0calxwr
7YE6Ss6mvS85VztQaTfBD9dr0ncGO7btYn8BwKU0bryHZWIEL0cVARsS0XnpFWHoy56C2Xl5++Ud
GUVwsGLm6gLu2IeFjkVqCSEqbE9RbeU3KWFcp4vZYjLxD4bhOaB1ofZQ3roY/rgveOaYoB5hOkzA
GmdFJEiPjSfz9OOjcCvhUgLXzMI2+/UobGQgYKbNkura4W7yxBoS7Yl3Fu668Rxsn7jeIndfQWWw
24NnUaNZ4oRhrGE6NoeizH8FVn9rxfqyNIBS3n6kI+uIXYjUOIBqTg99sI4I/5iDyWYwDhhkk6V2
9x7h8SdNJD6ObAGlUrybVBpSudbBhjRJw0Xm7hDES6jGJR76KF8jVPJvP9CRt2dbVEv4kguxrqTX
v5Fq6ScnC7WMm5nYyhpNf0ZygPxcI2THgn4U74ClBybfK8bFf0D/15nH863O6n9OvQlvhJm3Bc5U
0TiGVZuKR2VJUm8ApO/ItVl+wPG1PmPjWxLBHPbD6cj3O/n4Y2NoDpRgAXpR7b/+FsTQTQEsD0X7
p1owJCA5TieGeOi6KKFF2Y3vLIVjr5mdw3QFy8G2Dq8dsKFxMVx46rAxi7MGluXeG6PovsP/EVWU
Mu7efr4j85SOiGk7jrlyrA4d25uBXGfjN05stP0eBxv02EOIGEI7T/9gJNAzAVSioRGK128SCycz
0NnEVXkNVxuJV4EFNxQXWT+MH4YuNGibBtNiqq778OuhYDwaFmFvYL2mvG0JvXkwcG+4ctzpvS7N
+vMf7CkcXJ6Htz6aWnW42ZMQg59CwEiNGNJbToXPLukfPknyNGkiTWzxgM/U6ThwP3v7dR45AIC4
wLjQWDNBDy/eTUeuF82VladAijXvADesLFremR5HpiP5BRxZoCXUpCtz+M9FCKThuQZRBhtX00N1
jeWJbj2efRZJecH48Q0a/ILNEgABCewhhlEjizIHwZ7phEnFWYC+jzg9GB2JOe4q0JR3psmxV0in
Ze0k0vKinff64UhIg5blSLVJG3JbcfTJTkYkmO+s6GOjaA4vxFwQo+Xh4cZlC2pRwbzHQOg+DZx+
Nybv1gZHBxEmLRjuiGyWBzecPAjKtg6oQ0us366cqlfXDQrf3dtz7thmAeoPusrTQBs5OGmK0q4x
gHIVPH/tnsiYxLWpJpysxJj3H0xvsBBFAKumo+sc7BaoPkmMb7jQ42GD1RkW0Zdw6tQ7cPH6hQ+X
L7d4sB26cWCsB6c09ik4QfXMgCkuYyz68DNzyTXcD/aynI11qXxtVJewmJiEREG/c7Yce53c3rge
cG6xfxw8YwgLLezNgSWcp+bD6u/wHPcI6jFwDj5cQrhceyC5r1u9/lvRYiKyxOtAcV0csKGBGDng
e9NnJ/g0hO881d+3RIai/U4kBm6WPNvrVTUSUbnEagGxNoaadFN7FYPUtXpGC6q7zbCC5S58GlqG
+7en55GRqVu4ELOBMEmtg/VM4tXiYCAFjd9VwQkm+clnFJ7uPTXoSkkpbQKWSHv1CUCji/P22H//
LSkIuYDRpqGLTo/o9VMj4YcVRXWBcZSIt2thdtqlSYhKTi/vDPX3te6Z9Bdd+P22JnTmYK0jsWlU
KYG0tNHr27QYuzOcnT9+vlBc0HKiU4oNvDrctgBZq2TKeCA5h95WzQqdIBR3/+3XduRZEA3QKuVS
wFr/jcL8UV+4xHazMXMdRz3VnTo1QbC4y5q7t0c58uMw9dlF6LtTth82UaA65bZVQVDGJ9LcIUlc
08+bkHxbuZy9PdR6IL7eUTzbFBJUXeoVkDjYURDajjkcOh4ob+MvYd+7n2acFZ+h1Jl37NHRjtBQ
68MHGYPSlOQwo1HD5vx68gUhQn144oCcYRB+w1EVk+PBCF/efrQjvxXXDCgp+E65Fpfy16NYs4HM
VWDgLCmj9+0yS5+m0PzxGcEobMmUT9R8h6NUkKyMpGMUbKSCHT8bFIY8W94Z5diMALekNFs7q/Rm
Xj8LJrRGlHZ4jNM2WXbAlgvcQ5e4G9ce39l6j8B27IYUgporDTfsQ8nPSNcM+17meK0J0oPpbBY7
FKs9YYRcLM8mToCv8SixX8a51h9x9vtBqep5m3qSzUmGvdvOadRqsVHgUKRm+WGceN2tob5CBmDn
RLP16o6HxdcsJ+7LGxuq9Kkstck3ISzu7dnz95sko7AeAHxol/IyX48SIueNvZQ1iHGi84ggsjhP
26UptxlynC0HZPzOT3xkukqa2WJtqFCFH0KCs9t5YVXzE5PEYV6NRATvI5XM7zRUjo3CZWgFFKja
yIl//VjCgOi6xI6Nh0Ju/2/2zmS5biTN0q/SlntEYx7MqmpxcUdOIinOGxipAY4Z7nCMT18fQpmd
EqUKWSzbrMxykZEh5SVxAYf7+c/5zj0/xlOf9L978n4hRq8LMSQ3ZttoWNa7bfjELTN7ep1iAKcF
EB76J3+p24+d0pBsgyytH6uCUKmiSfiyMNPyM0yavtgSkuwuweJWv1nlfvH4oDSsTjG0JyTed7fM
rEIP0FTAl8nh8tatguzQ+FJ/dDUw17++b37xUbx80O7W5YCc4rsn1S2D1FQ23o680uJDlcOA8Oey
28OmUb95EH71UchQWFFwCXKkevdRMEbqbyM42YTyjSKB7jAD2dgOA+zfv/84eOs+HTGQTRkyx4/3
DewT/M0dQ0WTiMxRUmx6JYyA2PZAMWIHWfjvPw3MTBFaWfPWY+G7byxyOYGEVgXHUCbeLm+y7Oib
8++a2d5fQa4ZUVHGpQ7iBTrru99q1J7UxFsY+fUMgkgq+VszTLO7HITl3/yFHNMyV3cCcj9fFTHH
Hy+gPzP2o3uWgTdTO5ihJrTnTre/+Zqs98/3+jFIwbj2mS34eHB+/Jhadwt4Oz4mxIkOzPhQ9DnV
7uV2oXOtV8GOmtJ4Ktp84+UW7MvkfjEhQ6SYpe3mN2+Sn68uPwuveFR5j+fqvYJiwy9czIDhrVeX
pIRSl7T+ABS/iRz9t68uYhA3ps13iSgUvv8i/VpjaceREUKCPYt80QF9KH83yv/54uI3YktBEnad
sLvvdhS0X5IT5dEHWOJPL2vK+1G69dNfLyC/+BBuSd/Fasoekzvzx29wlr1oSXW4xB2DeisKu4td
L/u72xakOot1mchthErKh/34KX476noauWCFE8qdz7723Kuj4ndfi7te+O/3l+vnYEKAooLbgiPO
+tt+t2G2u6EaGWqvLVaR96nB0fgCe7l8WfwmqDaLHbRfdRtN90WbRK/OaMlXUhnE8TDt9WTKsK8N
UMMqrP8SzPc1C54nj+ZYBmflMJnBXVHNLbzEmuTSIUsq45TCFUyPQUY+oreGgOhcxzzoxB64vqhr
mrsovhmcT3NZGMuOwL5xrIcGAKaxzE4f1zwqHeIY8Q7SFCrot8oe5QW0SSouiO/oZweqZbKryglw
WzsOULZ5h4THEmrVa9dHMCuHoSIHM0HW8Pa1WRYrtJSgaHoME7BNMc1aNs3JUQ/2fg7mB8gUTQ+4
u/E+CB7cbl+CYLf3ZaWWlrTcvKgT3D3g8ROtdY+N7sXHcM7amXDQkl1WSjp3Zqit13a0XQpVS0me
sCutqjoQxAQPEnqTvmRDULyMdAFP+1RMLg0kdFVFlzJPWPdEZjf5KS/IpNAKNbrpATKx2+6dcIqM
TQGmH2a31dbVFoBwHa5kITEcbOxW6b2QK1hE+e0K1I6G8ryaGORvYeVW5BpkT4C7NQzVxr4vx9fW
bK0HmsfXZiuRRBLOfh3dud7kdyfR0cMuHB/LXRdNAEhY3tSNB+b32h1AW25Ai1VPbFsygjO5aiiZ
UDAGyVS2gYxp7RxNwn+lvKTx1n2wm5o06OT5xYPJf+c+14N/7GA1E9OeQtnvF7CVajtQX8O7Gldz
udXVUrAxWLBhgxUZxw46TSvJO0nbf0toWXoYkkw1x7Sv+RPAAYnhysCTn2vKEhLqDLwFEqsDXD81
C3Pa2VWePAZyHugZs1pxGwx9eN0mBInyuY9OmXDVGTU4KnawzW2gTjgv8BN9AJVJ52+woEJkNxw9
KrJcTs4IKJNAIp18MMh4BFY1HTqUjc/mFBTgbyuAO5RKhJnBIqiMN95txRO1WFELskqWPaWZEehA
6g3GW+UNS7uVLTtOgn5SVmeoZ0C1feJO+ZbTb2ECjBuCh6FrSOcs/P1PwwBu87Ak4XRRR0DaCPBG
+bE025K4ru3ma3GQsqJNHcrps57K4G3UOHt2QLMSurzaXDxOiA31Nhn95trHaBNC4WyUQ7RwCpMa
smNLCm3O217sGFcsFyrMqukDPgr/VdChAwk5qj2514Wv9Y6ELQ4HV9ahf5HbYT5+8DrlOHdeaS0i
9kOqhDA1lxo6Fdg+6glAjIGr94ugvsEn0T2LdUR1IDqRQX13vCF5ps7IBNK/iJHgjaGKJ+WGYUvd
GxzSuJbZ/Fh2sySQVxOYDV/kQn2XFQHvu6j9ChJUi/MQyDWzrGclFoI4MgA9G2tdD1ZceC0hqm4a
1FNvTsNtankNRctci1Pt5GGGqa8Ls7PW6+1lq+HK+CCRS5ekmcv2Gb9OObH5IuwxQshLMzLxNdF9
UllDMlx4wqysY5719UUjFbDpQed8eUvpvlSVb35k/e9eWg2xkRC79EgMDhR+ePArn9th7qK9Y/gy
2jkC1hzHKlWoOI1oScznHJjAZHZ1usE6yr/0CHY8iKxIrwfQzXoza3vp6RQpkxLdO5wpXRuV97WM
mn3qBuUrCMP0ukikB6qvIpp1SKaSawINF2j5zPGA3G0iXKoNifFDZIuoydjpNHM+6EralKzQhd3E
1FHTprhQYTBuNWbf9FgFXTlTDaLbnl4sFZa0zy9RPd7NKhluUqsHcRoIFboP0h3mkGYIbb3Q1G69
0P9Bsqy3vMl59f2ao/BpSBxGnW0YgR/n+R3jsVb2s2EN9G9TyWsHMY7Pwtt1s1dco6dxb0pHdRkR
MsPnYlthlWxkVHZUUYmcqFxY9OHBJnPOPVBGUbEbrXy+UtEyLFtvWPOejWXKaQdgz70ysqQFuBuY
BLwx0XhnwEOHL1i4FklG0xk/FvOEW+OxBz0oThSYuvcr3q1V/llvOtXXOVUtvRTCW86KYhiJnUcJ
cY110GTveDS6Pu45z9eb1jI4z0aJGWbx4FjFmQMPlXKGGu68pyFsbgFQmi/jwioAJ2kO3wyBc5/f
byq/tORZ9Sb1Jnvad4jdC6sM6cJd1gzzqwH+8J68JJzy0QlLoso8UGjhZUmZ8rK0OTcwLAi6j1Hi
b5eMqXnQW3DnsOQnZ45hFoCLzZCf3aXMnA4432/fsrFv+kOIF4eSLVdy9liqPjtlOgQY7ciqQ5x1
xYA0G9FVvJmMiObycUqKgxyL7EZb2bjseIWpfqNDwGJDJCNa5Isq5Yv0J2NjMn/ytlbKkrGj3dK8
aafMgp5U9C2UpMYBzphGwTJQymEZ58XUgk+DO9yXR8gA0c2SDJMbm4WUV/RSgBHVgStil+a8nYkP
njB00/nX3OjLFNc1L/hPtBlRYeii4g9XNC+OziVctSb5sCTQ5JaN7pPgq0slhEGSsg3NDxa22By+
l+Y5nkofYDO3daA/mNSCsXZY3KWXti9yyC+LL/zbzO1Y+zLf7+e9gMPqP3U2fTU7tzd6ebBViaeK
liUvvzRKe7Zuo2j07INRUDh64sjT9CexBGW7twS92HQldSlx6KgcX1WrAW3Mee/ctksCi3IzVcIN
j005DdYuCRJuVU7EXv3cA5z9+tcb4p+OEdZ6RMMrwBCf49r7sZdTFB3L+UyOAeQ4/YNAogo3LT4E
PuCJv/6o9/MVdqvrcGU9tGD8Z/Lw427VcCx8I87ibgJcpryXfH/rK+KaZFWjaa/8pD/L0s4+de28
7Lqur3d//fm//FUxLSDwrUbI9x4CsKmiEFXHMSZbor3UnnMvE2jhYankb8YePx0z+FWZxnOk91cS
jvnumCGKurGBJcPNSBgAG5Y7H2Srp78pUXBB6W2mZh5lKwKJ9P6C+tSGBiNvLruDpZAH7L763tWY
pkz5m6PvL747/JyrXoCNiWnDOzVkMcNy0WuRZ1kQ4rUrB3Osl5HgD4XvULRTgWVfqAzsc+DL1L6H
n/76u/vVBf1zmIPlAbrQ+8+XwNNrtnBYysNEHoBjt7vRY4z615/yqzuE2AuqBdEhLEjvzvctwGJO
UiNF7ZRR7tzJ6HZgpgl9j0n0t+8QxHmGGUwgsFL9dERU2u0LVYdYO+g52C1MBS59KJZf/voX+vmy
rZ9CroE3G+rSn1m97w6IVmCxg0Fx2thwizf2EE5b+tP0by7bz7qItUZCMMPzHyKwa3T3+3NolkEC
CVI+xujK8QPnb7qIPbBBOKBbY6s6CG1TN/XsNIbpCj69AUawKIwN3cvjKeyGAaE5zRivRvVvhiHr
I/DjCZlJPqgX5sa4MhCSf/zJqlnCBmQDDUvDN2kG9oy9yQt43yds0UMyahRL9eJ3RpBfXXbIYUhr
uKCxZLw7/yfR3De8UteVzqrjrmrYxE/C+c169stPIXPHSI5Zv/9+kDUV/ahZOd0Ntb3hvqvGR9Ok
9uKv76CfJQayqQgzKxUOVTtcH5nv7iBeaFmY+rwf8O/D49FW/1Q31LFZXRHcNJU1fful/u8PDLHu
v/6Df/4EYgdSEaD5H//xvy6zT6rpmq/6P9a/9v/+2Ls/9f8bl2/9fv7nEPymV339Ofs+Ab/+hW8J
eMf8Y/XW0OyCysnz5XArjF86/Z//sKM/GGUySWDewHPlrbaBf5L5DGLu/G/8a8u2mRE76yDhX2w+
9w8Xp7fFSwoTgGuu9vE/L2/6pbn+9vx8+1L+/c//p+6r64Yenu4//xH+Odn493PmIafxg7EKMEPj
035SonLVA7MBxwtJx7zpyMNQMDnSpZyZtG+FAKtL90z4GjoGVblyfHbCQ9Xo2GG/u6JBfO/j4Hyc
SF+BkeIQAiTNpmRxoVNjBBATGrd6+djO096EEdRU51InF00/9MhNqfXopGeOfWsZr6X2j7ZmUKh8
ve37wXhorM/tYG31ci5tqsmh33TQctR5v1TFqVZw0QNL0eiZg65WKALC0rsgBHHjJ1u4A18Syk1q
imdCeqJjBlZNvu2T3IgVFDuZfgAyHO3I6pxK6MrwaWI/v5pCdestt5mDVkCh3keR1iRgxzM5GGeU
9G4Mgwn6AL/DKhpjU2m9lX0HjJTWT1Co9CplwyFR8mjo/qDsNf1THoRnnkuKnJPhZQgQVhggL2we
ja3w088NQNRa55eje9mY4LIJ/eJFV6lpb0pGwfHi9GfdwM/f9btceLFVp1sBZaXNg1iwHR6zcEuL
R2za827UX41GUIPxFXzJzl2aQ6Puw+gz0tFm8WknGZfoFlHtSlt0Vne9Focu0TF4Jdr9/Ptl8kEY
WRWkO6R+uodXkDVOXqpQnV58Ed0INMXfVh5qQRHkD/koIYZ3G7TDYzgjB1gIjhsDCsylmWUtOZ30
zKDJxn0tJu/J9wvGpLbxvFRveURDSHA5Rg1w2IJi81YTVbXst6Rf6kNpZv05Ea4OLg6Astp7QK6k
VAWXoc+X7CF4elUsUs+8k6O/Rcl7sGrCRhmHOuE9+tkCBWm8qvqBAJsbdGcweK4jvYBMDs/rxgLU
HZ3K1NhSue2dT0xMM86izqUzuDsab/YuWLOJtVEs8ryxOMKTcQBCwh3dUO3m1zuTogqHm1QK9dXK
C7Y11cGNqjjps71FzHfTumDEDW+agCVSQZGEl36Zn40FolibQIqngiwulHEwAoKgf0IEzfRgDXNs
zHKr6/AYUJfDt0z9ZruzSmoI4CkLQGRjmG+X4qYnm4cCvEJ0qjgM54PRhjvbzT4ktKEBQN9Xg3Vj
04hrhh9dmPumGu04VdHW6NA7nZM5gp0LvSMoRYn35Cwb6PhFCDKyfd196po7AC8CioqYNrY7neak
pPMiia6tqKtPnuXEhbNQZGuct6G16al7q/uXqYWlW9/0XkvVtuY+NSkf9dsPTqWqTS3m42SOt/3k
HSxqM10wep6pNo6boTwhXW9C83ZsHpPMOLNQJ/PS23KA3UZZ1e3N6SrXij/RowKY510+7YLxq7E8
ZuaTDS6vbBN5Q4h+2zZCb8x+BFJ1UU8n7d0WXSriqnL7ve5vrLzfmGa1t/XZ5I4fe5mflu6mWdHq
g9JbP68vALAdqT3eJMEHe0h3mZ/EvZ3GcgH/OBdvFPdtxAj/P4EIYGftDm/oIcn9k9OqTVsY103x
7Av7a5IS5YXH3A93U5I9JR5PQ7jU3FVvNZ3qwVoT4TRbRcsuVUy6reI6KXacG4H5WGEs2bUm9n01
AgTkMW9NazPLMZ6WL4nxFYVtM5Re3Hq3g28fdH6T5wlLxNUAufp8cawnj5mWV9bUmKdvWKpBIXf3
dBU1WxoIqWEsIKbrzZLDH2HeJaGqq1mche54rUCCJdwulaaf1xAYXdFsjoPr7st5HNDHzGmPNh17
FBP3E8WkA5emuNHLYxS+RgbIqZErLOo9Es6O+y6i2mk4SNkk/PCEgmNDUjQYVMNXCuCovTculumj
KU5s4Ti3hzeuQ5s8VXIiVc+tGxxEahwLK4GiXNX+qWwka3yaRstFCOZoC9Dnihp0faW9hdYrmZVv
nSeuDZs69ADuT1BFLwDHYVPoG45F0Nt987njXaMos3lRIyWwRh1ZF2nR7STeuchpaEZ2AVnohvF0
5YEtRGv2KDDnF8vOVV5cKdiyL1FO77K0TknVXY4L9cye8vetzoarpoEJZTVjfgaBmuJZbR6la/U7
3swU56bdrawEbSaKehNtBuWJeKQTxXk3eBewV6dHX2XdgU5kde/UVsy4Zy1iNLovwxjZjxbk76Ni
HrAZ/M6NvcZGhq1n2j6r9izx6HlI62SrEzSmoeuSQzdWPYKXtXcbtugy/FS1VnpudCo9Ie8ifY8R
5RYg4pkXBf194oUa/XRhhhCyEjWZN2wzrbnhh/BRoJFlYlwHGdlDR98S3pBpHwXjjVdGPJHiUk7W
fWIkcCrMFMgjTYsgeB9o5duMyr3tMj89EOy9HpZwPOGK3+YmOD1hIm5Le2r3kz4nzPrVNaFfBXgk
3ixJeWLaJSZqmt9bcUdJ9LJqg6QtGxNxPhTWve0lZwW9dbMrjlO0PGpF9/Iyfcp0EW75Ddy9DV1s
9vxTBAPH0mFGAQFfcNBXW0k/NMP8ghYYYGIoSBnzn36rpXg06/Gp8ezHlohAWiiKemnJE5W8rlq1
N5ruUQXjQai1m9qmFoTxa7hPa3mEzjvpinLX/tAFyJlg8Fpz4aby5Ij8ZYDNz8BX5ZqLmWGSW+fL
w9KfMzsKv1ZhRNtLW3dbE6LnQwtocs9RGfnX65yd1WPqj+HPzrxXdebog+t3+kYb9CRUbud+KAOk
pn2RCY8Iqk76u9ptxM7Ns/QFhVAQlamVsqi6c+dm02ED9xt2Da2dOmA+ZxbtNgvGrdfOQez3rX1N
rxMbogzTST0WwUG5M/2NqsiqTTuJ/iFpfVecfO22N4nn0BpI5p6X/zw42bHoMh3TnXwoFlko/IDY
sVlCQ8F4IGNYRM9XE51hx2VHGfRjRIF9V1RnBRxElH28E+c81d2HAvfDszsbK+iz0hc0yk89S1jn
vdQEBOmSDZfsjVCV2vvS6J9I/ya7odfapO8kseg6iCif3WBhCM7CQZcXbu8G7BULfWJNpC1koICz
WISzYv8D3qLFfKiMYgHNnkKEHXlxaGuuL+kfJS7qflIR/BeCwmwvHvqaBkftju1+LmClN8goF86U
jB+NTkzPLj/9lS94IY154myjPArwInf+DfOz8DLqpuaGHyU5Zfl0S1fhsK1yj1UqVw/FbEU0Q0Jm
86qekSU/wPKpJ7R+KK3g1CYMeqIqTK55GWPbEw71ZhPkWTGa50XrGFe91dRvdWbWDyJomguPMROP
Xk5jyBzyeTXzu23ToZTEjtg5bi7uO0oGLrJWQhdot2Xk7AqQWPvcCQwGP6E8M+t67b0p7tNSPc6W
kRyiNSMR+kYa52oHP9R6CdqlOUtLO9up2pvvDMpYXiuEmgdE12TXwDg+diY75RJ67DYhTQWsN/Tv
gzoSe2Ns7CMIVSuWcqT4VVXsrebQEPuoSG+i3EIqB9d/6SrZnzcOzURu6X/KkMapo38ch2yfhTeL
ZGaV3tF7Ne7MZCguC9GexnyFQEIqPibeeErSRHzQCfMGdxzuspASGqm6nmc0Ehfu5N7h/hrjxaTk
MBk5ACUMAiwvwZWRZV/kyKGhzmYT/FRASdP0UTVTDFjnz73hMSi4uK2luossZcNeZp/SjFQ60v6T
1QcP+WB6sZrorqV2JnHH7swf3Iu8YBLE3n8us1vkZI0azps4yTPmKpmBIJguj55hP9bexNY2T/Nz
LSTtLhq63xDdlmEaswyez9HCeNAZb7CSPmIhudZO153prud0IEvSHbV9oKj1fh7c52Y9t9gcUtKg
OLNsCUJ6xgrsj8Xl4E8cQ6KaA1PkTjQGBdwofnSGhb78yGLKplhZy74xqnlTweGi4sF+SLNJXVIz
Y5+YSUb5dRBRAYAHv/vCFFxuHZEkJwWthRGPEV5OyVxne8Nr5ImXrEeDVRKNex767rKgPPmqgNZ3
6DEIgBCAi82TUeGhmmS9TVXQd9umZI5eypQ2al8MQywj9PVKZwvnqLCyL+YFAADXpFOfh3FiUlW2
jbnFzzZuR9WIt05LrrYjzugK77oLjROMGbubAqsaoUQaKun3bWF62bnfTShOR89plycDIPhOGsPB
n60vudkeFBTubSEazczIf+ZQTGHvMr0y5hvi0Uij0586wv8qKv8gqPFXksrla68y/VpniKb/5gr+
+Ze+ySqG+0eIYREAEaUGqGiYcv+lqxhW8AeimhkAEMJVho6CcvivyoOAzgOXTC+SDHUJfw4y/oUW
dP8IUEJRQWAB8e9t++/IKj8KfJgpLcYITMFJg6xuePud78r2ddQMffaShSOU9IB2XKIE5m8EvlXA
+065+fYha0mDs5Y4/KRVulWFp3JK8a8U4ljPOtp0mWGcme34uxTsL38diA2rHzCiKuWdSpx6y7r5
iJ4t7EGc9MdouNUzxOntd1/yP8Wp78Wonz8GIYo3CzsvmyXrPcGKOfWU43N5cmg8CXe1WfV3zSyG
34VoVg33x+vGxyC5Ra7lwdV7L61DgcEOIoG7CtSO3EucxzSk0ivpaUmLqBwH3E8he1HP1eVf/36/
+mAGdQzrcHASGHunyBbcgL1yzScHA8wWrYXl3OxgNS+FpEK4qOhOmJGhZiP7HU/rxyHQej/C3V/l
bEIaVDuE78T0JqOfkjWcPs9U5/dTBREcdjMjz33T24Z51NQE2VsMNkG5Z/OrA4jT7fg7F+bPN+ya
TIXuQCIFO/f7qRfQ/pYmIfupz4W7A6ZyJ1t2EkVR/Y5k+PMH4a/2HMLG+AURi949flDCxMzA8snQ
dN0Rp5M7qCbQlac0/bZE/6B5f3/LMhZ4fzfhJoUjsSLlQM2gpv4os9M9ZIymFFf45FK8Hm4mqOCm
7ZFDStNWH/FfFdZGCXi1sY3l6SyIUtwgpl/hbWHevoBc8QdbbDo9imlbN0n+xuAYPaVXvvOKDMCe
ObW0ol6jptFk6y/MxnfQ1IeFEBYeu42tstCLDeziMNxlbQabMBmidqOWCklkTDrrE9FJd9oB6of1
7CbkJDb4HFJMKW46INBItnwHw3ec7jxxrOUy9Jb+IlsWZNvKK8JsP8q+fcXY4LiXnRElVGhGhnh0
gPkHYMsmsznaeYpvzc1zQjmF5QywKv1esnMYwwn9MSqougA59dEf6mqKqazR7Y4WIBTIalyKKIac
03y2vCD3KMvIy+FEwZS6Q5EDEu+3yqDhtqiM4NgyaGYz3Ar6dA2fnZhUHsRKb1mDfynems3YJ/O0
GyCOD3eYRxbnfKn9mVLrIhtehFGLz0SyvXCTqMwuTDSXwE9eLRWa6Vvv+8ntwqhJXw09U+2YfuEQ
6LKFLYILezCNXMgzGhocgXkozIVjbn3eM8ZN0/sdRadWMtV0NSMhkWIrrtF+aO/N48oo0XMDxEAN
dHA3Y1JhjwiBkc4JaN6eodA8Wgr7HKD+bhtWWDm9qrvNTWWRL6FTEv/bR6ijjZ4OkZJqjrWDXyc7
ryxVSHNvufkAS31TeKKlwmLjGGmDQ7Sag0WHd1WZSoY5MYUQiWXu0wD0XBoblifWXkvE7NJxOc2m
gXxMhsHpgVe5Qd+C7JZNSinw0DJdRtCyPU/fleSSCjD6ZqW+Lsrp5SYnyySjmPIX1SYXg5PW/Xzt
2VnuU5rhtI7KD34+e+SNvYq68Pq+EysGe+sluLWJusqWc6yLAIMCRm1rK09sWumw7bU0KybUmAbP
hyHxzQPoVfV1hEO1gNBWHKcQ0dtTY1Xho6MGEGXa9csvOQW06dd2AvV9RQk9JY1KJi2iXjoYH3RY
ZvR6seqJhzkUlI1YYW3ah0BN1XKdNN5ww2vBSz9MbQrcyZJ1TgUitrHDoKBgjRvtwi0TG3ucmkci
YG1/EIsfOhea+gn/iO6lhg0DbnfZUDls5edWLeSTX9gM9qulQ3ege9uiZdCK2J0b4xS0b6koOCH4
qTMt2wlaMn/UnUwEZHDwffo0Jjgy9zqqE+N+HkF1362z4QTkdm+V+3AmN/OUzzRw3M1+ZYrPUaWl
/6mDXz6Em7KaLavbeNjsm0caEyMDhZ/HPbrMTQl7aZNoYsyXQ4QRif44U4+0YshODfl9sWQKf2Sm
RIB/jPpDr9g0DaI2a41lexf0FSx8l4I689rK/WumAGW943TYh5t6HMqbDpspkHaQPtFm8GxJa4Ax
uOYOYcFvyRa09sVYtlhzOD+VN1QkTNe9yhlyTyAyIzxuLf3QrkdFCK/pzPraSy7onjOtCOO6G9DR
nTbw5y3Of4QxImDismJloegan1t2aDP0ROx1U1Uc7MlPbpA7podukrMZUx/B45IZTWJyidYDbYd5
MNjU7jDcEcTz7mnl5PjhppWbbilLVCNHOD/zkZeTte+y7rM6TjwlLtMmyJ67eXRA/Yt8urZc4Tkx
7IKCuVOXcBjJ6hQxAtZQ9WF0XJZ2a868B3h06UtIfwIZeVptnk07bz71pYls7I34gwNh51+Eu4xW
DI6qe/FpK71sJZUMW0vjNMQxAoJhN5rh/EzZb6UQi/BwxCgDZO8Dq4levKjOim3tqvqc07/247Qe
u0ckPPE8h171JuyxpblH1fJNVw19Kj5o41M71ZQaC98er+rJWihHoJUcqMRUhcM2dxBevACBlCaE
8t4yeuc1r4zJj0kk10U8aJl9tCi2fxGT5d73pjF+YoWi8bjpsyjc8ppjBpMHZIHidgj9/TibjEmM
RQRfp5QeJNxsIePBSY6IGy3DC+5AHLo4YHVv3oLUwKw7oPWhorNXpHHXWzCXhyPtEHt+aeZn1ULh
1KHk4UCvCnBH8SRWqMRVb5N1rHPS79QmF3Q/Ld14vrAXna+Zftpf+6zQF50xjB9LvoERj1NGwrku
erukrclKriCn2BLTXZhgfI0I+7DQyqDahqGi8GThLRnRmhhOnxyM90XsDlOWMaYp0k9zHuDU1JFw
xk0wG6yFtu9SR0o0vrkquySgEWYZ2zc1etQQCWvge9Fqrl79UEmL4zjbjL0z1x68aUmvxg75sGi3
6dKOCcOjVpUQ+Lqh2BV0A12IwoPwWWVdne+lkRRPPDK1dRiT2haxTSWHR2eVHos4sJkkOF02Lfv/
Pbp+I+KvxNv/2QxwEK/16/eH1vWPfzuzWn9YK9IWrD2Te0Ifq7XsmxWAvj0i53AYQhJrHGlNlwPW
P4+sFn+NgB5ZEc54uNK8f1sBOLGuaBRWN3xI5Igi728dWe33u2Z/3TBzcsVNyE/KufrHnSzdGUMp
olfRNrQYi9Zk9OE3vg2akYH4vZIM1qqOTPtmElObsAKbbEHnSFLeCwSgPVXC8fAhyyCfY9WazrNN
BDg/KlG58sxaFDpaLny8v1R6FZphRdY410klveEMjmLEugjwbeLZ1Fler5O+qbiY01mSgpY4eM+T
wS4x9Pu93maCmuYYkZf/N4faZPNUgnkbzpzUo+6C/0XfUVVj3QjEWc2aY36x/bZNLwwWEStO5CTy
AwRK+VjkTk9dD2EgfQ4psC2OS97SJF/Oy2xeLXBf22MYDXS4stOoWoZ4Tt/EuW0NX0NlBnIX5dlg
npo865xjz8y03QYN1LlN5ZV+cWILIsh1iXLYBpFyD20wDP0uXAK9OqBriNr0udR03pXARRCV+kxu
2Kb4F1M2Ory1h8T7Ulu1cY7t2bc3Bv1RPgnnXLKKmIt3T38X6bGls9ozgpt5RCnNEDVHWu8nEz1c
SAJFWfVq5vZQonJL/5AmRsQoNZ2r22gZF2RARFAWV+EW905u5V9446XN1mja7JKGp+qGs3BP5/ZC
2IbchyfUxbSkhmTmMSdfqM+SRlx2vnFvJFrwRqU5toujkawnV6kMvINoZObFZpQoThhWYe3rJEqI
VmlXv9G8TbFa2+TBR9PKGauamZ0Y2ySdap83qD1UuyWoguQ4zPQQbJyKKZXndsRWKJ5XvLMcvNcL
34uO7cgonuelqV7awADaIx1tGtCeZjY1xkT2h7kBpyGKggggkK4Z9rVhIQ1P+ThvsRm4/TYrauOD
7anFoEoHuOjG4s46H4s0s6nVEZk4Fa2bEdmCHEpftUHseWNhw7A35HmGcuPrjvbqpagpkUnDXlwv
uGDeHETk7pQSs/0yhJHL6Jzz9ZuPIPqkHL/vdphBBC3dpvhv9s5kOW4k3dKv0lZ7pGF2YNGLDiCC
wUmkSEqktIFJIokZcMAxuOPp+wuV6l5RlTfVuWyz2qaUQkQgwvEP53yHLbDGN3Qp1dZ/bUVPlOtE
mNF7u4xYBFsmKF/mUIbvPIwOzb7G6CITt/UpGs0SjUvqj3n7bE2iMMlihItNp2kpoz1vFR9E5lO0
N8AuiySrI/JlUaU7jw0Y03e97yG1mBxfIwygeKfKy+b6Xo6Kp01ZhL088+bsMlxQ4HhrXxNCQ4rT
k13lCDCiKSTtXVf0Zck6jd6rTQYL6z+7EDMxfD6cTw2+HvZLWM3F2Qpp/bmMF+QgJZWypgVusjFZ
6mkSyZIpdntOOOevo80uIskXl2oQxQ83tLTVcJVlwWaf5V68FedrWWd1olgwc0vyeDEEuLF4QPay
jPdb388Ta0LlRoeMmhORxxQiV/LrDZV2HZfPTYU7ZTf69dofRpJoT6IMf92PQ69JRVoytAj+2p22
+dmCL7VznzPhVfV9STX8KpgsvxaDrUg1rS1KBTzfwM3mLnKeotoXT8EMAzcZayf6OJILFVCm4e7z
gwqLTz/qgmLBqV5LNOrlIdvc+IsJp67YCZKLiEsWfnwdwoB48ZQv9V3Gpk6S0VbYZGR7QXvRDva2
7eccsX5mcVvO3XrmsGkxPNDwB7H1ebNAjEkUs+YjFWz0NBoKy3RbRsqCzod5prYsTAROuNXDiRMX
bJlijQCia2U43k0MAs2nZsnq4YLNvzjn1MjQJ/SCuiLoe6KW+q0Xj4Kw0Oadh2JFHKwmi15rNfHm
unkKzE6Cf7h26pIBelSX8VfHXaPukIeFKXbxuI43DkYrVgFx1R2yQrLf5/XBOPXx2zCd52K7ciMN
k6eLNd1GW5Z7iQg2xFR5MBm2jLM2XWozoNBHGha5pqQzhQ/4h7L+VIfmN+WSrVHCcm686yxchbtt
xLO0rwaLvGFcGP57WXWa5gT1kEsY/DacHDGqE2nJgFkmzQkfm2SgHNqkwlf0UEWCWUUUqhpvNCi9
d02Qrd/ve381YyYq+Sq1wzMPAzyqpRPkIBHYOhoO3LFWictBsx2AJJh5L0MOtd0kBWOYHkJemMZ0
I/yivZJ+jQCTSjy5kTVwSgrfmnDgwEU+z/l+rujs+42fW99WqHEGQZaU6gYsPZnF0nquVre+XH2z
PApXY94sFruJDrXjsIPFl1Z9C9cy7x1UJvzcrpZMK+ejrtsKQQg5fCcGMlr/93LMKpuFIQ/vtCmX
6XGrjF7PWnqhlS0MCDuNemjNJKOAfEFIMXAse15efMZMSvJ840j3fT6t5lVHdTtiACEAK2PlPbSf
ielzjw75YvO7zmEA8aR5Wd5D47A+5FvBADVl9TWbfZ9H3ssgNf3MGoRnZair9+FGHAcFf8BeiN/a
VfvYTXRVO0j+M9olhMps6iJdXo2cuTKNcQexdZ6ijNrc2fRr1ni8dL9aaTxdD9/VbqbMilEzV5i1
nC4rHlmuoScpyNFsCuuzoLG5HaeRofBQNeN9VjC3vLIkAY0J3XL3NJBQu/UJaFJA1amTqXl9rdzN
fIq9IXhu87bvztbBD69yiMj2ru3iklAvcsh+gOr/szD6B5zPvyq778uXcfzyv65e+u7l5+r7+//2
Y2Xk2H+w2gETRjV3io9xWT/8qL8dD8EtXg/YfzGrIyZ+/1V/x39Ab2H1QaGNHj0SFM0/NkbhHyhm
AUtHaN64r5A9/k75/WvxzUaKCj9gWA2Cm9f3y8ianK2uzbbofG4IHjStj6qCrNLpK9OE/jcz61/X
LFwK0wmME4Tu/gkD97bOV45TDcOgz0dKqeQ75MgOpmj30+f//7DL+edFhAtgkk+I3uXtRVzpDmgn
NKvxEDGMW657q2IA9NcX+ZMPjU4FdwvJGvaJDfD2Inr2Io6T9ZwXMz2HQWMfe5d1uPaH7DdMw18/
s4CICfLGTt0WYQV0am+vFHb2WpArd16REoE8Lse+nsiaKPO/fkN/fhlE4SfZkB39Ct6YwjXmgSDP
y2zyHuZizBLb7qbjX1/k9Kn8vP/i8wI6AZyJnSHv5VdnRRVvPDhX/xi0qzmb14n8bk+hgUprXtW5
8eTwG7fTv78rfE4utLoTnSiCDvz2w3NVPI6z8I5M19tk6hi/WXKM9n//XfHTxpODf5O93i97GDqq
tVCtd1xKv07cADCAvWIT9i27RNlW/+5O/dmH+N+XY+Tz9j2dMAQLeZZHq42DA/1VkKDknG4KJBAH
zpHh/V+/u+/ZR7/ctBONnW0WHyGLpl9WsBvrhbnX3RExZve5H+zyq5w3zL0+IHNKodIx2a5uo/pW
hyifUzcb43Bn6Xn8AE04p0Xwg2Xc5V0jPsnWMSine1q3Y1fHzKK2pg8/qBbv6E6qQh3nvraXLzUp
5db7UbuwEBqlhr+HoeT3ROY8WzpKSUZs/IA54X82qExA9/1ymLEYqOBMYENnehv5R+Nl5W/oTv9+
swQHHcf7af3JAvSXcyJjiGY3hviqfLL3lpcLkC9meTF9H1AoblL/zXPp9M64DOlSIShnZApv31kz
GEcRNnnsSqHSbV3MWRTpFSiArh/++nvx7z8trsQuG1w+RjHcHG+vpCtVhfk8HMNt2xJFUnzadOXy
G6HBn1zkdILz8DtZo+B/vb3ITHQgAKX+6GnWhL4As1CurXP463fy61nOZwYHBYgra0aMnr+eSpS9
FoKp9rhMvUwwFVOJ5zmj2yEYfuMs+9MrcQFydmwg5b8GUAQ5EgdL98eKNParypksUPId8eMrsa9/
/Z7+7INj+YVz9rSO5sB9+8GxaHC1Q8iYcS3sgm29JBjh5988zv/s7QDywyZoC57svwY+lgx76EPr
49oxrKZKVmd4vXiEdLP/Gxvwn74dShMyniDMwdp9+3bWlmFcZpqjFZfmrF+9Mh1hhv3my/bW9/f9
VOCduFh0eGScAF5vLxLatHzeVB17EX8JyNC9lqwir1eI2nedu5hnR2r5+a9v059eErM6BQRgMpg8
by9JQFXgrqY6Ilktkoos9YO9Ou0xHE13JORSSpw/7e8oUJRa/LNvj3RqUUhe1KM8sZxf4+6EmCem
WM2ZIvk52i/hauO+KMnCphFhpJDVi0ssHySJXTxLCDv2WH1lVoTCnWWcGvdUsvY72XfkyK/1hm+B
ycJFqMPxyY6iqiMJHvg4xj8J1WpFjXlYYIBE+6JWsWHYEcMgGNgWi/cKPPu7oBbjfFstPbJKp+lq
dReWXdTsWMLa6G23kZElAAV2i6yrluIL4s/OvnNL30Jlz5fGT8LBzW6QmTDXCNjgXmSGj3s/Ivh9
sLQl5WEhHLplzLYe7W1y8cbowr623dkWezXwYSTCaVcMYUSY7pxoPgEJ2mzZO3Gty/OlUdE7CMXZ
p9AzsIRbZ3HPO+LaXgc/UP4ZYfPmqUFbO6VVU0cLL6fKX6yugqyiZsTWbVCK+pDnDonGjFLMVdRP
dMHE/TEb7TtN2nbe6mE4xnKAkiGHMQbIUQjFDUHl6ST5QANMC7iYNa23CAJI4wtTscwKS8SHLIcL
PP+b/7TYhcNfgfH0WiiDcYDjrCHiZcruh8Ew8WSmhHrY0DPjQtDOMyoM8sMZoy6f7NyR2x6/nr5W
BJtViPg782wZOdKwtwrF4Vy0GZCGqhkuJ+PYNUnpfXaKaenw0OX4V7uUdSAzuM6CEpRuTWfuZj+c
P8VrPRGGxNYr7f3cBqu+jctDZUR/V8hsLXbTqtvAOw7aMiR/4645zVHLILpaRFVWR+LV6vebz/Tn
GhaMtQ8Lx+nPRsLrnWSDcH42yuEhtGCe4AjjmSeHSdqHIVhDHGuLYlGeaYF2k9/aHZ7fHMDP1HkX
U1TXuA+j7XNDGsZ1pHX+SNVPbrdvVdgzqPAZJuHBbB/yEM07Wo9BPLUmIvVT8ERn/ELuk0qkGC38
PVUMb7yMJvXVsMddUl04bA08drdf5qIKntkJGydByGy2xJdIdC6rtuYn3gajytC26eY1l4pjTTWN
K9Jqaosvm2ZeggwiyMoP0lJ82lsQQk/BxQtiyG/G6h55g4fCgl5yonHzRJ/MHClql2O3spMINwv+
r8DernOBJn43tIbeCN+AxpXoILqNfSxh1EM40+alsD56os0dBNMCk0Kvh4bUn3Ey2yGyMvm5WPBG
paU9m7OCM03tC2IP4LqTnuPA33AsZPBROD6GGNL6Y6j7MSOjvok+AmrT8mTI2vwDs2iIQuFSxx8N
6B2ZegOCGNwbti/xZ+WsaAqvaT9I2FnI5GMmUruKKHnwLEXRfgOgUd435Raok9XLC95JIVpMmWHr
vzamP3leVIcrYMM3YVC+BEOPus7hvSN9ygpIKzVHSUnGyrdQlXmYmIJVys6e+qY5ECUC8bNxm6rd
CRS/U+r3rv5WRd6kD5gVlo3NqWvKZMxy9udYHJr1o16kH8SpbJeeBXwD6ye7ygzDSZhNhQvb32EE
dh266kei03/GLv8AGPHTozT9Mn35ocd996V9+d//uCq/mpef5y3f//4/5y1u8IfjE9kcO6fpGVUq
Hcs/xy3xH/xHapXYpuznKX9aNP7YdnoEhiOig0hAp41OkFrnX/rc+A+oqTGSWuYj3//070xb3j56
BcMfggnogr0T8pWW6lTp/OSNV8ZrESFt9U4vLRaTCcTBPuqs8lZwLN2LMdS/KZ3eFmmMQVDEkHdG
Z09xSdLD6c9/uiAz5aAOl4IqUDdVOjq+lSrX+rp0Y3b46Q78yeDFDX55cyic7RM4HfQpby7+N3IC
y+emIhYThbs0bu7sG4k0yb6XMQg2g/tjWDpSOaHLEyyQx9qutpNt2K7Hxjm0Y7idxPGoGOkpkwzz
wZHVhBfxbF7VM/sInfStteVHFrm2uGpCT74TVuYmCF0AQag+qO/nKYLW0ESa3as1h413FeuyGc6L
Jl7RKaCZive4CZz+m3bGTh8CggXzs1BsIXfEtXU/0DmpID90lQN/DiRuhoHEj8wMkQEV4rsMD5e6
RRRRuvvJkqa+rmSuv80ofi7HcpPiS1vp3r+Otlzc5kGZXWNtKr81ulnKpAuoMnaBq3Clp5mINz9M
QLyriVM9rpv+pqns7LpHZgk2gZJBEcI80SSaNMzGAMfQ6pg+ugpaMXqJpTwcumwBw2Il0A5R6/H0
9f6W54vTfOqsYvKScbXaarjUZm6GlFxPD6JonJnWuYyKQcOoCnQfAWagld9CbBtuqAJETVXmb95+
Q57m67Omb+tKQqVnk1JhO5f9+jQUmLCvgxxJ3UO09pzC4PmCAAFmNdiL/RHATK0MNi9P4/YSZUaH
smduvpI1TThfb42Y8HGGQSvLLK/wDqof1pMLCBvF5l+g6ilQzU2IyVoIXlY7iAa7Y2DPeWKToRkx
yfZ9w+61LwKx3YppcDpKqwkDUXuzzSyF7jL2Eu1jXmHf4zEhCzdP5Wat6sspN34A3w6ByrznDTA7
gp+oZkIGaixtGPvhwvWozwYbGFe8YxJrhjvhzaq9bUvLv8mmwFIHANdLmyK2Gx+H3PAlGhZl2oMc
3VMnXNlhl3pkMRDVjoptScOyIUhym8KKPrMeTZRoR2T5YRXt+O20+N/2gNOq5WyzpZd/nDEkjTA3
4V4uC/a2ac5vLG0z9l/crAVpx2fdpy4lJkgBEQFqnvuY2jWE5d8zecqj+CyLg/LoYfpvU3ugzNtB
/PBusGkr7qZX8YF1YTl7z6sTrPB3kOb075ywQVAIyHNoLkuzFAzopG0skdj+Vuj7ypuUOmbDcPqr
jfYqqD6YYN6FJ3pujjpjDXG4kZ3gpqQr1vaxMhKGTJmLUL7YfePXx6CfTX6pQtZ/iXKd8aua56BB
PsrEtpykb19IsiXY7TSEbeTbxQjda5r3ijkadSirlG1eDpmerLBFLw5OMpnqpV3OmDpjHprY5jln
Stn4U6dZdixkCiOPrlEEb5qQTV+alYHJd4VbBPNulhYyDjsAk4B3fbaTdawC8idp3RGrwmNFxoWu
EuI/eu74to5lrI742NYH/Hdufp3xQ47OgsGdnftc+3x99+ht/epj32c6PFIy4FqEwwUkES1nZ1mN
lcjYWSaShDo6CVtvVkl1WwXUXr7b81rCEiKpVxWkhpzUJcW5xZ5zOBvXrHju0JtvCYg08krDph5K
tAdF/g7cXOOlure3+9JpluIQhBKQxkCo+WVNmBcMtm0Nlv3SzphrXR4IbVo75azv+VauIjVFUPgf
VsvVq945U5PjxfV1zGH9icROiYZxlLFfbZ/MiflylxX0cmlnRdr0n4tuMa77ybG6POZ7uVb8mhWB
mrIEhQa3AdRnCBkSM936nA9dp4YoWfxT2MzXZaCo9fLEM4vlr8/aZYg6fPj+SPpPfUR9xKzgf1aD
UR+9jOWXtxUS/8ePjRRuJKaEpPEBemKPRELTv0okC9kX014gYVyB5zBF1H/VSNEfDIIxKsGHYYPD
tIL/60eR5P/hcf5Sa7BJwppOl/R3iiTP/3UwQmTbabsSE4hFuSS+//lPVUsE+2V2Jmpt9tn9QVhh
rJK6QeGLhKrUE95Zm02vu3aL2FloAehrKre+JStHEtJYILk4RN46Htowy1qMGJu97KYu904wkkzZ
dNEY31Ox1fYV6FhRozcT8x0ouxA3cacKOCRzjhzHQvd9tmR9WRyUhMuwa6y6j9MlQs+wy/LIeiHd
TcSJnPP2si/GHpwagMwLe501vs1B4Lmf2S6zJFZoJZPWteLLFafKY+NN1iMzjcI5+jKvHqKsaV8o
bcR5ZHV0Dq1l79tVVkeNdtjs486PsIuz2UoNgUb3I6F2D2sp0WxyXK2fprpxL5Za4q1H7iIblDRi
+ZyXPs9MX2M9PstIW7L3qH9wW0rVx6+Z8pYPDFaD4JLHL3yrdURQ06PbCpOyd9W4GzkqS5gBKroX
DIg4NjvN2W613nhnatv7guVAnqs4rOyLACUexBXX2mBzNpAwViPnXcHC6VE3SJbPStVErKpLJwLA
AflLgPDwlst8GCPoI7M7f6rcfL2shxEJluUUEdTVRchbxKlNB4thQ4+7ibk6q6RAWyGVQ28drHcZ
RoPLHGHbp8Fhg5RUS+TAJo7K0t1l0RQNTBK2sNt5MnCvgzp33g1xeaL6mJOr3QcIexMSHBZgm/am
S69GFCBAuZ5gFpPoLxbe3P3ktye08ORBq56NzFvkV42DAcaXSqfLqvQNan/U2REDoZdQx186g6Zt
l9e47hMYTAgXqq4Jb1YJ9i7NcO0+6Cjenhfb6PfZHPkzbKMgbi9xIUzyjAyYnClbDsRRjqUDa4H6
4Q5TR/fSKdM/4xVbcUeQVXMmswURF1qo6gZXSj7vaU/HIlGVr91jUzfeMSNaCIGPysJrb5Nzd26w
nbr7uclJnTBrYB7jcglwDcnSdIkN2/vRRDmlojtY7nRwqZ0+qAnwwCF3XPHQTjrqDzLQFKGSgc0n
yCrzlpxUwbCp7VG+o8wE59G3Pffb7pz+Jmgz+nFmDi2M22KLPhtb2TETKFGv+5rlwnJtnMVrcDsj
z97NtWPATQwz1tlwrJviILa1u+jWlWd/VPEP78UQbxT0Mqyw9LDVrpPSXRD7m2rLoPLOAhjJUCu0
6jYqvgeNaeTVYVnmHTzhmWFn57P1hPqIWHvsFG2D8WASDjVD4PYHVNIxxn7KwV1hujmEs7Q6fA8H
ddePxrkeu1h8Ar6K3qOLY6QbdDDWfMgyqV/HnJl42m6gD6n0W+tWsTGbIaZTUU7+SSQqu25Qu97q
gRpNm4OchkWA9QVLD26GwcUPju0kjpINHed1NES6wNVFtMdRgr/rGFagbdwN/nxkFEZtN/rI5DC0
b/1D/H3saXwl1YV3moaGasxuqu8j0nYAEgprmkSmu9jNiy/Rj4kqY5R+V0T2JtIQhS5YhqUu1d0y
1WCFSIuW8+10mtIOhnP6fRTWDG/JVSMETHCuMD0+zXcnhnMI7fAeAXgqELglQ6TGpxbR40WoVnAc
w/dp8TzY78oRJMQerz3j5C2OSuhLzJgX4jr5vc7cfu4aQ+g61Lgv5tNsGjDIyc6tUfzela5bj2lV
2NtHNIX2U4tDSe6WbI77+8GhJpr4oZGmcLOyXjY3rTU15tCsA5O43BUtpI0KwOFBNYj9E03o+g1j
YrxfCS4gCMxdHnXle8/qc2bORpVFuilRNQhNF5JftiAzdO5qlNdSdWGU5PzIPquezyq1pirowUvY
8qM0RYdpfgjkAsfZY3pV9wOyzMRb4EjvAMg7LYtiq7XSVglUgQ7yMfuckpgVbj82KkVMNNXnMq77
T1DD7PdZQ6DHZVfqzkmxZDB4irLIfTDVErbHinPr2hg8MbcdnJPxDAdwTYh43rHJkh3PPLutx/ww
9rW+C7VGZdgRk4iStOhQEV2yG3P1jQC6Yp/bQqORTGYGaDfBtuE9KZrOt9M5qtWtxY1sknDhSDMS
/E9alFTvZ5YD6eXv123/v7H6WLX+z/XY/+mw4r8px/jrP8ZV/h9kIYJiBLCOFIfByb9qMUoxovaQ
sQTskE95ifzJv0B9FFwwOplLIW7wkc7/pM63nOgPdkmIelDVM86mmvg7xdj3BNf/3hadxCBchr0Y
r5E8YufXCOe+sFG5+eIgKneyz8ZmizkvWzmXxP9FXmPfsioJ7vmxVAFgkG06B/xM2Js7xOY5t0Jg
Yx2ohC8cIB7PfFXrp5Gj68YEi/V5guNAI7sW6+NYicFP1FSt7/wpLCJyXaexTfx4oXdzAOh/W3yr
ICyAsHq9m1v4b8lgUeRCwDMkizT1HN9XiPfGHbtkWycRUia6HgwR3hlqzDx+tEseObvNmf0HpkX2
ePAJPXjNyTuiI2IFY/Yc0yuWUNWUH42phn5fWqyUCEiS1YMIulUkMfVSDxaiaeydzua5SrHnEbCg
UYOCR+LZN7D/YgyC+cqZPvooHvWFXNFmwycWtFYDQeyM6oVe1/zaYvZ1JmwSL6CsYmPbGPJYblXu
W0mL/vrTV+5PBnRvt6jcSJZ9QGpt1CMn8VX8y+wRuPzmmjA8h9QibmpbrI/YhUkj+OurvB048q/T
INAa0Dh46NMQ+7wdOMZNN82L69ysS+15yPn9oT2O/ayK45JvZfmb8SY1Kv/eT19Pomz4bvKt5IIk
lgCofHs9DFY1yWDz1zCMKdoGr26eeD63X8o4VmSa47QrLuIe/tJeqNDtEvjc+IXxko7rvtClvOxz
fBu7bSrWT9UY+UVacNMG9cLcIXL6pzw3cXcmGye/BZ/awy7PJ3IKoslwdnrGmdZdqJSBWYdvF6EL
fHOPyt9rzK4cteZJzKnNBq1B1dm1ubyOGdpNt97k9I+Rb5D1wwny1nTzRbTfNvT6SWMNOk5nunbI
YysV80O2ehIOyeh7J2PC5o0HO5Jj6s/AVndaTqMk8MRbzYUow0WmliSv8IDme36220I8Gb5bdRKM
UQWM3vhLcVTMGY7zNjIdYdFmMcUImuBliorgYg3kWqQrwm6cpOA4cWjuscVu2qQuili5zAmkap7x
VeEENyOmMqTUm8tjRdZQFglERSWbDwSO7JQOLewBntTiLLbb4FYzAogvyrDEjeZtfAS7qqgh3DGf
6g7oh0rqHlfUdopkI2MU5/dMyTPbc784RW7WZCZexklCa0TdrwqL3q4xKOTvtg3wAoEaSOT5OPr5
nWLOHlyFU7uoxF5WUHVBlgOjbeY6vhzdJnIhhfrzY+HFZN4bJLYdi1Re54Uvva2iO6iGq20tmva8
orh7GJuA/gfSiu8esP15jxs75ZOVe2YL7RIIMe3hhLN8q/0WnwdGURhUWg3rdDFZxGac4nb0vcwz
wj2LXHoAGDBRMpTyukifaccvA7T/VaaonAaEUeVocnHhdZB/+qlpyR3yPG3BrKur4mS+K+VZRfyN
JNa8sLE1rgOhgLNT2RWlVul8rPNleFlzU2PkjGYM+xbcTX6NADkv2M6356NrzXDbIyW/b5+344QQ
8SqiFWCcjGgJnX7wzq3crruQ5Ug0VYQH4WIbtG8nymzBIwpIzdQokhetvU57qaf1RQt3fiz5FN1U
+GPFNi/0yx70qFcDFiUtoAUg6Ptq37jLeBsCv4qStSFzZr92BmCUM0dLwQI4iG4m2KbfWJlFj41l
AcyMZBwz8BqdOoIByczojIws/EMB+/sAfmDO3QAGFYnULnsKpNHt1nv6jBa+jhfRt/m1KXF05h1r
eWiNY0IGUFkfplVE51O4Da8NB0y3qyhUnXSYgvEDqEDt7DvPHR8cjNIvWCvgF6xeqM4D1DWw+wIx
BonhefjCXaxFmpmckJq4Zn69ZxPd++lgsP+SqexVR2DnC/6DdrNU0puGfIGcwA4Sb9w++hq5c3Nt
GaMdOLMyetVIlW5WiHMvBflJ494aiMFN7bFpLH5bY0mE0dp0W4Kmqf6A9m+8hoelX+eWQ2+nrTZ7
Yhs54OXtClCtrPY5pjZnde9j2oM7Iw1/jR+RB1ByRlSTQsgQN6TkMCdv8nUUB5pfq8PjLfNvXe7L
R6+ocU9M2PrrBAxTE6dbRBROglOM798WteVRedviHHqiJ+8Qp9vgHUQJUHZd9MzLNb49pF1mDx8y
Ho8QW7HyvISss6sdMahuuOvjxjaJ3yzRFZyDPpq/dbqrWW0PA8vYjK8rf4c5dXTFThVzkjqxP9lj
DOMxblp7Jkwwpw85wy9eu9tl5jIYSIp5Yqy62YG1XAxkjGAPsOhrEQbjDdpxPAhBdx2LyxrjnbXb
/FG+d42EVOpxDECf7NzyZhOMyJOQmJNrDdpO7GUchJ/r3G6jo2Wa7gXOoBfgoy8MbkWICYhIrA5f
Bzqv49QpxfQhrNGD9HnlRuNZp9hdATaf6bkw5rNAJ8zYOUPaC5OT1OhQXhRgoBhWF3Wfp2tWYhmf
adI+rmpyXsZsiJ6DNuBTnVgw32DdtJ70UsHy8DOrfK1y40GCCJthhv6KTDQRasBTSU+GQcyN5gD+
a1/Mrx0TQD/NrXLuD2y37JFxiMZF02SuHvaNP6iZ4IOSzNFlyzbMSXrAeew0kLRouXCS7ZY45vQv
zdY9FGALvo1V7H+Kt2m6If9CPPbjaH/ryKdg1VkoSdXjbZHhd0qXlTbKWSG2jvYSpDK30WhDfulU
IvB/PFbCshD2xOzQUn9ZiJzx2EsRI9C3QFVK3/e+FiGee5pss1LCGfiKg2VPNxnHb5fkzUSNhd3I
ty8DJisfc3sqGeN4aD8yE9Tvx9rl3JeNnQFPJFEjjYnhBLRcaosWq27WTxLye5PM+MP7FJg/q0qI
l+1FoPl17aBS4M7nIVjfriyPeOiYGElnWRfTrYPtuk0RJDffWuzYWPUok16HZe6e6iXPnqPaJtIs
rPLoCb85Nx+bpR2mRdZiyHFFHz43RaCoItnQYWyJp87dN7UOH7axCb9MgBk+tfRqmFPVdBpw1GqY
DoHNsgAHJ2uaBBYTscslnr8iJTFneWq7LHzC1A11J4YHI8BLsD7QzWW9YsNnQYMrh/JgsftXFLqC
bCRfue80v7LPvRTet0Cs07YreN6S4RNuRZ4S4DTUadvUYrmSkWhGnulrMd6qKK6eFpoAZoxlXR1b
ZzNN6uNPH87FUmDT1wN6qoPA59fsiXNFT6EyIqD2RRaRP4pYo5l3riw35yqASiHOxESw82W8KSkf
Te5lBLlZGLvudIGVMsnXtbsPLC9z360WgIXjaG0T30igQnqk2+gZB+HaD/zJWRL8ZQEo3IxtGLsX
Nzfs/FhH2hRm4YDDfT6rmSIzHZpdcq0lL4MN1GNdUlJe0My3CJ21ivIam1nOMvMwdwvtAngX8KVf
y6AokBDnQGkS1j9ZcNXgQHCxf7auYDlGiZO1t1ZoVpLiLMoIN/GaIMAh1DR1Xa2447gxXhI2pWvd
mm3e6qtojq0sP8U9bcWzOwaNdcBDV5HZPTJsfO6m0/shqass/T0q4zY6t6PFjjumk7q2GZeuHeGS
bhz15UFm7ijTftC8i6CMDK0MWBojYIbOQ/kBdgxSlrQaomr+uJlh6z+U6L2IvVNElj3MFfosh2xC
omoPlCLueMxjVQ0Yetsxct+XhRe6YodWdCT1ZqP5yJOy0NTe7IQET1E2rTzqdE2sLKJGBIPqA0Da
OR4SVZBJAhbB2sTesXNfXVtFX5ANOIzLeq0EM/SeyLoI9veu0DS+AHqYM93MqO9Id4M+tb6Xcsnc
e1fJKCSADyhkYlgrfYytjTPNqQne2dWmpbwh0ahNnKzyvUegR+ZVMYltT/M7gCWCWLkGpba3PmFr
nrN9oOPlcgAeFTGTwou3c7yRp2EXKevBorZm/FfZW7gn5pBZbxhMbn5VhYKFOrOqzU76uMa25sCj
SmS0uk8Fnu4hhf/oO8eh8BvCkPoNBmocFLF74awDaKGhINBuL9gdF3y/MtYRchKYPTf/FMq9tbqf
b4apAaQ5AWep92akJE/L1vLlReW1ebmvYpm/glvhyVtEHTR8gvfGOztoy41VI7vD/f9l78yS41ay
LTuX949raBzdb/QRDFLsReoHJlIk+s4BRzejGkdNrBZCWZkkr4q0a/WbL82e5c1MCREIwP34OXuv
jfWZ0n40svZygLnWm+VZ0uUhvSfdDfgiWkd4c9ELyuA6iIhqsz2RXTMnVs+I3KxfE+feEEZhHT9k
lQyvwhKONJFjeGkXaMLksJy6of/F7NpMANsIFmzbjBhP84irka9eqnXuGOzeBY/2i+SRiAC0kHgP
CHjqFqmkjT4PnjNO3p4th32Hp/duQJ17b7MLAsWGkBIv0FQ47qIkT/LKK0vabGJwAOpEKCM8jB4V
N6wHuPTNSFBRrnQ/DG916eSPE+WSgwLAb7UV/mEr29SRBhgsi8LpaXITD4DuEGX1ogQEzOqhD7HY
m3biPdeBG14FTjwEq6SacFfSnp75kJjr2JQSWs28IgZIndOR+r9jzP8xZ9H4/7tthtiLlfPl7Rjz
9Cf+LfQiL8mde1KEwMKiYIr4W+hF58ylHW0Sc2EbAlUSxoH/2zkzsM/RRWD0bKEN/i0P+9cUk1k6
/x39NLRepsfZ5P/HWefN3Dv+hZycTFeUYx+jfyucUMZotugOO2lcNUP7o6EAhbfnfZVx7ZgfuyCE
TjMxndcSlG2mcD70dppaGiMphEw2MuktNEVIQq9z6QQnPsynIsDJilSR46VQzoUObwMf8NDfuHlQ
/Kyg8F2UOkMqsm7zvQd6bdcJpqKJCXk1i8wXX3PErqqG7zFZwYdGNdplrEzEkcz3LtMsEI/WGHo3
THwuIkPzERbZPphenC4SAUjPovqMy8JYQsB9QMORseOic1k4IqeCaeOATVdwTHaWQed03wAvX3bY
+F4CK+AYDZztybOjZhtzeCEvDSaGGJJD1oFYCMoauzusBn8plRTroCAyZfQIKpi7mcucoFILBWpc
38gayfSqEsKP1tCAXUqwvA1fphCNxMoawngTkYm1Si27ZemMc3Yk2d7kQBJSY40mVsv0G7BfVmQQ
s5bDAnZWlrIJgj3ovsZZY9MN5ej2B3fwtP5hNNHmQu1Pwo5MSdeiUYKT87JLDYUaLGTAq6lcwOvX
C+snhQvBD6GuBBs4fOSlKNuRw07Tao/otZyrKQ/KX8op42tDjcyGqoDshFVnNB05Gv1o/8BA7pAu
UeU0K/3I5J4bQNvCgx1ZdH/KwtcWQ5uwtha9PhyUJp1wYxCftiMzr7lryt5gMi6Z/B7E1FDZGYCT
RupnOYHLQiuVsV3o8XeTVbY9aE0KlDhk+a05i+aufyhhtjis1X4KSxmsrr3GcwJUzefC5aqQNoEP
MDNs5obw4A74KhgTa1h7yHuZZHFvO+XYbvgOGN11uwcVyPBFh7ygnFePceOImLxjQcbVnQ5Lw4to
2AUi56xtTED0FkJvyGuyRj2CT5y61vcm6SK0bkZM0UCrWHuB8EAghIwz85dHZMK09d3G/45cWoNd
Z/qUYYhufG3Z+Z4G+T+S/mHq45np5IoAwwBG/Ya+3PzklvR4n5PcyL4JPagZRjXeUG9cpFz1QvZz
dIcFA+DXlDqEIHbEbpRUP27t0FLLFNx2Kepu00l/bMMroFQj6wKL0lg1L2x8lOz63IkUHFMR0sO3
OlRmlk5r69S29E4tzEjLjHpdaKqIKExHEnCZ3kBsSqz0AUM/bdDstAsxVOXm5KfdiQEO/S8vSPWe
0NV5B5PzZmbN2xrPBDtcddrtUBClrCKnXdBGefBEk4W9sTVTM9skopDxmixNVhMen/wxnXTtxjzt
r73wxDfacCPnwdMOLBgGgIE+7cw9jZGr/LRfx7GTIyrI5LyPz1s6lZS6a1Diufu2TBFDsoKx/zeu
NnaLoUfFVjg9hWQ5FwvFqW4Y41itYalQTXCEd+oFbWaqDOtUcehz8eGe6pDoVJNwIKQ+gZeiXYYG
RYt+ql+suZQZ5qKGQii7lqdKpzxVPe6pAqpO1RDqMiqj2rYijQ6nG5EikCdr2jrNZVCRw7AAbB7V
a+NUX5UqlNeGT/otSJ25AkMyFr6mv+uyU40GB4J6jTwgajd5quP0U02nn+o7AjNbd9Gd6j7vVAPK
Uz1onmrDKOhck172XDPWYDSndRfFlrHzibKsV0aSmA+Kxqa17E2/YwAoZr9rDS1pEZtCD49jjfpi
gd9xdNZToRMDMpl6rd2ac1nbnipcx/MiD3EmhS/QfWKRyrkc9k6VsXGqkgGlAT/hjBKGiz7P6c81
qY24l1GUc7RVyToQUciC99Gz7r44FeOhbozteebbefijHGBovHjSKHLOxERxPpWBmTB/MZEV0iQ0
jF5e+8lAMAeSXhCVTEqLjAkygRCYepj06P0NQVFhfAHZ2+Ak1xNBMKsbmxnZYgdI0ipAGZYLYrBu
Ss3aYrkkjZj7bGj73NMQ86Cz6+inW/z9AWnbWqrO6N0IvtIgGCu7ECrCwHpNtLTKdy1OqlQtmrbT
vHJRuvbobsra0nqahWNRxEA2lTHVq7AF4k7WrAv4HNEgAzGQPLSI7l1GSQ2Lc5jU11UtemvlIZqb
ICfbpdgiw3GzdY84mqWkDUwWPxJH4kMYG5WzszNTuJcMl7OaBrFZsoey0aqHnI5kudULUzDcUkmK
SSiIMe2MtYuywikTRYGcF30trtOGtwO/rVTuHsy+T9M9J0Ag+WX1Ru1/RxuJN7WQvh2gsi1lnTxP
XWu2t5VyOhP6hzvk57ZdGUiIczFK2tp96UbHquEH3QZdlQd39A0nYnN0Jgtbkzl4zqdHygvWP++Z
xCMdWEd4RKJz1t++f2knPWduRpvEvurRER2HiPX1rJ9q8l6aNLJM7pAzFNcp7aX2QEar81yRpUIs
Zuknao2UCFJKOzWRulSjZT7ZRh+qV4lJMPqJoixX5wLJc3gsncQ196le5PDnS91vo2XP9AeS2FiM
MKl4VIakW1dSgMNb0tJBfaxP46/BRvsxDIhWoGzl6Fs1ygWqFEDJTEw4U+X+ZO9UVkVqmeRNJlbl
SLCLaTXZArATFUdghztbDLeJ6RSPPZG0ISMgu1rHgPrXpAJkF9QMw6td6tl6bDkoLXg6m40o9Ik3
mR5ZztjoG6eLaGOq2qxAFtqsuVpFzErX13vMBdmW0/C4oJ9hr4ANVvuuK6f7ggEB6Ug4HCAk4So0
aRItRrsF/BEKWzsvDCSr0hwKsD6EN4NQuPAQVIMNdHcgU/sj0E6Ik437C3V7t0OADq1HZyVJQ6xj
9HHCTdIOvyaltVvHxB2kAnLqF32pvtfJUFxinyJAykXWJh2RPBTQCx5hvEiylEsd1kzHmZQfOTN9
uYA/xCZnjhSZGuBDEgLceuMk9k5kIcdU12nHFQ18kwcaqhupGip0VoHws43uTtqzHzhPPCbNJSk/
2tJqOWEmUqhzaSmSf0wNENVAUOs6stR0OZbgK1n5qkPt1MRB2a32TPzk0YsGIrU0lMH5ZGnfAgfu
TlXX6SFxR3nT4X2nk+EqDe8cNsit10SvqoDZRTVXsk/SjlmRTmNftINk5i2yeya6c3Sjhkmr6fVr
ElVAsDE/39cSUQk4xPymCobxPDC8+rxtE7kvMpviJ6cHmIyhvol0Hw0QgxMSgYLqMDKMZmcTTBUd
MsqORmve0LIM10YZYZ0KSWcLtKpgRCfrRToU4QMvrySfTLWPuokFLNYG83wAVvxalGNwFYy0EyqL
Fi7j28vIL+7MqsCtmRAUk7XBqxjtfNczB0K9NjFJLMjK8hjgbmnmj/dZMEz1JvLFD5sSdwGseNgX
hRVSv+uAHVcYH3J7xcjL+an8wL20BrZ1Ihrsc4eNc1sZ/b07yPxx7ID3MWO0DtnggmgmfOFX7Zvd
0mra8mCCSNoXUXbj18a4jHo++KztljRA+mJNn8PHJYcBtIfn7Nz5McPGhUC2/0ISiZOs8dzJV7Mx
430pzGBlKhvNphfSDKCR48+LPA5ivyItb4UbKE157ZL2BUWQWjGf1NbE7k1sIcZDktouZxxiwbQ0
tfc20ZkJ4vleX5vtqF6TOiKL6r9n/d/8SuCTn531r/ufxa93EpnTH/h91J/TLDlDQ9lAr4xbzuJA
//uoz5EdXzjqGceYlSqEUr856v+F5YgDnY8qAG8//+7fgmWSLvlfow7xgECgW0YY8U9EMuJ0mP+P
DMGGUeCgpTYgzuC3osT7cAAvuygYW9+9aVOa9yDmSNPRw8Df11Uv702zFWt0stlF5HjlFYk43jn9
tOEJxgogiDmvx52Te0JlNRcSYeGjOef6jJCDoIpZFdrcZtzDakzozRq3mhFOd2x50XKIGhpSmZrO
BPPbdTRqA0yVOWPIqfnnYs4dsrAmL905i8iKI+9AVQcTmOApi5Vck0pfVXOGUR213UPq1Ywckgj7
zSouXPuHfYo/CsVkOkscVw0u69I7S2ravIsgaPKDo+YkJcnJzWXwXk0ekmvqGajqPid3Yme01ciA
aacLfd5NT6FN9pzfxGjEifatrtQ9NnQG5EyoxFU+pz7xUZpzEB02ge2BcSnmdKhWYGwu58QoZ4ih
DKdFa5DIyMGFJizGj8o4NBiQt4EVXwgn0s8SYaxyvRoue/fBtxAxxhRHCfwtp65fa+uHHWn9FeOD
Q9d4TzIdjxZs2yA/A+d+6Lv2zs31pZ0qie7QXei6JDEu+KUFoD5r2T9UZZDvVdWZ3yS6bFoloL6t
xl2ZifNkkiZ2JPflwK365kXiBi8FydCd2kR1P67HIAqfkoRme1R5zwAK5RIX0/BTzyEJwXdbVpRo
j4PdPMa1v+9N7UBHm+NLGMw92DHBbzKUvwrduXEK+QoT/M4zxA1JbLuRaJoUmW7DKGVZaPy72mzE
SsUWRHYR81dPQSk3SeVVuzEPzLXUxLVT5bcyN+pjYvY/bQtvOIXOrgZqiCFJrXqZTtsO/r55ZlFm
LoYyvm1oOSDfMO2QQWevm+ugl/pr2fN7mdoCPkmSLrVogKWHA4+kNQpVxI6ruFMcW9rkvhfBeBhc
zG+s6Fn30GWZo34xhbyRoUuc3GNtI8Rdth25603O1LkcvcZc1xX07UETBKCxFbiQ2G0JMpzpj0Gy
WTCqA90GzP2DVefd0aiT5qemu8Vl04XO2rNUuLfBptOgqIgnXLQDBXLMTDbGd3KvzZGUJmh8O8qJ
PwzVBaBs/sn1L90Eu1gPw6UXzXfTFGtp5ddIbVZ5aN4kE0YbRttoFqorFZLmZg+ct2w/bc6UNWAG
FvGjPiYbx8Rv5JWELemOf2gyvo+q1BGrQYSjKD4C1Weq2E4jyZzeMUXGtWio8+aCcBM1dnPBlEk/
TPDllszoyxUjGAD2nYYIzZ34f2Jijp1W7jY3m28IYRHTDnVwLPQBTV2eHckTg0FaIKhrtLxbM9v3
V1GuCM8tw5scjcC+GAfzVsvt8Ao7aQBjauYkON445+1l6BZa9SuLw+95LDlFvLacIG7JQqvXwPW0
+8IRzZ7TxC6q6u8V07cNbHOWJ06nNMhXyvHUth+4H3pCzlWTVLTVHQlqooG73YAhXZJa2NSLxlMO
4bNiJ4bA2xhIMbY4P90nA0f9RkV9t5SI2B7Hwb8O02IXaGzpNiYJjAlPtJyuyqgXC2TxqyhBJFy2
Nw2swyUEQ1x0pMsyrQqIexLhEubeM1CAifoSUg4ZZ89Rl+7BA6+yKLpHCvwMKjF9SgtAuTRsaOzM
qZVqGdC0W4kZbmra33BXgBG0rzWtqZa61lkUgGo3ePqDLnkddYC4MSfH0uQ3iPthleIkWWAt2BVF
YF8kblZd8nXkciin+IIBG1m7YCZ2mlA9MSjWIWS8v3aCfueGBIqJKL7XYZqVLY4rPzZ7fnE3Cm7b
YgoPDQfCTR5zehycmKjONgjvsiD7ntRiC6zdWlnOo+t5s4fUE8WuMmMrWLPYiu8R++elRel/V/Vo
3QMvfDJQWdObjbhxtCGzOqmxhbjdFkiAvcyzTjz3Xb1i6fEYOWOHRKmMu94aIu2MFoyufmZpm58J
Q7VP5eDgKhtM234uTK0QK3iwHIBJzbXsBZPwmrK7drcxdsqLMpapd44NzrhTqVsvB0FNus11+yLj
1HeR41mOmLgE1uUgjXYJit1YsXL7m1Ab5b6XdnLmGpgpQPCGLBp+k11Izh+bHt4qINUexaaN9yfR
MLUMHd5Mw47j3UT7Yjt4wv1eheGabKMLEbQ7jhpbzv7l0GU7w0yKnUUHUi06lkCnCbt9V/Y7K3Ne
NU4BZ+SQ6Cv81U6H4s1Tm7gW2s5r+4SJWhpsONUsG7+bzmReG5cNtPvQwbob8x26wblvUYLygeLq
empsfRE0P7spAc5Kh+JOm3PrBjdvVq1Oll0ZNv0umfPtApDKiBrIvNOsbLoNPTdeD0GXnzOXT+61
GGInwjigSVYcHvoEDSRdTiI/MjleabFXPcajA/kjohRh95xz+hCu4djrye5rpVYc8znPD4Fe8RQB
0ruJ58Q/ncMWUH9SAL05DxA1c7YCUBfsmzkx8L918O86GI7fZ3XwKYLs+d3M6/QnfhfCjvWXzVTL
xX6nW7A1ZhHv70LYdv4CAWhCL7ActLA6Be1/Zl76X4ir3Vkvzh/1SUF6Uwjrf6ELRu9EBS2oXv1/
RJM0Zrntf+pgDzn6TCz0DKCVXMiwP8h/p6QG4ZO6wxLponEgpGC4c+qEPbtQw7zK92rTNDTDk5qW
NSfcKfnZ6737WtfRuH9z3/6gd8aO+PGjGDYILMFBllmeOSuV35gIC2YIGu8F+kzem51tsna6VBk7
t8rckH02aq9SLwye0TROi88v/Z6EwADOosr1yHPjhyDna54/vr20U4d4zYFbg9aN7j20jIugGF6S
wdtgELK+uNh8tHh7y7kYymd+OIybwiJl7v3FqlE65Ct7JGlqAiVfpH5alZZuP/9Gf74I+FJOOjxj
3oeLRCy+YWZr1crMY2OvlWjjJteybj6/yvx0vPsqLn8/vxQSdRM3xOx4eHvfqgYIGzTdlq2yvKI7
y7oY1re+O72ExsS0odp7XX6ZSX/9+XVn9+zHCyNdt9CtzzguXBXvL0zqpNTC1lGrDDyBv0QSU5DT
2nsEE4H6JZmNbh2tlFL/aQXTdI6yxb+NRJBaC+aPQb5CIJOsUC+RtGvVvXcHOdpH9pH7jEytrpoW
grQz9GU5pGGaHSbjO9+ZWuqQwbptkU3dRrT6Fzjc4PlK3PPBvi7G6WIcbDqYpprotJm0NGhAo75k
RqDw+O/9Zq6DLZpepNRDJ7gnY+RecsvCnSUV4hGjVa6xtpM5c8bCs4RDDp3KV9TBvz0b/NCGCWEE
uIoJS++DBL+0KzJnSAxa5UWTnmt6gAsx9t0vHvO/vVNMSX2b+cXsK5gBZu9/ojYeKHJao4VY39bo
9SSsbj0gEXXo9E03Ie3//Jl470HmHUZCMONqGS+z4NofuYCOlldILIloJ4aNX04V1qJ3avSSFc1k
DjX2yhjBdn9+0T98SZiyFqu3TX8C3t37L+n7EWZoB+qIm6pLjGbpro0a0OrMjosxzr74in/44TwE
bq4AJ0xYpD5/mjcrJKgMA2kCbS8S19GESpTPyh/kF99pJia/f7lmvDG/HWuwYNNyPv5yBuUm+UP+
qrfT4getHJrTBWNYf9aqe7deVx01xUh6NYW4LpfMMPJNEQuJEhB/1K1Ds/AbM0XP+/31/6ur+R9D
/7TG2GK4/t//632NMf+J3zWG5v6FHQ1Jzbx1As315sX+d5GhGfZf8I51i44aGzyRMv8uMgwTtxr/
c6B8NOp0qKD/rjHcOYCG/5T/gzjIf/OPDGkG13jzONlkEPAXOXT7iHOEVPwxzZLxA32yPDrXZC9/
QtYp6NB7XveSwMpxkP/n4tI2WCpXHJlZijjhdeUZSdfJk+2pfNynbdMXq8/f2/e1xu/PNFcZJk8k
lj3nw5uU50UNcjM7n8axuskzzX6sevRrRDYF6Q/fD/s7CET+g20rJnifX/r9kvGvSxNYx70AqmzP
oPC3L3FGi4jBcHJeVIm2Cf3CPvY5kQmaGeuXcPqip39+OTqcLksUdjICPt9fzsoHUCtZco4mMCGE
IpL5c8Ju+SPwGEJ3bu7++vx688f/T0nw++u9vd78NLxZo6xEc6TieoY5RWtOjHQA6wb/FfCor4qA
P13J5AbiwjTnEM/3V2LSXpVEDJ5rWNjOmf1i/YnG7gsy658eFFrOs0sOiRkV/PuLaE3iK7Bz5/gb
yu3YJcarrGN5ZEKc7c2grZ9UzeEQpbf5xbd7X1r96z7SpQbQ4bLcf2SNNkg1ClgX5yHNdCqTQuCF
T/vw2pts7xoIZXc2ZCiq89TRiAYv66+27/d7zb+uT4XAIyrINPuYTOy7kqRAneunpc7ENe63YV/L
f/4uGKj2UO8BTbe9j1Ti1PbapC2ZM3ux/axAF20NfUquhjSNzs1KtpefP5sfTjunL2VQJ1AycjnQ
bvOv/ebhNEmY4HAVnieDLM/kUGkPZWzGl6VuBVeeqQ2P/pg329EBlaSrVEf4zmsDTgm70+bzj/KH
14TXcf4XryVb4YfXBJk/q2YQnrfgRpZtxUg6wMW9wBf/FZT5D1dCOYmYi5Er5dE81Xn7nZUkkyYP
3GOHtPHBGuJkL/3J2fQ1kVuff6fTy/Dh3afSw+BpwNnnSPDh9uY44QI3sY6xHhu3Lbfyh1ul3hPG
+Alrixs6924QYTNDtZj+xCHkD8sxqfovKL1/eHM4TvNt52ESO9+HWzvYsCIrxzialRozWkguaLNI
iXMUwNU6JxAHekWYM5nBLJhnovmCGv2H9Z1DJDBn9hUIhGL+Pd48Y/kUJW5nWccyTL2diRpvAxID
Pmg6yk1gFOH+n990gaqWJgJQZ3oNbP5vr6ewjbDxmkdhOJS3TO7tfKlcvxQLEl/UQ99Zw1FGHkY/
cnV3WlBYeLdbtfj8Y/zppr/9FB+eMhb6AJmgeZRDW30zGUtc+IzJlhqCChrUjX5VJGO3HUu/2raW
H33x5P1hsRIGpbFDDc4qcpLbvrnnTpFGcY8HpSWb9ZC2pr0zutCMv/iOf3iTBFvbrFx22VDFh620
7WWgV5Vx1AK9XQd2Z27biLFTYxTtF0EIxp8uhQ8MFwYVGr2C+Xa/+UJuOHVA44yjX0wJiZmkVGOT
j6J2o1kd6aPMpOQ5bsl+H5ujSY+vSY92ooHzKPBb3bp9WV7YorYuhqwHJmPaEonK5z/4/C5/eNeF
YJJr0DgBj6l/eOw8RiGasIejAbX12MtGrI3Czy45OThbXG7D9eTK8CUo3eqrB37+m99f2ZiDKRAE
szG6DJff3xs/arWu1pwz4MPptyADczhzk9bYkZutjmgaZCVTUd5CYgSLeLziM+R7UvEAUzmyCBaV
7vVfVAl/WPkYZ4Pf8jkMWpSUH1Y+a1B9CTHirJNltoE6os7DPPZv4rwiLd2NwmvpumqHvpw2jNEb
mxi22/3nP8gfNjfD8CzOwdSzFvyHD/eFxOkJ47x7BgSrOSfByD2iigsu7EZqK2m7xTWmE/DX6A4P
g+iAWxVWcemUfb384oP8/eE93QkScrgZyPI/1ExkM1qdocTZjKH+FTg28aP2sDdIBwBZjCKQOcXQ
bsNW1jsL3M5rZQXWg5C+WhoESu0j0toXRSfkhdeP4qs36w9PD2P400mJnidIyPdPD7OSnBtonRE1
E2pLX0GSUuOIYUQN6rzOfwb6lBG8iHuXRkWwHllxl6EKyrOgbKMaNXE3/vzifs0b0ocHmhYdYUJs
mjaxEx/uVyjaQUOizcQ2VsHCcnMoWujxVlVL7RFWVXY90jlaKtX8jMyhXHhe6e+DrhyvIhmC4/zi
48yX+/vHgdfIUkcnwJ4bLW/WnqpvErLrrDPc6OFWuoFDLP1giIUaZLueyra6FWIsr4dOg2hQFRea
xV7z+Wf4++KCKsOmyWH78wr4MTQFi7hwm94807vW3cRxRkKfofSUzFArfVSjw/jIaB4Zh4kvNpIP
vY+5QuTKXBP7B5YTzmjvv3yMVkzPXOMsgX24E1obbztymzcumUFX9DGNH+jx5IsPpUFCz4qD/eBn
e9TXYoGDsV3lud9+sbb8/V7YFBFIym3MKVTiH5YWAKjE0k3JWVyW009dGjyqDIHKhZNivkNG5zBx
dynxdlBn1erz3+Hv+6ptUCyzmnAraBR+eBQ0xrPAbZMzz6iS67aPxi1Bd+nT5xeZEYUfHjiugovH
YA3lvn+smGxAomY9RWeTO5YXKLW7vcw1EqIlEF5kgmKT8ThskywAxZYOAgJ7ZS1HN7KGVaas6bFs
xcy/9+pw/fkn+8OtZ6vRUTKBBqAj8uFhyIIqc4DfnHF3zN1AfPxFLnxGfYPJRLpwh8VYBsWSl/aL
pfx9K3N+CGlpU7/yJCIvgMz8/iFMW8tDd6gdwHd5GahQT7bLqofGvI4UeaurrA9CHrg+ROvy+Tc+
Hevev/ycdecKhxp+zgn58JXbGT85DdGZdO3yaGHRXuR93C4JcbhvSnJJWlDx63warsKuds56prgb
WxubjcZxAtunTC9ljWuduMP2xhX1N98opqvJsMnsqTuY/l34LHV1q6D3HTCUJOuiqvECSWR8Dv/4
Ra3w91oc+bSFuHauFijY5ifvzVLmYiBhTXUPZj2/H5mU3mqKAmuLw8Uv1wRIhFef37+/P8rzBRlN
sHBy6nI+/HI8LrkJJxq5DIrPUHn1JiXvcPn5Rf7wrXgrdaaAOj1aZHHvv5UeY2bUEvuQa0Zw2bki
DxZ1QcTTaBhQbIgr1G4+v+DfN3RI6IZPf12n2Uu79/0Fi7SXVB3y0JKxvPKbocN7aTgbzQaa8PmV
KFX4u94+gPSoKHlpF/K78QVn5eDbn6wuMjUkmbM2p3mOU4cQ/pZNqBff9cKBd+jFM/uQfLDpu1mx
csEun+mIbm91xd6ZoYkmgakRMiNylnXiTsxdM86ExWmoI7VWM3jR6BtSEZLCc7aZ6w/BPp8hjZjP
8xeozU19MwozJfRBVUG1bOrMuu9llh47q/Wfm7oZo5VrRNVPYyBDZNGaTtuvBSSefg2eLXuWlXIB
EQcRXnNg98lFxc+lOPO2jb8xFRyDpRxye02sgob9ifSI5zY0pyOirp5xvWfJaRGXjR6w4TKxXfRV
ll4S4uwhZags7Gh9IF/rbBrOUlJWybste6R7KlPZawNCeQ5jGJ2X0k2Sa06o+mtTDOaVFfdIPqJK
uv0yNA1s9S0JC8hkpwnW6QwqSEjw7uDO6MEPAVVgwIecwSkOej05K1KRXqmMYJWF6wrtliaAGW0D
sqgrgNlFM5xNiSj7pRSmES8ac4CbjpgSbZcWoB+jJkYcXSlS8ZQP0SmptRfJ4eeuJbQ1wCXu+DzB
FfantVtkrbEtqzFxNlkkv5sK1/7Kh9pUb5II1de6FkE0LUzsQGiEoANCyHBmvkquAvvVinR5wC3p
PEhQJP0Kl2PpYWUr+CNlA0FoqcfjiJKkDSu50GDOnpWaANKq6PY2yxYPzLQkzbZm8uzAQ8XLAq49
KkafbJeCrXDFWKPfNU0O3h25fqStSism8seGjvwtl52F4sVz4nqVarF5KQLQ6FuZdP0B4Tgh6MY4
1uHSMWPHW6SV5PPUwMvCdeCEdrkErVQBuQ8Ij13FYGvwwhH6vY0YFj/bBAADnCxanq3GipGNQu7q
7nkZSNkadPhHqDVl066ZLo57C57SI2WVWS1Yf4InZUfzD1OEGqTaeEz3IBPkPUvjgLhlZKSZF0b0
EDX1INcpI85fTsFui7quFtfQqok3CdoyZmA4jYBVeTinuV9FVAHP6Gjf9LrQHnH5cXmVRnUCuiHr
zzKvzuxtF3NqXiCSrdNdiI0uPsSRX0KCSRPMflqjJobtwGtQbbrp+Fw5MbqyOs8K/PuEqWxjbHja
onKnPMRpFsb+KiynSl8aWlTYC9TnQp2JJC7jbYiNAXAJRDdSVMvBKuFE2eQIBJKgcrYxPwFn5HoO
eMg8RytZj21Q8DMAsoEQkXZPTtK5+kJHpfXDnWyr5eeCl7chfjo8il7HhIhhneATuw0eAzhUHozU
MPtWURJGzJpzw1mECEiPFvEF9aov7LDeGyVBOYMcnXKB5jMGGTZqOarCoZBnJQCuelnyI3fr2NOD
J+GESbW2Ut1DWyzxU636GiTmziyr9jEgq6mF+xj21/Zgmhlmf9J2IaaTSUBbwAvuSVGJ+yWjzlos
2l6vPLIQYpaboFcI5WRNXh75TBg0F3HlEbDUIvGc06D10lp0jePmazZM/7kadQN3/RR47pqUSQA+
6VgRpzOSKIwAMTMo+WHtoFENKu8prEVEIURr/HlyU/OQ67V3ayWCaSHTWnKlSjio+dbAPCLXsnYA
fKVpaLpLQ1XNDckMrlxlkjbBojW8xKJZRrL1GhbOnHJdzWV2HJsKukUKPgKXLBhBEg6oS5RRjBcT
ERN3locjds4Az3dhUk4ep7pee3VjYY/LXjiY6Bx70K6SYOB45YwU2stkZPnFSdp052qcrZt1VZZX
Mw0hXriD33/Xja5/tE1pnnOnMLpBOEzu+AG66zBw9RszzoB/eDk89WUeFnq5BnMrkrXnJD4ENIIU
UPZBjis2Zhi7GJF10AdTySxh2ViJeSQHZ3r0CbTyCczJTo5V38jh6huoQz0JyWQFlLd2Fl3nARYa
BTvLsu8D65ft9fE5sEEYqCPfsNohu4huGORW35t4Mp+gwgzPSNCUQ+6Slt+5KmAhSqR/jye8vwDJ
4kFewmPrrLEaOmqRYKNCWpujQVxmY21Xmzbu9SviFMBSQ1zll/HdAXK/rAQmIMhdyGMoy7XL0jNb
NsA263exbyXfTdEZLzRkg8uMYRq0BX1wromcCgBTTJPLdI1K+5gl/HJk0E+xu6W4J7+v6yf2Socg
AkbKul6/9ugx1Y61dzajm4ZK1sSuI/aI2wbZbcdDWa4qJdPy0Nh2/+D3DUEGXdy52V6nH/RQJ37a
rXivVLsfkRzJs9GLtFuwtDZkLmVF2wxicwvizE+IjCiK7C41iGjAChk433StziAJ5TM3Ohn0FoBd
7nrM27084aFXo3GkdKFtjzwdRng/aqzdoGEkidhagHNK4Lh7GRjcFIR6s+8uSVGSClCS7Xf7akiL
w5RQTqDOSL/FPaOV/8PemfQ4riTp9q881J4FzsNDv16IEjWFFPO4ISIyMjmPTrqT/PXvMG51NbqA
XvS+lzeBvJkZlJzmZp+d89tx5XgweOOMsF71ejxNg2UWIeui4Cltg2B6bzdkVXQr4Ui3itb6sLWq
6LaURARQutqai22Ru/K9YCucFLqoMXJZFv6WSRraQ11WbLTNwHi/faZlM4sIUzBGPl4yH7W9gT+2
tqrxgTv3AhtzsFbzwehUv4TLdm5ke70UFzU7s3VMysA91B00KOLGVKccaCVpXKTr12Fx21+KVGjH
TuxY3OP8074aK0gkDZXarrYCnWsPtTmgB2TYpT2AR+46Dpwgf7TcYbpWnPLMtKjaeSmMA/lRvE0w
05eu1E86d5LlBL9dQWJHJlHs9TgNxmOs2rrb1BhyQF45sWZfDM4fKkOWH8Ud+4VSDy2tbFb4UhCn
ajvxiZIgt+sSh0m74gPQHuAOwbjTGJt0pHu+SzFXvLhNTGUhu6yllcZQale6Tv8mOlK/W5bfkjzq
kU69ZmBKvsn9ZnVYS4ofVhEz89sePXVPwgi+Q2qCo9zYTu/ey9gzOAEr8NtQxCrd31hkOnlJ+VTT
GMsUr3N/mVudVfTEoCzyLect1bL0Zk5c/xHg5Pw403h9sozUdo5ava43cvkivlPpcZvt/GGSDjo6
2Z4HPe+zrWfR8bfnYv7t9GpoobRbztMk0ukp8BPAhjQzOf8WEwD9xtPb+BZAoaGioBqH+KFzetya
ML+xp5muA+NRWYvINuD7WhnWXh4Y0VpeX1DIdW045ejlSQn28t5Tc/pRoaXfDphzLr6J/6tldTvd
U9FzpiglWLsmWmNetUDJJYq7oGBtkV/5IFPcT1voQf60yzl+L84o5dPi6FV3zHWIeAc2M6p7sl/e
nkMGWj3mEnthUZMdRpaBU7ve2A28OnRG1QPxQegZdg39aEj8Qm11tfCetDg+kZrgq3FDOwehtMk1
rw3Y7Bu0NLJLhfVo3TZbKHTH4I8hupZ9BpZoAGmxp76CFqrBuASFbSYRxg3MZLU/2CQaxgWp2bzE
zmMNBuEZdUEsooJXvh1KTQDPZnmPZRtYSdUZwgZ+uf7HNUdz1PnO5yb/JDwFd971eCZgvn3xRbmL
rS4QCu4mpkcaP7K1eCblj90uGGzvrdEymgKau1RP+o8Jr2FRA4C7pB290904eUWOYlwYHy8fWEaK
F3uV6vklmamwNVHtBaChZNhIBHzuVEDmRDDYUf7MKPoQKFXxwZLiSTZ5sLc0dlDAp1Fs7S3QlLua
0su6kPjinvDjAGwzdIC8b23UgBnrnxkgbLZErAPoIpB1DDeaB7L08qn+MQxyncY26Kti+EJpLt+h
9M0P1Y+XsA5WR6E2rb7C4MddyPGKWU/Mq9Nw+dEb/pgOgx/rYTy3mGdYSJ+++x8vYmqL6bIk/GN2
rRDy3QJeqm1yjDDf049ZUU1sbLU/vsVgVS9q7HmXYbIKGZlIl3+8JdfZvPUQNjamI9Odlhm5GSaE
rZ1Tlk+TYu1yNT72f9kfzQ4TZNOtVkj/xxCplast0g6mAQZJO/V2uMIRK8IYyCWh4eADqmTsFFFc
r6vxS0lAEQVNAqWy82TIu9dFazVo05vb56O995Qeg79Ea8kCEF6aepVdrkOJazrATjnyFNSO871O
dqlpTi9Bz1ebHZbq1k9KBBP9YqfqxvK18jFOuAEfvB9svQW6+cIKPMASaj+hQsl2GZeSMflKe6Ej
pmgb08XNR6BjI37g+MHKyfdVnY8b14SeP5o2eytdwq1myyVH/VmKHtR+PxtaGRIIYbegW2n8Nb9y
mVdCv5ClcceW6kDL/wfh37lx8CZGDomoFQOQfzgtAKxbNwX+vyR4AMgrwZ9JOwbekVpNAfDotKcu
98G2EZFDJTCzI2FvOqfM1iJ01Q0EToJ6wCJ7j+AqX5UE1Y+egAWa+uT8SAt6Z6RirpoMmUFFVbrW
fDZltqhTR1761snVzm2mJQiHMQ0+bLNnA43eC3tyEGWa26RPArKgnY9MIdfxKoCqQbEwjRl3ymY1
Lwy91bFi9CNkUE3uP/U/mgZjNTb8tFH+Nyn3N4N5zX8PoNo0ZME+awYwv+sh+0d+n9/xDwAVQkGC
+Gym0lylo7vOLP8BoAr+TtaeRSmXya5pw5r6Z05OM7y/exCy2WVdUwU6KZV/BuU0EzgVs35icozd
mFcQn//3f/s1/d/kd3P3V1NL/Mt//596rO6arB7E//sbKYl/6fySyCN5R1SPVj+zD9P6l4al8odE
74eKVbZ+meS2t3pRfGlpAdzJLlneC23a/oKtHDIlt9qsU7dw72cN6w73TJZxbGizsW2MJC+3CT8E
/QJrbmSTM1EJXl+afGydVmY53sClLIKTPgg2X/1JClYoJ07ho7X0yWs2GpPAFc4N+RKopPzkldlV
VDepEWwqTfqfllVVAJOC8S5mGeeT1Ee6K2JRvGVeA1pVYSfuirR4t2XNKM2Jq68gUBA2JvC2ax7t
Cps5e4snAHaeMejYWwLrVaud8mOlRexsPGJ3fUlFxQB42Nn6BP4TmgVx7T5P74D1xlk480gzEtKa
FvLUeCPrwK0346jZT+bUdrdMEThJy65J7scp8c8Vi/973IHT1auJ2YglH8pNPgpAhqm0ruBNhQz9
bnK/9U68o90wQo+N3w37kuwBJcprNp6Km6ixl5q90BxSrT120x7GbkVnvIuNk+6MAxI2l4odVUT2
hfoYmLhXPjltnbIiPyVPwTrRo2TzCX27yt9xYvvPmdT5fT1vsJ3jx396Nn5IcqDsHdlY5NGOJ8Ha
AneNdV84DSj84JXuwZMXz66l8Ik027RhfRdKdwLTF3PZNnVrJ2riEftvm1V7Hpi2XSwhntGpGrdp
bFyypnjOLJo4LBT1wdacsoRUTB+fuRvBG2jYT/ruYdZsNSwCB4MoITFFUaJGVbyON/TdGg5THCQ0
g22QMlxgbnnDTifh8bSmcgWLN22QHse41zYBkfrHALclZQwYW8POi11bu80+SNMFpN/YheOsO6e4
NJGC+HIm7wZJVWYBf564ugkEZq5urBgU+T7xWuMorNnb+tK61P2ibd0imG+Czr06XIfOrP9KehWz
FqaiJ6hRrv43U7VPde5VV2a5+fdiLy5KQzFWx5JWyH6iItxRsHQvdL/0h6WmoO0CP/1Fu6/bisXK
9zXexO1Q6/m1Ywk6pHNwhs2R3WW0IHjt0tVItaU71XORRX1V3SxF1YKoNMAt+CMx9ESBTsR8ldCl
MVseQgUEgx0OscmdmQgDInG+U6l4WnfXHzpNmfs8T7q9mc3PZgYKwebggEXbpPO29OvTWDnGeQFf
va1N44PMdn6E25UQCIQaBECkdMKmdQFplO1069dTukP4lm/ZfcRJHej7BbLL7cDNI5JdbsG40IJb
kdTLtdboUwJJFucl0wHtshlhfzeJzdxtTZ3QKMzOHVPiyPDEm9Ebya7p6IfN3lxfKK2GkMDSS0JW
ZzonCduGId23wY+wxhinRCehsAk6EChzYj8BROHOHLAijPgrmd6GpYk3SzbvqrnjkadZXH74Ey/i
OOe3DX3d89mZkEkuCd+tySjggzssbnPvguerwJcxnYuTmmY1O9X5Me5d7skUOq/KhV/RKcM+Fwzc
Q0MU1qkx4p3u9d+mLL4g+Hh33QzKk8ozC0U7A70QdSNepipf5j01rh5HqLC4qGx4tAeYQkmCurDQ
1PgljCKVe9fggwo1NJnOnqpjA9pIfaUfhWqAWYZxABaAd8ueE+oAEPhdbruXWMqSPcdSp3ucZp3x
AOuMG1LLz7AvdoX0DFQ2CaePyXItpuiKB3k/iYRGnpGsm5zKgNomy8hqxsu02gIaHYti3x5h1d5q
ywjlho/fAYSusTcAhBbZ/AIv+dQZZujyZ9zomdyB//iyVyypnUYtQ9ecizH4wfmgl+k1ofwPZVM+
DlgSEWlQ0eAo1TtaEmW6F4YeVYqFw645lO608b35l5096jHnnO+8d4sRTpBSjF7uG0lHzewxtoLs
KKudBVyMUuiM0xNLaHmWlXWOp2a/1nzx0u+XtDuSEYQSWl99ajKvp7ssg12VWBHV8i3g2F2txpBN
DI4PaYaaDaF5AJeO+oAtXyFOGEDQxFvwSwstfrDyicPBPBS8iCC23qiy2bKHdTdwJZsG3X7igAuM
jWZIsDBUgJtcmVkKt7+YAHMzP7q3KmXRnWitnVml951iLAsl55Z2C5m//LGoiqgv+32v5f22q3Tz
4OilfS1LJ/3WqI+XE2J7497oednS2l9HPrH73JkJW1LYzJ7ZC0yxQygOQdLc3MzdmcVTDtOoV1kV
OUGp7YaiZYqU0M5yhuCPiamLpX8uiEtt3HChoovOkUK0B5FACoJZwic+BpP6AnY0XLgUi3Aae+tY
dGl8605crDrP6mkBNSc0Z/SMUhyea3w1CnL7xLHIVEN1UBZbwe0ZLjEsm0PSBrcNKeFwpB5m3uE3
WxZ52x0mu26Hv4Vv8iC/46W5GMhCPb8Yv5ba2vZNcFtZjOViFaAos5tHR48fAQ4Ihija55C7CSFG
2YG/xGgeuBbNkhatEYDMXLsak75cSo9IZ16qe8l7MXBqK5xqDhM4ja+0pZPtJL3TOItTEot7PbFu
OpIki8ZmsD9aMd1VvXpV1PlAq6Q6DF1RX9jd8j4VsuRTyRVzHw/gBzfYt7LIWgHXahiN95TWAgIz
jFns6I47EJaUQhL2P/RhGrpVVe3o9hRv6ahr78pbLrxJmHuNAJQ2cRPYv7lYnFi/NY8Dze0dZ6Ba
FcPJhlzQRyxNfyVKsvyl9FJtRq9kiJH67wb8tRBl4iMDKnOT55x+jLpt+gsScUjTC7A8WDfuXBPB
Io6KKLd4MWXt8sqEQqH+Km+Z8WEJc7D3LIIz0GJY2Fs3NF1hcor+KJX2bmRZ5Ovsy6e+iFJ0smEu
rHtnQRZbkeetxozUhWloew0o5S4wNUaNyr4ki3pY9OJhxONIlQLOwqDrVDIZHpvtlAbFH7o1hEAX
DQ6UBdgqyZZ9TqP1UEjpbVPK1E0g2Vm3+oFGeKfPzyLrmk2Bvyts8boxE7DefaP6Qw/ZjLoq9w9z
255d+jShqrpXN8/odcmGXhqhW9hWVR+hjQUXJG14x5Gf9ri/4qk8LeVkIJBUT1yIJShR+zP2jWmT
dWI5FlJHLim7UJPGQyr8W3AfFuMVYEYkZz1xJxh+R8WQGjQ7B6Q1sebuC79ovpnb9mVo6IgEDH2A
A8W6e/LpiLrfSL+E6p8llbA2tTbfNNM03Df8xDZBZneQ/ib9xcTns6Ghb23zxVyOsyb571F1i3Yw
iqBqEJjg4I0FvtlhpGm2y3imOhv+ctZPpdvNYVdVKY3dtGO+lNeNdY+roKQ3nPAHmot/G+dFfyFN
1W46NcXXxJ2WO9Lmi3VgA2ZRIQGX+sKAvPvQJ5WuRHrjWHj6yNtokkfAgHzQTJotVAb+DVg1B1EH
QpuLpxXWvqK9EVF4e8Qd8re8GiTdRGPB6Ctt4yyMxH4Tc0fBAzBkkw1OF00ZSkE/ze6WFKwdbP6v
SY0wJ2ii1HfJMOjtlj66L18YqWn5vh1ij0Nbc9VpoZc77XWZN9d+HuczezmaA89kmnWYToLco9ij
8l4MYHCLOGgBOPML64ewJRAbPsQMwtQhyMq5wsIz9c+pvxpJnaE2PmXQpS8le6IypFPj3LQerBlg
DXIAB+4lSf9taQWRRFVgp9vOhpmWO6w8BFj0scrcS9M0dX3mrO61Pcd4pm21jOkz9FJUMJvZt4cS
wjZAACQysx4P+54upR6ZWB5ggmQuUL966nzxwMCbR5JO/aQ9TCJHEmSDUi7AomG1GPmyu263m+iH
e6dlzFrzrZhaA86v62da2DuxR5QxrcUHJDwf9mUF+4PF3DxJjx6vHfNO0pzhcF1mUY9cprifbboF
/ehuocfY8oVNIJrHNHu/IKVWT9Bhenl0WeeTj50EQEOU1Oc17XVuoW7qGbYck6G56CSv2V5+1nTo
tJQ3o53dp1VQtScrZTRyXHrL7w8yKw1a8jKbTgXd0/GsYsptq6/4d1mGjcRm7iq48kOy7WuQwVbe
ZL/nWiZHazCKrxJ/wBYiu7yPtcE5+nPt3qWoxRmfLlnE8yHs6wl/BRIzjmTdF4LYpKV3kynLpyxh
FOqlIR/Lo8+8bFuki0u7dzXLetpzXWq3ViUjszDcYwwX6NAhh7Fy0dzy2mD8BfpoU6X9W1767c4d
SSE0FZ+eghGKJ4zuYcyyoYECHFwLJau3pvE/YyH8g+2C1JysDuQkU87Rbow7M+7SxxgaUFnx9+zb
6nkZU7pR8RAWcXcKqiQI81HBP7K3irB5xCjmDMoz5q9rPaHgDnO7xWcqyhfltm00Z1OxW+CuhXpj
38+N9d5XwYlbQhz6galvtLbZm8Xwe0DsDPD4Rangqub8NR5nmxbZiJw3cPIXHvU7eYa7tEHgoWnd
Z0mDA6ehUw+/cr05VC46xaVyDjIX7yD/jv4UhNWwbO3UAw2jcKe29OaZooKj0l7g2D2w9RWl0rgd
A/qxRDBOcaB+60HrbloaZVdTE48w9fEp6NVdYqsHZuEXozOnUBAsDZdWXmibn2PPvCMem4CDHP4E
DL8cWH8FQL4by0qpQiXFfDPhfYMemHTyfmnKN5DLH9zOIX6wlu12Fu5LlxsSX0NXb/frS7DODlX3
J4/xPLlMK31eZZa1wyDGWgzHgNLdj3JYzulY0rCEf4hNxY7IsuwXrhtJ6X/RZ6Umn4+sP+PZxjAh
VfY+p2Ji2J4d6f2/l37+y8Zjdjb0+oP+xxH0/ybhkNxWc7LszKZ6YUSo70Zb7pkDf2pAJrcIEBh5
uRlERx0yzmw1h563YJsMV6+1JRQec/lkxpBu2I/k7y3xz9RgqEd03NC13HB0F2vbQC/ZmvyfGAO+
G/oahODiSmy4/O4zLSLHjOuYAz00jZwtMv3G9zQA+QaDJFxG9aZieYJR44Py8ue6cO6hM+876E33
Ge6j0PP5KfsulMDsSNL64BNuWvj1oiWk6Q/lY6uJw5BhBPBqMhnmo07prk/JNS+ml6lT8XM5Vrsy
i7eeuVytoHgGQkPW2T+lUj82rbbPlv7gLe6h77ty2yO1mSCuJkrUe91UZ+bUhx4ilT8O3O2L59LU
Q9cvdwBHj3VQP5p+K2jZlCeD4Zch7ewm0I0TxLG9DjXZEtpz3Iw1483s92SztoAAzdrr9nDCtbxL
zOCBnro4pDNfcN7zHWsX9g5Ck7Phi8+8pb/zF82/lW53Sx+F9IR4y0X2HVMYLryioXgW8TWz7PFG
V9LAH4UTNJ2tc9Ca9UEnSdOnnBi5RA3KuqLa5r0W3ClVY0XNa0wGunB33KNepsmwQjhe9gYUUbG1
4oGBV5qYtAvaMzNWQoy4Uskgl7fYlB5d0e38nLmGKy5+Fj85hRMtKggexiSlb8G+/4ahYjgZHX2O
YF8BP/Lo8pyW1j4Z4DUcAMd2MWgHGjxkNkpzZ9rO47DwubXbkHdbAnWzOy+db0eYuao9bY/72BpP
NLe4hdOhPCyIXKZYQ6wgmd1X9R5wa2SyEsZA0Pli5vAmtODksYRFv4kvSoa5xi7qq5VbYa+D3ks4
rgox4NnyTt6q26gCipr2mPvBLvHLgz3pGlvE177pbirVgUAHXl2sUh2Wg7bAZ0NgN981mHOyL/AT
Jp9qYtjm8Sxf+qRlepS8isbiEyv2AKzPDXdG9hLvOK836EtYd8+33kAdX3mWdjGd4iGOg6isXZCv
D2XrHWnuP+vmspVL9WDyAycPQZKK21pNjW5QkppF5HoM8fVFp1fI6BvvkmNzN19UxBWcNEPRffop
k8o5eeoVV/GsJOlmrLksmCCkDfXuIBvzN+nfA7LhPxipQhx4GaRUt+Q7Ha9/wCo1nORT5slLgtWa
pDoVdOk+pKBFNn7u70SN7kYDu7DJvO5bdjVeKfUBafZCeDAajGnrlstr35bvRoBIKMb01LcujZm6
CUdN3TEX3tXOcJ7r7gJDYeeNBBob+2Va4mFTGNlrXhW30uiJSIozE99rxuj04lScHU5MEwMgRr3x
YmBYs/M+9/Zt4fTXejanjQHrhhO/HBh5GkcKiZe28SO9oRQfm3f6acfJrSAkk3Uo4sQ6xrG60QOB
aMWl1WtqXAmn0XxO4mY7VOQzSEaT7immS87kZ4Om6pG4zjsIkGCbTXoklEDXm+lViCfgNDi1ERlm
Yu1zFj1Kg0SZIwURtnH0j0ZKuINC5N2eKCi7NlFRadPirtnE4LLV9qcWrN6uTms4W0X2NfIItiB5
vb1yxYF68B1wM7G0tN9h8oq3lKRtKEVwj/L4uY7HQL0FXKMoZTN7RrmFlhAlHHa/v9wEE9NgHubB
/8tcUIm0KtHwoDicRy30sh4rzbgamaLFr0ywLi0ao0iRAH4QqT9bUYY1qCEJh7FnX2LMeV4q1pp5
Hq7j7WzlGk9VWwJuy0DVpzhwHO/PYniSVycnrODKpeLvxouVJLE8OH+YYHgPzSLVQ0caDZ5hoE18
z6mePKhviLgQCtgjHU7UAGLnJn37rqzEAIfYz1rDTcqv120IVVwzt2W2EEjzmcqZxCPSPwHneE7n
t8lrcbozmdDKiMRSyq0+5Zzg7+hnzyA1IaIIeNtEwywFfzCZavjfRdfxGCG71nwiWkIV3Z54pyeO
edCwqsJjtyZiiGKkoV/72n6am+rDzO3hXvn9cmtMBSDO2qDm/Su7/L9Dt78ZNjOv/37qdvMbZ3ba
/Jeh2/o7/jl1I8i98h9cdmqYvbH+9A8WrPd3VozYbbEIsjM7s9i/+A/tC5xYZx3FsQXNOoLPlOc/
p27QZdlnBmpBPnxFV/3PCFj0rf5L5JwtcDS/BOnZrwENT5j1X/avWBD2IZMiAxqImWw7KMLhiDiB
bj1vFWvUr22FJsDud/Ysy5tSN4fd0Iwn3eo+QFceY1ceOkEjxtHTce8UXCR6iq/GTMYQnlYaMoaG
0xLcZ6TliuA17j4BRfNpBqKa5KeZaVA5uq+S1jaf5+Eq9exp9rLhVhN4KgYrDwPv2++sX7KioO8V
C4bVcMdqw1EO+UdiB9xnYspfvo/TSz3QbiIz1DPs7l9iBVrRI0aVxQH6K6lurTo9dwiit6nd3NRl
tnc1cccVntZFinONpsCRLAeoStNGvlLA7myoC9NR/Has5WPmvChy8DqCErXT5B+GZZyTxLkqXEx5
Ud5yFldcOsryZBP9cbz8g1NopGfVR15a/yE42uBbG9/6voIFX61GN6o1J/jlZDe2kxyz9GXSOvmB
V6QLvcHH7uYsNN5UYlJ88deUw4zgPUlajVEOwV1JO3roGJIZ3oNfuFnY4jkL24XT1+mWN7ckgFRO
9h60KJoNq9rCPTxbwuCGOYrbOlP3NlhYCyzsYg7s8jYXjHsQ45v6HfF7uQna6RQUCUhbvb44676P
0SPVgCiFM7QwdWZv673Aq+7ZbEf8V+6l30+bZLm34/LC/ZZ4EwqePh03ntY+9mP+kCD9CLVEayIX
O6eyNe8XO153mrfujfhiS88E+GhJo84a5m6v8R7aSgDm9IIroZ35rhB+9ak33eYALPRaEm2gvz3e
1b31iJZHeyx6ZkV1TEFlKGzI8KheNDs520Xz2PULlVPXfWUlhCxnsow/WtzChZ9ddZAsBhFQneOX
zDeSbW2lSdRkmXXE2nga83zZlVMaw5TsGH71ghytw7CDRbQ9Dee7vo//dIZ1ccf2tS7oVPaMJDeY
tm+zrDMJTQLHl55HokjM3KacKYTVekGde5hpbG2dwTul1ZqinDm7HdFTwpQ93gDDhl2oPu1sYE5Y
etrGaIg8N136VjT8jEw/oQ7ObK79qXNTjP1bXwbPulZevDKdofjqyGMzc7raNZO+xRm385i/03di
ctR3cqdb7Qv2ZL6NZnNVLaY9jeD+Djrsl5WPF6Px8DJ5cMozSz8E+aW06U5jb1DHIWeFtAI+xuhC
GeAYp+asUVuEQrjz3k4bKLpGUJEoLuUGo8IvtZKTIbSjNWXqth3y8cwt5RlvptwOquJSCpyZPhw4
ePJBXj79CmqSogMv6DR2dBIxQOv7CmkRDhVt6kLWWb/IHO5NkRUhM/N6W2WsJqS+Q7Nrov0DMnZI
yl1a3mZm2SGRwmc83NexFgXBR2503G8xSCTqRo5sN1hZf5fawxiWOcsgtt3XN4TSkCuMuZc8WhB3
uVMDH3Y1l3Z90FY7OlYiMnV6TEZaHntGWR+l26poNmLjjQ7/ozPORBfnGO7XyBi0TpxrO+A4hZRW
/0LAQoe8HpHtVFZ+tLVpCWfCcySwyYxWQb2tvebWWqZLATS1M/zpYAsaANKod3wQ2jsVaOe5lWfk
Ft+LJ5/yXL2UlRP2aEW3qLRQvTIsyohG7sB73yZuGwLHPtlyPosGu7vL2JURWB7CLLb4gxrtgIBB
38yOUnvuCtXFxFrlacR/swR1CE2FRpN34BSueVNwFuhJeRgVA5IkUefR8U+i0MxtS8vosBB2Hivt
rXMHEqad1H/nvkXYwuf8anHOQKs1qxM1t6SNOYHi76cbvazr/bhmk4VXczkUk8MIwotmiTfTK4n3
PjSzdaixztNM4EJR2uVukGQ0F4y4T3F5XJqe83s05PAyu6a4aIl5qtWyW8b6xH0T2jERGUEAj9mq
cmy0mJnp8H6ovFAZS/tLLzg+Z4h2l8JNb7V2Shg+DXhSxpQUJeElZA7Jrao+zaImttGMecjexhWo
svspx/Y7Swax71nkDu3BObAxe0gbLVJEPJq4YRAhaOqn7kklC9GO7Kpl2cviZAhHZHUqtOKYORy+
DjMmopI8H5RO/jz8nj1/2nZJeXZj2KdIOlDCJwgPV3lMIetdTcva7cZLNvjPvcvbYIzPdCm/daMj
NBaEhcONI/bTC+ba370onw0sNLvGZn0xxW2za5yyiugcUj+mNUFzyUWL8EsU1IwNhbCMTQdO+JCm
rH+C6iPtMaoHW+rvU7ZEDdbmMGj6z0LXBkpLDgAM2m4ktLK4BAFvIO5/75kXt+xaCcPYdyJzN/rA
Rtfkx30095hec9ixJPJd/WDW2vI2Lcur7zK5tRQ9W6eteF9p5rSrByL/k0N8BYYyA5wmzb8yrGUR
22S0DxyPfXZvilHDIbIKUzcbv8AJV8dlVsUBMxQYENucX5x55roV1NW9XrCKNjON6Z1bJ4nmdVjq
AGZppf5oafZrVRcCy5dUWNte69YZjk3c2VE62BgncFrzNueQ1Qpv2DmImTZCxR+BIFbutS1eeV3R
cO/SSATMFnVuxTWec+FaN/g01HbRHCBUs/OZEyqVEOyPABf1xy4ZXs3Z5V3mPYAV2Q9KWq920mSh
02sXMvDIUcz1VmsMiJ87g/aR4G1ZEuY+spwZzesst0ixzSW3Q52f0kBfW2QbVnTCZmWKO3V3GDjj
TTpPBtPdwmtuqpzcXkYvoXRecIvexHiha2IHFTxxREFBNMeGiMijWCEXoMMK1CYU0eArU2sfndZN
PKlbcvv7lB0dXs7JtkU2WcxdqHfuLl9X1ebmRh81evjcQFy+DEFMcGF8ZFXgYyZ6HswT79b+qDI9
wpn8LEoyi8baX8u1bcCKl0s6mIkZptygXHcwrwa86jpG603gB4sGlFTztynKfWPCEve5n86beZQb
p0gOtnOX1NmvkvbRItxt644VPGPqJbqREDK2Hob0Kh4Pcdaems7cl75g6TiJRtc9acPg7w0Wodh4
0oooQ3aP2GV5AOlwtRq2NAr6MXsSOs8NcFz+JsDlLYL0h25UL77hmlt75oWGJe92rPl3O/pX4rm0
RnmfYaf/I1HHMvjLI4eRdQzEm7z80cpM+u81JV+GMnDRNkxKIkUfu6zsgxTxJRv7r148aLp6bMld
FyLettZj05Tvsk1ea5bH6CpGkibNopU3XKyPXqdfO6faTutsvslLczspRm6tnkWT6CwGz/OfpvDf
HOR169lQuN07M+7fzEPOjhoZMDY3Iiv3yhz3Wmbv0wItS9buC0d9S1XtiLyepC3fl+4Q6Mm+6RKq
+T5CgHJjFddgUR9yNm9EcqPbD4m73DdTcB4J6di2YFaZb5DB3bg6+2+x5MptcJA1U3/ubWqbORkv
NII+XWrdYgK72Ac+NVNbf5mdeXARN7TFBaJeHOoJhqHAZwGrrfnfzLr7py74YFNN2zezu5qYgkvX
NbeN1d+DmYk4Py4uY3fiy3fOVP1/9s6jKXJs28L/pcdPFTpHR27wJmlJEg+FqYkCKJD3Xr/+faL6
3obsuhD9xjeiu9pSypR03N5rfWs9VVeUSYeFng7dUlJfDMcGwZo8xTy5aipprHqNxaTU6Xkw4ezc
8WGA6UmC+R2shlPFRtWsxR4W5G2ogu+wy4jC9UN/PYLQTmj8JWF7kQv9AT55supyg3pW0B6NrXGO
cAQP5crBTD4N9Yg2QgM+4e7azL1tMIsty6Y9Hit9M0ij2raGdomm8XtZ3NuDdYKP9Jk3KVylTXwF
dZ8cdAt/KYcRf90H/RNlAncNx3IjE6VOkQwY2wxo+DTIsyjSL3prWuMEpnxVE8PntX1MmuCLFZrh
omrH2xDOLCeKYEkKMMOA17JzHwb2ShFLmZ5pJ4RcoW/8btjWFp4vFmQ3rJeW6q6ysFshmzovB2K/
ZLuPWQOJp3NoMbIEtIO58yZvISzroevO8cacjdB9DM25dlsPKCJsFMpugmmPNaOCAyKL7+30FOPZ
NbWXydgTsHGhY/cqsTky7V3icD2qp/Y0x+p0WeXRT1IgTnPdvCV92VyaalxjrV72fLrA087MnohA
pzmWqluPYfFK4NjlgGUnL+5lZL/g6jxKo2zvh/pw5gtzEfTeeVEiSK0745hFm9MaftwmRAMS8efg
bULR7ohyXIQTodclUeVBnYMgNuSyT2wUOn19msxlfkkdtAwo81c/YkejHknExBjhgNWbeI3YJyRz
0nxM0n5HftyZWbElpR+Xc3Cbbc91Ty8sIGDBy/q1plf+kuYb+RJB8apFzaKQXsVj0q9QpjhrQPO0
oO0OUGvTGztBKYh/JKU+cW68IngocHVEdYcsVsizoixvuylJl4OR9RTo6KURQn+r6Jwu27ibVoYR
PTWFuiatLt9mTQyWhb2kAVFxy870e9eN9oJG305L0ZKT3nmPo/ghjTNk7DWeb7w36dLuo+eUQytq
/EE/9nIgI1PrtOTAW09+n1/RNYFY2zoXVRSRdeHNhpO8Ppd6i5nBOosVUQpRhOWUiEJGVD2Za89D
HBjVLtW80n+gd0EOUq3SI3i4/TaCHUpnaJi2ujMmm7DLcUsVZGAGCIPQ2UQZahA94paH3p0Q/k1Q
2iRa0nyYf7f2PGYmxsnGBhm7z4aHg1xVM72FLr1i4bQU4el57Oe8qaVGyHQSNcuhl1dwYxeB5a69
sC4WhIatAfC/GDaaf8qXXpKTj2djJF8kiOUROHnZqR1KDhPIEVe2U5L43BE1Glj5nJKHkzLsVLDm
lhKGOOxGmXKG9NmtDPlw0XjUyX2r807CPK3pJRfIM1WbZZsiLcgac3tYHbNuVOKYpY9YJkAwh3Rn
aTSr7OHZ1xjberQZFe9GPBtqnJNe46BUy2PLTF9RMC2MMf0ReDqRsmOOza2MEArQYv6Rhv2tF2U7
TeGopHx+PNUsbRjOKXYbJ7LjNaeJv2drmiws5qpVBSQjLpAKa+oEd6q7s0V+04pCd9f46XjHey3Y
sbTQOebkgRGMp0nvZ6RabmcifBToWdZD3CVbl7M1MCVqMAPIgSXGr8DbhVGCnVefumRZOVgysPjO
s4e3j3zvdKwNY1HR+l/6ydxqteVt6wVPrUuQ7CD2nZ2dIVddUKZ99HnVMlu7oWZrr0QRrz3wfUmV
bQL44ot+Qq8U0DzwSKkfGpblCBcslfu4oqtA5KdCJdz6R5bo9z4RDQtSVDeF0EjUJDximZvZXgiD
xmCwTGV2jL7tRbnxOlTdsRsaR10a7FX5lFje96F2Lrq+W6Kc37SOPLaBDXct5owWVVbY1T88F8Fm
khIN1J+VSbBPxgffbpd5hl5P+efDGN/jlTsp4pKcP+A5OckYeNFhixJGHi2NcFzAyQJ7r/UnKo8u
DHzTRd1e+N1dOURXUUGWJCIK1NnFPVUFtbPZErNhzGuWWE1RIrAIaEr8RmySaAxPcKcf9155hvsW
xUVCftzQnZOid8mwRJqNwpeAIKazF0QBi8loybfHn5bUM/k2vIoH6Z51Q2Tdlm1Fjzgn+GTKifqB
yID36gGI7kL3QJPLHBxdREAiKecETlruPqqj713tU85C8XNcB3OXrgjWpo5aI87Ks6aDiyfa6XrC
+bPs23iJGPYOHcy5P3g27H1o5e2ksDJW5b0fzwFDUlxpAKjYESW3khQ90ospQSQF2/fW3cQduam+
wB/uB691XOU7T+/d08xFPrtoIqPdRIAQqzBGo0ZBEZLTMBAqkDu3GI+/S5eZs4vTce9N9o4gkFMK
Q+5SS4O5/2vgOrJFFG6lziZHFlHcrk3f3wUTkudO2dd+NlxHYXLfkVP833L+n46YOVftP1fzl4/p
C/mA2fty/vwTv6r5xLELIE0CTpM5c9Jmws2var7zjQQAirk8RUpulpjJLX9W84XxjfL/TEnSdZhc
MKr/XcwX3ywi4hx9Zo0pXdcJYjtwzHzmoPkIqrGJCJdYZ1g+AG+C3hQHoJo8rgVvO3tKvc3gYdXT
vjSoJEXa9BW/9WPP4F9X4kLcjTk24oDB04g+cryM5ObMIYEyKM0oXSg9jDeprT9Zri7jL8hMH1lU
vy5oKRoU9gztt/UDDNjUej3RP9EqCOKQ1v/AVjpqhvF1hAfAvBFijbEo2geroXK123cvwJ9GpffG
pN/dVssENIRvzuD2HtxWj7JlTilhRceNCJm6UBXVTVE32UrHVZ1s/vnVHEvnBVKS7ACXftF7AhAF
5ibDargqhJPJOxz1WbiiFUNLvy/asrv4/Gq/u6+Ow2vpSgu82uwJe3+1UIxBn6MBr+wo3SqJkaRh
7VcxGqcZHImFMzIuYskvn1/3o9Pr7XnCpbLn1hieAP7543U7y0TDjWa6s4TPXF2SXkd0a2QZz16V
1FhLqCh8fsXffFOyCHRQzjTOMGsf3FeZOXXloLcTRuagTBUYP2HDFKexjfU2MWNxAnx5Wkm/b08/
v/Iv5ONfVCe+HUEnQMgByfErkMqDN4ioiJwULrnpGg3K8TgAtGO/KNkNtUwnP3tbeqfUCT28qJ5E
KCqoEe4Cr9Vv0Mn6/bJHLImDwrTGK0QCuCUy4Rgvopm672ZkNPqyCOHrLIk5w82foEQ8MeraZ20T
bfbUV/ZskyPX60JzrWrYDrIW6XeVxEijnKzHrlvXg5+zuJdmtrQIZrLpEWTjueqj7ipo8obyrBNl
ly2vBeSRCrzZOsHHdazJPMRPAZtOLPTQNnoKsujC1kNVe3I1xXbLeSfMC/zapcjzveOH8RRtAMI0
6UY2UCMw6KduPFKYGiN0VvjYrQyEU6pj/CXsOMagllk48ykv/CSFfbiPKi205gSu+MqcVG1dwsMw
N72qymxVBFZMa6+faJZhtC05qZRZuG5R0dFBGMOuOiokZifO1Vly62iET220xJ5+dOj+EMPAqyI1
IyqMB2zgUb7hfJiQ+1Xl8Q/fsphoKsULNtuwxXf03irburQ6YBlpWKY2kZOUxrqWZMUuJx3NmklG
nVqCjVI7Ha/VS0BezLhuHJcw65w0DuocNT0lCbqYHXbUeUdRrjp1S9spA340kBm3S90az9TEoXF8
QBJK/asnX0IQEhmghkRahNnsjPoWQo8KOcSYr6MBy+5tnOKCYe9CWKYH0aLwi8sppUC7H8soofVE
SzNCmhR3Ki7vtdjv7U0TmEFwhvyGhthCy4Dm9GcAtVR5HsuO7EOc6Sqi8pmG5ioJnQm1x5yXxlyY
tbrLEZ+K7pVOSFkABQd06WkAwIS8PMNxc8xJZqzZSC71KPVPBGEl2n0AdAXHlz5oTYnxKyVsdHYl
CHN8QEecjAjzKpmc9KVR99sGb0P5kwSOEh9lMMS6PyEVhOaQ8YB4LmdCeaH/TH0xF9fKGTwDvkeI
2GRRlAi3VyaC0/5+0mFdUHjUq3IFFliR9qz7QDniVpf+arQbvFhpk9uvbaIkh6Ymjl3AclPPcHQd
zON6Y4MBJBGtu8G81kzEphoQm/BENMEittR4H3RufzMOgxlhoUopTtrFREp96GXate/0pHEaIZpZ
xUq9FISCgxd1OzR7ThJ7eDsqC4t+7W3TSUD8QaWNRGTUoNQsBuqtZzq7ciTw+UC5TE2VRkyilVvB
ie8MOaMvGsV1YInpe2ok47PGeebRxd79wE6yfy6lO7TApby+WeeRnlAQDXRKiI77Mx694rFH6o6Y
OanwUQxOSZ01IdBthipb2qWFWcZYkCdvPMP+4DAmvUxdZ23A2VIPXO7nNHefPIxZ8dJBeomBqY7j
V0NC0iFY0jEf7SaZsNWZWl4vaR5wlizxX84NJmQ6erbrVBY9iBavLVZWW/2EzOWj3Lfm7IQYFgne
e4V3ENin+YDmNw9o+cUBNhQz8jhtDnpxW+gmEcxExJuQTOrAy1Y9h8jbmOI5532RaNTbS1nAgsus
DICVPzWA0JQ3ob0zCupMjox5cC5ujxqPK44gGsi0fxwhwhuMgpND4TegJF0B4rsvnFjoePdoV64q
T/N42UvXvmpCpDp4SUqP912p9EeNbNhd60jH0o0iwhJcACJ7OgbGREM0rbMUvi4MjvTUcSdUuRx+
QTVhK+TcVKM9pspg+1c1XVrSmPhaO4fuQnBOrSTsqdm5QR6v+LnEXYQyG8eLomqrcGeAmKqOBxLJ
p8WkBrs/xikjrG0te9faDIw2b5V30OmpZEgDoCZ+nVNsKp5349JYnDawGZKU2T0zuusU4RThtaVV
ocHQRpC0aV8b/kpFPR4orbSGZB0GpmrWfaI5qBhrXQX+i1t0vvvdL/ARnIB7iPvNRBUy2drYpNt9
EyXw92QxJMFPoequOkFiONL5DR0obqIsC3eFLbUvL2htFGrPnGuHDMQcUgHyEjc9Aq5VF8/uWMSc
Awn8Immwhym0cDU4Qnu0m6k65XtN033dOgNBwj7AEZYTBXX1Ko68Vp53tunjyghrUW3ZqVTd3qql
Ph4HRDEkqDzcsK2Xfm+U/pOVSUJrmQhgsCzqli4p9qHOyFdtVwMsATASXueOjr2kYOqjz4Lqy2/D
+jUoguCK3MRw38AYw9+Ua9rPumzrI+FQZV6MOMoiDBwB2cditOaRRwIugeWY3AiEs7jUBmMCWmig
NZDTHDNF2yDmakNNIiTFWK8c6m1DHQ17aKjs584pCzIpfbfeipBm+xrmYvNQ94m6Da3MQ4DRV85z
PdImwKlRl099wFK+jt25D6B8EgKOfN1p1KYfMu/WSkYPqWDuo+LEiOYN94ZloJ0XlhbvUQk48/Pu
p2RX6EFRn49TMh2z+odFxsmcKtPKiqr2xG2BEJ72USbENTIU5xYPJ+Jxp7CdaV0HaD+W2dR3cq2g
vhOcZYZ9ft2BB3Z2k0I5Ceickg/GemGnx4A/yY8kfq02Fy0RvOldWPmTdc/kjeE/1vKWc37hORCq
BgREiAvN+3Jq3EezsbQzvxcZT7KxxJmRqeTeK2NrxKkYFvRaKgPNa2BaubFp/Bwn4mChsZktr061
QjsQhsuchWkCqwQBHw2yoCmpmOWThc/wofmVzO2sSgMssKytUkZLP+/8H3QLxlO0ohMPtmPzszCI
df4hC0ue1omgaFuaAa2OJo+p3RueNf1UKF5O8hhkAR69FsdcjOFA28yhaGSEpr5T3fVa22ibOqwN
62lw6GlubW30kiPsW5a2beALulBx6rI5rh0aJ8cDTsVgyQaj9DZBPNbA8xqyWlEaAj/blxT/85vQ
pMN/UsWYafd6ODDNLJTl4fhMWx95AipFykO+8hkYTa5xNALGi9NqJcpQ3RPE5HsLEOeRuzRiVeMZ
QnxUr/s68Ug3VbV/jIXYNpaNGxRPtpjIy/ZtObIhdcdTLDJOta682XUF5Ch2N6IfQY7S02AajoYw
FDQ3W2Ok4dN4rfWzB3A3e+ZoZsslQZS+9xrRk6u20hoYk3oYhNFd6hoFtRdgRYHz7IZWRPuQV+wW
cWj+pOEA4evIsasWUrcp2BOzoD/mvj5OxxkQlhCpeiBfuyEJz5peDA81PN2rKUDS11+F2IzyldTc
1IWVgvupafrG3AwZtOgJ3KJ2ZEd1cJaF8awFM7I7U9gVRU1lIPsAjsKq7XR+OGvLZuO2SvDc+mhy
zgbHcV4tDB2XrkbpcUOHvXoo5RipZR73Ov1A1SgUqDIazwMAZSO9exO0zwi3HBpaMTDca5UwvwpI
NuuwHeNmC6A/qxdsjZXGJqKWj1MYTXcJmRIZpW87RGgXdXOWQSl5hrrZn0Ioq22uWDqPcF/Ka1eV
BJrz6PUj8lajfN0k3nQRpkR8s+ATJIz2m2IAbv0ePRnGuaegN8tdV2RznRprCYZIzvfU0sc4eWzr
1r1QvTQ1tTTSkWCDLWt5gE8hRglGr9rI2XJRDUfGXGEWoiBfrl12jPYapbmkp2qVtb8ErpBeePpA
6y1CMXufN2l/V4xldqcSLz5jRyayDRtRIAhVVD2MdutGGyMUxEYYTXJjueWEqUj1EBPJxkki1iRi
SbEeaP4PpiujWLtGF9z3nkibhQQodBwCOOXcJD3rTsDQuKz7abpp/JhF0rbxui1df+h6us+j3Jtp
ZmIqrwQW0CAKjJvCc4MYsSPHrX0UDMpGvOHRyqlDtyVlThLssvVYyC+TwqP5q4grOEmlUnLZGhKr
KNhNhPHwHY2bpm85BgBPLM500nuyjcgtDnGZkTQn0nLwvdReNIyrtxPtf7W+f5gUKj4rDhba7UvV
vC8Ozj/xqzioSfnNAp1vgyw3hEU4J+f8P5PopPnNAKXONncmSDON/FUdnPPmLFCXiHAFxGf3L6mv
UN/Q+UrhUm2UCHNN8U+qg4rf6ANbGpUxGa8zwpr5Fcz6QQXETy2J5AmlLkYScxerlL/1atd6IBFT
HXfxZPwoKHhzeK4MuS6CslmGbmxAGvCd9BEh7DElCfwQmpZbKyjVNbV9zAznKNzVo3JyuW8dHXgP
CCgauxBPgcqxH3XuPVdo51Eb05uOkaPfuSBZT9B8roY8sRdlJ4VxVAlXu2vL3MmXUT5uSSwyn7BP
a48qHbGtFwLKtA6W2sTitUiSbqQFgYQmhib8/d0j/U25T8734a9qzVxcdBzgwEQ8UnAUlG7478+P
V2Hmz9Si/6ESkeCKN17JXpO4s7KY1ko59FuzBRSp/CStFplIQQCgo4Hka7XPJiyeufZBFwvTsj9c
a2HEySCyZXerW5T3F1U3VBAzg1OKbUVCSVbv2I1WFUulaNtwDWN6Ovl/fA+bzSjVYElB+DDlD1wd
iIQ+fy3n3WfqeTSz43GbgNNZJJZGBquf/6yKQS3tDFOI3wUWELxhpIwEc3K0i2jpNb548hKvO/bM
RuHm0k86gBA7xw+qfUxIyQWC6mjnizz8IqjkY4H57RlQVsajiW5eJxL5oN5L6yMxatd/JbsrnbU8
6sTx4aqM9G9O5lXh14T2gUX1vsQr5nrjx2fukr1M6icDw5T2zNl6/8ynHpWHK+2X1kgoh5jfg2Ru
7hVRc0TEb7L3eozndO2yZU9pdoiG9Iuqr/G3wem4RKDozMlUKYm5mG/Iu5cuRetIWTt/CacErgt8
+5RjAlrun2iu5StQPEzzXo0hGf9vuEZOOT6hdgqK5RSa42MvSijKaQWtOBnkuZnZbBCI4S1/dF6X
rKeYvIiV0huUzjCDw30HdQfZn7C12zzU1h1gZ3PjGw3dTL8yriZX09ojtFjoiIjhu9I8x0eqgf/3
i7Swt/iOD/cd7JjjmJSBMUdgaDj42sroc59gp2eDuIsS04A1HsOp7e8rrJLUvfQQ3pQR6q+BTp95
obxBzXOBV58lIHEpdQS49gc2I2IR9/l41qJ3cxbVWLR3Fg6ws8Cia7kZTOfScmrzFu5rf8a/qpZB
AKmTaSjfZUVQnQozD2/YcV1Sd7B3n4/Dv73KMx6NXR2DUEKCegsIffdkGRy531XmE6oRhSEJZ18S
YxQXPnSTIqJG8PnljN9dj0sKJjACokx7ftPeXa+kHypBBD61jTvcAxU21xi24hVo+TTatakrHw00
/kedhsO38YoR53V9JbsMJLzsmI/Yv3cneVFpiOJmIS8BXzGudKW0bZK69k7TcWMsqXMj/mljGs/T
KOvLkILRjbSl1BYlAsAbMcBata1mLzzd3uu5jUKxyxq5rDSjM1AHVceuEbavjH5xDgB4DkurXOuL
m/Gx6M80At6Qsi3oOmBolnLmNsS7e5EqdPGEoj33rtch1K90anwmmgUi3vfU1eA4Mjd/fv/nWv7H
N5pL0r8xWUYA5h0mOARhaCNSHZ6pozk7N8YkLglwX5mx5341af1tzmDMMEnymNmNzm6gj9+OpTrV
ZFU/j253D42MFnfR1LgaM28ZTS4HGcvvp6OYFmSPsMYGLldF8SlS5X744qPQpzz81m8vnG5KjuOK
wMWPHwVcBzIb6T7R59Af4nFin9y6qrqQUZX1i6ErqJoGw2h/j4hUMCi5+dR/s7pHZIWpMUv68nww
2jxZCfixvKVD9gIJznQQzYRdQ/0faWZXFhVSlarK9tILDQQ1RhBx9kSqyiVT+6sk6Hm7dvAoDSEZ
tcAR6f7x7n78Uno4wfDXrMcklqgPrGRG49UVvFqG+jnCnAY9r4NniOXUEeuC0fMyVI6LPUgpBxMD
B/+yAmWyKEJq6VM+NGvktpCXcGJmj33o07+k2EPpTYMMuIDvcM15uT6L/VHdT4PR3Za5J8+ZixEZ
RIBCvDK8jGnIaAtMWx2nrNzhBuiNb1Nu8PKMwMV2fEBdJtW60LTrJJ7sY22S5p6OYnsiUMVwzuki
RJ8ceoGm+HDoLoVlNPXKTTsQzJ+PBfn3N3ROyLN1xQ1QNu/GxztodAAra18+VjLQH1RbWXgGghnU
pwcpHb46GyuENe6Q7qliDzs7GLQlHaLkOEorP1qRr66Xiz4BzZ4mdzYdoyuI0jWl0CYIlkVB5AJC
eKvdu4Qs+wsN8NXl2zf470nnDzn30P/zUef6ZXwOXpLkpX5/2Hn7oV+nHdP6JvEsOjxbaTHFOjzb
X4cdxX/h2DJHrhLKScwc4+ZfxkbjGyHCCAB0iXZg3t+xetV52wT/+4cmdH6OPTLR6xDkbX76nxx3
Pg5eR1LQQ1XhULK1QZra4mBnAaClkp5LGYNWjrZBOYYe0oM11IywO97dmYtfk/v73ePHye/PSxF3
yhmOPzgyfHzLM9Wn7MUc4FrenI6juTO9jpPNP70KjWTbcHXuGkjWty3su7WszEvwMcxH0CHx8VkV
8IZM853tP74KGzJBhBNdcp7CwUa41fkOHhs/TgHDdJR6hljWTR1uPr/K2/79r1VyvmXIZ2Ybq+mC
jhWH/X8YtGjdybpYAsv7WbYnJcwoCOE4rVAUQ33wmbgKHOr5mJyY6IDbFLeNn69yvVroJUrY/EIW
+qlN+MPnn2xeqD5+MBeskKC3IdiE29bBnN8ENUZ+moHLKBXesmzS69w3ocQgIl3xJo0rrw6/SlZ9
e0EOL0oBm+V8zkGkEPDxBcLY3jde5FHIYvu6G3It34EfRAYxwHUynbRYwSHoMVxGdBxcgP6VQJgY
WMOWimKwCyw0sr7pO+vP78WbLuHgc5k2ghcXJYrJeD1QaVS9JMCXquaSGL5xXOXoF1UlpLayMV9Z
s82KprgvRnEFYOzaGmQOutLN70BxjEtEEf2JE3lQDIkAhcFo+y9A2vFOJIYfYrkscv9HO5na3kF4
ctXJbshWhMMTqoS5YO3VmkTmjw0i/ccDaRZvIVziIUuD0OCPd7u3EEHXgw7IwJ5mKjaOhhIEz+rz
m/dxGz6/4VzFQW6CuMuahTwfrzLF5FCZoUGnxdTZ8rO8rSZKMKsih4iEBtf+YhL6+3znIteco8Sd
2U1+uFlRKiwLezAZUQG5mX3ZaQs9Ha3VOPbF/+MGOqjN0L8paiXC+PjVqgSdSVEKFBMWBCOUL7Dn
Ipl99fbNd+jg7bPmVoBF6YtHNavw3m/eaV82QQQVdDnhqTgjlWU459BBRBPtwW1T2PpGF6GxaVs7
XiaJY4N7E3IzWRwc+1PCS4PO7ndFfA1mHBU2khOQWRShw1ozj2jK/HAMN1zlwEc2inyetaRrvTez
Qac3YJAF5gPAlQmoH8f1vhJ5fTyXvL0cFkpBpnNrpmqrgwGvd1Cb2gBzfJMYMbJsWl8kviUcuJK5
yOtYK021p3Fch1+8JfNvfHhPOQuh9eJkgrboYFWUFcFafgkMDChPcOSWGI60NvqqnPKbSZRl14Q1
gKweJdvBaaCHWFRlki4jdQaD9WqEEj0YHiQY1wKYPwYbrPnlFwPud/fUZtPBmcsUJAQeXLQwG71j
eURMHYBjngZCZjR8QNdJJ0sEuHBbaBslG8fOwt3nQ/03N5V1mS0G+HSGgzl/sncrc8wYmYDxYHBr
8dNqRJbiXy3bL8bDbwY4hTzIx/MiwSbqYGWiGQsk3NbndEndXsZSDiQX6OOqiDT/q+X5cPJi/yZ4
RWjDkWFDSfvwNRnpxgpa7ou4Ej8KMgWCliauBpSwr7AfWnl97dsNuZdOEV6MVXYDr6Vf2PSRtlno
JNuiNNod1GJ3mTvZV7GWh7f714ezKWxSLDeYHT7ebtdTxMIIPtxEsNsljZcUmcSofzFSDo60zNxv
9+Cvyxw81ZxSvzU1ulpkgTuuxdiK2V0A6mgasR8RvrOrTa8+0fNuvCkTH2pEi7cubIP2MiQWbtVU
3vPAyZIEL2XssAK3G22EzkNSxdp2eh/lGp5LifBybfQQs9MI9pJo3ZfPX855R/1hyLOnZh8s57l6
1ie7B7eLiXlMsDsQTIMTyMEv8XOwEveWgRvqq9Bun8iBC9nvyBh/KsGJ5rKvxUi5c2SfVdRB8lA0
mg+sisEL6A5c1jqOU3tclLkhrpMM7g/eHBOrcUsSy7AkhQ0isVAdpjsf7qFaSVV7C7MleYQkrDj6
YjV6W27ez2l8wVlb7c67NebsQ31uifQFgSRy+7KFQgAHaHYbt8l6IGrvmF1HvuIc08FI1qs1Bxx6
tnjaQkpbawIKl2kNourzW/6bO45ImSIAElfJ7ulgfaxl6dNqxgXlOflwm5jGq1aalNSxya4tlfzZ
jfvPxeuPp+z5TVW24psrSk5IpA8ndXrjqs4YzIu+p8faiRN4ndTmhlgjNTuttjEbysVEOihumDJe
5zFIA8MdvpgF5cca+vwxGBJM+uxfmX3RJH0cl6MTV/OJAvaYTIt1r8f+TdNazZLtdnsCmnNaDWIy
T+Vs89AmeIS9W1bLBkDpuhhwLPlFJB4LmTJ9YEg7DquSjDJNuTdd3JUrMK4vaOy/aJIcTqocQ+eI
XDSW2HBpvh0Mcuq+RgHWi256NVr43bXnxBdYTDMkVZ+/FL+9kkkDkMAMgD+HyesNaiZK3L0GuSJ7
BZdcbgsTGyXZeNoXV5rv84fxIMxZUU2vDz8Bbb75k7xbjtDQoqEEgbIMS2Ee/SCjG5R1TuLLagip
OX/+tf72rgv6nTQtMDiwkyZX5OPFxERygdsjKWnqSQL9mAMOEkWG6dpBafvFxf7+zaip4joAaMfz
osL98WJuUQ4kWDFZIY5Bjeh0ebUWGPLBsJvVJWnR014EcfTFSnDQHOLFZoAxxDgP09dl33vwkgxq
0ptGow84ZKQ06e1Nlw6nsDfB0uE4Cvtjoti3EaFC7Ou+GFR/e2sYThIwE8cJChrUlT9+42Q029El
0xg/eWesDQ+Dc4SQh513/9WT/NvN5VIWG0NTcUlKJ/Ms8+61ieDglbZkF5P4mVyRVYpaYShsIqpx
V6P8HjAglM3m89fnrfvx4WWViO1mt4ou2dwQ/f3xqh08F7xygIBCDmVbGC7RKhIZtJO+x0EeS6Du
LjEbRnEOBlSdlJXXnAu0f7vKj79/8Vn+No/On+WtPU+9CLX+wbtMuHKJirTjOTeDtoJQPNQENaC3
tdoeDatnF9vC6/TzwtqQIBlge0athSP1i48xv8UfbgmAKrqRzElYefA9H3wM0KeKWNy0AMRjWhdM
JcWpJYt8g44f863r/4zNytsG+AVXMhrEOdIstH+9GOmna+bzkBrbt0/03yLoHzTI3j2c1WPz+Gd0
0hk2sP/94/QxCd+XP9/+91/lT/WNwUJ/ifqniVKAftu/yp+akN842kmHHhDb0/lI8O/6JzIQJkmd
nSMnozd827/Ln1Q/KZHP2elMOPyi/yOum2O5H98iosr5ZHPXy+Cv7OMPBpYjtMaHA7gh/003j/Io
qiGADXrY3Bs9nwyTr1Y5GXAgl8jY0B0EOW6xX5Z718XXuDWtsuiujKGQ9mkaNXa0gyDUdK8BmKia
cA8PEH5qF+2uTmRc72TUGtnGL2mS7JTj41kQwHy9TWFiR7m1kemiRjWmXhyVU5ULnLaoye5LO8xB
3IDCzvprh9WKgM5+wMm/MAY7IEswS9P6Jzb3kNCEGipOkCd9+HOoZRMtK6uq3F00ql6dByFQsimI
RbZs9UjZl2EwkbMHMZH5pCb+2bvRbXhM2zbnIBOOGsIp9zl3qRPYhCQZVXzpKe2EapPhIetMIlQs
iJmdLTGQcBvRoDUFZNncdW51vfrRugWEDnrRho46F2XhpNvfVRjcQX1zj6fSrbN1AWKIWxpNTrpt
vdYZgTobyIcz34Y/FFgGDtC8xqXvGdqgNoSJN/6+d+Py2HbCoL5VWqRNW6sOalr8aMluCZObiDvh
G1TZLh5y4zwnGeGkpdJab/JYG3ZJrsFAyESR7mppYaMKaD/doAKk6oEZgwXMaWeAEJwnstrg2Igr
A1eHC0droJOEnyMYniJnCAeSk7xBBx6pDP9i0kqP4Da0xE8Sh+GZ4UWTfVmxKvnp0q+wr6fxKB9k
2Y6Pce1Ul31osTaSlNR7uO7JmdHwPzgl8hKtQ8PXyN0YCuOFENWAQIQAhhaIu4Fe/oawdkM9w8rC
Q6PAG0dbeA1De1pEA6JCraHRGVoOpnp9rNNtHCRV8iMKh3Lconf1gN02VaHg1faldxWQl3A+wMDH
Sw/SObZfwpbc2hd6YtZwHY9g86BS1251lgypTuB2V5D1jcVDxE3abI3JNtBC57WglHdU2zk59gtb
RrGOypmE0+c5n5KYIGLI+mitt00a3BWNOdkPNpz78AKUm9e+hJyZGwskIXB75NxdnnVbDBcItS0S
HxyFdJRq6Gk7B5BWGx1AdbUeM+lGOB7qOn+apVL+zuyG0r5G0gktDXcIWutFiO+XcAFnysFpNLJs
6otah/B/1vwfe2eSXDezbtepONzHDdRFFzglS7EQC3UQJCWhTFQJIAG0PA3PwzPwTDwSL+jddy0e
yWLotl/E31DELzEJIJHI/L691/ZLj3CaVNdL4xAbHZ1JkFcOLXdizYLRiCwvT3wtGnFZeebRrVV9
TnauD8VlVc3Cmb7y20BErbQuif6jwFcM+QwLOfG+4B9PcCpQZUNZNH6BfyM5VnnFqyCaizSJwk/W
D+JqbAHlz29GnmiRVgeNA+M+D3CMRlhkCWeZC2j56KEaE2L4tJyb5EVMNDWr4h4NW+2F+Yy4OC2G
4WEehu6cNS4/uP3inlWAxzaw1L/neGKupia+LzvDv61XQppeetz3OmlBQAw4dcNR8T50HIqvRTNZ
935pkh+fVR08RFbCM+U7RQXVJgfYppG4lRiT+1kne+4G97Y8K+H+XHRzN0az7FyijMCpUq9Lp8hH
DvpoC7sZt2NLcCSnSRbTnVo6nQwEauI9YtNz3R+GNT93JqC18MfD0kCdMokpjzCh21t/tBuokD4k
KTtDNtGQTb0x+llFfaOTkW5K7WiWmXaJu+ATjkDuF0KXHewVNOrt4iD6X3MZps4FZW7a073nNMMm
yPvhfAIasy2hHoeLIeCDj/PlPGnTqzNq6uA4bXfbyyk7aCSyoy41iOMguHeHPz1mz6EZ53YGEQVn
aPqUzAVAwFoBPNJdIJZkmh4z0d4VXhfvIMdBofbdZL84E+21csivMuHUFwS8dreZ1mTHMXNnstzI
fYAQoJFTiebbRPyxy4i+eEp8b7hpe3AWQ1Kj8W2pz3nQOkyE2ud6lZtQ8PQgijU4o4i2X5IFGBKC
OZ4qU94ggUXwV3wMLo4rsw3OenMnGjlHNp69LeTJ4JCaroJ+5ZmXU6rZyA1M99z2x+Y4dpCe+pjM
JbOTm8XtsTMsurOtO8zTNhiRTevAZRpccBbT6MSXSZ3GRL865mFqoJ3hiODwIa326KLi2UhTDAfA
xijaMfk5mWnettCEhSjTiyLJq4PhgkG3iRZ9LnVCWijOB97OLrRMRABu6ojmkP6pqcr8XrE1fGYj
PsEF8dtk32dOdaxBoX4y0hm4MC4MHQmeNRhAB1T1ALLrptZyvoiabt5qHNUAn6TtDtz/vKGJUt6M
ZLYjQfIOlsjdLx2bf1KmFdRkXRKyV1j+mbKJSQ4Qx2xysyM7zZnetHJgacmsDuKRtranIjfQQKzA
uiOehjiyO71w9dD0J7jb7IaG2543d5sq/HQsXX7UVcawbeOEZBm49pekD+M+67DHoDGr0WYZ61fc
1gk6R/tDz3FXLZZ30yZue2EWU/5dLXjrLgYdkQdWuFizhoxOA/xvooTAxuEGSvuBmKC8tCgGujh/
3ORpwCBjJJ+yTg10kgDTxq62TRO4lDRkAycrOpWD9OvQYSWhn3peTNi25SPL1tcH3qX6Hb1rU+rT
UQ1uPERjAdf2CiG/FN9sunfxi+mipSennr7gl14a9bElKJjJWwW7qaxJshD9l7IV5C4EKj/k0sk+
+ZLjguum5X3hVKUPPWuxaF/QHii2AS6fXVWpXESDL+rbfrUrVgUJhXng9tuucxosiwgzdw5n7EOx
DOVGWdTSlId4a/aKMrRHOXAC960O8tAwHjUwNhcYFMRDNazRkdDb6zfsfWysnBrlxJTV9SauKg+6
InhuxHlhZpOrYoGOiTqnyC814r1fmlZYn7WhUURu9Q5BtoXqz0q14IlsmgVDuh/MjxK23UFQU9pN
anG+5TOpuYhytT0t3BcVN+zikKfc+GNJMU64/a031Cwb/ECmTT54wzHIs1QLEW/BfsSlHMrCvWuk
j0wGSzAM71nz3+DtcxbrlfcZgNlTHM/9XcW+BiZImns3mG6tXbsuWrpmQghrBjo2Za+AuDe1JNxx
SjrzTsE1bfnolBXEWquyLgd4VsTFBHeoef1PDbtfIIgo8DHF55/aXFMOyiUZNxtibkGiWdWQ03d3
xZdptAVOHtc8LLXTXFrQyTAxttm+TL3yUKejuUa1+cO9n7nTRUapfE1GBDRpaM549GmeboTTunww
FuwnKaCQkcqlU9nVU+/NWeTFuJoJuq8nh2jyelKQiAxnPtCIhz7c0ge4cRdffxqslT4ljQbIHeVV
91H5rf22CF1+5ss4VlE/YTYC8llcAW5nDYd3e8zd3LhPZ9+8xFCWPIg6hsXZzcm0SYZ6+jwiuTl4
k1g/5bD9yPrRzMs5KeUl/Wb9UhgiPiv4EUFka41+sYjFva+Mvj23ZzqpYSALm3jLhX1M48wp6HMj
ubRlNi27Bb/U3WiQ6tg7HdmCxTJNfsReI5b4q9E2bNBZ2erbJCr/lt/0sdNiAlXqWBVEJDSZYb76
bds7l10ru/kaayqRZ23BeQxxuTH6PkYtf5lCdClquMcdlzWXaNVB0NiWb8lNimsFMVrGCcYOsL8U
OaAd0fI9H8gcci6NUQfmngiLYG1BZKRxZuOLrnbeGBDuSEQZGEHfQU67ojWIyCvLaJIZcRyGOPpW
yweZcwHlmfaR62qI7BglvzZvVKrxAYRe0zZHYan2QlPafK4G5xVU0HQ5L05wI1s7PxcFXnwhyN/r
FU1bd0CqKDxK6qWBr6Q3NGSETX6eOjO9lrRsDn2aAXDCfnp0HPE8FuXNYFIqhZisR948PscmO3T8
xkiWi1LbQ5gOji6RDV95Qa27hKUbTKkyn3s1pZ+NNijOcMrEe2IT3EsWU5iFmmMsO83SsxeMbOU5
bADrRW9sr79Sej29TdL1loONIzTlqDQp4wjhj1A/oySr+4pdvPtl7dUtZ2o0qLXbedm310Y/5OWj
yObpG/ozPn1A68m3wJs6tse0jPnNqsYzD+2ovC8gckW1tew4iHe2yAb9qFtQmDcz7oujwteen0MY
4Ai7CKPptjr2+DwqCwT2bOzcuj1QzsO55nt1BpEpSZnCnmBndqRjXdhn5uQoDIs+YZsvdmLH5hZu
Y/yWuZ2FtKytFRpRi0/P6lJEXA0VwUsxMgtbI0jQB3uteSO37oc4PSgGi+XcAaR6tgQBKj3X0Onx
1k0Wext7aizYotaQeDdlHBuEzCnZJDeGU3rxJRafxtnIMSbVRyyZcrYaF/VtxMxTX/kc/eibFhqg
1GGkkH8AueDbAIg0nrZGRMsFsGVgaAbWDw6rNCC6Q2us3EJBR/Kg5cODg5/0LKbJvrXmAUhdHlDH
wvO5o31iH8w47970pU+/DAAIQ28p3UetB07QLAaBgBAB9jlCcKItTb/EoYQwGMP+VL6SREyKXUW0
+MHWS/Pcn6pgSxTPU9k5xPOkOlbNtJPaWaLAtzqFWPBmEi9F2EsOn66tX0eTWjicsMV6E9noAnuj
bUj6qShXV1/ZHTSn67/O5VKf6cqJXxsqKKyBTgOwudAXG9ZyQ3wMlRUC4aoef/E2sTkE5pjo9poO
+salDoIYIoGIaSZmfyNiIz6fjWTEKhmYn2a9WraK7LQdkTAPXj3PO690jS1pI905nDjevKUyL/y5
MC8TdBt5KJvOfwrWMLfF1PtXq9ZAv+lw4SYTKYIofPOr1vTdeUqNBty5adholnwyUGYvr1bfLoRi
h0onyLJqiujSc37nhd85wuWmLLrPHY5vrDXvWdA2P1f2TBMNszsCSSSP25iAj4seEvwmdmLnrp4p
hfZJUhwryQ3ZCPY0RyduZzqSpnGcQT5symGKz0G9qI2Jq+7QGzmExqRvts2Y9Zd66fvxIY7b5jnP
YB7AwRurIbimDFn1Z72mObD0TCeZSBO1Gg8AIiHM+8LooO+HXlkH/fV/VRz/mcf+Z/zU5cvXl+RF
vr107+qO/49A5ej/QCLJe0wbCaUkAuX/rDvaFmwqCn0eyjX0e8i2/lV21AzjH/xd+EXeiply4fn/
q+7Ic/uHi7XMok7kU5h06Kr8BYPqpDlPyZqMi/VXoNeP9um0oeY3lLoMKE3UFygFLv6aEp6ASvqp
DPvpP4rhPysuT3oVBj+fi6FAjpttFSms//+nXoUPh8UgI7CKRqc9T/X28ziMj4MzbWsAomBaOAL+
ecDTy2IoZDMYwri3KOFOBRET5tQ4T0DO93j5rtO5ifeBRzPvL0fhZEExBhuQw9Ml+uP9ZeVFQiEl
n7uo1VOCEFjI97a07E9/HmVtV/3UXzBs08CiiErGp2WOSPaki5ZrNMqMrpIcVDB/LRzXCBPaFUSF
wTm8n/L8bZjKj8T0J31CBqUdjrGKuUGbB1nJ+0ubF+xbSmqQPyjvQvZ0+x3HF23raCZhnTrRYX++
yLVJ8v4iLRrijGTRWPLpwr8fz5vJmvRdLIya5T15sKw2DIeXNin6D0b6ZWpQktQdx8KHsZrVvJMr
i+euNvOcSG5cvtPZvNhFZDac0f58Pb8bxXRWU4+LGhNBx/vrGQuVu9mP0Lc2JQIAWgjMkz5o5UdW
jl9eLbSe9B9o5vOwsMKd9A1yOxiTJQ1AFZfwbsAAF/sAPlLkY7nYNVptfpd9Lw5/vrrfPC2HvgeN
aCxgumOdPC3do6FbD+UQ9aZdoZGopt1qONoRQh/85TuGfpoXbJVpmQZdk9PZTwebbl5LnlSuknxP
+BkxWwroyp8v6OQu0rJlhWKu0xGH7kcb7/3j4gyd1v64gOCa41sH8+Q+xlXVABueKh1bUJB8MD9O
3q91QKoPMOo89B+rCub9gM6iV800NRRYiYe11s9zMAbeWdmY1CcolH/wwH43HBA1hP88NgyLJ5O+
lcr2kduUtD9cR251v6oy0rY5IozlqBnRYJfwc/98T09eAS4RbT3TA2E2eyJsXe8vESrH2vom6cNT
rnZs7OCuaB351xdmcgM9Mp/WLuwvD45Q5lY6Eu+UNyl5THRhH4eyz7cpDYbtpKzug+f2u4talycU
GxaT5fS52f666Astj3jps93gYQ4ug0T7N64KZfDasKSxhF/s/a0DB5DNAAXZcbKlBjGvleTOmnME
KEHS3CqM7V8/Kr5jTEWeF03906vybG1YeKWLCG0WeFnfLral0Ux/91FmQvCI2GTw37obOHX3BXNd
js6Mf6xtMnfTj3JNfJH17s/XcrI2raN4FMFR03BUxQZ28mb1bkDVZZnLyO+QsZv8cSsJ3yCVjV7h
3w+1+o9RJK12ZP10KNNIvEV51BU4gMFos6c7aeAsD8B+vPz9UNy5NUAMbeAvCuRhgR/cgGJCSpPc
Uy+bzsfMHMJmVh/pVn+d4TDfkc1gW+Gs/QsrNNaNPiOGU/B9TOCmjy6JfhQgvX/jgljbsYSx010v
6/0UT63aU7gfReSSbHy5cPIzrsyB8vOVDoz3A3v6764pWD/2fO5tlEEnS5HKq9bvPGIIdKjhIW/X
eKnXif+B+Oc3o0CSda3AYqElOeLkrRVEOzgzr2ikOkobuVye7bn0Ppjevx2EF4ldNDMdo/L7+5aN
HAVjg0G0oYLhRXPsOqE1+oGo5Tcvke/+NMrJ0wG5VmQV/vQoA+R6IEHRCpceiXRpKu/ub2c2giIY
GygzsAeyN3t/QY7SJpSryOodhaYewLsDDsd08sfSH7QPntCvlwUTkgUOvRQSLfSD78cKiqIwFVyK
yHdyopg9r7roVUJMBcvVB2vDr88Jk936bULpytZFP7mDKjY1qOsMVbOubh1yJsPCNOQHo6wT96dt
M4ud7ToYOwzUT5zkfmAKfjpYVbmnSr+iipEmTTJemkNdPwGn93uQAQnEwsLUSv+DGfjrmBxCUPOx
nXCQt596wRSHKxMMALFQWAnCuNA7lChUHACMsGG3OuODfcQP6837i8T9sCoIoWMYnEdOZkjN0zHS
uiVHbwhiGXlWEyR7N2jgofTB7D9okMSLvct6uGaf9nLeznmjP5uykU+94Y9uFOcDnJQGj4MM3SAd
rm1odCSzkf9X7u0Gi8lusDX3fEE/8eVvpzfqUTbL69EXe/upe6nLZQJunM+RWgR8tXIZZYPQY4lf
tTImTOXvR0PEDJtiPdtwy95PcNlRB+8a9nkq9/p5JwqQKB0qly7C6IzZ6M+j/WYmGDoqZnDEeJnY
zb4fDVd3ng2C759tFTKcbIxt22osgT5OUwW3b6TxevPnIdcfeTIXDBAUOspc6ASsgu+H1BN3SbXC
haUfkDo0uN/mZc3L1dMNfqoitG119+cBf3eNvL24ydmw6Jzl3g846DbZCC2fQ7IlYHQktF2n7LIl
ETwqMLt/MNd/XaAA/ZDwHeBjCLDUrqvKT++zVY6Wp3X4YRLOKtnqkG7utbktjrmdWf9RtPv/6tB/
N9b6OUR1RrWEM/77sfzG6dS8ZmI5vpy2hFZo52Ik4rMUctn++Sb+5qnhrVtPwiaqWOPUGkYMceL6
sazImGiaTdsW3mfTlzqRZshdOELm2xKS0QffsF+fHLoOJLhrXiucgxXU9PO9rH2CJDMQ4JFypbyU
i4i3jk7LIwD2A4LLtnd/e5EgpNZN+3owpmt/skxppkY+jM8WbVDQhxA7Z1CBM0CKZar0s5ze0Se6
nc7mz6P++hR9JoqJEJa2L8ypk3dQUmsGocioCLzKPVo2O2oLMt1IN/tocvrcsPfvHusXhmabLQ5l
59MbauWBR5RDI/CeVHQwl9kWn9qgI9rFqpbqocQRd1dImrRhhgqo/mCx+XUOUW5gvq7U/bVKdHKh
Zca3MGtIMYQo0cNlIjextalchgRV5VeagxIjdhAnfzDsL9/xVem8+iTQiHLE9E+eKlaGGermGoII
MvA4+Ul5AczZ/+C9/90orKG2xXkP2tjpsraMiznrbcb5XDjNxisITgrQX3wwQ3+ZKxS+eBHWOxjA
aDq13PX91I2Gw97R6OZ0u27I6J0DQs5gcP87Q1FT4awIPgCQzvuXr1yGrhcOoW2mUO7BdGGS2yCE
t3quTfs/vwG/uXdssBy+QiD1fPTw74cSBqwUAlMJQGo0GrA6qw1RqWX9lzXlH2VDvAUUMngHCGE+
mQnKlEMuqoWDkaSRSaJJWn5xfYIQN3++nl8m+vqUKJ388IBZ7LLeX0+iTZ10EkdEQWtmgGv9eNQi
vwk6sk8MbbWbm3LXm3Pz9zOdoyyVFAfTBnWgk81xYeUwRqp5VZQE7RmA5PzFKSxyrf58eb99XOyH
1kMfyLZTB0oCTL/DDkFWgWsNxD82QDUjjXLYB9PiR83u3XLFfbRwNuGIJwMEaP77+1h4BdHNuA1R
l4WJP2/dNLkvU9JshVMeax3qb0bxplIEFbX+sKdHan7wEvzuUn/6DU6juoNykt7gGhwIB80dUfO6
1eMAcf/27+/oz8OcfOiQ0k2z5OWKRmuaLkXgf7ZEPX5Qkvr9tazLB7a9dff//m6a4wjVPl73WrQv
u52vJxgehBboHzy2381+ig/o7VFT0d8+uRiSzMdiaEEJOHnrhsqejFtJ9AJVKXZ8dlh7bXxhpNVH
h4zfXp5B62H16kKSOHm558GpA71mWHvJqiFKl5WzmgzWB9vX363A2IM4GK3UOqJn3t9FlJ0aFUv2
dzE+kbCpZ/rhHoz60FZWPP/1R4WXGUNKsFbQOVhb7wczs8EelcM1aY3qQXCkTUZ0VEcw6d/OP8Zh
E8kh3qKK/ssJ3mqMwa5ZsKwF5EUoRzvZIzDNPtjP/XrvVr8RskrWRBNP3skj8urJbkw7GZkJ8xDm
C4GLY+qRH2+g2fnzFa2T+f3SwZbKZPbRQaSKaJ/cuXKeRs3lKBmlSsS7vNZw/3WzuIbVXx8A2ssP
6lO/WNaALjEW2Srs4NYS38lalTuIr0xtIB8OmUt+TQikU7+UHP87zlZB199A5dcfK68P6m0BrMZ8
8JBce0f2DMS0//nif7nPaC/Yp9PQpFRCM+TkPkMCyNOmHnEGe622yzxd7HWKGTep5X20o2SanNxp
wpmw6tET9hy+q/bppjluqyru48yLyrrSWCnnShuDa2+2bflUWY2el5vCV+1AcqAN+F+tILtlue7G
1O/3Np8O1EOUYe9bYNnZS47StNpkIiEukAgy56rkpHXr0Fl0zopJxx/WNcqYtmCsyKnMi949n1oR
1OhcLRdpBxjD5DNgO5gDdEcyBQF4XNjuWVuzt0eije2pNknFFm6l82iCyRzUVVZT7ruNg8lGH9sj
3IgfhF4GBwnYYCoIvi6y+NUOysEVW75SPlIxfYGZn5KHNltkhxJu01ivsQkTDYGoyybjZk4LzWsj
aBdGKUODIBwqcICMpTgnw4hJMPQGkHZYW4llXcoMCjOWYdwnKHiBbXsXYixiktSDoBOgynKHLIQk
8vNlIF/T0eLpDC4JnC7CAubpDdIyQezhkrZIKPNqGjOM41JNa4bSIvJHa7JSmwzrbI7dW2+sA+x8
BB05n+pBoYpuZ9eSx54HbIIhqgNj6+Jp1bl0VMrpRtVB3u7teXCDqwLWOjlucpyai7ho2/kaEX6p
fdYSAc0jHvtuvCc20CJMMjP0szFJKyckZ32pvqGxmb/l9aCZF9agRAU4JXO9s9azyuXSJQKpO5rA
64ZjktRxt81yCsFPAaR4AmtHhegeznny1WZT5a8Br0RShnlLwvu5pSbiXjcUA9PsUbNTBIgJi3Id
jjbRUW/VbNHTDy0jTvMvvG1FvIkhQcd3cQxt5MxwGt/bycKczGcxGVm+taqqc18mpMklma5NJsj+
mNG/48OvpA+APu0mdEaIoePQ1jrpXlcFKtitQJbM9agq+N5hoCf2rETQjf9CJAcLWXXJhrDx0q0q
vNjeJbWuXUsOpJCppcqmewvcrUF8jQ3VADi6031rs1h/tkieIZ/A5XdDm9ogm1/arGoRB1cYYMk5
JkHFVPqCenPEwE3ewZCzt1VoYA3B5iU0uiJ7MgHog6KTtYPeF6NMuxkoMg4oopI62ZZ2pTO3iRCw
MLJM1psxCkGsbkAgMoaTBHwmOHFIn7lT59eyz4037BIFNJdxXqy9wgx1j9vE746OPii5TSHMYIGy
ZW1HBcmi7gZ9Z+vsqkY3vyW51ecbPzG9cb9wEHcQ1C4Tai1V9M/QGSz7Mpl9Bp4XFNwRQhAif6pE
I2unK2rjvlG4njc1Pip15jUOZ64uJdzqDJCWDi9JVcmbqjmmbE1hWqC5Dbf/4i2503/O2AwTJZJo
eHlJTGcXRAG4vZNVrc+XXoFWLYKCOqXUXkkucIAIEzx71dR6LHeVUzhzWAo/1TejNgoCpEg7sCJM
er48y9shsaMky637Bdlg+riQ+sDDyPN8DkVW0V/Pe8P+zMKPaymY4lvWbrNYE9jd/DNRkRXLjd/q
y0GxZn7vdLt/Rs/XTecUDfLnYJSZOMf4RNRCLNsVbZSzv9/oQyG+EYlqfE5HGtUhHaxeoTMzR8Sn
ATM2UlNcu+QtjZl+M6FZlI+imfVbvdOw9S4GxSOlBfZyzjpUXY8LKjliZBsU5k7crfRnz2jvmh6l
a1QLzf8+znFQH+d+Gtp9kA9mdtGkhv6spbqT7BtAztoeZVDyzVKG0YSDLwNFpFLrDBtAsY0GvBlS
487I2jy/wFgTIPlVuvPoprp0AePY5hPZ7+1MUoyfai0v++RnZ3Oi++fGPIvlogFrUGEwxH63BekB
rd6NU4I6A0BwrgpVLa1PAqC9sSlaKcYQgrXtbwUxQMNrTDu/vZQCZ0doDau9m7XEU2HsiXmKJM7B
m3KhpIZfQ+pffDdG5YfkqTDOS6m59mEmzAAhZOJYmLAGA7Sqgc6x2LOWjNhgfNmYSTjHi2tsEi2b
nUhak0ieSmMqXpuxNR/dsvYR1RqaQAxhlQZrA9EIXbedBjW21GOspL0lAkuKe7LCuuCRkNos2Xsl
r2s4kTw1hIJg1VvLXHQ7MkHZ5tBeA1SunIpEh9VLxfnGa50u3XTEx8L/IY65uk4qnHaPRGZZ5r4I
Sn+58BJkY5/TvqljTOYNX8kiHdfsGdqEPhMx73pACR1gp35E2bvvZmb5MwaVlMy4fhzObC2Z1NFe
eHjbwM90uUWWU8QhKty5OFRiWurvHd3+mTPTKF5U6nnfWrAG3dtUKAMB1IiUYJtpdWGEDX5HNgkE
HzsPLBul1aEkLvXghtVKykMtLHSQDe+oFaGwzeM1qqvXp9CEyh8/mq3bZneaP+gGk913502mT363
X/v8421h2E16J0gaso9GbTRMaeEPtsAM5lXinuyYGnGrJH6DWbLkWX3ZpUoVZyhOg/KQJOTDRuNC
Og5ycs4z3WOFShfzfNAvAhsaCHdj/NIHdPVfnD6RyW02NkK+WRPxUAcni1PnqiU2hNhV3Euh0oPe
OcuQbRDtkxvzcgRHqmVb3IkOghX3hxIUTT13OKrqKWsf2Bm1TONGq0bvAEbGsO/tYtaN6w43k/7o
YjhO7ohg9IY9YQ6qvO7spTV2tBfTcZ8nMKci3xrKx9XiRJbdaFXahsvP21e6rT38u2K20a5mZovO
W4OqRITt4E1UlTzrzJEYf56adKEmZxoQQkOHbvx5ri/KP1SAa7JwMoIKi4dEbU6saqmPh24e8S8Z
fmY013LuCHFWDcY4qIZ2z4sZpmRlal+EKDS1N9I2UTtNZ4QL28zIRONcWRqXBDeh0wUKINywHfXc
3CFDQckrksWcPiVSK8yHEXvbVdsNtXcx0s7t3wgZG9WVncw11RavsA15l5roR8h7Uma/6zWvMT55
VZ77e723gxet13X54EEar9DIkT9RArbWBmfL54mKKD7S2gaOGrszmJ5epb7+0iSz0p7aGok8d0jM
n3/s2//L9v/f0XH8dIT5xfYf/e//1X/7b1//z//4n0eK6t23d1Lc9Z/+Z94Dma80ccCpcbRB+Lq2
f/+Z9+Cjqf1xiKV3TzeEefIvMS5Gf3otZMHqCMRMlKr8q38iUG1CIkwYXvxTjqVIgvy/keLSFHx3
GHIorNCogJNFkZ02Atmw7w/sGOOmuEQWP4g46e+nOAlIJhmW2h3uybXRRRbOjUugsqvnVfZlyERh
3spkMOcOt39L2MlGBUmf+1+nViMXbJc2jVN/VcIKhuFyiv3qaSFQhdc2bRvtgpeku6M16DWHKg6q
TxAd/ddEjuWrTuLUI2a7uIzYA/vBkSyjGWNSvpJNVtooKX3sub4HvR8HIb9yWoUSuVuzsQvs6Bdk
VRDE7uMnvB+HBdilaA1KfYtCwBpCnyluwAR2xyYhFXNJ9HHeph2H8A03xSiuZ50Q0/va0IziyTTY
j14lnCkOHCDFFycVrRvjRgv4YKW9mr9TCjJvOAIMnH/8If1C3g1cUltHvudTsMKWE/T8vvHa+cfD
lLrOeKHYzrUbIkEKfYMlyFluZtxH2LoIwyOVqPcH48Ecsqy5yBorJxsKWZ6Vgq7BU7JzzckaIrtM
1OPAIaM4n4vUbrZ6b9kPZeu5SLWM5IcDqubIpRKnUUcCmBQB6eis+kuLIMv+la1U7j0BszRkiDxf
a6Jm7kAoOPUA1L91xzkIIdfOw9ayKmfBFNEVMjIaq5hBSzv4hGZsMdVmtIz2a+wRW7YjC6G5oAFC
4OIijeQqcPF2IXaxwLpphtXfawrvBkUatyUtvNfr5Uqz8/nesyeYCvE06fabZ05sRIHX1H4YlEaS
nKd8yN3IEWgzNkOXZy2m+jaVe8zNZEsRvc0O1cMhxD2HKUYEYk97nYeuBOAqXdAlhatAGKo+9GWI
Y85wtzkxp88d7m56OUvju6EnTfJypV4ED2s5gCQwI46PKuH8ECZYG+HMqsEH70qfgbiAsreLvWkw
KSInlRqob0/zv6oyYNKVQbnGNVUpZfnOHqhYlFDzvXPbLqpkZ3tL8CmGsv7SIBcE2KrHuLfAIcke
EBnHyXBp7OmLr5nTrdHp3otsSLsMsUwDkR0LM052asABG86WxblyTMb4BWvd0mH+SoOHrO2Bhfrm
VHHmTPgZbTPKp1zjQD96ZZKQ6iqLb3lrYvgH8JS9JlNm382K/WWoxm46lKPU7LCTQc7rg1h6LzMv
WQ7cnea7As3OlQHZ+6yluXjgb3qfGj3r0q03Dv1dkWbWhQhyLHO5YaUmO7zKJOitLTkrTzbxX6AH
g/E5t9x0xmjeNdi4VTk0oUob87uBze4W4SEo4W4tuK57XwqwMx7Sx4SiBJt52Tv5rjSKkucxt+UV
jQrsAkPeyzcgDfp1KROXKNrWNtn1lIt7paacD3TXFrp+lOQm2tGgsTWMOy9+ERAftW2XD9iXWyon
56bBIS/SJknS/NzxNYfSoQdsHZJ8PnO9an7WlcS9M3lYfCwqjleL3bMrIh4YLJlepI4isUAndcrI
8RfL1bhLLaDrLwpN01/LoCLHYBo8r93oei1uGNSmeNRVVE4cojWuTTARj2bsg35LVoOkbDz3tcaN
A3Og5d+FfZHOD3II0itJEvEd/ru0DevZqz4no45RNrat8wmdihlqZmHsai/rh9AT6fCUCUWIcZXM
VctWNGvlTkjpPJc/QC1xSz0mSrRYkNgrNMpQiSA41mpJpGRt0NtLiF7EmFR6yZbFoq0B20AMd8LC
lL8x+SLeDaRB+GFKa++c6yZUMNNSPHYMFZQhKEP0qj7bT3HpeKJ4HgDJPLSa6LCVy1Hpm0C5utqO
SUkVwiHA/qJhf0ocQcFaRHhqbZWhVesCDLxlJq+aBQg6tEkARKQfa91b0Yl8vvAGbw087PISR2gK
fgrmV3wl9Ja1dMnmMcqGQX0iIpT8OWRKGSZ0t86XcCIT5M30SA8OVUEBKEybmQq8O7QcAZdkcM2N
GTSeR10l9vcmCJY+nFVOiJzozOK72bjDswVTE52sQ7pilCR6QOUM2dQ9mgdOtT1GUi/UmpHcPoED
Nyr9egbQz1bgM/l/1i0zJQbLH6fWV0gfaqUOVqAUktK6F5MOoy+G/PKAJLc4Fp6MhxC7O+KMnDzq
V6Fak8w2aYlnVTqztzdsAonwiyG9p2DmDg9AaoiMBMGCPbPHjsg5H0fHWy/Tap9aLiwVO8590hIL
QuB2AogUDktDimSbc4qw1z+Tq0D7s0kimf9f9s5sN24kbdO38uM/p0EGd2AwwJDMTO27LMknhCVL
3LfgFuQd9XX0jc1Dy9Vlu7qqxsAczADdBw2Ut5SUzIjve1d6o4O6r+aTZsGJfCB6WVzB52HGJRAH
K6DV2fFlbWZVE/ZdmmqR5HsGc0KbeDTUBSY84Ex2FgK6k5kS1bodA8DnLlK2HKmk5hTtw9nzliwC
nphPW2doJLElHtbmul/5evqqTtdgUKXuBv3QOHO0TqXz6PZSnpRjbL8ZjswAfIwyzo9aC4dkgB20
6XYklM7dnq7him4PwkHUgVrnwTgMMLv9+diAvAETtea9kXfaa1+vOdEKZgFY55PiQYKEomOHo8ng
42/FZPEZA67wU6NMkK4D5Yv0UJNueVdVEx8GtVQ2P6q6LM1oblPyTkZNjz+Rr0AxTY2c7nNcrNSZ
VgP/QMTaKZ6TVrpzyCJBbA8/c0HGUGe8sankN2hi3VfZ0q8cVX1cvKXNXGCHb9yJ7apc1SkUiHwD
xh1fWAqp05pbJ7+alC8MbidjjYMVyGXlx47sOUr7fj1LelG8eNaqJfB2vU2UqOAzF7Mn+Xva+Eim
hUfKLwbS+PGT441gRYq98sVyNXPejVDq804orL0QIGn7uQevBWs1B/9ltsfibOhK8yN3n4sBORlp
uUyqdThHJji0h7Kx/erUHz1rPIADqmuSAdYvviH7uwmZQxZldelcmqJlYmpqiW4nkX2X45nvrdfW
p745kOSqXLId42exOf08Hu02qQInr3FLpsaCEXd0cv12GD27ORlTo/UPDQEtp5muJ9Q7k3F6WUqa
f4KMZ8jkrEmMixwk5LzNVocTt3J75ka6kUWQTZ7BnZDO9M6nqzs8iVh4p2AT033WurMXauxlh7pa
yTGteWIYRie3vZIA5WvEsVc7If89n/ajGJ80TkrKpJtkPqU5x6LPzKl97u/Zp8rMyLg0DwlCpgec
XXw0Rn/UznJF4UdoLUvzmcqbXD8hKaM9ptPaxFos5U1SK+rTp8EiQbXXe++2s5eEfpBG9DJgCwT1
GGa5rEGiWhpaXeyZp7zX8/1myHzzl1rWAS2Xlr4zFUk7B8sCAwvr2J0+2fnYlkhvtYyrIB7ECfFl
81OyLJLeHr2t7zpOm1t7GFaquGvLC2fc1gtZMm1+VGr6ztVqYJ/F0ZxjfRDlq9km+d1YxJp+VJiD
9qCwFz7EnfBp0Z1a0j1LQyPQfehBCtHazZSelet8kowWgf/NmFSnhspd5kkiiV7z1mFCaLuyxtrr
kZ+0udxJhUqsTB7odl8Qjtd9muxxqdvU66JTuqmSFMS61pz1zJslIQbTGvd6lOaTQMkzrvoEVh3H
1b6vOrk3KbVz9vg7WpvuJVFcSTGCkhkzeAZoQsbQ73eZGihGTxyyYTuPm+M/W/W7tRVJ46be/boS
Q+jjX/zLLft/PS+v2fer9b/9+++rtvjXZi3cDx4xr/RsQKi6sLbsvN/KRbYEPYf/bZV3kJ6I9P61
WPsfoAKRW0IpbwYYduFfWay/io1+p3Nx6uAHgdXHH8RVCCXyE6OpEpYiHN6fllq1zs7iumJi7GWi
m4wfqMAJS26cuj1O+5geb4zcJ2ZnUKCN45LTgvoaOynjwJRT2cpPTd/IDfckmsaNZEl6WBLh/6TE
+dcfvMv2tb4d5OvrcP65/R8bEvTSsAdmkEP/88f/7N//O3ltNnjkh//Y1UM2LNfjq1xuXnvcT7/Z
hbc/+X/6m99yFu+WlpzFl2ash+1fS7Km/v6RwNnzV0DNrp8/D1n9w1P09a+8PzWm+GDgpOEth5X4
VkTzjs+YYDBkNvJIeJDFOvjIv56izQ/NobdFMCIPRDe16aW+4TMaTx/h66gFAGgAeCjz/KXn6GsQ
/u8PEnp3Ng5cUnwNxmYw8n96kMxk4lJUMQuCnhy6tr2zFEFkYT3Rt3GQ9rqytXnuzk+2apQR7Lyl
jeOUYbV4LNluPynhLS8aAQtF0PkCsN0rOnFM4MTlhEKIWO4Ml289aMi3AWAcOsqn7Blhubm3c+uk
Hpg6SR3bMeAQnWff8Vr2oSGwXSxyv6UfRWNNwq0YH0fZXaFVdsLFS2kSVIQ5iKmCI4z10FTS+lhp
NIOmer6UUYI/VN/F2jKNB7P0hvQur0T8hQh+1VN8PJTNLcEHFB2khkOxlVWU3m1DTtbOLrFV6Zqd
LGE1691FUruI8DI5XGk2/HMgFlWJgxcTrEIwj90lH0VDKM+doVFsTtqxXLIdyKgxfbG6biRlsZ+m
Idqe/ppQR1/TgknF283RGsbmrx5m47xJje5scGKN77V0Clzklrn4Oyd3nUNWiKkM2jbR6x1UvqDr
pB2T69Sy6UXuMVUSOkVWnWzNOY6EuXgVrVtxcrcapMZemKoeD1usnxY2OtXDVjOrj4JkH0zqTnU+
l8aB175GKESGQsNAmiy6CSav9UebHeKMRwdqNuZdbEG8tIawS00fiT1mZTnqvCycZ+bbPCO2Jz2y
MpQ/qdsW0dy51inS/F1LMFSn56eDLO46kgrbIJa3vja0+2xa12uQMcAVLXsgfiY9FykF9DIj+5Pi
G0fU0bBYeht2C0Dagyept75P9UpQogSU30BuAyUSLlZbJhDN/+Vz6odT6zx7kZyQb8OPx9f/k6fZ
Jvv588atm3/+ox2fy6wbwZ7H/4LZSJrvz8Ltb7+fawboMrUMeD/IckBBbaP6ej/XyHnAYOdSEcEl
iQl488h+ux1p3gKFxo5skJuAsGorIfrtWCOVFkR6MwkgbcQ/5//KqUYSxQ+ws6cTYosxDl8h/yT3
8c9ubqEhIstlu3ecRUVmQj7JOQ5G0zxTJKXVZxM5dQUrYF+Uu9lfMc1znMjH1Bo5rZAzNx18puYR
TcDUn0dzzMkXJatd6kE9NU4TkUeJ6KPwm+qWpQzdm1pY33dFv2QfRYmEhLBS8tJ2jZhTwl2LNH6D
LtfJjAPluetd2iiDMXXH88FsYsIUubbNoxE/i3lw2bannaUGl4XeXRMy02ny/thlrl8dE8RoLA+e
K7vlBJ2zJmHem8SJuswgQsdoSjYvWzlZSCWHwXG1yviTNWQr9U3pyA6YtxVNNCsBuCVUK62ggbKr
tArQpGTnvraAAzpibCVg2gJSyRFOsqYr3E8656ROfq7NepNjvPlIbXv2CNtUE1qp/OGi8OqW+jEQ
1rdmGGKCAV3ZEC7PGHKMeQChEbUI5VXaGF6zM/GEeyGTuyAz18JVRlSVMei0CWbgRvbqtXcZNeiS
b4lTJXLMjvxWayjW2xlIUw/r2o7362w3zW6WfDORYdCSyK6RjXBZ7SgPWW0On/oMCjfwndq9cmJH
XtQgL1nU9atWAZtJAs6QoxQg3+RJaUHmlDnbENtPAzhK6lI2OE0oy3laIpco1rPanNbxoK8TePII
ISciA5qU/ia2LWMPttpVB9E5Rhd0nsOGjTR9cG7Wqpuzo2zSp/54GeHcjhFdd1lIX1uR7hLfGNdo
qUtD31W+jLH3tlMNN9j2hQwdSfRQOE1CtQfbySxiHZNh1Q6anemAgKU/DmcQ5lq1Tx2nVeD/Uvci
VNiAcuh3YOZKV8ufvSUXSFD4OhC50A1Hu7zhYCbvjGKiRDo3ieeBx0i8sO7MtdkRkWUMYYVlYTxb
8tQX9MKbHb3wqlzaHS0Cikykam6IKZpy+OqJO93w2Om6RLtrmpmw/wRmuQyXRevzE0L7tAciOwe1
TzM4D/JQ84Soj5ZB5yYbu368t0sUepFqyR59qrKc5PG0nIbsjjKdOT8v6rg/UbM7VadZNojpIlEg
45cSmnk+7mbVe/t2rbek07Ew48dB0H3xxtetNQd/yTwjIiNTs/f9shhZ5Daiaa/tearBAPRFZPu0
WxSpCAsgQ9SmyZAdG7nXVoFsUt6bytmAYVtSL3pZ1pKBiMgkzTwxVzgc2sJsnVvUX+w3166HGboo
q4udbqOXA8HNe3MnM4Kk9t3kpMausGdquxV8an7wzTJtQm+tlDxPCHWvyXcf2+oCvoKTKwawFV8Q
KygAHZ18+ivfyGw9HPGhpXubazXZDcQ5wQfrCA3DtC/14Rg8wuHerbffFWZTZEcsEl1F4wUJx0ez
LvvmQhicPEeKw4L+GMaW9qgc6swGXNcI1pPpNHmHekVUCIttd3Rzj4aMEUIQnxbZZoqSpOktwlbL
pgTqt2hVp0U4sxThYQrrIgIBvhzeff5S7fbeSaxqMsJSr8mfCuHKt24BUVsQ/rdR3S/Ngz5vr171
Jr+gpRPgudJjpA2jUUkr9CwaBzjfdH53YixYeIaGgnfC6oj5Aj0q95amhkthD8aEcaZ1L9Jp1b+0
gI7dUbUUreT8zlN2/dnNXg3RuRdUwIOAl1hLH/CIybdBX/X4qLcs+UZIrf2WC6P2g6JrchBCo7f4
sKYlnXJG74nQZhb4EjeCx6e0Wz6kdb2pMMe4lXlgrjakW7suT/6s1xOAiaMvIZ9fWMJcJUg/oeba
BdR59LxjMeqzFZSZLbNj6RHKuF/rWH2cdSvtzowqK+7aoUmLw4wGR9viYlUTcmFobWQCzD/aOmYG
7SgRDXb0gOEWTLyqx+ZsCwcVwVAr4E9rI+9JQaum+4r0mNdstqAIHX9cbibwKMK/FbApoq1Rv0tT
2z52YmF3aPG02D9CMhCfT1hivsixnAGsDAckWBo08gXksSq6CC2A7wA4fTgTANSUq/pLVe/T3msu
YLjACm17gfpEmZIBCorBD2pUyiK08GKfIUPJGtrGquVawiLTqZb5ox8giC84ixZlUs2qYAtPu9jH
FkV4vLgjUBx1jlORdbNfx0WcxomagBO3kIRwTAo8YrpWrXetkfXXZDo7DxuinAZojt2TJM7oBY7N
KX0sasPkMJMq+SQ4y3m/lSxJAZ87Z8tN7VagP3Mo71ZdFmeO3nn5XpO5fBqQlp7P4D/13izj4qJb
uprY7Wp+qEtNPGq6IpkutkR1NTpdn4QOpB7XTTfG7o6ouqnbiUxW99AxuQnpQ5M8RlagwQgIKz2W
ed50SNUWTdcsVJ65XgaCMETOtlYsCWl4lY2UyyFEGO7QdL+IGB0QwafOBCFX93dtbpNFxwBUQCKm
LZnluTd7lwwBgzzSe4JBQ0LvuN5aMv1SUu9oxw4NMboXowKvJu4tk8Toxs1zMXpmHRG56XExm9uU
7U+o1AiCJa+T58pVdE+gaX1AYChfynp7Ky1pZVdEtiACS4amx7/RZOrGRcn/LJIluy8zP0OC62X0
d7cqI70amFaYB2q2motmyyGfwfj7qBUF3AyiVPkJLZX/vJKbfieSxqZdRZkfydgaC3bAsvnCAl3p
QVXStIT5QCH9Yp3NiFH1yaIPyAC0HjrO4Q4sMdneZMcwjhqJ2i8cadtDV7pdHGFuTP1LRox9GgrV
0CiOeceHes1xdRxRPNstu4HepCZw9UHdahnseWiWVT5F8M3TVScQFex4npJXm5ap5aRcpvSpTuaR
/Ep0+aQVM0kxCC6Ll0X2gL8loOc0feknWPoglZp1RQKmzqOfNLCdvtYVBWmlyssDY7LyIdSJP813
CnwfUQCX0Ql5xlodqJkU3MjQyZo2upYYxbj086umHcS8Lzs+siESC54BvbbJPgGFppjKLp1ToifN
GRpNy1Qo1wUFkJw7C66SkHm1Lyq2VNbypHP3tqRdITLttjzXEjqJ9rBB8w11iG65W4oivqpKP+13
PmJsK/Aap99UCJmFPtjIkkdNS8w3qaeqgqHMVcWDmfPlqESD1LS0+bJmLJgC2pSXcxLPJRVhZLjy
x2ITvfqSdiYx8CTAl/ueCEubxMclIadczvXnrBy76tgaiTONprKnYLzzPQLiY2V9zJt8RAua5nUZ
5PxEx0jhZt/5aU2/d5WUxRz2Q+9DvBsKBfaA5L3KSd0MSydbbhq7RLAGuwor16jp0W16rg/LJyQg
XPwMsJehmTk1QzeBDLHd2gvd3qmuSJnM4D8q+4mgGyJze2YGK4JZ2+bsRM/bnYqh9wMef0ucsk7L
a5J3ijWYq24T8ZkeKsbS7JzrBCryCckz4cOd7qRfNjDOj7p8Wu8NPW3u1z6ZLSyBNiGKBLXpNlyf
bL8UX1vHGKK4hPypYf1WJYqULcveJCLeK5ZPOeZ2kjNB1reehszBQWzX1Q3Buz1l3LpOpxDrSXGh
kMPlvHhKxL8kNhocCEXJHMZIAF9ahaiDiO5mehw60kmDJTfal5m+OSR9XeEkgSSJe91JLjg02to4
b6y951F4qlq4+5iqK5oDbF17aBDBOTcEHqXPkgLwT8s6J1fesBTrte1sgtV6nWd0vDEy+WjUkf2E
lj1gJ/CHuInKrG4pxdOlr4e2bsVnEngPfGJ09BP4rqk4xEiCMLmbqxwjzxbJNSEDth0Qy0/6pTHP
+UvWKv01FQuuBN9XThKRy63OBg0+kQdzVihtFnM+HwCtyj1cTH+bO0v2ktUGSwlNxfNHp5Xjg4Lj
exaTAuNBh8oZNUrRkYU1FLd9U8YrzbpcFXDgU/GQU0FBWXjOoxOODKrXVu2LCxSG3lNVOGBUuJUN
+yAGb3pyTQQLiF0p+Itg1lCrTB2DS0dREBFRrZk++w07Q6Blo434eqFWPZhsa/hcURP8rKVm/tz3
/vCIxW1FOqIZdDeNrp2fGTJhI+SX65vKK9pPrDflFNbePF7a0uof/TwvhR7VPh+Nx5EuvYFrgPUN
UroisU+zquK+oNnrXq8b7Vn3J8I5PKRHj6vwEo0FWPDYL8pbc+iTdLwhEJ9egppx53yZq+ptnZV6
UES9PbuqL+MdG33/OqZ2N+95sKoTF404uqFyyuEDKfEFnuotN8dqoU+PZec3n3AF2y4UHlmiOE7S
0dt7RgV9Ke2SDMZKcd3uVioi7gdhyvnCB1EjHbktfe8E1jIDf6Me5I20ljTZ6ZlmfMmMhfwyVMd0
0qdrprmhaCZ7O8CqaU99HPNglTn8Qj17CaunKI0LgER8iq4/NA+WPTKttyiQk12vm8lLX0yGPKAr
KC4ZioW4GIn7n8J4zHSTDNWhWW+tmW0qQONGGEjpDJInRCw9AgGO7TqUpLQzRTotKR9t4xrjKZcq
rYHdivAargh9mtcxKO4QMzXxub/WvRl0xWB5N5il++0PqVR/UuTcM0tp/agZU5gMZbmS6OM18c5c
10Q8ZLbKrpLWWwQSf5vykfeOu//oOP8bv9pfIWq3n5v/umuqf/5Dex20K5nVnCY/iDm//v13TM39
YJHgg/CFUCeE4F/DCN4xNYffMb6mf0JuCcI0QNt+Y5w+wP6YBgJQgpNgBbbf+g1T0z/ohoH4k//h
FnbIU7B+qdHpp9Qa14SksDYvNSTbxmX8zBWUllDIfUaQHCv056E9Jre4V+FsmUd6mcnzgoQgQGFS
m0lDRjhxjLiQdd9cU/NkSrWJu7dwq3tC07srG4WfEaJjXD+RlaRt3SbNneUkg/g7y+hmr/2d4eCr
tsiqJAWONjP+H8bkRwlqAZ6GgO5pYlkTQTwZxlWaJQu+tqLPrxMTe2fqTfW1Zcb0SVdAMJeYoLo3
sEXzHKmhdWL2Qn3UdJlfsk1gIko6zzhFtc9x6mrT/DSRgnPHG61bu0onmw1Owzkz+CFq3PSl9iJj
e37V0cHfzLVSe5u7+DmnnJSBatsJMKogPpB1frY0Yl+CYbDBrBK7D/ajnns3Wfs3u4gRP2WNfWaW
mh2ONOL9YhoFcOnXCmGbSjdyG8iH+PHnBGpCb8/2c3KHCI71Ih1BqQrZWDvhDgsCRvntrfnPsfDf
Ak74z3H24J//qLMfWUb+/DfG8APcMSkCJF8RjstqAUj+fgpAGLobtwzzTP6WZXub2Pq3Y0B82HI2
vE0IzifT2TJTvx0DzgfiVA16RS0HA6xL++mvQOvm15jX7z5OEN+4DLlY0XrrxIf4m+38uzwfsRTx
5Gl5gAKJW+Mw2dKziBSHXq736yKcfY95pyN8Ga1lga6B/nb23rl5nbW1NIJi7tWLVRmoadK5X9zI
bGUzhraKyVvqvS2EqNSY26O57vyUtt5O2DvAEWDGujK2UsTaM+4GZTsXqSm1dFfMyUqUCT014pSr
lLlyHoGkzovZWq2AF27dUJ/5J4/WNCZ/157LLg9cu6R1qrFZTwNrlMl4jAZTpFfotPj4tUNOst7k
JAUtBlrqtSEzcfog0gS0uPcrxzvp51mxccoewQaDL2USyPH2gFqyjBRqjg5gxVpOVcKKFzSCnqIQ
GWL2RuFcfjPmhEZCLc9WH5IMMNphgggl3Xem1d0hKAaZ7iwZ38dpnxEmbSskvV1pk/qA/qa/Jee4
1cIlGVCwo1fSqDZum/kz9CMf0Y7GLXOndL2ug25d0YplVm+8YXOX427yoFAje83L7pBqNK/tkKxS
HG2No/Iuq3rKrdDAXIyCNkaow9blYowBtlNBXfRiCWSBpQ33/dh+HFjOmoMaDVi60gIU39nr1FzU
lsi9MIH/I7HdmpAZJbNXo0Evl3iBxOyJlIYzpm7a1BDY77H+uZ9wC87UmYjxFRxUlKe2zLvhMgOB
60MlJLG8SIzK5djvJnc4GidK8fZ0+UmwhJjFEi2htekfATYXkp0JEjvUFM29LbGmxEHxE31cRDzY
1ziNqk+NbYOEsyDltRe0eueqezBkliX062Z2GBiWEhrv3KHYF1kP1lFNmewD7NLVla3cuN6l+H+f
eNh7yoAKkhPhcoglQPQ9mJ+apXU/5wQp2we1mt0Vt9JER9Hg2CkCTQxFASgvurLOK5oq2goHzjzu
pjLS+4kRm22b5OsYFR1TYVc0Lj68bU43R9eML+3RHl76Pilv6ULUb2kvyF3+bQogcDKMt+NkNv6e
GuTEDZqqAH0oKQL5kk+99ZATvb/iB3cRhsbtkj7rxoj4Fr23DtmVYOs2p0kJQB6jfiS8x3wsujwF
IYJ70c812svI7M/itzkp01MEJ8kX9hlxMzAufB4mM0YgiNL9mZZa8w18RD6JcYKFyKR1H8dO/aSb
S98dmfmUYHAjx3TZN3Yn8p30a3WiO722JCFyBZoYcDosXjSgL+fB5AM5hyppsie3cRZtL2KQ6yCT
ImX0TfQK8HGaRhVoc0VdrKvnjPhxT/Vf4OHeokfK6cYpNIwM1LXz8/bgogkOyX9mHs5to6SnicUH
laFZpVFrOOlzwzjwaHrZcI9LK7mljieroi5lm+NtWcZX5+t7PRhdf0FYurji7QVm6I3huEpb+Szx
1QIrKUs+U/nENyWznCXY7U2WeXBczWdLcu1XrGiE0hPewic8bZVPYxwsyifw3eF0EH1XRCml2kC3
HlMCX3Di+vsC6QADljuOdxBAOBHohDLjM1Zc4puIqZr8yMhzR4acWYofHurE5dIblFmte3QHstyN
hpWnkIS9m2VX9abHx9VVXPa6kyHsLvul289pL58JUoJa0Oy2tyKNtiS5Jz69OocVtZyzPuEfl1YL
PD87tZHfZGxjxt5ejKk9OE2qjccm66mPOZNAxR1J4QKp5UjfjdrRE/5epe3t5USX4Q6iwwGabhvq
oqccXuoe9XsFRO166bGWZak67/oJYXCbASAcKmyVxkOrCWN5WZDcPJmd1NudKDnejhhfmyu/aVH2
FV7Vu6QLa2ze6CTGy7QlZy8o+gk1INopZ0GyJ6hXtP1p+IzCWtS71e5MsFuCLhPqjupUh5Ys2vuM
9NpPCfVjULtOfMWjzoclRtz/NrtLesGdi+N6VZNrnIl0si9+XYzwpxKDH4QI/99JqzZV259PSShu
PpfZj9vS9jfe5yTb+EAjAio7tAI+ooKtEvt9TrL0D77nE5JE2CDRfMT+/z4mUULheXTDmMxIDEUO
UT2/bUvGB1Im9a+hL/jUDIRGvzIn/Ri+gz6P0B2LbQPg2vMYvfgavp+SAP3nftui0I8u8pmmu57b
SUdI/N1P5Op97Pq+hWLbXb4bxt5fhvQdgghdZsJt+/v+ZQAJ0PetlgjgrvszzeuTYzkPRjSRZbTj
MnRv//r13pNvfn9FIksxG7oWEyXrDwvlz03kgBbrHDN3cZg2uT5Ecb+sSgdgxruxwbPaoHEKY/7v
QDVb6AJc4Gl3ghEpBniySHvp0rCmhe1aQgF5J5ahLH9vWdPSUADqQTaTuOHXxQrvzYdXw2TB+TnY
UeYBkmSMFKmpx5Fyl7g2wwJeafaZRbWR6tAhM3ILlmodLWAOyZWJWcolEMGdT+VULPOLYbTTFEMw
muyvYbXluEzhpJtqElGJU9sFF/GY78wnWVdLNm/Eo5W4IeOURraF3Zc+/UBE4Ls4TYSfeZV/pOoy
USyRRQ33TDHWsH50O6OUJt1c7PNHg8z4c6EcehR2utU5Jsnd04qcg5kK+Qc2rBmuS49sV6O1K9Tj
3EnioGlcfGbQZ6q0A0+f3eIYA5JjRTrBLjUtUap0SW0Q1F1iZOBrgab3NLZY3BepHMGdEeKRC2J5
pSavPZnp6Uk1Thq9YwXfeAyS1cjqFDqpfLCqsnOOk9wvMiwaq9FQOEfQQfKp54btj1kFFsHMLCvR
vC35IKk2G2pxrFEIkaEKWIXEI2WmjOi2gfal7ipP3EEe4sdK6qQedyBvWf6lSba7ydGhRA78zDUD
t7TlyX0bt376MhcCfrJuVgtKhMfMwDZEmEt1yqBpaNGKJncLLaktPJ2YmUWxb3G/pyRWwPJCR4vV
SSmVxYBeXWTW7AJluVhGT5WlpuoGT73WbKYrTRIPok8teVtd0mnl2aaSG2/bROrOedmOdXdDAQov
WGhloV+Usz6bpw1wTRHSo6gp2ukLAeW9rhqtXoQcmM4aLGKeLDOobEQ1+6z3Y+cUM3nnXKokbUfk
HFXdNqdctZupOrNRtx8bkLQSw11ZsWFTRQqIvLOSjNEW2km0JKxA4LjNPpGqX8m7MAUXlyysUb+h
pY3I+YHFqzjHTJ/7V2aD4P1CJgOJElrjFRUclYnNlD3fNO4sElkwYgiv1o65D6ujxcHeYGPxRgA5
FAkJtwj9GxwDcVlf4E2osvMpW9AVreZit8edcqukO2fEJ24DfxluJBm6M0GkB8+Dzj7uKhKdT3Ic
MMvFspIKEVAjQOrD3I8Tbjw7Wde0jNaum3PjwCyduUet0TryifaQfr7GbRGzp6y+rKdbWSiL6U3X
mG1H8jvKgoE9r4ZTbSoK757mYBrG2GwoW46j0dQ73ASY+QSbGWEfVbfezJPCNkUr4cjcON3SkqvJ
9hbCwMz8C86sRsahnAlLGK9jjelzPCWEZpHeMwIW6pOPa5HG8m5s8Tkst92W0RVMEKAqQivQkqmR
T1RT7jqHevE2any6AHculYbwPW4+EYU0pw7+iMloZ2xKBP8Y/iVi8Qyh6cLD5+eBRlRBH/aFnqig
0mAN96vsYnlgf8Bz6Lu5lp+QM6NpO7PHj0x0hR1rR2pgco0kbDb6AXSY7bHDwWHca4XW2Qdwdbck
XwTL3kkxtPK0TmAFo4IlmDY1zaA8tYR3Z7AmkGOgCxSnUO1bR42ZJwympuwVS8PaJJbMnxIkwNI/
xbGLg+7aJ8Zmpn2WiJcUa+pcuuk3SwLjCfLtf3OP/Xhdcqsg+xNbYxTIBobXnzOzkGWN8Oo6LD2N
fXJXVWNDtIyzZg9/fX/929ehfUJgPRECEOWn+9I29KG0jDRoipYq0rZsp9scIu6XruVvlyQ4yVfw
lTmE2eT7a9nN6Rp3gRMDrdN8B6+0OsX0eNxLW55ZqUU4yl9/W9u/98OlDBSD3YEsMhO++ysw9P3r
0S2UqNXZRA6rGoMt7q+CJaZhtXaNPkqqRMe0s+ifi7idw79+6e0n9tNLMxNwitCNwlv3c8ogOUGT
QxscZjY7Lnf5XJT7oUORoOtyjv76pf745vFNolQntpo4tz/kVnNZo8G2eSkDovFySUVxRtVX8jff
0B9/lts3gnSVkjN2jM3C8f3PclwgAl0g68CaV/xanWr5ZuLKfrSsgYSuhjD4GlHc0QT///42/gcP
/W+sBd+915tL45v74uJzhfvi9LVePn+vNP76598HfYuZnSAKssOFbQIIbZHs74O+afI7xK4CfPJg
AFpDxXzDQ5ETs5Qxl1hb5jiLAKTAb4O+tYVfONuvY8ZhwCO6+zf7yLeTCufJn55cX9uafv8AIF0B
CSXh0Gb82Eb9nxPjORIzFE/Gs63q2BCP0MDobwMzHYb50Vdla9/48YB8S5vG/NVfFqRaNZeOdhYj
sZqj0fJWzT/orj2CFdC5PCxP3/0o/83Z+uMn9P0LxEiCmYSTiJ6ajR/5HrBN3KaNi/GLSol63Jla
TFanXZU1qIgaW/fw16/2hw8pGDUdEai/jY2Z8n46+qYV2a41QqpkiZFEVr+WH1tVtNe//ipEmui2
jljcNGyeie+/pzSlMjwVNV2VC5FeRZX3x2XtTu+r95++t384CvheUKmzcmxZuzSL/vgqng4mQTQE
kiejyvdTO+sXvkrHo9qxk9Mi1fwdE8Cr1SfL33x7P75l2/3BC7Pcfm1YAGXffsjfvWVdR7zZbDWI
aEDbDgve02O0JWhvFtn9zXH34wb57aUgE+D1LO5F/aef5Iq+1O5WpIu45OtwHNYhALn/DFj/ppvV
32XS/uEb8wwmc7gNyIgto/+npwMjbmnkOhcjkbsPg9XpO8/qXxc8sX/zbW1f9u+fSr4tlmtegjMc
KpVWmZ9O8VwvCml1KVCnwSgv8qza1dZsMbXhsraRnJ4itl7+pn7gD88+zgYd9QgDBu4IHswf37YY
Ti9XJStRMUu32q1zO779b/bOZbltbEvTr8I4k6qKaKqIC0lgUBVhXkRdLFm2ZKftCQMSkbgQBEgQ
4K2iI3pSD1HjHuWgZz3smd+kn6S/DRI2N0SbtoDOZJ0oZZyLU5kb+7r22mv9/78U8B3jI+7Fwe8I
mAoxBv5TlI1dAA6BtMt38O2ij82hBnLHm/qPPz5jBY5hNoco4FKKhb9QEc4UXvd2IbXP12qigiEA
gIYnPuXpgtqGPvAcgKmxfhM4AHB8fTDHn55R75ftcjFuLS43jehmbeKCKHF0y+vo7sf9OjR6xaCG
o6oS4NHJZ0mHY+EhBwG2m2j6phleKk1/TeSUKN+Pv3Jgp+JhUIGGnSSiOIW1bGz8icGryOtMlvHS
6DQU3gG8/+fTCIQWlOYjS/rsGLJ1ROKupbXFdSJQBfsnXjeH4zogFzxG36mfkzT7TDnx67nRvAJl
5Ryx0Yc/RtDMbKOKywjlj8FaVtr6jI8t9Ul4Mdk0kreKF5GFHtc1tT9UZ7NjW+n5cVQ5hUpb46LE
1xfp0f3hDZsrP14qHMeFuZzd+q7xca4YVyY1h7tjrUW6e1BPPnom0G+gL5vhdANnBhTuAnp8kNTn
FHClt+vQ/+DCQjsy9c/3kwpTiScBQf+2DjdJ7hsFaaEzGbDfUnSnQIkvG10VRPLlr+4nvoKSgwYg
oQnNsrDAytBz0bQWL1di7eQFIRrAFPeD4XIAKNk/9gIpSsVjAPke6sssr6BVFQ0gfMDGjHJn5DIb
6GVcLRYtKsxEG3f8u05KH0lMzXE++k3Hp9JyPHeM/gwVp9+ATOpGLyZrekTp+tAkayrVe8gdE68s
Vk5M0tAxJjHDn4zNdH6xhEmzulitNeco3IPVkg0/SIu9DxXuM2IGqOa4fCic+cFFhJvQB7lwzDqI
/frsK2B/dep7wVUVSfr9/awmS2TVFsxuGC4gRJBCagCGHmqtDwgEpd5FguTG+hINoHgFihkeyZE9
+9w6MUqTgcIAFsapcL1FStBee7ziO+N2HfoQ9vB84oDbMKeLY4UbQRgVBytuAdYMZAHf5A/yYBtz
rR76GgEpAM2k8AJlgWCMHpvzCcaRMEMvJTb7oOpCnHCIKOcCDDXFzbmdCH2MlKFivPcmVHw0Ohoq
B4nCVRJtUC+J6gsjesS/n4VPJASBoJsxdQC9TtN1tRWA9yWC/GN/Mxt+SqbrVLlCCBTlsmljvBx2
kTBcjd/Wlwr19tI4QMHVXXlcPOFyNo8nHWhSw3DQoKQ9wXHHQI+3p6ybG+LVUWNzS75NcLh8+tSt
bxZxcm6q6SzpL1athFxgvNIGEwO2LrBt3xs5daimcFXqTuua/OrG6QEzTFy6gDzlYG5OtQROahi1
Oqq21hZdYoDDuJc0VslkEJtGPLvinDc/4xBpk9fjOIjVwaTVJt+mETdrrzu6tlgGLaC6Iq7i7qIs
ruOpBF1iMvCEYABPiYAMFf5EeMYneEmwZhm4Y0I3pLQXBHLWJugIt+vGsUGQx6g7MZiGaJhY+kxL
7qYg5N+2jSnwpTmCr4ueH8Pu7c48fbrujQNlcz82xzPi0/600QZeFI4/L5LJZBTHwBqQBh5DvwGt
4YOKWA7NO8Sxhp+8ia9w+6cRrLWU0+ZdkZRtGZfEvo1x30Auv9Xz0Nn2evrSXLhXraHmfUKFvhFf
b0KcKNDAoL2J8+MHxh+hwsxIkjhB/dMczvam3TOYNiERYzYRLEtcfXY1XDohamJINOl3jumFaEtP
CHp2AnT5/F46Xfmtnm8MKRq0DiKIiiESLnAsNMeawScAyKsPJwGxn7riwmgPvOm1u5iuP6AvTWGa
IUUMFj3EzvULZ+bFww5iuhN0opRoOeOIjydKozPVpgqyO0YL0ovvpqt3bhx6VCNQ1sYb35iZb4ns
rZrnm3FjM064Xp3VvEeocSqYA8upt7rx21EduijB43gVCjyAM+fDAUq0g0l7Gf/mpIpJOZYkmb6t
U1sUlIfWil/P57rp9fCHlPZDSIyn8W458YEkTFDtNQdTXdkEZgdRwEX4YbWaw2JTnKRxj3BhK+4b
Kir0A16irbZzRX60HhrX4YJ8u3fpc1V5l7xowtbFBHILdaWIt04G6Fo37tr1hv+4VPzEvUF41Yx7
lEHzAlyEwLh1lXmwZET1DQDiCDmhLhYZACtVSSGfkANBTwClVNdGFGco5MHnK5O6JLyxOitis42e
r/ro3zSb+sbsRMS2h6IibAuWGXH5ZtdUk0YKLW/T3nRaoIC9TssxRJOKUHED3M/UoaWVDDlwRPd7
U1QYxxeoxKp6T52j5ktFHtDsMxMQSm9BvZa4N92Y8ze85SKzD6QFFUOifkCKZm0k2lC4oQQSjCI0
jZLQ0ae9IYHBcW8eaihljSeggrtDUL5qt7XyjDqJk2RjIZHX/C1YK/qyv0Ip+NJzNBXFnHDqj+Fj
1KefUM1dmp9QnNvMf0MOK3B7sGrGT7OAUPCnxSZuqYMWavImPAD4W1cU85y2+2Q1J/F5jMwhNKtg
on1eDNGvOZ9NN9w1mokIZm+IVOaTKMq1GEzWbuNC5dUR9qd+7ADXb49bzQ6zRO59DoRmdo4X0KaO
K4EVNAk50GvEZ9M14AgfEa0uwmWz27kS6R+hkvoQd1ugDAnab1JAjsjQk9BTJh/HJpL5ZPNISkAK
DbESmqvN3T4azQu/Q4oFIHo9iSbJALJaEyoBUktgmYWcYGsz9fVVZ+lHWnexdtzgGn2s2fo+aSlj
Vekak2SmD1TVDadwTxKY/ufQXhtxP10EPrgq9Prf1DckolBrCr3N+MOyRQ2p8QVOP05sf+al8ZRV
jNtamiR22x8240+AMJrJDNpMrCAK2FzHnLAUXz69A2tOzooiCp+pu03dSsgYIYIVTbg2Vy56wyEW
R0gNhV7U8KbdmJwr0nWxRrmnZo+HyNLRB6ZKFYDZ1jf8r7jf30RxjO9n+AepF375w659+WOWWqRd
PCuw96OA4t/eBgFRFQAnRTi9jdqNIVzoPAjYPBNlpUjb8xiktA525msQEL0B8U/zq7aIzbUb/CoP
AtIecEiR7ef5rCF98muoSNkfoz9U5CPsBeFOiLYI+QLJH/RWJji8cA0wLhwbfR2Qf2tgaJspxBW0
7j/W07r/2TcjdAXQmp+0YZ/PwtWAsGESk3N02ktoxrwMO2pzuWl0Vu2m2+4PF63xx3AOLhHMIirg
KHfV0yf2Zt1qzpqN4FqH+QOZX2tE895GbdbTPjwy46ERUh+ga3KfJue+58ZvhvrYVNGWMkD4DMNN
2q9TCds9H+ru6lKfamr4OkWADYGPKRia7db+yRAaE6ODgcBFJVgHQp0bSp4YR9+s0OIzOm1zuLzC
MUo/Kko6uVwFG/d1gEbBwDd9gHHDSeT8treVDoQ95RfH9ss8s3i+8X5jhQteq4vQAgCAemftOK0u
2dXkdg0688izJgNFf3sI0G5DbDpejqYAxfOyk8e3Xs7WcUoydp76WCmtPUP3FEPVfNvAJxhrl00f
vNN1O8HIvK2jAfDWr1OTAxe4DkgVBOimBYaRMCxYQCRCp8uIIi8OSaL63DM7Y38NC7JOQZRJJw3U
xfR8staTdkdBAU0X8Fk9gQw1a79XIHulnSSGRALbCrJxFzo2cHt09pLmeeJoaa+9WOv3Y3KaIygu
swhyXNPUlu9w5IJ3KQVkPsWztns7dl319zgigt1Dc2a9uSI42rC0Rpty9FCkFgBQlTV07MgAXbpe
z6aP5mYe2FP09DddHEptdoU4ve736hCpwfYFm4Z/s2ppqNbpyMOi4BgvQqc/0xuzT2Mfj6+/mRux
bSAOnFAZfmOo/fFmCDgT4CfpTFzfYdKNqLPSuNBnoNPeDtntd7hu7poiOdHC7+tTVfkIEHM47KKg
Q2TRcxaRPUnVzepisZyt7qFaNfQBFRxgY1FVBv3Ipq94Zs9pEBW/Rt0GCiR1Jhdw+IxYWXemesSj
dNNwOtwPs0cdoaw1UA8EDvs/3qCFzIEB4J78BBtTJeRDMqJV2KH1TeSNg/koMtzoqjmL628Xq6QJ
GNBQVr1lQPWD2XQGc60RfVq6Y8iohnY7CYMG+jpjlCsU17nIOvRf19DfBPzq+9dQz/cekZz0pKuH
f2OXf9K4eqDjNEjnKkTINQzNDmimgMgHwUPSxzBhmhnfrh5FRcGLQAeYLEBlCOUQ7tldPWjEmSQs
FC6KJmh9ExWcQrrpR+mnopUTWRYF5kaTlpCCL9pXM6o7qBUjFTNTlg4ucCvp+e2JeSRgePArZOWJ
ARDBYefKVm7mextzueYrxlhfv3Zgp34IvtJBvntXEE+gnX1rqhMjVEGvMz8o9wDtk78TUKBKU5dA
M8dpwrsdh3Ct9KZUlbkz0tSYD9bjtt6bIcwIBRdp+y7Sn1CwTX3BAxdtcAVcVRo+hPBfW1Bxmkp0
AwVQ1a6Qa9Z5xQKlaZ+HlPRZUmU+8hY9hGrMTScOU55p6Eaml7pPoO5iQxZ9oLSJrgspMWUNhGW4
Imjamy7m05AaM8PmO88NGrNrh8f/EGUvHy7QFEHqt8MobIYXjXRBMKbthS0KRw1X2pOOmTQuEPVR
Bu2hFgPxMUKELuokyt4MIz3WOqjOrq6XxPHeNSmk5b1pRKvGh7XKkwGtbn/8frGYmOBRV2F0yyMo
IcvuzNLwvO5PVvPBLBlOJn10vDcL6nmhRg+1uwkjGqpG0+j5BOTbXf4GONk4dhV9BiuQi/tiNXSH
H8JlsjC6TXXYNAbTsRFN+15gDv1BOmmBFzaHHvcXejNjpH5VCkoid7EGZKguN8nrZXOi6xZ18sxJ
r4VwbvghBBV8HfsbfXYRR+313dBrUCRDiZewGANzjQ56W11DTo7RILD86dBEjtxcvQdgMv19MdF4
7fOcDz47CzX47DXS5tPCW2i/k+Rthp/q7eEG/ylYLZS+EjZU48J063Gz0/TrRNwo3bNc9hNKkSHR
q/KYfWe2EjjvTRUCaQfK1nx2DQMdGV1YJDzueBCl6ucEjynsReoK7AS4f93p60oAZQCE03TZX5sm
3AIEm4HWNRsrf3UZt4YL75y4FkESzfETVKRQeV1+NFJDxLWa43B6MUMn901zg1r/fzbzvLtJDoos
fjVa4rd3kRcmD9EzJcaf+odya3i4oZ9TbQRzXbD4WZcyxcgftRAg5pikIyAJJuUzeBlQn4H/ET80
iI6Os/t1+wyGFqlFXhXbH0wZN8zeDH1vDn48vOdyls/b+dEA7EwZ83L0L39rc+VId96vzgAXlYij
i6eVNHQN7TeqE4v86nboXHunNXTAOyXHXm+dAW5uK2DSvq3v3vJrKHQK5c6mSKKJHxIEpzUHzxE3
v7z+Z2jMUoFKVHTdH7pxhiME6AboTPaDM3BaQyffVXL5Ff0MRAQ/hVOvmtTbAZxBGGI79u2HTujU
I9xWcuwGFYDa4i9gGtmPbPh08wzWJx6aCKxkP6e2/HSt5BRoaFgCo0Q/Wvs6xr0TUEeCF8qFTmZq
93N6R0C8UkpZf8B1Buk+vSHukb3BcwLAzRHn2tlF8RY4reP/TPP7Vw2fcdbQEFIweL5tf5jLvRmo
K5wAfg9WOf85tSng2iq5/HXVwMNpkWAWqLe90aNN3aDCMeoPJ+fxoIddetT4PERjuNeF98cPvs3e
4Jvtsyb4BaGA8fXXp7X5AbOWO/c68XTI/dwju82NZ7M3A4p2BuKAp6Kgzp3W0DPZ9VI2r67i9gnD
TqBSGjUXArZAAcB0cqMGU1VyxZX2GWEFwlTyRU/BAtTpKV+e/5ycmy+g+aXWu42hB/ll7s56oyEb
esXEBFK6nmU/ub0uKCWlxl7noAN3w5PdmTIB+9k76M3mmd7UuekN/v5pHfQM7l1q8ErrDKoRhlzZ
Pd9lM19XzxA3gkGQT42Ym9OaAwhMZTcAGu5wFwidGbKx45HTJjmqKzux+BN63WTiTaVWnqqQZ2oL
KH8D0kj2Iy+94JTAJqGCjJDgET+ntvICa1huClRI8Cwuf21HKIIXeydfxfNXqTqiiRxF9nNqUyBK
2ZaaAjYBOFQy9vgMBzZBXcH4YQDgRJza0FmWkmOvi+BGBgsuBHaoLCPkFAw0E05t1Dtnc5tJ+hoX
/oVornDsIHy2KHr8dU/vb3nzjIp8SgOkyHY/nJy9F6ytclteAGWI22hI4R3Y8vg6QIlbeJPfbkS+
d0K2n2hM2SnQOfXgdDjXksETJwJxRNxAM3/0nNoBKPuqqwOgMtqIvwlu9aHl5+yTSBYEha/n47SW
P2M5lTsBCOhhAlQVZZf9+64uyqET0xSlpU508GWvfII5YtHhg+wGyH7aN39ZMgsU3XZrZFGP01r9
nSv68gugLhZfkPLypFUxoceVD7oBZAYhr+zn5J676CKUNIB1rDz0DohBMKDzQe7tA00HmiIY04KX
eVobQBWKlqWOP1Ub2f2krnZDL7x3efUgrinC2ie38M9AtL8a0EbaSsSuihEe7J54AGtNAl75bjix
VRcuaqlVN8jTCsNHKm/7I791CeVz4bVFFcTtz8kt/u4olrB8vHXE+GGVHjb+RLlgJiJ5cXqPnbIG
zySLD9ccDbjd8sqOH2EekeYVQMztz8mZPeSvSh4AXj4wQZHt3nva7Jl8gkAEOEn2iveu+Dm5A5BJ
0JWyAcoZfGqhppD7N4xxbwqo0Uq2A4GM5s4KbF/YJ/T0EajyUjNQB4+qNjjj7XwO5CnQ9TPSnaT0
uACzn5OLAICSLjkHKqk9AtqUl5SNQN1EIBuME/SE7Qk4vWBvaTxLnZge7qOCnNHBgJdKSAgCQ1sX
Ejon5gI0yz5+xOBhSxPpRqRv+yOdf/JfZIEAeJPVzH5OLvgj6jaUMwCcfxSE4GkIAsue7QPL0BJi
Wnj9J7fwIhtX0uqdgVITEj7yoCm9DZJdiLN9OwyntemBV5QcO/hEovsyPnV/3XkIUsgDNsOeU3ha
c7CLQr/c8eVFjz5MRsqT9zz2QCw9XnHu953a3kfJr+T618V7VojktVvyVU8oCFtIHFyQH7OfUxs8
GiklBy+KU5Pd/erNCKjS/uYXwVD+AWJB22k+IVcPwG3JwYvBQVNSmoIJK426mVUCwQ08uVG36Wop
U89ZN/HeodjL73tti9NvfYXxn9zdjrxcybFTse0M7Si4ZAL1t7fiOnWjoLFAhDrZe26Hm3+5kUfn
/wwKHlI4e4PcmwNgLELZCeXD3c/JObilHzbZgdcFl/BbGG9vBnRVVBSCu5ejWU8uyCHyMaVOP8F9
AUaHd587+EKFc28OmCKhN8gmONng/u7lVeIk4OMT6UEFV0CD9gavN4FsguNt5XiO03vcl37gYuZR
XiV3nXt08vrXsQKENsQhOVUzwAu15CkgvoHqKsUDc1NXAC8DgUAuV9jKneP3C4bgJzykr9y+rusF
o4z659nzDKOxJbUd/QdyZtzzBnaMty2tDQU9/qL8DCUvBENL+cqfzv7Fh/XU3n5qy4UTf/7XpygN
k3j9znao/5qhGvZ+maMc9v/13YCfd+UrJuL5r2Tu3q//fm+UBGvBXUoT8v99XFvTI3U778CFZ8dW
/OSifQM/cr3r6Fa7uWMH3sbe584LWve36f2Xv0mTv7fJf9RqN5qjEf3Oe7LytsTii1hQ2Zb7Qe3e
ChbWKIrzxrJ9hWdYtukBKjY2RWukPgsEYdmGL6JwlMbWPG9JdJhalvkfxdZ42TTfMsGx5aRSj9HT
Kd/ynRVaE7lZwSP98UwcOnV/zoETdIfS540T9G18ss2ZlzQ6Lzycr8KEc5sUj9HxrfPXrQT+Cy/X
3PJk5uhkTZ/lxpZcyFNQBb7tgZcdyu6aeuHSWReMxrKtDqyNVbun2NA0b2trRY4eyu3W+5Gxvowt
qZppJrZUtr9Uw7DsQOprFZNLX2dSo6qS//HlZvQqikeFKVArsM7XKUU7k7x72XJpFTT72n60wkhe
McGYL7tibyaFORAPkbKNvkVOIs6byaZAvO3KtnpvpSOv9iq2Hj3pjsogMqUbX6Nkl/dRdBk0ff7H
l++x96GX2KOsz7X+xItxNSQboVbhdv1mz5NaxwrHeX+z7guiVdlJ+WRPbGnLqSIwXbbV26jGpvuH
eS2wwlHenOgzEe78jy+f8kFEs7X79HHkzTGcT9JRBFNShVl+SMPH2uVc9F9aTlGqnGInFczRq8e0
dpPOpR25a72COfq3d/37/rsP/d5/r4nNY8dMWHH/U7mFqDMqWHDqEWREV+Gotfnr/A8Q0hQXQNAL
vWshciK0Jv9TeCMDO4od2fCI6itlj9i7dD6XW0XQrHyzD1/+Tzz21vLDUeiY/7i/f92+YBMDETJU
EBTQgCHMIvf25+6LQ2Pfi69InemLh7ocf/n+73dznt2uJFGgADX+5KG99HkTp4+yXTu2f447szyZ
PB7ENQwyN2H8mI6kL1RgMl+FTuoFcpRAQBR+vPOP91z0lrCGfI1UYAEeXJuZcHnOS01X4dR0rTX3
96H7T6/Ay+sWdodIfJad5F6EYG/hPS04eVW1G9be2dP0MfCe8jbFsRRExLJfGMR2aMmbuQr3gqDX
yA6idCqZcpHGLtvhCx4/Xt7M1jhVMNFX7OPC+mVClGV7e2PFCTtjlkrzoAjsZummozCZ2zEuf95W
NhtVuOV3qR0nkQi0Rvttq1W4z/fERpLatZck88ya3toLT7YgQjyo7ORsv/Ia5WvZTouqRmXbfohZ
0ZE1yrr/ED1ajjxLAjJf+htpPN7OT5d9Gc0PGUM0Uct/aDtRH7zwiS5nI0ow7Fur4IWFx6TAnZcd
WSfm/M7d2gcPv/SgkeddUP4z7+9/+IUKLuxOFFpeLJ1rJOXL95zCNNaTJW8pIedSduLvLdkrgu5V
QaPiMPdT0jKJJ0cnUUyqoPnMWODCJO6XPwJ7ss6bFKYOPdX8jy9/zd+LAdxYfEEORJARFfzy8pO+
bV/cArV/PCck+mT/U96sGAQMrFOOu4N/hmQuPRLEXP9iKhUv9dtEnkYKJCDaKd8NFfgmr0Lyh7F0
41RgMV9xvAqxQ+TBS29NUrSOl07yhsRmrCLq3YnmTGx2k1zY8cammLoXSlNSxf1I561COqSK25CC
CY5VmOvj4Yfjj7CeHU6sWIqfVhHovIyZBjnEKejA387ay1JNfaHKLR+OdgWmtruxn9xCsxXcEede
WJwEIchWdhLOrTiyD7ldQtC/dOPZRZC3I46eqOZbttWB9xhbQSEzYlawcgPeAyEVd/Muig4fz9sf
PxYDO+ahLzdbxTzEtv0kOWYCUVp2drtxhJMjWTJFCK6VbfeCKpdWLE1Chtkt2+7l0zPjAJ2pfH8v
EyuQe1vFo+rKjgsbDAZq+c5eEUe6sdayb5eRmstO72srWRR2g17B7L72EjctuiaUxy4/FfdBtLDG
xS5XMMevPew67jN5ngLsQTDUSs9zurInVGKJnbwtYX2UKiKBN1EwYk6kdpsVvOBueBnKkROlWYGh
uBG2XepsFSHGW5sHf/w80yikNcqu3W0ULy3ZVlRxNVPnq+D1INFSvrd3UZykjiWjS4Tma9lpeBdx
y8kHD8R5+XbFibaLDSsVbOD7zGoS5pKjEFW8Ou6nBWyUWgV+535h8aCLR/mcZo8ZUfao7NLdL+2R
fHlQgqiKZqkGuj11eWPbLlew296PBfxMcn/IWuefeXmkZAc1ufZCZxTJz0ZBTC070x9wrp7Yd12g
xHlr2ZwIDkTZxrHIXFC2E8sbuopXzb0dF+FCgrhWtseAP+xa9DvOi4SPgcBXBYYMw5y4tP1kj4ov
PbiGVfhz19E8WkizjVQ2ArJm+an58u/C/B96mrURchL1FwwEDcH6aPrxzx1Kn/854GKB5v+7RBeL
cJUVyPddFbcSm/b3KBjvFj7fR8JGtDgV4BNMlOzQxslE+/Jff8/e/YXrLorw/B1GVH93XLwcMgGS
warAeL/ipny0PF9uuIKnxasY9KG8TysIHAGUdAKy33M334PZNVbBRNysLRFGlJqtosNuWly0CoIw
nTgNbW+/r1oFfe1avAVH8ppV8ey+j73aaxCu1n6Hq3BroCrI0e8q3sQwf5zatfiv+1fv9ntMPdL8
j98zfMejcpdkMcj8ypOsCOGA0k5NWFg6qneXb/XKmsqmgWqh5Vu9pgb8elM0Z7DKyze99b6uo9iW
thtqjOXbvqdmrcveeNZ2BRvjGrLI2H0+JRWc69dWAaEmFA7Lbjf8Wyt6dkSaFcwy7wknKro4VfAQ
ifGMvIUMu1CqwHnRsLUunukqMty39rQQMmlXsHR3EBCJXx9y8pUq8Mt3REKfbeQqUiV38Jy96fQZ
dEbQrsvuZ7AKjjXlaOdNZY5FFSDRB9fyijE1Va3gXD9Yvvd8plHbzofw8mvqwfKWst1Xq/AwHkBe
CbewuDug0Zfv8/vNo31gOqoIZn/w7ARybd7Hbeikgk33htdctKhdJmmcTmv/XOsnURwl6YFXWKYn
kX//5eu6++B1Glpz14v5ZP5/vUMfpSpNBT7E/RQcZbA+ZG8opl6F73PjjUaEdPrWPMnnSKzRltj6
fdMw/0lq/G7W7l1vHOHNM2tf/++WR7T/UWjNkBUqCMVkt4rFAsVe8H//x3/Mx9baAjy4BlFMDy6s
RyLf+aoxkq0BFMMm9oG0ZgUphgdvEsX11zbJJ6l9JD+0Khgp9zaPgnG+3ef/3POsaM17yau9TcOR
DNMzKaWgVgHV60XjUcQEPlhjnpGezJhHmJoKTRUs3rWVerEngVKUBhwwJFHyqXz5Kb6z6oFXfwLv
UZ/P07w9sfS7b1Sw9qQpnAMtV3BtvbamiVtwa7ZTc/QS+OsCSy2xL3TEG9EwpBhnu4FYYtk40/5o
xGYA+Lf/t/r7hKIf/KpCEZSsynTpcZ0gIjF2hHmUgwVVXDwdHioFpEIVKYRObG08KVcqZPnLurhd
3GfJkFdxR3SjIJoUkjRVvAL7T7BcZMGYVgVm7RxKzpNbG6Qeain5lGaXZhWNW8H4u+mTCi6VQUqQ
Uuo19j4fxMuvk3s8DLxbaWsoVSDxxEMTYt8672J2Qwk95LI7+c6O5WtPCNqVbfR9nBY7q1ZxQj6Q
HN2k4MXyLoppQD0y/+P3Fu7QXfDnXANccxVQbU/vGuhyemQ6XhV+Onwe+xlKtgpoy429KpDEKJpw
bNccD0FvWUl3CIzFdgYlvxEUOuQL86az/XmcOHH8SztUwz0EFjnqpgrx87LntUsD5EJrryY2ShHy
6crE3L7/hZ99+HXBqz8+2nIkhLpoW8L2sfb/ugNMiSHktQzqZ+O1YmootFHaq9sfzYl4qybKiz81
LuH7sVueKYLJJip6YqWP/DOSst5fJTH2e3G/U26neJ52Q/7JCMdh1bJMoq2wy3+x3UJUXBX5+VIt
9tM4konPWxpVqUa3SaNDhiS7CUu1nTGMipCNLT6lVLvbZNSBPm8fcaXafiNOgpyjbGmGoRsqwsY6
UqBIyzwXhfq1rXGHzJRTBEgdemYXRpJ+kxX9WTPOnrEKG/GQ5kz5D3VAEXtPaL4VL7xDBrn8527s
eTQlIjmRl+qQbkoFH7McN7Yf89ObvZnQAC8qw5b/0NdLt/Yd+LShc/9SQI0iagRiqJ/6QxTjdpPs
3159NqpQavlznGlhm8tGiuR76iTuoMDB65KcrgpcOnRagJ/vb7Fnt8Xe8f/Ju60TJXOSWVKzQv4a
hwA47PdeX8e92w6JLNlnPhq//IlGyQQB5Mh7J05ZFbmxrmuN9tusArOcq6YIJK3QNeiKvL30ES3/
08snuWdPoifSR1jV49+rYAeCgbLjSH4LHX+qH1/XbkQqRYZhVKHE8PUNlLmEh5VsqhAt6VpTu/bB
jkdSkEgUDCp7inq+BwFJVp0RBRrKttt31tMkb0YcoyrwGP0ZetMRdi8QEcRQhhiJorGle42ARwFd
VAXgvZ+4XjSVzXUVuTShUzUANSi3LGr8lJ2IAelNybhWEeEbAKKVroHjEPbjJ/v5RsgKp5edgO6X
/53YtdE/XC6ighAKNfXKz++1Ha6lqTjwMEu/edo/edW+9h6LXkFWWK3sZJCCjhJXulyygl2l2/Ue
C7NQhQrPDUFGx5qj856vk7A/Wdmhsh2Gbhslcjae+un5Z15+zQqswVLyOpQqpNtottBoBTfGDRfp
U5ECWsGRuLHIgxSVdpRWBZjUbcvFF7VSxTV3E22E/S1qoFWhVHHr4eLnWyvbwVVcGVmr8n2hVKFm
tDXD9Y43n1tybqgKYbx3X/5IQwqZSNNRhfDBO14mckqCqsH5V15+nu/t9ZNrB0Eh7F6FpMIu7vQs
BqmKWmhl7RuIILvAElar0FW4F9kOq/baBnyf91Js6azyYelOA8Qq4JUpb51/psQiIoQq7ThCHeVb
fYjkV5paBbTg/sv/jGoP0eTLH1lG6S7+8r/CJ0+O02b1lsrONeLdXiGUBxWxglmxwk3RQFOkunzD
751nB7wKTk0HJC1J+9q5NZfcoqxwcdlJpsyQV/DpKeRdfi76xGGEYmfeUnYCq7hgPz97g1BcPP/K
yw/gZ2/yaD0uZYtRRYmFrQ29f3a+q9CF6ADrfcCZk+BDxOvLT8erx7VMOmuDNRelIHWjDbEZQ338
PfXXxWEPJTD+DuOy22Q4JQGsSSQ/8CpwZDtoShXVuSto9l5gyKKDeqVVUMK6kRB5/cdrm7ppofNP
h3DoVTz7siSiqMaALrFAlx36ThUKON0oynna5Da2tl5Y0ipkcM49X7LOVdCNzlH5ELVTRru8WKa8
4D3Fz3mQiOCX9iB3AD9kbNbPeJZVVFnbtZ9ZcLHYQi3ha/Zc0FxH0qJUgXZD71uinjzPvKa/HKm5
sFF02e3QLQjoqYeyUpD/PWkQZNjLL8w1ePhHrv+8pexFKUpwlvVWum4MoQip/N1w8ha3H6ig57f2
sta1ggNyHlVonNx6Bf3yKgK+H6yQSHUqTUUVksS3xEjkVqs4s2KCP9uEoGS5TeRG8gG83Ie785In
pKQPXi7UmqngA9aU2hViCAciwdWwPYJiRKOCTc0lNYeFcZgFWkUFzS3M8MIOqIHw32qv5k+I2BFB
yYwNKu+CAliDydRNQ1fyUygBVH5RHqIxgFtpp1KouYp2YYnmzWTPlyp45Q8pEluFzlawM39jeb2t
0P15mkD5kzpeRXz3mZOpVsGd6gqSryiSkB/a/X43gXy02+A/mmgeNWDlVCF6JwFVazdos8W1Nymc
RfzFg25cW/DEGpTYMlDGARF1PPf31z18DsFlyj589kcjbPOPsDQ/AbPZb66/Q+fs1Vnatf4U4LT8
6/8DAAD//w==</cx:binary>
              </cx:geoCache>
            </cx:geography>
          </cx:layoutPr>
          <cx:valueColors>
            <cx:minColor>
              <a:schemeClr val="accent2">
                <a:lumMod val="20000"/>
                <a:lumOff val="80000"/>
              </a:schemeClr>
            </cx:minColor>
            <cx:midColor>
              <a:schemeClr val="accent2">
                <a:lumMod val="40000"/>
                <a:lumOff val="60000"/>
              </a:schemeClr>
            </cx:midColor>
            <cx:maxColor>
              <a:srgbClr val="FF0000"/>
            </cx:maxColor>
          </cx:valueColors>
          <cx:valueColorPositions count="3"/>
        </cx:series>
      </cx:plotAreaRegion>
    </cx:plotArea>
    <cx:legend pos="r" align="min" overlay="1">
      <cx:txPr>
        <a:bodyPr spcFirstLastPara="1" vertOverflow="ellipsis" horzOverflow="overflow" wrap="square" lIns="0" tIns="0" rIns="0" bIns="0" anchor="ctr" anchorCtr="1"/>
        <a:lstStyle/>
        <a:p>
          <a:pPr algn="ctr" rtl="0">
            <a:defRPr>
              <a:solidFill>
                <a:sysClr val="windowText" lastClr="000000">
                  <a:lumMod val="65000"/>
                  <a:lumOff val="35000"/>
                </a:sysClr>
              </a:solidFill>
            </a:defRPr>
          </a:pPr>
          <a:endParaRPr lang="fr-FR" sz="900" b="0" i="0" u="none" strike="noStrike" baseline="0">
            <a:solidFill>
              <a:sysClr val="windowText" lastClr="000000">
                <a:lumMod val="65000"/>
                <a:lumOff val="35000"/>
              </a:sysClr>
            </a:solidFill>
            <a:latin typeface="Aptos Narrow" panose="02110004020202020204"/>
          </a:endParaRPr>
        </a:p>
      </cx:txPr>
    </cx:legend>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_xlchart.v5.5</cx:f>
        <cx:nf>_xlchart.v5.4</cx:nf>
      </cx:strDim>
      <cx:numDim type="colorVal">
        <cx:f>_xlchart.v5.7</cx:f>
        <cx:nf>_xlchart.v5.6</cx:nf>
      </cx:numDim>
    </cx:data>
    <cx:data id="1">
      <cx:strDim type="cat">
        <cx:f>_xlchart.v5.5</cx:f>
        <cx:nf>_xlchart.v5.4</cx:nf>
      </cx:strDim>
      <cx:numDim type="colorVal">
        <cx:f>_xlchart.v5.9</cx:f>
        <cx:nf>_xlchart.v5.8</cx:nf>
      </cx:numDim>
    </cx:data>
  </cx:chartData>
  <cx:chart>
    <cx:title pos="t" align="ctr" overlay="0"/>
    <cx:plotArea>
      <cx:plotAreaRegion>
        <cx:series layoutId="regionMap" uniqueId="{7F155083-C7C6-4CEF-B787-43F54881FB61}" formatIdx="0">
          <cx:dataLabels pos="ctr">
            <cx:visibility seriesName="0" categoryName="0" value="1"/>
          </cx:dataLabels>
          <cx:dataId val="0"/>
          <cx:layoutPr>
            <cx:geography cultureLanguage="fr-FR" cultureRegion="FR" attribution="Avec Bing">
              <cx:geoCache provider="{E9337A44-BEBE-4D9F-B70C-5C5E7DAFC167}">
                <cx:binary>7H3JctxGGuarMHSaiRjQSCCRyOxod4SBKi4yKVuibLd0QZQoGvu+4zTXfoR5BN/nDfQm8yTzJYEi
q8ASSdnlJg+kHGYQQAKZ/77ln/+87P5xGV2tioMujpLyH5fd96+8qsr+8d135aV3Fa/Kw9i/LNIy
/b06vEzj79Lff/cvr777XKxaP3G/01RCv7v0VkV11b361z/xNvcqPUsvV5WfJm/rq6J/d1XWUVXe
c2/nrYPLtE4qOdzFm75/9UPkfvmj8K9eHVwllV/17/vs6vtXWw+9Ovhu/qo7nz2IMLOq/oyxGj9U
8aMxJqafVwdRmrjr24fyKteYfEj+kPWn36xiDH/MhK6ns/r8ubgqy4Pp9+bIrelv3vDL1B7Xb6dy
rouP14v7bhu+//rn7AKWO7uygYI5bB66NcfA+apIL9cw+Ovg18khMTWuEVXfBX7FPNR1plG+vivM
9bdH+D84nd3An4bNID9dnYP9/IenB/u7L39k9afIz+urg89f/ojTywIkfP1XfWCDXtM1XP46ThTt
UHBCdfybcMK3eUI/5JqmMd0kNzgb2XHEyV+b626EPeadM2w+Zsgc1fbi6VFtffkj8ZP9oVMcGprQ
qUm1UYKpbBubh5rBKVVN7RbZm9h8eDq7MbYeN8PK+vIc8tbrp4f8l/+4fVbtU7mwQ0MFp6iaesMp
m8pFHHKTElVo5ogabY31kZEeMZ/dsL8ZOAP+zfU59JfHTw/949pPvvxxdfDlj7xeVWnhr6I9ooIc
MqJD1ajGFvUT9dAgpqoblI8omOn3b53UbnzsfssMObsfmmPq+O3TY+oirT+vkoPP9cFF/XlNsn9d
75iHHEYY1QmdBBXYYZtbGGOmuGODPXo6u5EzGz7DyuzuHB0XF0+Pji//qTw/zfZpFYMtNEKkTbyN
A50fMgN3ONvNLo+aym40bAydoWDjzhz8y/dPD/53m6bZ/o0x9dDUGNW1NcTVuQQzDhklghj6pN9n
Euxbp7cbO7vfMkPU7ofmOLOfg65ZxZ/2yi/6IYUOZ1LXX/8ACRuiSyHGIYXgogzaZ9O4On5wHrvR
sR43Q8D68hzkx+dPzyb2l/9bwXf5f//7/5w2qV/sUbWbcFeEqZvq2oKFj7gJfOPQgNqghlg78fo2
Er5lZrvRcfcNM8TcfWCOIvv06VF0vqoLhHXW0PnrGl3RoEdMA7BnO/nCMA8NaXxxbbc6ecSEdiPk
ZuAMDzfX5+A//+Xpwf/Gd6+K/QGfmIembrC5xSsOdU3nVJ9srDvW1IOz2A3xadgM3tPVObTfLJ8B
tFexv1cdoGj6oabDkxDkNi6yIYeAD0CeENWYiH3m7cHne2hCXwH9euAc+Ovrd8D/w9OD/2KVHrxP
4y9/KFeV8nPhJ5d+tkfJA7mjc52pk2MNYt/WyHDMhSp0/Lc76vHN09uNmq+8Zoaorzw1R9vFMzB2
7TROEcfen5RSiHaoqRROOLC1w3Si9FDjuiYoVPj1zywA/IgJ7UbNzcAZMm6uz8H/4zMwoi6uPe/9
QZ/QQxn8Q/jP2LKZNAF7lZhMmPwmcLVptz48j91AX4+bwXx9eQ7yi2cQjj3zP/V7FEwaQ/Bcp5Rt
xPw2lQQ/JJrOTE26C/Jn5s09OJvdcJ+GzcA+XZ1D/ezD06uHs9UBvMk6QdZvf9SuaMg2SZmvmztl
jQFPQWOGeaM0Zo7CIyf1FRRsrmiOiM17c3S8ewbG0ntgotynw6wjh0R1gbQDYLxB/5A7oHldRvnG
n5m4f8REdoP/ZuAM9DfX52B//+bpueCH34t1jm+vkVYFWW8hGCJG5nZ8TzMOVW4SCn27ZrsxFfH4
mewG/3z8DAvz23NkfHwGFutPtbtKPq/WcPnr3jE5NHT4C8ba8JmZqDoMI4RgDWEYIyvMpNEj5rMb
FzcDZ0i4uT6H/i/PIGL38cFI2bfVfSjS9CFcQNvOWAAxCYMLzo2Z6Hl4BrvBvR43g/b68hzYH5+B
mfnRjz+tPrV7NHsUwg+pAd/Y4NsCH5amSRmnqDdYc9YocR4zh68A/Gb2c5Df3LgD9N+eXtgjViJr
m/YoYMShNHMQA1obNNtGPuKm+DEJX9+eyfzHTGg3Bm5HzjBwe2OOgTfPQMZcoPLiyx/uKlpT4h5k
PEViwFAZQv9bdo4UPxR1GUwV68Kz9UdH8n/UXHZDf2PoDPwbd+bwv3gG5s61SNwj/b/I+I0KzHkh
32ay7hK+fbGCsXm58pM9Sn3zUEXI8zbxokLCbBj7REACcWhgMlO1f25uu7nhvnfN2OO+R+f8Yh89
vcZ4j5Lbz2uxsQdZhUwy0SnRORkNTjLHlkoMhkDdpC9wezMm9OBsduNnGjZDxXR1DvX3i2cA9XSf
xZb80EQ6ABn+ddHLtnlEDlUkE0w2uQB34kHvH5jMV2B+PWoO8uuLdyD+HPRyuxr8CM7XmuD+Oq0r
iMMhN4aqL7ENcBQkIyUgS8VmMmlZtqi4Tfz75rAb2rcjZxC/vTGH+sUzqPSGrXb1Yo5ubWW4U1j/
t5baT2mhqwNQ/sFLimxXuvAO37x/ev3wrt1vmEghh4JRxnSy7b7p6qEKtXFrXs308cPz2C2u1uNm
wmp9eQ7yd789Pch/uyqrqyI5uFhhD9KDDsTftzlmDCY/OIHt/Tv37U56CZPv2kw2d2Uu0ngV7TNw
wg+RgpP/1hVl25xHBaLkMJQN1J2NP2ujYPLdr+dzrx+1m/XGhWDgjPdurs+Z7+Knp2e+C/+qKFYH
Z1fpPl1HFBrDItZv0v4yIbHhOiqEIIEkDWeOwMqmG/LY6XwFA1uLmaNh6+YdXJw9PS5+eUlRbG49
/S/ba1c9NstG0V7LYygK7k2KOoypaEzdzlYgZU0Niowpn1WTXTxqMl9hgo2xcxbYuHWHAeynZwB7
lSm/XhXVWib8dU8RpdsqoMs0HQ7hpgRCuZ+MbFHc2qkFHjOV3fC/HTmD/u2NOeztX58e9uerzyt3
VV6uiv1BX+aNBIphGHbJbYGfskNKCaPaRinHphp43GR2w39z7AwDm7fmODh/BqGSd1fXNTMH/+Oo
WCWXV/9zj5h4KZ5JN8LpY0ODa/qZ9zqYW28wClHYu0ev4KXSeOon8Sjwf/lP0Vdega2l+2MGKAWB
kKyuabPo4ZhTZTcp15lWftxcdkulzbEzqbR5ay6Vlu+eXjMsxw2Ke2SBlw2K1w1VHsUA5+kgi2fQ
LGJ/DKAgd6dja7uumVPigmypZ50eCkJht+roHbGllx81md0csLmQGQds3ppzwPkzCKafp2ibcrnH
Jh0vjVOqRxH/+1UyrJK9al9kjjRqEvR0GNOks6y2biClZ3LseZuaPsw4YJrRvcy4m/5vR86o//bG
nPbfPwfaX/Vphb2ff4NNis0jqKZXqcm2w0PUOCQGqlvZukXNLJl3Pk5pLZp2eYm7UXAzcIaBm+tz
BHx4BhmJ612PlV+X9633G8snX3Z2foMHcBO/HTXhLnL7NvC/BKi/Afoj+e9XCUjyR9xNN2X4eTMq
JLDxEF0zmL6u55h5ADeT+RPyf3PsHfmDrdsV1ojXzkXQ+TPwAGx0yyvSfW7mQWCUaAaakazrJ7eb
lBEdGgA7y1U2E/3jTOp7txXtlv23I2fAv70xB739DIq55S6vPXpeLxvYHmV3XqR15R3IfS2XewT+
y8ad7Yaij0LFdSHTwf5sn5fGClutXefhzrOrMq28Pbq6CvaIMPQHRah/O8iAXWzYP4XmeupaB6yR
PObhHzGT3ZL+ZuBM0N9cn8v5s4unD7LdaqF9WZkvKjZ6XJBhFPbYorm616z4Nhv/pR3en0u3oL1U
0aMn7qrcYxb4pcfUfSmXb3DGFldT7+LLg3dX1y2NLw/S3w8q7+qljfHYxnmmczY3pXyt8/NcHT2H
NsaynenVSrH8slzVa7381yMfsu4LoT1ikG1bQLbYw1YjglYys4Kwqa/qI2ay2xiYj5/hZ357jovj
357eNPi7Oe2lR+WWRXyPOLzn1tyOnghrj6wj0YRqJY0jJLIZs0Iy1URBq8HRqm9XPesjZnIv69yp
Z7154R1meQa7UO2XTXXy2I7/bu3kEtHL4mqPkZKXCo31oSuPipFIjtwr+F9kzWN2LhyvPu0zJq6o
h3JHAhPGugOlPC9lQ9TDemJ4Aht4dzeLfnA+X5Hz4zLmltF49Y6M/+HpDaJjb5XsUdjgDCH0U0Wf
wnU3ye1sNHZwqXKTr7k+BUKglnWzKObB6XwF7OMq5mAfr94B+8nTg92W3SPTfaahX7pHfotFKcvA
9kj2yLG9dD3fPudsbsTf1IXsKyYr+6W+lLxsbvK5PsFsDvflzRkyB3s3bV5Okrk50G+nbfkNEgm5
6f32GEDtHQ4t2+5ptWH/KKhaZQY3ZFOana7uIya0WxffDJxp45vrc3189gyqMhaB/wl56nt7Wnxb
0uI6PCePWiDTfjWyZX9SCC9q6CpbG0qz2sjHTGg3/G9HzhBwe2OOgcUzOHLstnJzbwripTz1fvE0
VxUXV8nVS8+32/Na/7uBnx+vkn1WJxG5K1AwdIzfkjs4twrniunoo7G7i/yDs9gtdKZhM4kzXZ2L
mx+XT++AWXVRJ5/3KO8VuACyeZVQNxTqhsJF6YbQNbT314xtl/cRM9kN85uBM6jfXJ/D3Tp9erjf
dnram5h/aWD10L7LPddjvJyV8KDXBR4M/WR1cLQq91j/BY9XNWE0mhwyZEO2IKzG0BYB50Ui3LYZ
TnvsNL4qYDYWcVfKbNy8I2qOnl7U/ICzoKM9BnmuO62YpmFCqe5sC4l+2QxttKm2jjlvI+Ph+exG
w3rcDAHry3PQ//AMOuGgPcPVAbpPfL5ag2AP9Q4v7SceWYT3Q7TnfoUoL5UEr8ljUMefLfGDU9Lx
g84g0y7A+VEtmI/s530vLXyF9G9Gzon/5sac/BfPYp/f7R6UfZk5L/tsvs2Zta5ezo6f2nT8d/1Y
GxRfrKJpx0dyU9y4P03w0kz7b+22eo4WgvtDFmGHsk02ChJvm2Vvmq442wW7x3FG4Vp53NkmeP9s
diuOcQ0zpTFenCuM82fQrc5OazBN/xDU/75+nUu3z/ZYJC5dcvTEYCiu2GkwiENuUjSy2jj6bdNt
+fIfOZ0/YS/cDJxh/ub6HPnL46f3U6YawEeU5f6JDMRLgfA3mg1phfbm+yyJkT2qCOMETvvOs/Y0
HL8kUImKbNCa/8dNW9YjprJb+t2OnPHB7Y05I1jPoDgb8nnV7lH1KCjLQFtUU0OWbdQu2zk49BTG
wbdEUI5M6fXPNgIens9u8K/HzYC/vjwH/fleQP913XDTVnmxqlbLpPKr/rpSYMxO33/3eoEIL86G
TkGmtVOPdyaQ32vonX7+/pVJoce/2xy+FZiajrm7M+IKe5W+f2WAJQzK5OGHXOBcOIravRadrb9/
peBcPjT5RIAFbQW4hpAXPpOkReV9/0o35ZGJaJFIcZIKnpEn+pVy8zGGoQsTct2qaQLXOPiSG+LV
em4/p1HvpskNHKa/D5I6/jn1k6rEfF4dZONTcmk4qB0F4jiJV74O55eqHFG37HL1zk9cPEz+l2OG
emf6hWv1XW+KwvYDzcg/+YWj59VCoTjJrrA3oLPji9i5sf1FnM8mcFg5hgocF8mRLd78ounSMGv6
7KrtC/lBs4u1/JPSqPi/aFuVHbttVCrj3syx6fZjPopgFhdAAhoQa4LMPxp2WUPTqP1UFLqef6ry
plIuWNTXyoWoiyGOrLhif+KjGjFRl4l+EvgqULW9UlbEQV20Jj6a4nOemrLw3PFcPTxPhE/DczXq
CD59P3jvIBSpGS4MtPAiOo5FpbOPhpyG1AvoqjZ8DhQ6YQp8pmWLZTtx7RbV4v7vyffdEpCpwxxG
zySc+cmxkxcInRGQWzWhxulgqzw2808BawJ8YkSnVxkStBGKFVTX4vgr1CzDjB6mqe1FSwJGTzIh
VIAbM8BJN9uQLhSIzs4X1PIq3+OmPaI2KhIV32/MOMK1b1o2RbkDY9iwdE1SBEfobH8xokFQmDxp
bDdK0zA8YZFolHhpFG3Tp6dmQIbQt7mndvjlqQ3LgyM1MJPSH624RxI2V03NlEebIGaOWC2OwJ2B
30t0obPkIwHgbXMwEzU4AtXpYKzC95qIWZ3ZNA+Q2DYHc4gsjaroXow2uQS8ZM7W7ipqT7UuiCw/
SBrlQo8ZhcjgSTy0Vp8K0HrfpC1Tl/eDXGxRGgQhzpQyICyJagr8niM5CLyaOaKPrVzxW+Uij/wQ
H1T7pgeSnYSCmVMgramskdz9MpO0EAEmeO7+ucxBoDMdglc3QXoq/IK5PBFm5oYBV3RLzyDtCnuE
QQcBplwojR7n7jJwFAYGvP+7Ep233MaJLHTS8EnDMA0GP3OGbs0PaZkLxqxUaxi+q1aBj8UJY3iY
qdAYf/Y1nFiNhvi6gY7tcGxRg75N5HFvqr5ZMc0KPFUDkDuzLbCyqKwFy488yjrlIhmaCtdSr+4K
8oakWgEaD3ojVd/qamI6Lk474qAS95pWAj9oKjOzwtKVrMn6sGybs0oAZJGlJkMOqonLIcEbE0XN
8UvNgsAgr5smE53mWyRoszY6jVXNId05c7IM441EyK+uP54ZHV5j+MwI6t9SP8XOmJOQiyFtT7TM
j/l5H/RBJxam3wQgkLpliaQTfxCVeZyqjlp4CyWrhF5aZa05QKKnBWkrLKfE4aOFLaKixOcyz6nC
8pQogVoqtusJ+bIo4lLGeiUbzIu2j4IMLBhD939ue4XUwZmXeMT03/dN5nN+5OZ145dveKRmhbZg
hUjxDi2qQnytEqXTt1ao5G3Pfpouap0myb2o3Yz8m+ddlP2m1WaGx/PSA+c5eCGgFnhthGtZ73og
DyMwHcw7zWsJ9E5tTKBv5KJpZSP9tkkgFZJeRUqbHw8txEBpTSJ9Aq7mOaDyRaVQHmXHkcfjuDqO
AyWIYmtguiQPrTRDMz8Ky7oHlEJtyPXmdRB5bln8On6nKGM9PddizxDKwqE0ywtbMSIatj8qLPPa
8EwbWup1djgKlTL3NHYsTE/qlol0Jngw7reYskHrBOslo0aFQZUrF0NaQi4lg+ECBKURJbV5HLT6
tUzoyiYsbC0jfe2duHlG6tQmft1GoZ3D93EbO1W7QGSWn/VK+asYBO8/TK+Kila+o2eVVCtNlqZY
dO2oKZZpJoUGSE8ocUPOgcFJUlWd0RaGVfZunFyJrs0AHSMCo3zq68al5SJzUskG0+NCz2qQcafH
KR70VSfG19JogJo9ypKkxz2lKXLOF3lcKV27qNG/KjznbRtwbue5H4f0iA5kiIg1Pa+HMWTS0YiE
yNAkOJuGSBIxk4EG/akLhRKeE/whrSQYgZ9w4LSCNVSVm8dFZStB5iUst7S8CZvul5C5sW7+Jga/
5cplznvRDUepa5i8XNK806n+qRdOmxqvG9XRwuLXFF9x+Oe+6GPiXrStVsb9L5B1ulu+1hOj6Ot3
ZSUkz+lp2RBtVXhN3/ino/UUhXEJLE6EHLepfNCpasmVZdrxrF+SvhT5pRErWuNawguIni37olDw
4MToI+Hz0IDCmO4QGhnheZNp4KB8BHHPqA/R0oRRBPC7MVOK4lfPd7yqsDpWxrR/m3tcKlpFkFhi
yK2lZddKzL5zzKE16x8ncwSHRVcSlUHcgVRGi5eXws3Low5GUaa9JoWWuO4xd1rD605rb/Dr4SjU
itTRbS3JOASTqRNJ4q0WENhZvZoCa5XwJccZjalhfUxo/lB9oF3EojdJkVItt4QOxnoTR43UD37O
sOagoqUXHRm68JPs3DFhASeLyqhUQ7H6uDCq8EwNWsE+4hxrM3qDs657WDaRjyhZbnWhSwPD5tRh
7GMEasDYQp6HWkACgg4vUo3z6E2TZAMGqTnPC+coqFTX6awcO1lN0EWR5WZ8UvvSal5EZliWdBmo
WSf641wzYrBRE8EIKexuyFsMz0KQhfkGpnauqxbNCh0TySh1dM9iqdvhLQIHKuCighoyvMUJNPkk
z1yvPuWiDDFJFrQ1rjkkNNhHo1fk43oJJsgtX+39wDuKaZE23sLtaONYyviKogoTx1t0ZZ3zc4dk
pllbbhgbsThpvIhkzPZ4UOD1MacVXp8rHgUYu4AnbbpQheJWZJEUNOvSE7XIe6y00Q0aKyee0oJI
TxzS55jxCM/YSOTo1g+K3FsII6ubn32/NYlqrRdfiEK58J1uGLzWAm9IKCeDDzw1bimFfBS2AV7o
GkLNqV3wwklOdNZ1xSecVsib963b+/z3QHW84FNZcxZbIidD8WOQe4N54ndRm/cL04zM2nb7HOR+
NJJB11Y6ZEcQqqCnnhcUH1aMKpG461kNHAwqqCdZJHmNJ8qYQ/AuKlE0Qb3o0m7AYvUyN9nHEQWg
7EauIYxbE3hsSQaR9pMPP6PLfuyHyLuWpkQSBY0TD0LPk64vXfql3wJIAy3VOjzL0cwYKMy5Bqob
oRiqcQNwG0mbeD81BUnd6MSp3B5kq7BgkDAaCHyDRRc7JV4vhkCtlRMuvCymS8G8DIiUjCDfO0I4
7B1JbK5TZZFvJXnFK2o3Zg4Ns+z6IGkHeBlD39BFz2Co9Mdxq0g6DiHxQ3qqq0EJMa9Gfu6Yb0nr
yZfF8N0q0Kqa6dkbGngpZkTUOuXdb2XtyAX3DgILnmW6gbw4IYAlsVxJWonW6EpLi8tr3stCj3qW
oRRwpBcBq7i+pFkLUp9WPuJNgdmBz4x3SkQY8HpIF7dyzxslHZh/YrRpwQks6MJxAyvpO8ntI3ST
AOZnYxWRa3DnyG0Ur1jkpNPwQJfA1lo/56RGBa6dKLZN0fpBscosinHR51jTR7MkchrQJxAiiVd0
eCCIasmSdVVIzPt5mwC7Qap1nfd+XI/iJI7QTvm1RAu6pgGcnbIgGBWYrXxH50USI41vSBTWvq/h
Ig6LpMC5UrpKdRoUNAFkCQtLUqzcKi/xYKigELKwqUul7uZN59BfWDw0nFyWWp/o7GeX+D5m5RFN
foZRhSXVgrg1LDQr731FLVblYHpYU9US1WdHYEuVlhZUfQjJxYJK6XMrjpw4M2x9EmBpLQVq0/XX
mM8QkvBft34rvA9qrrhKvswiR96Kg2wAcIeYaAkkdMuyNoVlVJIS72rUqvFfx7FKGmY3pM5d7SRi
ZQ7V5Yo+gtYhgxlBR7Sep8JiTpI2hLKCAktgrvuOmzTiqBGgvuzt5LhkvZokuQUsD2Fkl4rvpJ0V
gI367CitfR1mAvz7FK/OqedCJXEeELw69VGsW9iDP0iN6QelNKcN2kjzQXbdT6il5x7h7mnTlEbi
vRWJ0WrdOYDbY9Y8VdwcyDBMr62XpZI4GA7e4ElxTKIgrIMfS1HE+J436JKLY79qddf2Ak9zqa23
cA0jK2saaRNUkZZr+pkzcIfpdh7HlDWW5sRNUy8SRSgYPmnvBhYJ3glxLcepCVJBxxPIIo/AcXEU
eBOqHbeYUnVMmCfXU7K+VmHZc1qm/Tu9Ar3C+nSaCtYJAjDSija63sNFF3YOzKzRpMqjFnbJa9VU
SVTaLClNUtjTp8NeBHr7WlGyzgwt3vQc4rZGxABmH/WFgdlNc/WISISzDAw6pPoi7XUJPrfReBAs
oHH6OjpyQvBMZhcmjsFRFkWeyzVGtHZM09Z9UpF84QQ5T4JlypLCWakw0sLaiqlTqZ/j0WQmfSEX
oOklbCOFhNKMhjgzsfxUEdK98NIwAaHB1qwwg0BO8lNuUBnlaMaJQyhJ8VRlnZyAL+2UT5D/8lVZ
ZBCJ9jH+Zl6bY04AsXIxoRLyVGK01RXuGqeiC+sitQM9lS8cPfy0CORrs7LNQI0QzTIg0PtlHQxH
RVPUxVu3F6k0GK/jX6UbSEkgrkNioVonoXamJVVEs9dllsklsECRqEsLJj3QdnSUJg8XJp8OllEL
UcKyi8A+GBAbg+drnwamlNT70PFe0mfYeZKWMseUDmxeNF4h3ldd2NXtWeC3TqXA8/WCytEKC+5v
EmlLPhr7E2n6PRN4AR1JenJTm/HlTtAUWKxC01yLzxStzWv2Iy9SHnOYg9d+dOOaZp8cDTEXuQmz
y4h423/W1MQAR62jImLAAfdLUkc+4FONwcIUcVn8lSGkKalNOAV4PU1EIB/xBlX4oTVkjfS1RSbg
ApxVjaBObCdcSXlq0ZIKkLfv18Ci35SIqGbXkc6hcTy8gyqGCzGK7q+lxm3fi8PYO04NpjQCIjyS
QiuBqYtvT6HREW90DBkWzJS3sl6TAYfEdFXMjnt9Yzq24qpDHVvd0CmgcIfXUonknSAhOdWC0qX0
2KRehQE5vHDuL70U1NAvW62S3tVEtIae+NAObZkZlWGLGPKeWUxjJfcWiOY0eGdbNRL9Ck7skZge
vX3iCI7PTrLBg9kaekutzrCB/ATWdQbhqEc9w6+JpCaLORw9yY4OZhqcUuYiTrgc1zwRf3Nt7U98
H7NBQioScAGrhSuqZqiO4LI0QW7HatQAn32iSW8UWlmyTl8PWanbusuKxl2ML2a9GWAdNZxvvKS8
joebihoBPTWC9an3dnyuvXaGNMORDsYkhtSwkYP03pcBLqaXJX6FhiM98Cnq2IyU1GSRDOVoMpsA
D00b5JOCEAneZijKrj5OB61gg91A7uDeRHOMFpqDKbCwdeozpUIkof6RKpD+qW9VcAJF8to3Ozi3
517WsoouqiKOuuzD0HQwDI8NWPcA8zTfvvR0UtqmEQ2ldu5EIffORJZ6rLCSSKm4OM1qI669o0hP
08K9MJKYK+Fl0rdp6Zy6pWY2xc+8q+Jef0s9k4L9NV+Vv1hWVJjZtMyJhLMxvlKmkZTZaqmpsGjr
DOb/5zTxlaFaJLEpY5FTCGPibzpGZwT0DGA1YVD0pO9i24UvbLx1rrMj90cSt0Pm2G0MPwxhY2QK
cBSdaZJ5bI+JlGkxhfYe3WdnDCFOErCHXQCk3v9JIjNam+FLpIYRoUawHNkQpJ6oPvtopGpK0zoy
ajJGHVJVMQDGdqQWaaoCh/6YNujKSMuGi3qMBiDlPLjeCS9zzQ/eEt3N9N/hTzOmLOos7JpCtzI9
DKFpWdWXIPDSoSUokJeG/EvRoZpBQkMO6Y3YVBEIaAIlM5xSPVb1QeefC6chrLbVsK/y2urGUJjI
FBlfRbyb4GX6qArHrFgKjwmfU8zYMIG2hmWshEl7nXIwBl9Gd+rAk9amS7ik+yk2pIeq9NOqkUqm
CIHq9pWbHTmKGfmxpXehVP4OayVnSesRf41hg0FvZVrHryPCjlslkwpt2DRahjiXKmy8FpoIXAAI
dVMkv9PQ7RGxbl0Y7tVist1g8yHlBoe2JpEVpmzoysUUVO5pJj/l9kUIOk6HUgqYaU5JlSE2FLm6
NAMSnUi7YjItO1+XatgfNX8T5QRaZ0oFpXrZYXIGSK5zjxOKIHB43DutXIXnC6nYJhE+WQwxjeSA
hnp+21sIMKSl/lqUXZaXy26cH3AvBcgkUmGZq5g0z6nEWzBq4umdbYRcWLUIjEROlxadfCTM6zgV
i5K4UUSXXl1LuV6raqiVCyVKAg8KtEtkiMzx/evVuoUkrEkDTKvtBzS6zY+00fRLNSMKBWKOCCgG
/04SCAIEX2B9Kh8nLr9mrCkPPqU3x6zuZZr1he961ezPf537l+jCkf5e/VMOu3nsOjV8+9fxVSor
Msr5Q1tj8Orp0zJXvvXHnZz7OvU8y6pvbxef3Zyl3GtZL/buykV/qs0kOlIb9yTdb4qmkaxHFYBM
ZmPAmHPHfmVsF0ffFo1yhKgQVLrJueMEWqQCqeAo2GIG0im4dZtzR/pbyH9TQv4m5y7PK0TZC0Wy
y8AeaIYs23rdW8hBdcH091bKnW9ncZCyQ4ZGIJcls7SUI6OznVcBep0iDv3Xaavkbvi+UEtKzxu1
M8KGWF2vtZ2/4JlDihiOk5PkwbErhrCzXblcBQavaJVKf4NQl/oh7ltXr2C6s6wuF2ZT6m7879St
OmEuBfV7NbfUANeKFfJnRH1rwm4iiD7Uvd9qH41O5E3ywSsi4YVWp2hd21mDZ3j0FxPUbi4iRMW7
C71MjHjRxrXRLLqhNZolHwRMSzhn+Y+VpzlgNRI13lGfqsMFkjqhvtCF575hYZX5NqFhrFkp0kzQ
94ixfXZ1HuXHaRCo3ilCH0p2RpivwoGlWppaQxkYyoJ0g+KfIMfqBFYuSFOd94miRIpNaWLkwQda
dVnnIepYDOzE1GoW/EpTLVfLZdSYLblQsr7jx2VIdfccPN6+j2CzlidUqULxcw4uV5delXSIfxHO
1KO2qllyEvNMtUO/qcIjLekwF/iARm0hBDu4Vl7FUbyoUwTwLOr12UmXiaSzeBQPiZWlRU6OSU+5
u8hMPWmOqV4yZisdpHd8xHnH6uaoKkJELKwyr6OqXsao83CH1whIN05mBVVG1deR4XennCFqaxUa
KT6FIfFaeLBmGS9h9ni1iswQ4rwe4vgRc/togbwSKcrXrkaD6DqKkXQXfaaa7s9xgXtHjqvQDgHE
sEuQfh9IAuJqkjx+A3s+da0Kmaf2KFZEr1u0DsMM+ofUqnISOw0ydbADGm7HGgSr1SqcZycx0fPY
1piah0ch68xhKdKgCW0fmclmMfQIPrx2B1a+yQ1eKsdq3dEQ/mATdydtxQz+lsRi6JdRFJFm4bhN
nttlwzXDbvPYILZAyOUXxnr21jXS4EMWiorbHuPaL2xQO80OQjP7eVAijoCKm1ZnilMU570H29Uy
fUc3LVHSPrBqI2P1YsA+V5kWCpNfK9549FT1Mvd302NBctwTs+MW4lxUPUPEOCztKOg6RG29MmIn
jPeArefEAsohZcpPTElzw2qD1ie2AvsheW1kkffvLshabVn5caEuTZ3x2i4oIiEWwo+lc6TGXXkZ
wp8m9oAIWyiD5MrPBP5FYruaWwcW0tMCaQA4nppdIaD8kYi4Lq2cuUK1BWuTxHIVvQ9tzp28QSrP
AM5M168R34495tlp4FLMyzOVAkFRwlYlvvnvpouV30MeVMzSA+L6C1QSRC00aNtGsCqrtrCKkivu
Ue4mwTuRxnW9CLmf6mcpIm4foiI3CSLDQ9Xaauf77hIOqlgpHVywRZh4en6kIE5IrRQhqmNDTZx0
af5/9s6lyW0c29b/5c55ggQBEpySlJRPZ9qZttOeMPxKEATAB0iQBH79WZL7dLjc1VXRN+IObsQZ
9SBdLYnCY++1vrW1Ov2BDSpPKtXPvaywW8NtDzHqS8cnInTZg6PFkrJ4vmI7xG2gkEhlmOKD6mki
ptIHils0A1zgTsEVewP1blz4l5avpriJ5mBWdOfxkOB/KPbadtisnrNntw5d/NCM26zfcs/YspYq
b3pTF8W6mOFguXbNl23doO1VUHEjp0qZirb9vk84JbCxwhSqdh57aNZFFhWBPfBWqp3WTNs4vRJO
EPVxht/ZXxURmWgZqWW2T3vkLTu0zdrI2zy4QX1uwQWkvhz3cZmeVJvmuoYErs9HLl0nI64F7XF6
47zgwfPDXpDBwF9IvN9uDF5ED3WOBtu1VT7j/D4AbIjym7GA1f0BvX9GT3xJ2uKNTPrF1CtZmPKl
bMfBv5gNDexb3gBFKZOlUJsro4bT8XonqME+5pIs5Op89Jrm4HgkO1F2a87Fd7iCIbblFnzUQfle
o6yMWrKnRyiaY3+QYIryqhs7q+p0g5RWxts0jNdL3/MvABDIp3UjUfS0rizsOE4dfQt7yG2P6GCS
L22IFK/DNip5cOu+JodUJaR9SUwSz0ePPo9UG9l0KNsodm3dOrZByh8hs51gaTr6XEAj4gcKuGMv
N7qJp4y45FnH6JDKjvuZV7uD9FviFfKuyuGK21KRVKBgXPLmTjf7JkvdRUbUNBkNrpORbGsJPWSc
sCGHEQoZndTbkZLWnFIbtvfrwFp7LHY6yWsF77oow7Zigzk+yQatfYsymRK15qqyNs9NnbBmSq8b
PRRgoVobj2u5NGPyqbG651fdGrHoJCbsHnAGerInuMAxrPhFNWdAqm9CyTIaQrmNphmOrokKUra9
5ngq7aDftVp2rGZU2mNMN9TOm8bVUU29FeKqb+k0XedqSJ5ZQhNaJ1OUZvfJTB0tk3Xk6SlNdXg1
3E1ZiY4++Yx1LOeSz5IINKWiFQ9uTeBiyNw03U2xTeP9lmj/PtL7oI4az1G98SuP2aHJYZQsZSzb
ZD60LcWzjmOpi5tg7JlnmIb+hBbNepyAuh2rXWBGLX2C1sYU1lsb24cefXtcZQZFfanjdX3q0OIs
OP5p8ur4mSSQkd7SOqbZ7A+9G3dadlbkj7pbeVeOpmDqOO1iffZmFmlNEZ96AneWfW6nxEKRZxnY
AYg9u4JW3OM7yvcxaQ4Cdgo5VzdZe1CoAd+hNVdLqYkxON+43b8G0vT8SKImfZvso0tv0L3z4ZCg
qsoOK8CG+RZ11W4fChNwkdckrAm9mYppl190Mc2zOiw8aXhTdl1mtvdQPW13UsnQfAtDxIYqlrN4
XhJ097ciD7J/s6xQDb4NIGteaZPgK12BOmhgJCpqa+0ytpaOTstYxihkiqpjE7uSdmHjaT7bJ/XY
pT16J6jM+m1DvYquFJMyP/J1QOUX+iwbHhKRmvU4623Py2zupyNbommuG2lIjT1sFcTzfj8bJl7m
pRn0iFbQbG6qBp6JL4mB2l/3ylp7JewQ5ddLQdWnkQS/PCR6zMd3xPjFPkVtNEOrTwf7Wug5TAfa
k6Yp5eZ8fKM2LvVxNKTP0erZLTugIch85YtZdzeSd774Ivu9MOWS+mR4DF2qyEFGkWUvYBJm/Uh4
3Lkn1qF6lrLcjF2Vjw6RGVEKtKeW23GArJTBovAz9m6UOplgF8ZtJ5mq1iDS+a6xbfcqIhb7UnRx
3p6ITzqNu9mSUEbTsLwZbRxSMBjg+mAC53lTJnz3FtrqgH+yaVyJN21qSYoKvZP6Cs0gvccN24YK
lY+Gcxyy9mPQSr1FddUsuKtTl5SNaHh8nWJlZSB1vB+rNSP0EwchAp+bDaSpVJyNqMELVM/V7Eb+
ZWzadCn5sFDAKWKIOhRXJlpLXHDbPbA++wCdi4qyaZL1C6oWvx9l22pYRZ5On3M0ks/5FFRcNWiQ
3yoNs6UesqYPZZaYMNe2G8InnIjTUsIBis2hy2HRNSt8mNKkeK7HVLb5i9x07HAwUdqhttoiVsJI
715T+OTjaVzNbMqho/bDvqdqqXY57G3ZaqPIESiUfG0LVApHN6W4lTKQdPwqYcDn6gDY/Su0om0s
uWv8VFnRe/zoHjwFHNYu/Z5rkqMBEls8VjkEN1npAchEGecS97uwejBV22bhSphVWLgpdNUnFUeJ
xB2i7IsfSN9XMRmyuYxs3+vKtRP9ssg9/tE1jV7LQebOHjrdoUyl0epcqYdszcoCjUb7U/z6f9Cj
P4w/+icMTv6x3H8Z/z9o1EEN/kWj/ofJBec2Hf/8Z5uOtEgMeBSFOTs35DTDX36i8eeJtuiSMfIW
Uhr+Dcdf/tGlR/S/UsrOA38IKTD+Bz8b8M82PUKfDj8L+YgkRruOP6X/SZ+e/SaRxqB3wBQTULWg
nBGugFbwK6k+tPGSUpof844s8cnqUECKMqOD+HbiqY4f0SGxJ0iWuJq7PSzXe1SwqCIAOr6LKANB
0YOP+zL5FF2Jm9X+YkE8PHgGHWiRaHVrsrXbR9vlIDXmpdve0CVr+S2AaWsqWqDYKxNjo28rhWRX
FlFX7KUzfd9VU4Sx7yXsGT2C+HDFU8d2Z8scZ+QOOGfw62GF9puemo2L4mMsoz4vAyqz54Gp2B6p
aptXoWJhaiXMDmxKu62AZq3lB++7acDJK/EKuRy75xy9TF4VEWNDPaBti8u9ca6rVwtGroZqwWnF
UhgPFR+neK1knywf6CbFfjNuqjeHec7hHE1iYAXOw33bxH2krD7lcb8Oe715PgaD7pJ08mDGtOtf
f1lyf6K4/FFv4chIEJbho0PayYCzFue//xJy2MYxEJ9l1xJA6oOK8+1jA4px/Bsk/PflUiBgAMwE
P5GNhCjQeyzaX1+l0P3iVpI8bKtK0zoa6GSu7ODm9moVQcrHv/5MgKHw//crCxwjl5hiVeIFISUV
KRJBv74ecGvVNNJ9hdZkdT2lSr/0RW6+yKKYh6sgo6G9KYaeTId8zkiPjr0tAHD5YLdDu8vxFuhU
2pdhabdPneUUpTe+tGn+AWmCJ8OLgHnan0adiEd4r4MrF7HwGO0HAL5b3NHLhmoCl05JsgZrT+wF
RPh0gtNVSrvvN6nde1x8RrcASYwY74ukjZbHdEmGj5x6mcLkXtKtDjTnhxAETSodwbOrHRQmUwo0
2vy52dIxL7WlqTmEPKSof/loa+rkHEr0WHa80jbd/E0uQd4A2wVre2Td4L7HBneXx9pSFbO8C4BZ
6NpezdCZrlywkG8mySJ+YmAwfyy8ZTcbG7e2hh+lQtkpiDLFcphmiMe+JhMautVVAwHtU3UQhR5s
7iNZ2kBA4YwqmK9qCoGWYoIWUM47TM2apvDyT0Vs2OPe93NxIzOZbmUa8AhQCiv1dRGr6I+4cySv
ICGruM5Z0kwVo4OZygbYxJekFX6rnDI+qbLISlrObdSYo/aqJ+9CgGxZcd3mGx7H4N7MqZnZXbaY
da5imC03M2sErHrtVHFrieakCgV1H9u0MKpEBmfsUebhfd7QMQ1dxbD778KGCxywTOSeLQQpUUai
oOSIqib9GFAH87KxLvIV6Xi2HFoz5yBSqGnPn4orAJLQgJabJeJ4FMgB7U+jaAiCEHBtZBm7Jaal
T3u+n/aESogXa9fMoIymDaW/9SIHCqryu2HRpq/bNN2j63ZRHdi8MMrx1E1gtKq8b2NZddsU9weX
dDHaOuguHxQEpR+A3NSPlnIHLitCrAq7MWTTzSisubYkcuzMz4xZjaMvXAF8zO94IdetDDYG8RLY
GxiXfX8zStslR5526iZMO3qW2Qf2MeVhfw8pbLwx8bYcxn3ZfuwQID9KPEVSwybsxgrdnBxqsaGI
LQGUOlONjFJokwSWYsaV5xVa3r4/bL3vSAlPGujhQhh/WJJAv2V4xh91FAl2y8eikBWxieKV936N
TkHYNirZ5GBSN1Lg29AEjmMdS1A8UA377cnHs3HHMYVEVFLlpauk6Pu6id0G/I17qY7LlvPrJQvT
q8YB05fd0G9JPS3Mvg882pNDnxL7nLRq/wEfA43TlmbzNduTSJwKlluG0t3oH/gWVV43XmxzWaBp
GQ8c6Q9aTz5r3g7A+LqrDsxAW6JliuZq8HoPpcjwyxEQLwb+lROn7yPv9+QWbjV/3VOWPWyxGH+0
YRjtIZpS1tex1TrC3kKopdSb7kOVpal63wZn7/Mx7K/O4NCDgG2al9GsUweguZW8FsmIYyokG3kq
6Dy+86PHP8MmSkVJXCF97eWYPwjYPaLWYrP5US951B+5H8W3XtDxY9oq35ZLHhb0+hHRRR14ClmM
rQ3WX+BGXs0p+sAjdKniXcNhAJZ9DloWy3p3eLuexlPdN/H0vsH1qKAc0eZHFljWgS1IQRgMhY59
RfXK7xaSDtx96/cepXQEbMeUDZYr/s0GovIOveHwNob9Jct22id7VWgTu7QUItDhlA7ossMt3Paz
YuqWs5QOqBcghEsYpGzoVlHNCGyJEsdDnpfUFPmt0j6ccUoAYMSPW1+lOAbWmvdEPoScbWOVgcy6
3zsp8sNYAClUsO34VeR1/0NmaO+PmWj9eztFTYZmKeoJoFgrr8CGzn2ZZqrr60F0hNtTP4N1LPzq
8hqNqIQCYr1PTlqJ0aD/H7IRvRVqgbpp1SDqrZGQ3V3L4w/bvCQ/bDPx78wwPNXFi/YhZSR62deO
YJE3kXzthE9D2WR6cjebgkwADW2iHnTobLCFuGOuMkiqvMIwhUwiIumGIzcU2hf1kD1L3ZB9Omg6
za7kUk59uYYmzOW2T3sHGTmjpFybrPFomAqc/tKH/hmKcvQNgjD9VIRleUD7l38crI2/9U3TgMCG
rIiqJw3cY59Cd6n1nGxLldh4ZfUo4smDVN56cAq26T52eRTRKisEkzVdV6B+aLaauIRMyKaDpCDq
28wQKPnEbyjh/JlSjeLlocHxC1FZL6ixzgnA+JaZgX0Q8SKfFqx3WzWeqbdWEZz7o46bh30BxVUX
iwttGck9SuoWTeKnUawMvVIU2qGGPBfamprR3LAdu6uE+ENFjUtQPW7d7HDpgLBilVTt8ojMG+pJ
jBHW30zaj7ZMUCa9TqvrX9Qqmu9cxXqGnS34C18dvvwEGZ/srLGLpST5kH3XLZtRRe6jBytYLD05
aLVnz8Hq7MsCDfaTWbDpyn5eoCXFap6WI4thIpVEBEg+UAvitJS8QC2zwnF4MX2TvcB9DOwIf6vI
o1BqhdDMrdoQIxpKCNvQ5Bn0jVeT+LNwTWfyZscu+zzAxPnG8m05K3BRs5Z5FlpRdyadVG20yte7
kefa4k7fWvs486KD6B4WOEFSdTBJAuwDCjoLytza9qrap1XPx7xxSh8KxddQzY3Ke4jHXI1VwyYN
n2mUIblj6R7yU44UznJbBKBpH71IG1rtkYzWd3vbF4gdblv/xKK0IW+2aN6nKwu+BCuyRzLPotsY
QkP3amV0SdZqzCxLvvbNJNaujInwrK8w/BPKSJlNvmfupKaOgFB1sC7piLcBW+qjgpGvbyY2Gt/g
RudCARYWG9tAJa5oF0qjbJBfJYMKeOWFTvdqGJqG3ekxyciGmo/kkJhR4jTmMcr8NnpkJSghVaoZ
a9HlQyTptsqgao1SZDYliR59cEHdcVdEjaj2eA7td2KZjo6mByfzqCzUu+8wlPF5eNNLSQ/a42S8
BtoeF32ZtLuKXRW2viAVKfggjyMwu7Eeph2fAnCSRysDg8/nJ3Bck3w/FxAEdQ0YsnMfgp/C8B7i
uyFHPQPUeHadYWlSqjSA6kUpQqCBFXMHQoRB7yRvZZtmJC+TnNnsnQxoPgTAth21N6yiHLdo1OPd
1rsKqh0hx2fD/N7bxRUwvdosxvkoopAfoPzR+T5qh7a/60EMbvfAVPJlKMeIq7wr2x2N73VD7RQ/
uIlCzzII7m1vx3FtyBOZR57dGys0qUCDrh+K6KznJwqwdam8QXnDt2CqpOlo+nFrd/8K/Hk2gF3s
erbNJqKvepFuLwCzXXOAK7zeTpmXvJxVs6E8SS1uwx523nOE2nov+y4O2QFIQ5egwFuIuOuyfI5x
UPoQVwO8hxNw5TStRr6RlzaQcart7GhyNbVUhwMfAhuvC9YWyL5sUxsDx5UWHlKKh4/11WQ4o5Z8
RtNKfQC3Y/bBPUyLTtvDAhtEIdODkryWJgK92aVGyAPiWuJ1SNDRl5C3i65EXMC+i5mR4crPzJAD
bWKU9j7Ry+POU7yz4bZbjaC4uvMGHyRaJdqEjaIMRvLBpDWUa/1ugwP8jXRF+j2g7xUvyCXKFz1a
8RaBhEaVYlihIoOGszuExH0DaQls77EZKA5sRkDyl1jizuOjD/B8swS3N+TW+YfFkmjLJNrlFbch
wLOynKGZiL1G582Z3a/XNnfvd5ouHxhuQZgzYeohmq8yy6FezdtbPgxzV9IdyNWpnVPNATWNeGAb
3I2HpMthvcSFEM+xzcyngHIJ6hZuiKiGb5nq49QisHJANi98DXnHBXyrVk/A/xvoCCASJL0mrOPf
kFsQb5tM7k0NGh2OU2aVQV+GmC4upc5AJlVpsi/HS5P7v6LZ/wH98Uu/fwZk/jBU4v6LHb79SsNc
/v1P3ez8y0P4dWyMT8CUZgKR7Nz5/2OmBH7GPDkrVoiDY1wOJkRA6vgfvoX9F5QCCpGCZsg85JAv
/jFSgsT/lWOiFUOcmEPASAj7T2QzChrmV2ECwA2ueBozZJUTzBjFeIA/ChM8FCLqvfhiHY3CrfGo
ON6MyP3h0OodnCoh+47KUiyGjvWCgj9lWHeAgiO4M7xjWp5wF/RZXLlU9M4/bjv6/OZOYTrKBJHK
pm4qaWzsK5QrcDGl6wVfnpHtjIoWxmo60OY6S8g+CujYfQ4XLJuQCvwIe3XQKa2bBCk7hFeIRJyt
6oYoxvVWE8jIjj/TSAx0LVso4kt/X9CdLOvRBabdE8wDpx+9cI69QKUEtw3LIR0eM4AHaHQx5AMe
hilMd0NZm3tEz92eHQqcXbhzcqH0URoRx0A15ghX6rpg8+ye2tfm4pwgALPaJ5baYnxXuA013ZgZ
/Qm2BDyXfCOzvUK06ezFnG2Z7uLQ4HSGW2OyvsvhNHC4OCw0cHSaDXlievF52Nny4ZH2eckcRhYc
Uf3y4SG/OERqHbv8WFycI6iOqX47XBwlvk4OpdnFaZJn02mmnBTVcvGiWuEQp1AXj2rnTL3MaGjv
04t/tS12fx2zZnbfqHCqfzM2e5zcJmfjK4KNdo6upM23JE7n7pRChtrejyyWRVOOALJhoMmYB/nF
xG1Kb1JjNf8xjb7tXmDGBvsA56CYb+OLIefmoRgO7Zqv6Y3xE327bnrkR3p28szF1FtwPi9ld/b6
ogHBkgNNgBiVkV5Ic5AXaxAZQdiE9mIZyot9GBD9/8zOnmK42Iv27DQu2GoKoxXOBqQ6e5E5aWBL
JjSDRQmNaU9r/AnWpRgG8roSDkNTnb1NmQ5wqzCZgQEsOrufNt84qleJwPLSHXKl5xHIw8UrbVQK
37S9eKi99PyILBGc1YVMMKBULMkMKRX51PsFwL09hBibGYNbogQIguwL9aZzyaiO69m5HV083rcX
O9ewET13J7kUD/nF8hUX+3cZs+SzvpjCIU7Ca3yxigGjYcMgggQLWVPMga/9Eut3ZtwSfo35Boyd
1ov5jJLFixN0DnuUF3tanp1qnW85VJeLgS2kjQbkB8/G9p7lMLn9xfCOix3VP5sXa4H/Bz5VsOLz
6ORGP/Ard/bN5cVCj3766aDQYa7PF6Od/XTdSdHAgneQoZtDfLHm9cWmx5cCy3672PfUwsmfLqZ+
BL7nLZx0WP1Qb0AcoazdV/BOGXCANs96UZufmIDR0Z2+wAOcn0GC6QIVJL0AYKB+wgY7BAeITXny
jONWPFEEy/cSmQNACvA7N/oMiCPeTvICMiAcBqhBNMqEMlxgB3IBH7oIlN3LegEi4gscIX+CEmdm
Ak952x73IaNv4YzHwB4ugAVYvfUKHzwCkA/0AoUTKAx6ITJQY6Mv6S6khrxQG0KeCY4V8bW83BBX
UGU3Jios5TbvvUXSc1jnI8Y7JBoZgknnshwxeAIxTsPJ+JmYob+NKdrNRwKsZjiCUDEMhcbSY9QA
OpEvwTL2FjICTnICtg0hmzBuQMg6Mb3mMyVXK0758aNxW9IeeCInfpKoXJM7Bc95KdMtScTJOVK8
IFw5PFMxA/vogDTvdzRPQjhksDjzyqw9746ICG5Y8AajQSpMbRDgVIrM+fbNtoLauO90BDW2hKRH
PjiEdL8gl6XcxxkuyXJM8WjGutmhtz4x6P5padEmyqstkwm7Rum0r0cmWDS8AfEXP6k8hcnIekAJ
Ny1d4hihxZx8XduUIVCuthw8gFUqfYDAvCWHOBrnobaI1qNP9nlEDm4OgdRQOb2v5gkM0Y/Jt9QM
sKwTGM1I6SmxA48QBfLqZdyqyT+iX3cdgisIkjtVZUE2YMCW4POdlAQBPEcQ9nWQcrjORXtLFQyF
pQoqW/I71pnIfuVCNCKtkNmxCPx7DClIq4hBdv9Olp1D6Y3nAbqiGuL3M7e+G2AjQ3bd4euYBgfL
OZqVP1jhPL0aNm38MVfTEtdbd1bNO9/PaPvPB3rVrZ1xjyvjuT9JJEQJkkp2dWj1dAJ+okZl0q3Q
hiF9vjMA4pYKuE1Qh33fkwSiCyLvb7q5TXagnzLxpc+pE6cBiKarQPWStxS4PDBUhVZbXMfoj5IT
S1qiIKV10LbTlLfAw4Tg6kUNayBd2YlOrqTSxZByVP9QjOaxKjrTLj+kiPxwi16O5flhaMZd98cG
uv/yhQfTAwAU2GFI3q6S8h5gpif9BzjCe0pqE3jWQojAlztea0wSiPVhxEiOZj8Uy9L6+35vcnRL
bWvWWzq7md/MoJayEyVG4osL4ICor3IDPAlpXBbPTYUDgtMDBgKQZi6HGO2WqmWBLJqGRJTsYE13
1yfryZNo96JUTsfhGksXbkhJPEZg3GuTRtln6LR+vl+TeHQPWw+cAml2JDXtx5GkI7tbEk7IPXGY
jHTbRt2iHvmihr4upg3ZblTvQ1gfx6yP/PPUQIj6tAwqDtAmLfiGCnWRl9eeCOT0SwG00b5jDSz4
GcKmSF8HS7vmVgMF6A+UWd18ago2TAeDsRjPCWYG3ePB5QEOP+2/jrlrYG9CP+/Wzxub0dr0bSP8
bTGqjN5IVAPq2beIsn9RYPW+Tj24qSs9rHq92zNs4+sG0wjkoS8yuj0qM66sgrWZZ1fwpPr2FtII
NTdNxLf+Kld9WF4MVjpWYSyF/bibjj1Z4/pPkFoTIKTmjHv03Ft6GkM8yiuhmF+rbe9XSHUZ0XFN
1s2664RvMnqG2zls7zZIXAa5fDNJewWjLEUiYWkTvKll2t61MQ79w/82Pj8pfXIeg/bveYGnH/5b
+0PrH/Ov3c/lP/rZ/bAMU3bBDIAXALubocX5n+aH4i8wxHiBUXoY4Q4h6Z+9D37RBkMSzkOMSAIE
jgP+/2f3E+GX0kmMKwW0AYr2HP/1f9L+/OYCE0QE4iRBtCrPMR7nX3JVvXdIsBWkKZ2mEXh4DmcU
Jma9+L34G8P5j30W//lSOZB/DJ/FJ0rOf//F1u5x8xtKAJvxxrc1ggFjOWJww09w5d9OGPvXV8GQ
NwwZw/xCkuc8+W222jRMmL8ywX0B12owoggB+z4S/G/mmP3JqzAE0uCaM4afFsp/6xldjM/QaCsq
PKcA9DxNQETM8qee8G8/S/LHaXXnR4YEWobRZYAA4KSmv30YDBxhW9B9W+Hy+j65OwCUiHrR0nWu
6gjc2wDW1ogSNtUdc03tTFwzAewBcloM/DoMKIfi+zy0T7+s8j9BFM4syS9mPt5YQTFMjcYUgwqz
PMPa/fW7XFoIVBzSbNWZpKmQNHjCFJ2lLHiLwT6a+rqZ0Ub89WteFsjvL4rReQXmMSZ4SfbbAoIs
vUFMg9Ba9B2/3odouF5iMld+z+cT42asca9sBw6V9not1riySfamb7P9lKV9ew2K/jwmQPCfh9+/
/ZagN/zLw2A5FIoCMUGG/frbt2Q33HTLmSDXuKB8PRT+iNAlieq8c0NWumTFbSgSn7wLen/KdgKj
SxagCjp40ogdbne8a+wJExkAx/Fc/IikEMiypKiJSzcO4jP6+eiWUxLerWTd+xoCPwIYEeTkBiqE
qWwqifmbx/2vSxy2KJQZHAsUl83v8+u2LF9Qesdt5fOww2WT+jQJutV//aXiIPt9IWG6EkH8Ik6y
FL8Z/seFFFTqMybTFsVfHA7g2fY6IARYQxaZKqJQZP716/3Zd4WFyXP8AifHN/bbwqVUTmO+M+yo
Vufw8FZM3DA+q8Gzj/8XDxC/V4PZezj2cVikf/xoFsRDPE4JyPgMgRsag+508On/bvWdn9Bvu+L8
k3LYEIioosX57QkmblzaLsYTDLTo38gt3h9yvtiDAgd/WhBUPsaJTI/OASzGuLf8oekSsBGwgcrt
fm3OgsR2PaqnpYUb3/rFPLamgDk1R+xqIt1nYGcShmjkjjRpwoFwMt8yCMIHjWB2uYppxAQ4nl3z
otF/c/796/GH5Nn5WkKBiQXy+7DOeFVAZFukpiCkI7CDKV0VwZCPOi/gHCD+nWHkq7tXmBDyN6vk
T9Y+MCS8OItRwdPfg7/Egh1ANdlWrU/bK1ShoG1dN/zN2v+TQxTX7hn2ooh5g6r74wIB34yxPsiP
o0Ak6TkasJ/CnjY1ZpxkFWYgtMcGB9rfvOifPVMQipBksduSOPntRRHliVdcj21l0ORVYe/UXVRw
9aRXAldOJvKjS70+8ryX13+99f7koeJeRomB+Da2Azu/s1/uf6DDPGxeyso776qoj/Zyzif3N/vh
TzY4LBPGL5cEiqjfNjhfKFR+DIKsNIshYxKyX+VT7EGeIz301x/oEjr/deuhfkuwRBDehLCAoOb5
cPvlExHfogBBDA4SW/J5lMhfub3Ooqg7Qc7sMexrfhL5Mh8B38hHb+G9G4Sa8CtX5NRLrk/jlDqk
XXQBpKnv/sPH/fPN5VDW0wLJ0XOq9Nc3VzR04mmCNxcca99uIZj7Zvbx3+wU8vu3+vvL/PatIuXC
s7CAkOr/m73zyK5bO7duX14dd2AjowqcfJiTSFUwSFFCDhsbuUevHX/H/gnKz77ita3huosOIg8P
gI0vrDVX4q84u16EyQA2SFvm5Y2VZHJE0aUudGAdD8jUk6CGYYAhPOlvadvsDeylbxPQaZbblnls
sePstLl84ZXhbV1vjG8HPxtZt2fl1hzzlJlmWW5F73//99dyrah/OUapqamDjfWs5tF3/E9fFwcz
QwiJIq7zvC3yKvk+Acl94sFN9Q3C67eO/S31jpHrdVC7EI5GZky4EGbqrAZC3UvTafjmLB5ewdve
BTXBzgk1R22K+6JSGpSu2hYy7P2OXXeejgwQhDUgV4uHtLA2hgWeye6R2IXI4LPfvI0+Xje/3qzw
oBjpr9UaZ/a6UPnz/SCXqBxdNduB7AXu1rQeX/iziu2UJv6JqqPe0McMIRLjdkuDM96lNooRv3K2
UamFqPSs35xE/+Qbdw1Eob7FIU/19On9qAwZ+zkzKGqeenoqbPOHJsFVsdMG1mEV829+nVgFpp++
gBUR5lu655kOb+Vfv4CyQy2Be5Hx4jiFGLsucgeAQj/lWtj3ZbvPKSiDRUUOGDqZb+u8XFUd028e
S+OTDhYcLo8Ehz71K6ev/vm5ZPjerh2FF5hG2WxHPcdh0zsIbLj1L/qkWjaTWOxLo1D1GZFEEY4+
vFFsgd62mTAvxE0mXhv4tvumKfMTREU8QZrlP0C4lIARre9ABX8mr/zLEvfzoUobunLHDB4Rhwfe
//SQI8dC5oQPkUnM7OzwG3wrYgGMoKrz31ylf/qbbFzmHxs+loa/XqROyqYd5KgFmlb9KMtS7hvk
3CHbLe03v2l9oH+5HTBrrK0iNHnDcq2Pqv5Ph/fcWLOw21X/IIV9+HqcEGPvagynmwmz4m+evr/c
66wW8eRz+62VtO5/evjEkvTSH2sqGbUYeysZErC81r5Gflh0v2uU/vqXefRkwrbo6wWLw08Plt9I
Jqjo2cPIWaJVtly3WzxdMtALu73NPWyu6CSz37wJPjrrX75QjlAGE/TDjP6oez/dJOy79K7TVulQ
pTae3j9gob6sh9UM558BSZ1y19pD+r2grvvNQ/WXu4bHCXmGQ1/KQMN1PnVgxWz3sz8uSWgmg7k1
oyYKM5Z8VN7j767kX75cfhVYbttmLmwwOvkkY88ijLKuQRVTxJWBp8DHtDc17rZqlLbJ8TUEIw6l
3b9/O/2FRAMUwuIR5As2KG7wBfz6WAxGW9pRj6QTiJzaY8fPNhlLnpPEnLCvc0TSlR9CSmqum7iz
LqCY4nUD+Hds4/zxN5/lL+fo+llY5bNecQVE8U/3spcOcpm4huHUTdrGcBWKch+WUICHFntH5GKz
igadbTAqKApNHehAp/eXv/kY6138y+3moU7iOLKE6XKbf9hh/vT86qNl4f8om1Cjur5hgtJcOkZT
71raLWgO8Xtut9E+acd0Y2STuMaRrPbwDmfwnpr9bSrN/ccn+q/643+Q9f7p4vxF/QES/e9Ru6tl
6uP//je2yR8rPGRF/hO0w8m3ykj+pv3Q/xAW/QeeJYD0P/kmfx+A4qgCvmjzP5NAwhU2uAf/pv5w
/hCcaHSDaErYutsU5f8B3MRwfr2NOP25mfn5VAbITPh5n144jb7Mtpv9wPFjOftqZJ3qZpU1X/aM
bhREQr9dXhu3nq/MqvTFRaJIEgjH1E+uNEOUsBkM9vGgLaIb1PnRU0awxleQ4M0jCScJSDEDUUig
2xLrShLrtP8OHv/XGnGzGWgjOkMUjgkORl9IhKG5PfTXFJIRckt8y3hPacTaAOh4fWMWVtsfDMmq
eTujM38RI+gIZLtzK77Aao+SfatwRu7ZLiXA5r08PfqLZCQ4ZsKRj5Voal53FKnOo6kZeb5thIb+
YM5HuRmKOp/YqnVEP4RV3Qhz66KARNhVJ1p/dGaM2TgZ/FrsJqcS2Z0CbGyFXYwMOepJXrnQ47i8
pDjJ213mYgLd5CsTEsipat80/GaIOpwuW3nEdX5dM9zej/is0hssyVkShzP8GJSm6GvKZTem7TBf
t71Cym6brkP9I5cBKXuPSp4KEYjbBUr4Kgot6fYPhbDJrfCNyvN3i2R1WK3640G915SucSg0p3m0
1WRf4dhlzb1TScoCajEhWtyywhPvfpxGA6O4EexUV8XnoXQ51LIWYoPsGq8IJbD3etcMAqePV8bv
VkS0Q+C4NgoQf2B5wxSpEB4D9LpnZV1l7b2XI13fszYdZoiW8IODIc2jPNQMJJxHOGmLvp8z3Cvd
UiYYRIcG7QeCe63A1BLFP/pIxU3Q5x13QTsXEZZRxPETgmQ/YxcnF/kOh0Ql+xGFfBZgyEutwNVR
4CGjV9m6HFT+I4yVMhhqoK+Bl5UzS/0sHnGSNDJ6VkUzoDMviF9hXHZO/alq9jyRyIkqdL/3EslN
iqTSymU44sivV9ppcYVpUP+CJIf6NC8GxfiCNRm2KnN0HwEgjHk4zq6hAoCoyRwixSzfHemoAfu5
MS8bhSKAkZGH/HPbQSG7WlKZfl+wVLshQ9T61kjL1IQruNRv8ArHM9wLP99GvpaUG7O0O7WdZVE9
T7bRvWVxDsCgTkr3uzGkqTrOi5+9xX6W3OA3QkXPajbTQpmbfREYiYZka2gc5CnQPyb8/Y2FrytP
HCCvOdPWNdQhy85jmiZ6QHW4aGGSV9q1UdlWv/Hxx8+bDDfFMVuMYVdgbKkDpD8ABnptmoCEpjMa
UrPTtaDDSTfA4HGKr6av5S9a19Wr3Tg3EBPEVvtWzCYNhlV6IL702jVYLKNLhCtrDOXWj2EUh15q
kDiwiIyP2mmGc29maELZtzfdW7t4PlY5a8Dys7BG3/vTkKBsNwrX3nuj3qKtJYFGhVHUMVeeKM0e
QeRLLRyHNPpeIE0A2WxmcXuxLLq10k5MfPsQgsrbpdeSS6totGqTLUX2fUqs/DGBuaQFDfc97vKm
LO+g3/k9IobZ2S+ZMRQhBsvitce1/JU7hgGhnudefQC/n/n8yVFzAgqEnMmcYufR8DOJ0wVStBNi
5yG0o0Ref4Zlbn+HKmyqQICXvKhFnyKeK4rGCFKVVJAXQZmqg7usauMayUXPgcp2tPKTYtiYw5Ts
C7tw8qNTE3L1s4r/7xv+fwyK9X+95Qz+3//+KdL34xXP///nG978gwkTpj1GNB477Q8J5883/CrT
pFKGbebT8Fi2t7aNf1N3CuMP08dLzYx1jW1nJvGnFzxrFN7+RG55NMh0wv/JC978tEP7eMFbtNm2
TZWxeqStX0tnY86jwUOAMzaJPUH6tfGOorw3pYA5OxvODrrnKAFZLBIVtxiZ5W8HMiC+j9qaRZGz
BPlmlWJE6Taq2d3Aw6770J6inLwVr0gjbKBZVWzGSvoJkxtp2NvW83KBo0CsBXLliQfCNJwrOAwa
KI8xXopwpUAY53ZqHcbwPTqVyxwhtxXwixtgnCM/8rAk0VyH4GVWf5hdjPW5tut0QgaG7uW4SuOS
m0xqOVKoLstLEA1YpENXS7wmVLwJvlBY5D2FBLKWk2LqAYoNVTvKHgwJmCSbYTeJBjPuJPjwAVq0
+TzFagCQYDhZHoosTX9IN83u+syenS0/wlJhLw0MibGYyCCQpiUfrEqwypVWGz1GiUqx9CHIFzAp
bKsNUIGqe0ZAjRbOcTfDQaJPYszV1ONrKtvWCCQvfnM76VC8AyyphblJLSV+MJZve1zhPcQUe8ng
ryVaadWkUmgMEa2+n7zrshoyK4Rl4zXBGBGfs1ONSy5bbqBwq3Jo6AEwSOo1rembp06STbKfekQo
YWERYbK1lwEVlWVkXhgj7rdZJwzaglkFN1noFnM0b41WKWNveDOjR1OzBOJTVDRfM9mPl4TP9d8H
GNzF2W4z2V2nss5UOBltgTQIJNp8RALndod+KHuEXcvYpquzDmE8Sv2ZnKI+cecNZkqT0hOqxI8Z
erexn/hGn2cj6uzbdEjKr7VtY3QO/CGrvKDRpYufc1J5EagMA8K+M7oshmPuQoHLUxVliNDSFj2W
NZQ39gRYCnywn71wsyt8QSBnWSAnw2gHrurMr/XcuK+Ab4W9nxZT3jADGvBvgT5LgsxnZE9918TE
WHk56Kcy5VT2BlhiG10NGKEKGFAUqB5qV7rAHOmw0uIiDszeNaNru7e7b0rFxT2RGvp9xRfk8rOH
5NEm4OK+H8za3zESi/EHwJ4vg2KavPdsUNaXbKzHJTRaN0qDCEntmy567QpPEG9Av4/Xqhs5ohH6
g6iekVWZz7iCEkxxUvP0S3R55qETafRjjAsUaEMRv1eope46+Iav3WDihABWFr0xsTB/pPgjXox+
kCeVttZjFDnVi24CSDmY2RATSNPiat6B4zSybcsr8qQTvzfH2GZtfM8WOFRv0w1uwY3JAzlCEarT
Fxxis7ZDd4t7Om2NpNl4OBF5a/HSmqj9S0YHrp45uKkUYtDA00Bs4TWV/RCCHkZsJ/2s2btxgcEa
1bkLClQUN8glzWEzmiYKPpxLyVsNbuzZ9NLuceRsuU/wiZYbYK847SJv7r87H9e6E1JdxeVo3HB5
kW8p0R3LpGnf2syGzGVMlCRaJvmj2jQbBfeGCby5HTUNv7Zy7e+YFRGeJW3NE540k6+CfEjF186s
u3NnoBzEjkfIBR1LHLl84Nj1d/lHYT66ff+Q6l0ZhYDHzeiimtoEr85HSS9AD4G2TTwaCWCH3Xzt
/ewBpo+GoP/ZHUCxplWgCjP3OHrya6U7aR+4hZrhX68dBl4BFwyY3SgL9/TahKC4Ky/9j9ZErV1K
+9GwEJ5F85J+NDL2R1PjfDQ4JjMNH5jQ2vhkszTogvqPloiZ8c+xqrdr8clQiK79U/mzl6L4orHy
PposZBzJUaNynC7lRxu2JmYl+/KjPWtoFudvMzqgF/OjgTM+mjl/7ev8GrATYl1s6WH90frl2N+v
kwYHH+zlQWt4K6yNYvXRNNpr/xh/tJLLR1sZjZERB7zAaTfjtfNM1x40RinxZKx9Kbc6D0u0dquj
iwaVd24KQ2gaXHFhJIN99d8xyE8t2CpO+DdF0qfQ4LVMWv/FzzLJ8AljRwcGCAbWxirb+r9BiPDB
v2JfZDHjUgthh/l7laThj0GCQbCqa60LcNv7R5lEuf8HOajMkvlHrr2KGf6TOkmYa7TrnwZqDMOZ
truCQbjpYN8xzE+F0uh1sd52ZRPQ90wDGuFW5W9akhPvYBVi1EPLyWOYrZFtetcaiU6OT5Kf8vqb
EbRUurGlNotNLeKs2MR8CfoldjfIhX48xtFuQAWH7r80iv4Ca2zun/ROFV7gTYPqHl2m7/Cmljb+
kvZiUgcHWld06XN4v+ojz1dYDYngAdUG75Wjb5XB+/1NRKLFK2NPqqpI5c+pW+PuHimpINrnL9ZQ
4cW3o/LN90e87xMOezyw2RV4iPQ54oAJXIFm2GZj/EWr7OJrqgo0ooxXb9oirULmjt3W0iccyNbc
kjTX0lfCC4jYYXNJ02Bm2Rty1XKAZ6uiu+e4ecDII6/bEujFppB1fEuj6Z1LP7X3i7NMV25VD0Ab
sq7g/a/wUjKyvsJhrYYQBb/zrkv14htsEsHNdDz5rbhRMTLuwB1B7dXWUm3nKMMsb/USwUCXlwPT
kUicdLvvWEU6tXeteGm+iUqHZ+IWD3aD+qlKpvjBjxvsN5r04oPpjN52xjP5mA6EsgRtqbItSTk/
Wq95KVGMs6bn3c+l7U9KOBZNPQ4EM/Hto4Zleo9UO6fdH3cayVFJbcFTAHkOVgDm7SZxKnYpcLzO
8HRhFJolbayp1GPeSXGdROIyrfPH1LTzoCOcyef1k8ZPy9xGZ8zV9Ih1NJTvJFGkGw2Q0UGY5ZQG
GkDLS2fUJpzHSIKZd6MNTvhsOEOF01wrNUwn5XK1pmJlm9SNnxz7qNUCrGlE5zrr1kWtwEGLc7yp
nHrvJ8mCqxB2HNA3+xQVdOeZN8w71OCAeVOf36eunBhDSm/C/5ty4MZuI47KpBXwBvOyYkiwcXJ/
vvClc2XLyjzrADYJCJoZHqjW2BPuEl9Gxtg84Hoqr6K6y94Xa3G6YFZ9eWT/M+wnQgq2kZXIJ6w1
+h2Jkk0oUdNRO5VyoxYz21dVzbacdNAryU46nDXaB762m9T01FFhXg4TbZGnaq1U27K8WBAf45IV
1Cden+kAanBvsr5mu5wbDReBWIbAM6CNUdzTRbczE0rc/w90cuKOKsbYZ5gjoCPOj0bqxwFCA+Il
sjqZN4VXEclgi/MCQWNTGeLraFrZsSvN+C7KfHqlmIi6sG6cfIPJabr2qinZmtA1NrqGIrrw9T1T
h/K60+xqB//CJK1M869VXC1XFZTpEE6DOi+pzisQgCKJBLFlhkz2xqOCXniWaeLuhKueBbkm21rm
TAUJEVnJdh2qfOcpRrY4nePYL2IWqFnn7ahYxCnWNZAuvpyb4xxbD3jMWw6oBI4GVtnpuVvqCG3e
vMWfxSUnP6/46iHQCKOMf9a1Vcu9M3VhvcQ8W5PIQZSs6FWwzCAFRqLTkEQSUgTjRGvb7Bi16Hec
KC6+jE5vsq0R1jmfNForkNOnGsij7rbvxpC/paJxb+SMm7jU7DRkqkKHpqpaPaEJX+a9m0idFCuE
YLkecGkP2kgCXxV0uTb2b0rkybB3BDcqxuV4OrtjFWFeQBCGMw/akYxtcejIGXtl4x6HRQeFR2aW
cxkNAxryrEBAxp8rxR0YV3cV5ppYZrf5WiOAA+b0IVeHhKgYD0JyO1FQeQxo1jJ/FBj8Bth7dX/J
BOpAclhzMFocCEV+rS2M3bAaZQdc/OCm8Sjn6fwEsuEkAQg7/I4LPR22fuSS94Yz2kp2jWvtSOAz
mLnOB71IrmKDwnGoi/vO7CZYXsz7CrnRJcO6Itkroe/KMeI/1yRJgbd2529Weq8DKtU8+0Uugmpc
34l22NeDcekZ7a7KFhBE6EnKFBSgd26Yp0LuZ+prnqOp3tdw06IFQWYijzMVeKKqK49O1W2zsBn8
bRmbOxCo13jXtxUiDp++v58xdGiM0UQHsQX6UgOdTJ2wn0lmDViocy26M7OJw8E4IM3bYBq/gPBP
yznfdKBaJzQ0DxxwdM6aINGPtxib09FI0Q9W+QQbpHfmW7PEs0Q/Zm6JI70ldayiRa6upQkIOc7u
8zLftUW7b7UMvyipswdbL6yrorCTd83A14aBYRS3ouVlm2i5wpoZOY/Ajlt/m4v80XXdBEDVyCHI
jhfYljN34cBhumONVu5sv9C2Xd5Alolde2t3/g8DMvce2rHOBlJcEJHwrXE4Uhx6t2BIoEAMIBJI
QxrfoinryBPXaZD71jzmMomunQnrg3RNUqXM+jR5fhVOCaRxJHMgMDIclTMEHWeUTP8aNW500Aii
JgK18a9rt53DvsOtlmteDVAsbjDMuHILQo4nuRveo6W+FODJXS/v35bK3LS1f12ai3GIRr/lYarv
bT26t7VShRQvsIEdHLjID4J1ggjN2gw5Q3c4zHcMka/EpC+XhYtRNivGW3ICT75dmWy7OUyKKf6S
DaTWUFWf+hm8eaRu9di8kKPBITkUBEeZKN9bvfwyljVI83kYD51k7iOr2X0lUsI+gWSt9lEXKTpp
f2LesDI2xq4XLwksy8bhEFcmuZ1bF8p3UA7ghwAgGBcOOomtLdP8Gdy69oKh8ZI3Ccl/2GdJAYbx
+x3G6ImoCePYyb7acgaOeBgFZG7H+hph/9zGei+29qijT+vdotqTGfsiphgdlxvdjwV43yzj9AM9
aGHOGmCX1a2K4RvX5Q1843rFZO0ykxdT2ixfIr9Es9EW1zlWSiwwAAQXxRlogiRuzYthXLJTodrj
MGovZNXtPF32NI5ql0yyYHVv3hLFblyVmXlR9qw1SkNoNH4LJ4Wh/VDNaF3Gy3i36Pldz+KXKkVw
/zbnrnB2Wl9vJjYGhEbyytAWzdlEZgf3IF322eCTrYxPb5NQpjJRmeGNtx2IeiSCj4r5DTZhCjFS
dEkrFeaLR9NkQ1vfyTLzDnPTnB238UOsNV8cOK1hPNTMuzIXaW9UtjuIqGa6YR8k+ZvQ017iJi5O
qL7Fxl3GB8SIQEVL6zXyxBTArluOOdSCjTvIUBvEXaK8a+KjSYCLpJgv2sRVN8p1212OfWdLRQw3
j2Cnfc4o5j024MyEQodlJHTiFUMHNvwr7uk2GLwCsFAal8qkaZxXRnp3W/ONBX5qSR3Iv/7EXMJn
DIXVg13GcpxZLREkMspFO4jcZ0yhxVZ+iBTRBkTRuM025ZrqTFcG6LgFHJaQmDoWC3MiHThqVW3e
gksqvuJH5xcai4fOOG8v0SMxGxyn6Cp2puWGQMrFPJSVXEZGoE51qQACfdUn4v6A4ohj7uo9b6Np
OALZ4EYzIpsMVM270PBGwgqDqXfparm5J/lgXSjm7mlys+esJFYwMATWOzVY4kw8ivXMbICCpyBU
nogeuZvSUm2hpN8sCQMZ8EBv09iLQw5Ev7qJu05vNkC0veFJTIyL900XuRzamjOelpYEqL0+ZPUV
ya7zuRdCg3ElpllHq4d7C/tBNtWLeMcrqA6av84ACK0DFoRq6y6y0nI8+Gkxl4AAp/YRNAYPDEx9
8Tr4MnkqzGgZQtjV9kXjErQK6WroIJK4cdy+mxoytWDMNS7+DIi82AIGzMyT3pepc1nXdVWdOatb
bc8xnmobLYXFBTIMGl0wexb6sWXogCoF+qxH3b51rEzfGYCmbDSA8Am+VBO8qbuCXIoxBDMwaXeT
yuAU4v+wGHFPgLV6HnaHrC+Gw8Ddlz5tjOccRrV1aBwv1cIWu529Qbumvk5T46nALcu0ZQEM/Pjo
8toxbgZr6ThciVuoepop+jOGvU7WbxdHeA0PbAxUJcpt+80iOvpBGkSDHolVGAbWkDg+r2g0eU27
zOjHC1xLEnOrO+eSra1qh9cKcx0M3Ki30lvk62VzMhMA1selBZR9QF4pAiLK0umUD3lDglNEuW22
JX+XSSoAeEVJjAS5opu20mhksjr9PldDfDQ7kb8VIIw2QGGG20jr7KM3Vw4aeQ9wTL+kO66PFmYu
WPdoAOQdaDURDN6kJTcTS7GHNPYIDWZJaomjZ2vLJk8WB++G0je5qz0S7HW94q6NXDjHyFTuQcKn
Mwlgvea1se7j6GbLpH3OCq/ZOr0kca3k7sn9fucqIe+IDe3q0Kr9q3wciFKpvddIKe9AguRTNWGi
KDW33fRWLW7Ihk/uI925L0o+Z9uUj+zT620Z4f2P5MkvY4jd/XgD7HUzNo0gsUM7ixxEeaaZD8oQ
IQ7pMhCqeBqdptnN8Ci2iy9FqNfW7VybLy2xB3QJUYg5S2fBUO+NvPve1c52quencfSvxjn7EmHa
tZChThiG7OyJS/3SyeQmqWGIaZp8LYit6fKjXXXf2IweSmdmRVnahyFTL07GBcCaVnbLxkpI5nKY
VbLNPmayWXGO2pNR6XdS6btkENe93wrgcdUp8sfvZDM4UBv8+srQ1D1YH5BOenmDp+UuX+SlkMYU
Mm0joKoZLqdInSPXuEHihL1K7374BoMRmZ/yaJrx9MLPRtp2xqAAepZldyyH26UunhnxfaU7Hw9m
DtRDmvhpHTokHkNHb/brS7BKD6X8ka0EDoZzhcerzDS3QEx3HL5YO3WCqrvlnPTs1NeEEoBu1k6L
sv1CuxEX3htGbWry+YiY+WWGIFJhL3qZEaZA0cAGu0QvhZd9s0CpnoVefWX+cYQ+hHG47DblHGPh
qMunKTb0bW8N+153X7UoKTYwmBiSOum4G9BWAbysgXSx0o67K7exBvg6xvLaWdyO8FD43AMIvKq3
jv0Ez06ShtM7C/Geio9s8JMMVb2g38G3TeMaELL93qbariYULzA50ENDZOep0C88V4PRIzJA5MTz
sAUmB10370Y3e6xy+1ZlA3GHyBYxTNPxe3zLeE1cPz0ilDt4C/As/vu8sdy91xX3jaYOHVEBjVsh
gzHukYJc6VN8leXT0yTH6LHo12zwaOMay5Xp54+mPmyI7Dglg34Et7BPl5blsnNoW0kSBlw9TBpM
VVW1143xPHTRoY3m0+oST1T+CFgidLxiK6z4WPnVveFhOo7GgoD0dAO7I71gBX/qGrHXQROZSnvE
G1+FMJm/T6RPbmGwmnvd6k7RXG1jw78z50gdkpkHnPe8DFxoR5IIcKR1JDHM7Y23aN714Mhr5ihH
RjbPmUrfIwrDhVf0BtN0dJWaVn8BY0KAsKxfWhwseJeN6oASedMmnBjZUIlNlszjBmKqfwOZrQlY
LQFT0pWzpY8CjS7McGVpAMOfCNGIuvIW6JLBuKA5py2v37YDmwsf7xqg4z2RKVu8bEHmqEsvjR5I
Ndwto+/f9XHC3EIjhZmAn3ASkjmHvy8HM3SZ8pyWxjqhkw9t+FhW3mkHBjx6UMOpQSB9jyzmOFtN
yLst3khNnhfpWTvgoOWescdtZPYnhlt04UwoD2Qv0RlqsJ0GkrTLai91d2eMZRR0tf22WMmz0vyT
mzdb5k08KKmLUh/ai5mZYav7RxlzXOWqY/3intyV+FWS8Vk1x8zzt7FXHKxJ1y619qqt5UU5SpZH
Mz3dyvVDhbvJfT+srOi9Yk2nN0i7m8mjmkDZEYE3a+MGJ3v8RdUmd6zaK17ZNT2ja1s3nNcBBLXN
aGcbt6OOL11TuyR84g6F0a5AfT93d4QWHFvpPerGshmW8o5ty5YMumNv0K1V1OiCktTIdzC8+0Bf
MCi4telDNUGzXw3LuKMFZ+uby1cvWbbxHD+0I614WmTOTuDsCmwNpp/S5WGoje8V0ecLfBWgmCEY
3hQdlFPwTEfrL1i5ytPwkLoDQch8dEVEB+q3uwR8Pwojb6sqiHua3pFT78r3QVagLcev0HAvizHa
dQKDTLF8aZviRfiwDJHT8iZyGMxUNRDH8caLzS3Jr+e5kpe4n7YuS8Gmtp4m9OdBjj0pK/PrgRxi
q1fnSlpXaaa5l7hRq8Bec8rbnOQnN8JCMNsv+OavkYFeVbMxBQItICd+0YVtJ44UEk+E2uxI54HI
VL8wTztOTrmP+hRyCmyKIzb5C8KOYL05jHpJlELx2huPcVRvupKFqMePCZx8usyW3g1A1Nx7OsaV
3PI3MPt3CrVAgHmkDHPTPnV2JXbCiE1EdOVrITDt2oMK+qnvvaNIMkarwnqxptX80cTjrrAYcRN6
0tJsNS0mX4uvJcEJzHjvrecSgGEY3f3oqAP14EuuND0USbsFJhoRAFUR2KD82zIrHpFy+eOzTxtF
KZtaM9RPyMhQaQEMl2kdOcT5uJKLeUDYphX6famwKUEC9Jpp7rXQTVvAeP0KhdwtXmk0G6OBpLgb
NRHdqcSbTYgj2EnOVgY0cF8A7XtcSnQhXA/M4FtrdMQD6QxJGaYWxjMwfLb7YxHuwKuTE5Y9InfG
e+1G47DL887+kVadewfxYbyTupejryaFkOec6slFcQELNIjJhmbC2WiL2jpx27yQrC3ysCFArKaT
8og7L8sxv0qdht2CPxiPVM6+BSnCQ6+Gb2t+ntxmpnGMI63YuYSq0tUT8JTwGb300ZhWop+KlNmQ
7zG6Togea4kOuZRcRnRgFXdEA0xC7sladNUxI55UBFx2c9r2ueoZ6MM82k9zXX41Mqu7HUHmXYsp
j5OwEtS84X+Xbj+XbjZrqn+9dAtfG+3pe9v9mb6w/oufSzfNMD4CFF0cfzj18KyjVf+b/Niw/zBR
/OI0AcyAlp1/9H/aJPcPwbYJRgEOCgyg/j/Ex8L6w4PZsFLsUf+7uv0fsResX5X0LAFtUDy+xwfA
v2vjQflVmoTP2RhtizEKLxf7mFvwu4JI+c4L8hjrNOSL+bWZSUsPYcYDb0tkF6Y+tP4dALnytRYQ
f6KeM1LTap7irFCo6DjgrrnrrVcLJeG550gisCQdQepEiyEXsgFn7znyhXad9ZhENjm36Bfi1PsL
DVriVANkkMQCmIdW+NqXXtYeKeb1vE96y35jpKK9WuQLgz8TI6uxfEEDsZiwUYf56OIa2+SOkf7G
cfBhyv6H1J/vCWsovDaTsEt2k2Avfv2eaiQ8TMrMHzbmEyo2LCaqkNO4t/sWBXBclAQki5KxoF1J
UNNO/81mPzeSIO/S6mtxPN0THyZ0pprG8KQ7wOmDdpjaEKrVZV3UTbHNNB3VC4SvmAQdUlW3FcLS
37io/unf4SJss7EcoYlzPrk4zEExNh3rH7JJkrsyir4nZj7vC1ZsQUGEYujH9XtLfBQTX14U8ZA4
d9D45pCIYHxxbpOFZA6Lt6iIhlNkdxYVnn4xMCQ+enHSnvNqsG4gHWTHWNTp6U/P1c3Pb/vPMaDr
Z/t0DeA90LchRtJR/H1y97TQhEzlxz+qMiovKqJJL0A4deHcDcaFyM3feaPFrza59Zpj7mAPzTXl
qoI7+fWaL2ORzhA+vvdm8azlNvLThQFlk3WHrq6KczQyjCIiuQrHhnlfNpW7f//3rlTKT3/w/2fv
TJLrRrJtO5Vv2UcYasAbv4Nbkpe1KIlUB0ZVKBylo3JgBn8obxw5sb9A6WWIVIRk0U+z6IQkEhe4
gOP4OXuvLaBMmDauLbqgjItefoAy77Tqdf0lW4huI1vJK2mNgtJFVF7ZX5cippEWdzQp6Alku3Y0
54+oWyH9L5k3P01Wm467UkFBL7R97VUBmuBhKdoPYzwWO5ikAQAus0fXupRGdsIC7le72gqMd3Vm
7MgupohOnB5pcaKcu0UYxnAsIY68r6oquSMoL5EwW8Lm9OvTXoWfL08bKUIYwrEg8hW4ifnqtF1n
qhFc95+ccW2EIwScz2cjmB4U26cUZXnGDNrJzK+pSXsDjrl217Ug7q6KsPDfkPBIJ08PHZcMxfx8
NfSwOsCmN8N7n6rwKl3pentNrKZP1vU7nerpij8iE4ywI7ZOQ31WNam6xHKY3eswvA2IAz/79Tn+
dCuvkglv9V4KcrBxl7z8Znk46mRU3semDVyKFKr9FQ3JPIuJR5PH7jfV8N+aJ5+NpS8eHY7Hf9hW
eJ9wO6932g9OpZbkLtuZW8o2oR+It/B2FHFyWxV9mZ+RBGA/OcC+j0gPTyk0qZluTHdnjyuS3AZE
HtlBMl4QLmCUkA8q/9hZlaRT5brGoQCJf2aYYetsLKgP2Fkl6Qur0u82C9vx3iZu2ECFnkz3JMRt
+8DvT1ZsBicU5zTjx6q3SQlwRifyhDoX4Iy/8vRb157PJo0hkvB/czF+vr1g2sBBgm4kTOTCqwjl
h2tRupmrdbl8mkQ8kuWjzO3MFYt0rtJTE81Rx9vlN4dc/WivLj/aL5NXObZIsAerA+iHQ6YZykiv
0Z/MQoVnQtI4QiOfbD0Zi+2vbyzrpzWDZ4ZFkq9ZYO4AMPDyULyqSwPFKEKv8QGFAk3KBpHLo4VR
JV8E7HaCRJejJFWWxHGkKB9I7JCXM5W5/s1HeeXLZ/3k3uaGMz0b6RvmplcfhRY+ejRbfKzZuT7K
eSnxKAhX3di5qsDg4zYZaffOwds8nkysSG5iPNDAnR7snI1OVUzttXaGutha5rBwl+rqC+oQL4wI
WBkJCBjj4Thi1qUnq1R1suOMWhnedc5WCf0khywD9Ztvci3XXn2VUM94ale1uYBYZb+8vmYGfLMw
/KdC2sTK+sUql+nUwhbeFtfjjMUiqsh4BptP4Nau4en5olVItHkG+nIbJDakbJJJ0EFncrpaat3v
rCxlGsvurHrCMjt/nX0Ykez2UAuRxmi/cbuiuyKK3n2AzTG+w8hjX7MWjwzEGB7EbXZLlkBtRMFM
RyzK6pALYPZJYBHVW1dHm4HBI04K2901ZI4WEmKTsdjeySX95sIq6JRH1pgze6EVyiAlQZtyCymn
77aiHMk5+fUduhrnfrqCDvhkxPUW1jrzVSnljD370sR+Qo9qPiIk9yu2jat4x0xLwiu6albB1hK6
PPmweM4C2PAbifz6PIfXnm8Rz5otsYKI3svifWD33h2Que6uY0KVbprGoYWCvWM4CY3IKzIYht8+
n8F/PRj/WrcHf7/Tuf+UPn3+cZuz/vPv2kJnVRCSRchbG+6Z/YO20PmD4oXdDX5sOu7rj3zf5Nj8
DesTP+bytz51zn8MGMEfrstsii2QvXo3TSqff+Cw5Edf3HKBvX4sdCn80nV1/InIRpTR4LaWfz4Y
skXLSuBoOZ3hhBDNWRin1gajXAkcowj7Ut47ok5vs3hl6JPdkTJWbSXrlFzEvbASzz2iLsBYnJVk
TJ+WAQ7Rqa7y9s4OFuZXfpILsc/d1ouJMVqMfiZ2o8yafQdoh8Eb3JB+Q44KsG0Md3nmYIRLPMYs
DI5nOW/8gT6Gl6upIzpokvRucjSJ0Od9czy6WRK77MVa2dOSInsMbn9d3aRZQ1IMuTbk+bjmocsY
DhwIh8ODmCCYGtxqRh/GfMkqazO50sqozCsAEBYp9Hwq86LyDfmAE0GUR1n0lv8QQld+Svpm2ZLG
Pi6Q3CqbITtxTHivRK2umsBbtoAs3w4Vue5hVMaB6jw66J5lvGdk5a+jpZkm+lAu6qqVZW08KOXH
CBoSkdzlJQIlteGDNpqlvh/aAj5LUELFipPSua5QZ6d3pjHTX4zy2Kqazzrz8i8twS1wT8JRunqL
iNxN3iSpYAnwDOVWBLGoet7PS7pa4MgVsEyYWMy7VP0xbYP5Ky1jd12aBwftCA1A/9qdC/PYxU2O
xgPsbbbvOm+4DMtqyalAXCyYRmfb122XxbQkfeD/2zyprPltCLD4S25bsrktYj9Fw5X0E7FsdpI0
9y107nNloM8zMaAeTRArt9UyyeOE3puxK+FNOCc6uk+xnTpv5qnszCaiziwJJM2CZE0saCDE4Cyh
fheXjGhFTDMOwT6REcxDO1AKaaFLJqxJylJ7otk6Idr3Ffks7IjgX1tRyOCxGSOxIELUEbKzfum3
QRU3XN+k9Ipo8Nwi2Gm3tsMT9VlqbR3X0TN7NyfodvhjfOM0ZBDVDzSjQoZ3vT+cw2vK03Os7C25
wXE/jNsuHXpFgxeUyzFQsq3Ounry3qGZgWzBW2xb17o7jD3VWARYOBh3ZuM3FzPD+yujLLs9E3re
O0zKyiusyogAUVgZCHUYG+7HwpnfzOB31a72ZnXEyjDeJvR6r3PkxFtbQvO+Crt2uJ3qygo2urMr
4mYQhr2zAHgcbWZ6XKuKR2LXzSWxpePQYHqMVfHGrulJEnmNyKppbfdW20HzlFSJ/xhzaymQhwbB
FsQAM9ebzWVBNVgBx42WAhjJGdHhpdyGqO6MyHEE04usk9K4oKnRv/djL73XINavQsmVVqPdxl0P
ITZFTfm2H6Y8058xbucxDNm4Z44ILrXFCcJQhNSRqe3HT6wKrjPsSHpt8RHqHPEiSOGm1AP3J3kV
EgbZQSiQvNbBMdteB7vUwtr1gbKsQ/STduzu3pC9Mlrgy0RKPADBS7m97GKtlro8k4JReP21UZMz
5mStyDhI8y05aBltZ13lDdIHGtSjqoDJQn1gwIFKT5QnmvmtRdCu32rMJxMxFu4eZaJJtamdyd03
gjiZYqMDLn4Emknex4nJx7x0ps6bpndlvDZtN26o0KPjxEoLEzDyyhFkkOom7cYfbdzKXYDk+m1N
QhMSl8qGF/fkiqSr3pHAVPmPS+HW8j60iWneD9ZQq0tK60xdgtJfsp2QqbIKYsCGarhRKQ47pgh5
jXNUTiUySQuRQ6w8/2logT6zSLfBEYk0wDqHMVNdmyWZ3zDACeMDZMvV36ZewVB/LIw3zN/1piLx
L0NLkzOUYNa+nW2vkpHNL7rEFaHOQ+mHd2nVQoEeiX5RmYN+m/3kYBzEYMLe1VP36DiTvSmVLVRk
OMuwBchf7rNhFGHE4NA66FIU71L4ANdY16iazdoUTE8Z3TtUeIzlA/eM0a5xPfjNtJmUjWDGr/wD
YWxE/DTUk1E7a+/DOA/Bpp8w7IAXX0g46YjaTMf6QrCcG5Ful/leKkIegMJ4/Q4IsLNFAI0WC8UQ
7rOqo5TGMCb2LhL0A74/660nS/RPxD3VSTmcN4P51XcN6z5oaIUiYXaZCytkdiJtqneAqP3yhGjC
O8RO8BFNQ6s+pAkr8fmAaq39HNPbqS8bspDRUeHeb7C2B0hP7THNN9i+nPkxw0SIbo1hLmx50oTc
+FKrwgWzkXX5kwfiyXjw9SCTC1VJUsnjPDfiLQ+IvXUmbpmIqjMAL5XQi9y4WVfd6mBuDoDzmSTW
g19d+RKsCOnoLpJlAI7VvM/cOBsjwobCyyJbOrDXkrW0Jb37kNsdCiTFBEbj9sbhLUp0lB666p1T
DaZgqCFzwQQe/Q8ihTl09kZZl2grMUkvYmwPhdOEH7xhMbfthAWQ5GYjvy27NrhAuOTf9Yo0uU0n
RaIix630x8IA1EnGVPM0aWblmyHDbxcb09zsmMbLN5qoX4bgcdo/0b3huyfontdMlC+ZXD51Kdzt
qxgwdrCfyx66PKng84nRmX1RNh5b4DxB6giRPf06L24yH7qlUjz0yCGH8ua/NfS3aYFPGfv3NfQ2
zz7CX8h+LKPXn/hWRruUxBaWDjiTz0HNa5v527DAtbDhUEJj36EBiiP5zzoaIzOoZt4wvCUpvME4
/qeOBtQs6PdYVOaYe9bGwD+qo19W0VAoaMiRMu3xm+iDP2PFfuhisE4kQ94H+GV5yxx9WBpb3ATi
8MP1uPm5y7tu//7slaysC44CtJSuGJ2x8HUDo82zBfU+R2GMOV8kSYc6zUL6/Ouj0G57dRyXI62J
2Fwfe4UJrxv9H86mwNnh2BOeNjmsdg/Yo1iHmiYOb0IGot1hhhW1RdVPZaddrA0JDudxK9DF3VCa
dYh6xqG6r+Yp83clY5oakmlio7CXlHsouZQO9mSyOtMuq+ps3PZ9LBbK7YEUDsARAyx/K86Oy6KH
gxUw98Oy1AMvxGpH+g0fZewaYjyH2LvLeD+2p0Q0Trxx0KCugz+XdKkac9HRHPD3boOs8q2dH2vn
k0sCHuIr3VuHIHYUjf2wIiQFH1R+TcSWcqKaZs9pChzK5oCMk2uzRo052zaG1BDX9dtxVVPvmDfW
V6499cW+T9Ds7o28pI5r+xiNwDSYxG+5eqqJghFrMwmPuxei5KSM3/AHEGIUWg+XIbymFXDUcRq/
g548hhsPSWV4aCAzIOksKGwPQ+mv5JU4q8YT3gNZRj0A72pTEYpE/Oy09BcT6z0TJQKxQWp3NODf
VcptTipfXKChdTDfxAy6iXBbixlitmb0hoE9k5Wrkqp9opYRT10j9NuKovgrOnu/5G/64kMy2jTB
zMH7NGaj8xW6rVc9IjleWuSherR2mJjs8Ah5QnmRlxtDdkTkOU27PsSZdGzQjuV3wu8bzYkVxAUm
iBnbk5nT9kFLpBu5dS1/sD/0ynDJ9eR1Shin3bvJzrVozB9M0TbTbqZZmUcLwCx745ESrs/YLY3Z
ni4yEFGHzAXEqBLk3UM4hLxzUk9WBDIjyb72Fpqz/12evy3P9MF/WCl+AkmdvlTz04+L8/O//746
W9gd/QArJAZF1mlBQ/Pb6uzQ/jBFuPIkTMteA8b+0+Xw/sBOaUJ+4MYJMEuuQ56ON0D6f/9luH8E
dKHXP6f/sfYn/qF/8vWKtvZecGECV4RuS6LDyxWN/VI2l5X10dM4b+wHDbTFz/DL9T3iC1003p2I
+8k4M4ge+SLm2QkiFGPauIhrIwaa7iLtEgczgGSXMACw+vnxh0v5F0v7y94piFo+YEgMG63gADPp
2gv6ccm1MfE0sRw+69S36p1jxNjmvLKoMJtrQmj+0YsE7mBAxUeoMYhZdsoYX18ebVy0Ui6LHip0
K9m63VK8o9nQ3P76nF6+Rr4dhdeySWuflAVeJi+PkqazdFK74rGf2e5KZnZnRRWM3xzNfzvAeTmz
+H4UECdM/ANfMLJ/eZTQBJtF3AwWDKvM92MzmVdCpwNkGy85sQEVOzNtvjDHn39zei+/su8Hhinv
IBEwgZesp//DW7JF/tnhsCBHER/sYbZm+madIfcWes5vApK/PceXM7Hvh8LZ5/oeL+VnOcSPh1oq
3XjtoiBTWCTGDzQr6H63TzBQvppOaf2mAPjpxGg+82yDFEWUAZ341d0hSgTZuWlhb5+T9z2WhB0J
SF9m31p+c1rrDfBnPcNphVa46j6owijgHOdVnZGDIFIuWZ2YCCxQLHlW7sihQFTpAxX1zKk6CfSc
1//wrgxJ7TSxZFs0qVgPWI9+vJYxDadcF+QfyEkF5W6ZmuErfLZU/uYq/nT3r8fxOVBgrf1C8xX1
cmQCJHCh0Cp105rBImLbJGvyj78+m9eU6/UaMopfMfZM/rmkrw7j5fls93a4si3YxqUNlKwc5tkh
S+Q9DLjLAnQwDLFDhxijbdWR24UR13hGMXI5C+R7lqqvHH/5ton52zv2r87eIvNgxXA6zOhf3UNj
5lU1yjA6lItXnVleTjE5Yg789dn/xZ2KFZ6AD64CUKK1vP/xuzSXvAzR8WZROamJtoBVa2bGXdfU
G3pjcvjNV/rTY8i1XnlIPj1QXievZ5WuiDGzQfJDb5AYe1hEH6wxPHWhd554dfKbNfqvD4YICoA5
OTSvJR0ehW7gkhyLi6usjiXdhFsrq9cMXgO5UWy37e9upZ8fR5RDhHc4vCjZZjyLD35Y0GKPOS/5
alk0iqm9ytPwobPCc1FPEyJJH+nqwegfMsh6NBK3S0wHHIHMJhhJwCt6jBluwqedq/xdatBL+vU3
/fP9BLfSAWwKSyVYzS0vv2l2VCu3HgXpkAy0oNCXbGynnH+jPfj5fuIoLlcB9LC3AidfHoVNR7rC
e1HMgzCZT7pJE3rpeRFPhyTOAKX9+qReTaTXBZDj+XhoVgEC3/OrBdCZYqYHXsKmxSRB+Xwcfb/A
vpzKr67CtB/BaUkeci/J842BoS/ctU5ovCdqm3mpAkb1G2rrX11k9HNrwcWmmUCkl6dP5xDlmuL0
Swws3XEal0Ef9bw2/X594r870KvKoAat5E0pB6ravDjWlAk7y2JS/Ouj/FQZcHV5OTM8tk0SuV4H
VNj9ZOOz4epWK54C85BD+GEf4z+nZ8lepbezaT5z+1yRuNjW6e+Wi7+6mxxBRAXqhnVxevXt1syP
56xnDWTes2xn1sN9mbAhFc1oHH99qs46EXz5Ll3fAnxn7OY5Jv/z8rszO8eoaIMzCcEP0R4LXMpY
uRTNTBbHKjG3A1H297arSx/TaUezz9azlfB28izx2YotUBNlXBnI46dqXHdRTb0wi6kR7NYfqe/b
6hOcpSG4EqoZoD7RMXM0vMYpaTYyX9r4sW/IFzg3QKPDZDLlFG9otWt5a0xWUW4GVczmXaozXjzV
1HaQL5N+ibFuqMajy5CE2Oi21uwxiYlrc7lKG524myHnM2EUHVW/F/bQ9rtR+z2IJaVXnyHKKwwb
efY5ARvSb2mUJ/4JbNWSbHGH9ikfoZfy0NEg6FevEYk/qH0cjGmIq9W2N3VfHpQIVXvOc+59oCBy
ygupCtAQJVG8Q+S0pUdQgOvQfwaYilsMMyymtxTrUQqVcoovFWCzpLhNjZEJIOIdAJL5Y95UFm3o
qUglqCZIYaMg2V4AnSO4RKkQKFVoJITDBXXcP7mtQ/OkLLLbIGyCfgNZoh6xgECY2bSZ28xbWVjL
GylkmxzMvGHjOzSV/EDKHSgOBS0uciQm2203BzmwuSkWN6gZYjrDucXbf6jjJBp42rJzVHA+qnb0
NnIXapX5COKhZ2zdSYzr9MrJHkfDN9VpqSii0LT3MxbwkTpQPeA9Is8yTwrjcc0HX1bKRl7QLxjh
jnKBU7c9j6ekMoCdxoZ7A8qlCs5b1AmwyCrKrO3Q6NwnWzQuDsuMuBMfR4/UG2Z58sQsFFV+7MZY
/GtJMxjSZpE1p3Rs5ncuLoJhT/xfOW4HHbvHBG1DHCUODXCM/fXU8ohL4lCjxmlW10Dog2HJCf24
S1WVlfgwZgy8YYvwXhAytF/WkEJwsG5C24mYqKZYKS5NhmUggEEtIkbUSlcrZi3pOHBRFdxxwaTe
J4MlYN70fXNr1MUIPA8ew0XXuWTxrOP+4L5y6JbfTWWOAqd0hlQcGtdaiCsUfTJWWHi6YdtAwyAh
FMam2oV2ZVhAQgs/SM7BThlVeKpGMGbZWc6rKiO1kbHOkWzOlW+M+6w86Dw0bwJmvh8nK+9RyupM
qBX2sDokjCK8SrECkmfCJoEMC2yw+YalHwN3lyx4ijyiJ40I53n6xYNfW8JZ7bTY4WlhvqK1xxgl
t3OmRMgHFhHVAihbxPrgxzhHG2wtwu7NYZ+2mH4jvwLdG/lJuP5KIEbMk+qcS7eOwlDIOZqRdDOV
WtIa7QkBtrtwucgNDYyhJcQtxZQtPLVtFtFds5erxQ5S4LKmaStIjW1gcUN0ZlJgpkfoHwEBJuw7
bgoaSF3lEBiBjMCaN3GKlWTj6yw0ojLrlydLLN77YrYgBet0LM6yxLHBwldwkLcWYauP6YTt8RGD
Id4/N4bztiXMWX5qCzJmH8dF+fbBT9xKnGpVe845Qzlg8lYQ4CZXPjOMSJGgiWi0L6x92yy8a8ik
aI1t7Jv5pzQUxXgo59Q82uw6ql2To9LhdJCYEfZsIyvqVN62e6oATAwpjRU/Wm1GM7JZ8mhx7HQl
43o/a686q3YfCjHkX+vej8PN1A246xLGn06Ullb5IIW5lNGEA4TwIIfR2mGdiaa7YRppvMk4Rkxg
9HXZH+pUencJIaH+pvAd6a3E2tyFjJ/XDkAIsolPiB/b+U3vW9JGAcJAxD3YdlqBzTBoBlv7Tipy
SIaxIPl1mnQGSiSwwMLwnC0S+6lIQnmk6KeI3bXZoBq+RRU4Q99/CfLYU4+w7bwe9saorJT02lnx
hA3U8sMNHhv7zAAv/GFKcgC5OiY9dxtg7pTnjExpE4ZjoUF7ZOCPm40iK8bQGwV6w/e2bESmxD0I
e2bU+K02/K+06V/+L9t+hyGr/v0/X/7Pv/+nHZ76WmVPxZcfu4DrT39rAsKFZzABpD0I10YM69L/
NgG9P6hxaf6hcsImQK1Le+u71IkwzfVf81eYLVCfmvzV/zYB+X1QZvkxtrV0Bwkz/Cczmud66892
A5/HQTCNnQS0MH028Romn2nhNkjo4I1WMty5cTH6h9BZ8B2nZVY9GIORf8AqVNPdns0S2evQVvpA
27BXl0WTBNO2XHeG0Rr7iNQk8NJgh6tcPjABJuQMPodGOCKM4RP3pvHkteBdTq6Zdg00c7PutigL
jWFHrzu8N6uZKBvB+xQwR5aq69iVYDw8OwScGFfLsDMKqyFjzE31mds4dnUxBIbTYtuGvPqbbc/L
QpkL4zIZo0Rd1WSOyxvqZe2YuIv2GsSjAU6Tcwqj4cGyYF/B6UovipwXE1BzeKNxWSfvf123vtwI
fDsy2yy2b+zf+IZfVa1IvpBxBNgnkmS1KDf91Qz09jfbmvBlIc7vNdebjp3jGnOw9iNfnt88EXk/
oJvtBghUGycglyNiofJuTWoC6Zx5ecd0BR1yS7E6muNtjtgkowQ2YP8C1l3QDm1pwzJrj2bVTHXU
LZC5XaPLRCTzuUQKVSROieTfHpt9Obt9EFlVMLhROnVuD0O7Dd5aYlz9mYp89GgBSO5uXO2NxXbo
p95jjuQMoEZm943EXvR5bqDTbc2UYKbVAB8UdwNakkdF7N2VTFP7q6rpYG+bxJyXc5qj5pNjBkiY
U3seVQTOMt5iDgLaO89t85GxV/GlqcZm2VBQOu05KDA33xoIhECmFouZX2pyIjDtE7FTbzo1wvJu
AaU8ktbptjumZupL6KPh3SD2C+2dXGLMtPB0YbxR+sIoqOfBN49uC/QT968JOBOy67wp7HrMd25j
Ww92N8bxJjYGOosZaJYv5WAv+jhOrX6zVACWDmUj7HbTZYACtl5uZWKbmHTFTzL2M70ha3Wst0Go
iPlu3JpN6WIiqom99qPrJQUh4fDRut2vb9DnFtKfiwYzVixg67iV2e46jHjtCjKWOgM687kO0/oc
6YpxO2r06ogL8cpOBSGubdNCnzPrxymVmoGic1UCidviQkZxbaXJt53ef19D/wrotvy9OuDf/69P
s7rJXrx71h/5PoAK/gDPuq7sayPZNNeG4/cBlI3+lsadQAJAsiLJtP9596yGQUGHgNAxwpyRwLI8
fX/3OBDQA+ZSfOe4UZ6VA/9AZotz8MX2nPnOOgEjZcqzrVXA8Lp1CG9Qm72vUwI2rDo4H0vl3dgN
XCuWCABf5yrvkyEKCzaolOLw3sxgi8WQbZZS7CFU7trqAWww0jvCyxMbf/o42OqUQcx8RMLDzi19
3sUFzzu61U0hgVeuO73+edennneA6fNuMF83hoHXxDddDa2OJNd152h4a1jeAon2c79uLcGVIRrs
ZKeSQ75uPjPAu/MWTRB7UlnJZtz6z3vVQk/ZrbNuYGHpofjz/MSDyOMp9Jb8Et4cSztRqud9o042
OyDvPJ9Z0qIiMZV3oAPWWOCd8qk5a4nNnaNiFjDkRglD70zVvYjZH6gk2evSTOQ5ej5hXpMCY6gD
W/M22csYfiYDYpsIUj9Qlcgjy1AlLoBJIw65zut+YXWeQjPzN+hD1zRZP/dzAJp9r5Bz+tA14IDA
V4OyWavGZ99UwRLcEjTPw04ipkyWN0FeJx1BbrR7lrOs9gBCfbTNTOvhxKiQ3dDtGBA1SJ99NNJc
XA3QQrrpzjbYtEB66dJ6famO7K3gbmWDW7bL3eIDfRw2IycF+1PChxo34wgBTPC2qhOLyAslgj1v
ng4KpFVLhG2AS5pT40EMOWVDIT9YBuDulYWRtuENwaRs2hYNpiIyEXiNb5KC52Xn5gEaaE/bVnVX
t60jL3EDdPIQFCP9XafIEVL7VbikW6sdbASMSsRQlJIFrqWTUbydLX3I3gMM0AQDn+22yI7zKtZA
KMkGenjWcECaQs8BtNrGf/qs8/AhOXJXJaPpnGPtpvlTP+tCdJZV96IqUYtAauxvkhGNwdZyuOcg
KKIv6YwCclOfLOENyzqMLoZtjh3560Sfbyi/zp7H/OJ55A/YSz8EQY7yM6rDab1vnyUC/rNcYOzw
hWwyfwBkEqJAmHZTPs72QXu9h9QApTmuuCIERzt5StsfbAP2G/LVlRRZOyOgVIHYjkEfBnsgdFac
NOrWEiq4ExY6wqMeTQTeZDjG8RyNbI2st2zUTVAYaTZ5+4x7vdnLwqiHM96VqX0WszGEHpd3i5df
enPQTYxis9j1H0yLrTo1ip/m9i7v3TB9IDkw6K/nwu+LQw+Y1gXXxnuRDlzhGcY+64URZJteyzq+
Bg08OZceD/94lbZlEm/qqvfqT4wNiYluk5QsrnYkjQxETswGTuKpt/1SXSE6bK8M1EvoqkcrvCUp
AclyoWlVRm7dGadUBCv/pnYwCWQSnfAG0qdFAIInzVs78WASmAZqTDDqMDRBp8sy2QVLHL4Zwtk7
Ci2Q2wxWNi27GeDhbaIdeeCoJXJvsVASDOTuEcTclphU8CSM6d5EbQugqq2JcJWhT9wJBsTh4Pt+
85Ge+CzQiE+AQBdTkIdg5DBEwoE+0rbiHrn15zi4w/CU+qBNefCj0epSwBS1HL0Ip690d6VXYxYI
6jB5m9fj/NSZjklPrCyTJZqyztL71o15FpTMii8JiDVA4MYcftSL1brEuLfmB783TGvbWnF45lKs
UaU4ljyPYzPMNi0kHXKFZtTQEUn0QPRiiAz2rhYx5sxCAtoDlZua5xST8OR5QkisMrDPqh7M/VgV
bXrGpj5O6/eSlOM3vreuIzN15BcfU653njmgRUEHxc19ls7uVWOZrd75o4mVAPTnsIZV5vOVj7JW
7uxhxdsz3ujCA613tI+EBajbBRot6MO091WkHDSNe95k6XIhWfNuEGlJb+cAj0TkZY9jtSW/13rE
VKtZJ9xhvlUeumlIxZgvcnRg9hBeA6sjhA7TeUxwFpPzJIRU2Qk4WI0wtQdQTzp8BfBx/GZnFqXL
my70J/G+yRONxKtn8UKfZNA/snrKriinPaDHTTsJ2kBuqnDdzobv3zKQyXpn7/oFvDJpegv2ty43
3ysgx/25P+dZHfnrcHQzibBEeoV49bNtYvHYeQHY0HNETJgbEKnw9iO4pi12FO6Is1PfsT5XnQll
1FYCfAg4tX4A9iGzmKQIXSgfcFcVnxoJC5imSzigvZXSuWztKpX4JKlPx53R0kyN6FI6w9tJuMOb
ePHA4HdF0d7wCHCuuHxmMFvKGM/KLOa0kVHU7xebeyOCio+LzkJyLne5nYjh5A+LxLjiZa0nv7JB
CcIz7o1mQUrlORKsaTGuH3JWIImgnlaYxwK/eBfIbu6ikUzf5N5IPaO5MjOm+h/zzsy5unZdl/VW
EtBhurt+UTIEMxa2qInLYoFG16R9Yu8ge+hy0+WNYW67nGV6U5J85EcFKChC2ptY9bs6RaS3WZAM
30gungTYbyCyNuLeisEIiRRkrSGLJ/7d/C4Ye3E350CRI5t+zv1kjsHVBHPcjJg+tg+eNdlLVGkd
OOfLRKBVtKhJfDW6nNa+lEN1xeY5eyPYa93YIsZnUyVieS/62P3ARx0fc0Mtl5lMalI1VIYVBSfK
vcMWiG6oo+WwL4H00KKkawpQdVao9YDpjXxq8jho9INloLUmOpFFHZJMShmnptPogQHoCMIo3XRH
R3O5iLsJ5rBVlVC7O/REm8Ufkb1nbVIe8FP356A8p24ToHW4Mzyohlh7TMTl0lb1Lg29+l0XTuoK
K7ENcYZW3F2YN91nTE7enZRxCRDbpFW8m5k8t5Eft9R+fWrEhwKSAfzXaqoOC8GoAa4Lz0PSCG4T
qKL2ympvOkX91qNPdm6oRCn6rlPzuV9Sz4mA4akHKrTBpqBMnU8ssCvGxfUQQrRart6sMFbXaQCe
fCOWsdUb7pMCvYCIjWbD3QQhtYrpq0/gki9mp7EpOMPG/OS3qTSiMZsUCRWeYEwSzjMCvhJZxz1b
Nqc66TIhaYThPTUPmvXeiQaffirA7xBOe6pG/9G0JN1hOGd+dZHygGI/Figa2TkPigFlb7kou01p
VVtcdFD8Ohqn2JfcbnwcbBfopGO1/NoynVn0Fh9iukkBAwoOzQNeAmNFUQ/BYnxWQ5jBnnDL1dCA
Xw9HSjbHIGqqLnEjv5/Dt+vxp12HThNsa+G0vbkpMAuxyccGAoIqLNvBgVaDa441juyiY51MMA9k
s/jXGu6RTVtZO+wacy1VlNalcTkEtbIOcD297OCLhekMwlW/2yZQYo+o1JYOWlsZ7upCxeG+LI3p
bopRMR1mj2KRvLjU5YqhllycYlPlg/cFtj/zBLJnGC0A4Kje1d9GDsQTZgIK8DqLAKuymHfW84xC
Pc8r/Fp2qNzWKUb5PNDo19lGsY45xLeRR/Y8/5i/DUOA+K+jEf95TgI+dx2aQLOmAJy/jVN4Zy/e
Xq5jFrWI8HrtCcMWWscwsY8wg4Jqnc5U4CVMLBvr1MYAeccIxzVd5jnQzKgWnqc8EFfgKCbr8Cd8
ngNVzzOhMp1ISPFLn1lRXjfJE0QiJkjz8zQpWwdLtp4kLrvneVPzPHv6/+ydx3Ls2HZt/0V93IDZ
cI3XgUukI5lk0nYQNIfw3uPrNbLuk6Ku4plQX82qOqdIJoG9l5lzjr86z//pwf8NTdT/qwk/fxb4
rP8+/f3rL/yzBdd0FPUE9pjkRiEgQELwtxbcMInqMHVmwv+Ehv3H+FeyCfpBHkjUz00shHmczvk/
579k/eDUZ1jLX9I11P//nfkv6RH/OgjE5oJ8Dl0pVj06flDEt0Ho3xQuJbaXW57u4tiLxT4ssgE1
nnpqlCDKo/olqWQmg/wMMwez6IJbT7BP6FEeUns0iONWy2MPP+pqDCmR9bnUHVpF3rwqbpRTb+OM
ofWd3XjrMUeKqR0O8VLU+6YZMJnakDvn9tgZ81E3SvWPaq/v5dS5tA2PA9gIvrnGrevJ8oz5hjpc
mhcxyCvfycIV2YpDwVdvRvxq83yvdYvurU3V7iWblwEb2IhHrbGDeZ2OMmtQx1CkX2CWr2OdBzHj
5F5KlP3KStDBW+VQv0v+Annz0MwzsjFKJbJCu9iZeos3uYuubfuJDJbKJ9XDUc0WArlxKTWt8hQT
Y25r9d0gJBFscnldjGIXI8hPli1sojakScFatIa1wsx1xIvnT9xmTpsk9xWZlR0eNC9RWe0TkSuk
/JlkQNbdjigL+14p0leyhd1Wo5QuUjjvwouN5iMi65xTn3zLTFP/yH2fvMsxLYE86CttKPLBskGf
iFlWY8tnssKMbHexLZ+FUBmuZa4RjJnkj7hnj6JOvzuK7WNuW5IvgYJ0iaojKXqUvzX8ht6g/zA5
OSSydGnKq54lnl4GUz6eKWKpiub5s9PncYcSOn60lJuHtz80w2tF4b/azDl6MA4sIzJHnev9PChv
PFGVSwTBbfrxWDHLb8i4hZClqrtiNB62av3TmXbmaX21t6eFlMR6+YrnNSTDsIXpkh/mkUzTbit/
0nT8joV+vxk8S/R5EC7b1M1SKXLLdf4lOQZbtKj2EKkDlmLUovKmASYh5X8pyBE1dSa+2XKT4zET
c4AbZfeZDKtgjKeC2O/tpFaQwKt5ToNZix5JFwxw2zlFxvIhitI8lJv+rp9RRoii/Y5G5buqhTeu
617Lx0NmEvBHe5s6HYoeTvOmxFmZPYx5/qdP9Qsqn18kEyw54mEhUSf9IzoNYQcm3G21Xb1BXlb1
6TPZyM95BhOrkZ+ExJ8oLTq1AR+KqpL9aS0QcKNkX8PUAGfy1XPr0G3GxieToi8xTW+TjR7CXTLl
/saYruzuateaB4iL0VDB+jVR3SwafuJhcFUWEFR4Tynb/oc2TjM8qxW6XpkA6ixWv/NEUw94HCyv
WhgtNYAzvEwqsLPon+qs+R2FRzfeMoz3EH2pfB62+IiqyzV7MvxvSFwljIi16Gzlh9zDgxrFu2Y8
jFOwcRNSAcTeKNGl1DXXWtpxtZX7qttpJlfy1pGCHAXr0n0oGs/MbCmMkngXmD17i4Y/vXjV+qd6
IT4UITBljKOmfO+88i6JkjPSj6JwzeaVFusngdTJfGQyIcjREG9NSz6XrDn2LUL8Yx5mhViurqol
4oHII2NIlndARpyi1kfKwlVL1kdLXqX1MHVbgWgDAID+rWds73FjcOpk1NBSagkAuoucfMhZZcyl
a61mXl2YhYnq3lSasn1nzosMNbk5CA921+K9x9BaNmYYrep64wZAxTpuxZrTLc1qrHqyLFRQKVOS
8E2xKvkiH9m6l+2EIGu8zNNlIAFNcsmMa/ZLVhOsr20EdLhDRna1Yw0ZrC8ijLTXIsdX4syr3HS7
vtWM71iO5dTtoE5oPnbgidMZMRMVqdHFrY3sDg4HqoiiZbQYa9ic+mmVSn8YpSILtptc2+tViHEN
wZCR7VSDJuMGpe5+YNvHfrDvaLdxYr6X2AWjteCFt3QXdXVMRAoMpHPUIYvnLdfXIX8rNr347Dfl
rsqKe0Fs67lG4HCFTxy7TU3UvSOM9YlyFJmrMIf3urMqb4miF6zHmZvO4w9JD02I46a8V4aJV4ds
fXp0Ip+XkJCFg1Qm9qHdgpWWhJHRcdDns8DGaaexWwK7o8d0x6kPpyzz43zig68fZo320bZ3ucbv
XVLYn0alz0m7hvF2IEpxIJggqEypPE+EL3p5M1zTNCWadIpQCWE3jhrzNE/8i7H/swmc8FYp3xAa
YZma4cxcqFXxRy1ZOnT0SQFyLqfVBBpeaR58pBDRQcICFnXzThsn/cMkhdShnsZzrRvEZfIW7Y14
fDGS2u2macPAeui3xiNSNSJL59ZhtsmjkUZnq4mDbSqI2daRCZmWdo3XpDwt66K5KkU1hJZLUUvl
HqbtEczS4BCIBBdPBxmEpGrHb3PHCAoCy9r/iYri18ozxdE6JQ2TaYV+YedFiE0fkY1psljTF2dp
Vr8hCSchM80nUaN8mMs1UKbytxulk4iHHWUxMQzynZW8a2LtA+iEx7JvHgZENljz6TtHZ01xgsX3
aDYmkCI2Ctvl1DTbo1GAxKG+YObalVw6BrSpJie0bgtNuftluvBgamVxX/GFvUVsAFk6y0eDdpr0
8c7shsztoCPp9F8ketli+Yzm+yhnnoKdy97NpRIklO/2duqM0huryZsol7hKremn1ocXkWWp25gc
/sOCXEsq1QFKhBaYTB/8ZsXOby6HLZm2u0gqQ0Rl8cnQ1kBP1QdGr+g/idFxpKV8KHVUepPIrlvy
ifzQL9MxIBt3T+6o4q3yCGSyOURL9o4QGrkVisD6Rl5vR3uvDNnRqsUKeIOXxEwfe4J5OuaEJufy
Ipdhb9WkLTSGfZTy5NfUSBQT0lfR1eCceZCgU8xL4TU1UX42LLOu5QG4jfx3f9FwVEDMdcwmUglj
s3yPo+7cADlpI14Q2WQSVf2BQgl0guhqZnaUMQz36/xV04fQ0HkXo+qeDSKvIZOwwMKBtNdYj2gQ
cdZ+gY9ofw2Eyov0oY9OxJVwkrDlX8kwxjnY2dd+aU4363XZPE8i8kmI3w3za6v1obwy3RkborG3
e5sh6K4c6j0IilAlVWyBDKnd0Cmm8Sq3n1MpfWP75+o/Qe+S/6RlfVRz1RU9uNdl8IrIRggigU4s
I5/mXN2hkShfGsZywOWKJ95Ji6kptxzpbOdal3dxYfwamebLAyVNa8+cvlikuSpv9v8OY2bPsqjX
mTDpzStQs444YcW3VsYVei0iaujKizuOQmt1qPgip5duSBF+5A8j9tX82KeXMtX9bLqxltItcet0
i6HZ1a+6ld4Bzco9UhZhL1UmSR9kfafReJwGrgy5/lwwQJIcfmfnirRvCYG5hZiFOVoUCLKYNhCq
c4L5RdcH+JK2tzlluFl3H01h117cMm+x58kfzV3cc5FPZMIQQOGSFGeFSO+j52yOgEaETbW8Ead7
KZR+gWwp3u32a2J3dct+hus+AIMzL2aTAsfRZE6GfnJkgUp+yMc+yIwI1AnbFyIJXZHx/KzsN2rj
DrPyjmFW76W6DF2UFvYZkATZnzjmtu/Gqm2i8Mx1OmnLhKISGFaArG72FFXKz301AyJpxJW0TOaH
jf5Ql+vyvqn99guD3UtJeyCRKDlnPEN+Nz4QX/G8/UXjIIN7a/eFzpwpUzuXLC53bVMvW+OTVph4
qwyiLGZPR4RLPMrgSqUpXbbVYIRZJtNLkWzXUqXCktZjO8y9X0XdCP4dQFeqvEqRcexAqMNT2DPg
hlImFU5p2ifYoqcMIUViw/6rrFfSzL6bPrtLqos96l848W+Xy1vLCgiugx+No59ZXE8z/K6rDpec
8BmdIZ0o9uhpQ2Ooj0q2ndWM7RnrEH6O2/IHsM6ky08s+u9JCA+WqPI2IdMn0LgypcYZ01jEkfb0
d258k7Xp5kNDSHAihIdj9nsqayOke0BRPEB/M+Kw7wFOiXp2p6ZNnF6/5YNN+Roq1kIM6kgzV1qC
tLH8anPJJmW+69Ror83jM4XgYWSaFkQ96KC2XQ/pXFATvLbWaLuIPtT7qhffeiodZs6vqIKRWJlo
+YoI0WzqD/qFa+UKe9rFxjf7uXZbUhA56Ej65Mwovw/NMr7mmuQa6Xi3EeDv6p3yC+H4T0z49Rhn
L6M9nsZErpjEpG+iX85inXi37XDl12JEIXlAVBwfkRmkHT2BoLytM4P7VfZB5gGboLnzi6J6bevR
fsnWcTixBA9FabJnKsZAKPL9lnIjEzSOXiOjJ4y1+dVotI+qEBB37PQO18hnSx5JV5XPSUuUalba
rpIqP2QxYuBpzUM/3bcqwk6zC9uOSE9ZaoFfiAfLTLqnVlRB1qFx3VSq08ZkxttawbyZrcMC9Tfe
On7ESK05IhhGE/zTshHlxLLHyW8X9ZPM9NEhLvcnSlh+sM/V3W6B3ZYvVdDpfyXrBwY8SAcDJQAS
cyqPytJTJWK2NivOEduiw9fXJ2vTvohXutLeK6IklBseA/nwZEMEJYFUXp+bAYKVx3lsAj1SH+cs
9ifVhOiU+fWosWroQmtenkgOemso3As2uGNPj1QVbmsd7YIImaGATnCq+vKCyKB9JKXbS6cp7ASR
bqRQNckX+aW7dH4dx8g8d22rOwPL5Q82Z50vFIzzjpS0j7ExjXQKD6NpJ99xksr4ANIi+YP6aDtn
ImMOKRMWtOeJkmp/yEZ+wRQkzCxnbZ9Mke0DpVSvvaI2D7Kyyac859mDiCTcQk7HV7Qv4NfJLtgX
prF6hBMlMDK2c1tS4ooGmWuv13VAPZ/QUfMAp4CFPMOce5CDY89dIQezLX+he0MAy/II6lBJgH6r
t0sI7bzYdVP0ISFGfWbFL9HQxepXsRTta28q5i5h6x/gB013ZDlZDtaQfi/ysX6ghVXQJUlzSPyh
HkYt2SmwWlotSBJLe9YSgvHhHMuwA0AkqY/6FmU6X7+mzZEYNF1hLSWHpiJtaJMqKFt2rHLMF9BG
HcA4K5eGkdcnrpa83ZnZBnH+NuYgeW88J02i3FcG2rqysgC1yXO+/iBKMV3INsueE6jex32y7qc6
lg7bUNF7DMKtEV4wMEjVYJXtERerubAHhLug5+ry1jfmgntjqrkA+DYfjWWZfyPqKaLndXMHhToK
ZQARzJ/L9ScHDsePU67+Sj4vNAGcPjaITrqgmp+sPuXAgHyFZdJuwPPkml1sgfQS2Wc89sbOJkIF
knVB6nWR+IBQ5NCSIUF73FTLH6FbzdswTbqNksTQrjNDc8L4KwGJZSG8q0bRH+IiSUO5FSqQ8o13
CPtHzyQ7h0zX0P+25dXiPizBHGZRMPLhnxnAVy65LywbFDJj/MmcdBSSjAobjhJDe2IIE+XkH+p3
bPnMr0Uts6tc5nxehqZmO1tupKCBjHCd5qQ+1lmjnQCkk4ClyMdcSvOWvaRcYbYW/G9muR4upmhg
M+vJ+J6YqsyZOgzbxUwJ3nCsuSy+4rSi2EC2jluV6jY024Ek+mzVwhZjTe2Ueqr/VDJx2/DDtJnE
tghUTqun3bHL+/ygA78+ZZRHbyQtrfts1PQjUGpCbMzIBlRUEzRx0Piq5Oshug6KutMp1+tWe6V/
glwocckQELtHPOEP0bYn2uSi6DwDqEQel7H+VKNu13YRWAdUO4nCnpmoSRNnRt5b5X6IBhbeaz8y
AajZe1sERerrkbxNjpFo4vYnpCoBwAhTaccCjFCPCJ6EIc2q11kasfomfX3lGYOp03tUUWCz/3YF
7fQOFZUJrswwo8d6rpKdzKey6isAF96BXU42NlLHfLytOGa2VxJfJ+isRvEQxhQ9ZMj50xrq12my
lQdJXgR1QHUstPncSCZpfYTv3UAexG9um3mWBAwCUQaAJS7r0k8kU23DGCJsmeJdN4/meTGHtiSG
rx+f4qr5YBlwe1PnBK56mvXC1dS1MVHTdumxlVW9gJzIkYqlpduR8f2lR8M6MyWyljO55fbirEVp
nKiQFQhfEtPWEkluzgp9aA9KUyMBrIdoZ3Q2MnutIZOvUDdmnptpxPxGF3lxx6q7zNiNGGDRS1GM
jNN70pREum1jsXH6RSNcUnWBEJEiaHW3tuqepb5FGWDy/z1EcZf5qWQWp80UU8hKeD/YJnnwwAHP
LGIsX1Mm9aqJ7VZ6bNa0nwnRYKZoRiuAC8FqNsubHnaSQGuPZ/mkNpHacYQodoDni6pUJ72Docow
7BnK+GlJG0hakz/Fo7zr0Jt9IQ1K0eHQDWeIMODy1b5tTIGUaLuxnU8sE5E7YWAg/Buv3bdZ1DIq
FeoQGuZcxycSW4mbcYnvaa/aP3raJ1Ar+gzB0hR3bpHqyXkBf3VEMMC4BM8B7L0GHRTb/PpBt/SG
4qeMuwtMaPUjpgeznRaVdkUPiZIlyuKjpnBiw7ab7glmfhFj+5zXPYPFIb4gbBlcMO2G1261yzaX
X9gIidi8KcFqoECOqT0N6m7DWvnOlrM+YSLGt2QWB5WzltYm/dAUKQnnonsn3OyBcLfrFCm/HCPu
zEdJWUofLt1N2EQoLGqmNWL2Wrl/YwTGH1mjtyFSCjAg1uyqWcazVFseqG7YpOz1Kdn0AukJyPjy
1Jrvai2emCQpu6gjfdsutIeZVC5Hnuub7g1lXi2F6Ite+hbfSryJ4cKc6SGtCEpktprJVw2Ox6nW
8y+kBEcMX8x7JV20pxGI7wV43q1qldIbuhC04kBxMvEmWZLkKCbzOuL2gkSN1I8I6yKWZ2EgwZ3M
57QzfKsneHaUryvzeVbl1v3SUzkQQPNdCPVOFnWDcaMavRE+gcD8HTS6XH/rPCsNp7KnjcW9nE+9
n7QR21PNm835qWBZvtvkqnmcRpm0SLGc2lx9rTbtux+MzyF77iPTlaPaT7dJ2xXma12wgcALxsxp
KAs3zrHJKfrnZht8iKn5PMv2eV1IhpcYAHQrpj+BpqCVFYYp6F+aYfZqZmN6XEPAM/ypb0LQsD4/
aqBzIkRsX8pBDuibX8hi5l4vxeRGbXYgw480YWLtGbiKR7OtIsam3XUex/vIHhF5Zgy8Nm2XyvQL
KRwqP12LP0mPNNsazMdJbrMwp06DSl2GyI/Sc65Q5FnkoGHjjB6gzSBhtLs/mkFBuoERfGBA/Ai+
b3WMiV45mnXkQPphRX7mtalp+wOZ7n06h+x0xNtYT3QFzQuah4C+qPUGq/wzo7DcFUkzeNxMmXyf
4qx81lSr2hP3DVtHM6R3JgfHsWJWrVjzi6XC7zKXJZSn/tKu9U8DesHdSKQO5rr87eOM8Zb8u1TK
q9Vi7as1CBlCQMtJY7banZXkAROV5zllai7H7QXVWn5g/LydpTRqAQPj+hFF2bimYY5e24PJXZcP
oyj2dqzwyTENQ1xTX5nGS05fygd04EASFyFcJC0sj1hm7PW1dGvRt6ZDdhLqwtHQPJv1L5r1naxF
sicrLZ8cSriJdCE+Z51ZzvK26qS0V5N9ysdNPQP8wyQlWfNlGRXJHZBv0Y/e8lJrQbgmHqVlHHJ+
ws3izt1OTVtcoia1gC6qV1Nt4S1nmfox6skcysg+7zS0q6Cs7TW7NzIpcybSG9BB5J27DD9W1+v7
DaLV07pN+TsX+XKs6+Rrk6L0XWyxdRf1UViNPC6xZNCetLf1SIbBqmkPdEWk7kZo35CYKeON8owy
xYeds54MO5cCDMnItOpTNFY79CSIMuzPpWVgx9hDYiTFYszW1vOgK868zH9UzuW2yN8S9jA16yF3
wqa3McXhRCNIWq1lP0lG/awavKcNEYS9yH/ULAlAlTiE08BzAh1VaPlz2w3GHteKKxQG1WAn/FmS
+CWp1NT0cZH2nEoSxsxk6JlHD79Z375tuZ2cbDPz1thUwPtyqVBhOFq8ZTsVC8YgskPVyvte0Zlq
c0QndLipsk0faKc7f0J9gyvRet5m7Xsy06OUZQclM8OsyHc2WgvET4xUoLbNpUOmfHtKpbi9m2UU
SYQHssxROaptOQLd1W0rYaholuXU5lDL+CGZXdXNqSViHcdiQdU66qFiA1LWy1A0xY03KKFvaQQm
uia/rlH5KmnLL1ssftzt3lDBZklYYnHyvNkMmMaxWDyt7Cj1Z/kpzdLnhXx/F4nNnvDd/bpEx6hS
0G8au4wllsPW75iK+cDF2DMDJpXlttckFFZrvEzQiphsN7L8hpOV7WMBwcpRN/213waenHm2HGvR
lQPrkKuEqGMam96F1fZOxKjwJjMS55yfJKiNBhN1aSCO1anbtJc6e+/n37Zn2YGk00mULaNKSfU/
Q2x8gN1wOlOEaDYUFlgVA1+h2c/YI8uDDmCPfc2dNm3XOk0/a7l7lxfWCmXU+COZkHN8105g4YaW
dLmtSICJx5bl2XSYQG9wio6SE1GeUTbEil/zZfVeuYCgx8XO55DBP4zQyTOicltZJplXlGEzcDps
CAXJwpRpIJDUi0r2dSWAUIZkbQvtEqcm2hPZTaCserT9d+VSKl6hK2y64I6iEhe7pBTWs5kzX57R
o3pSbvb3wtC+YQdzNUi724oTYTeYADVKvDZBetQ324ee1ZcsO835QjRoI3tEr9LAFPW15VM4bbnC
Aa4YVyXn+1szrrxNBr5KROzKB81zp0+Eg8rf2dTNXwP7w0A3c774g2zcgFp1ZN+ZpoXOkgQlU7vP
YNCyEilf8lsKLHl2VNzTk0StEZLowoEzfnY8Xxkxb/OLxkA2ay2G1INxkdU43JAs8ccgLfPA6olg
Q87VTqIaE8FH2Uix0PCyEjT0jPu2hi+o/RpbUPX8xChza6gYSfymdlkwQ8bc9Wp82UqWjRAJD228
wdIdLvjd2DuzIonL35g0CybaOIPl7cYDomzlqrkndfUDWdlOs3QPrTne4iVGwhQd47k8Yren/dwM
zFB5GWYVIak3Anwu98U3F0rsYqNvAjiwuzplut7XdefhGmI+wxoPOG11z6uVe2O9PdILuVA8bfIO
NuGhqa29GhSSo5rzlQkw466xCaOEZbDyQ+Eflol0rhp6+8wsfuJ+PhtF90roC6+eZrtT8sBGyJ14
knOFA7nuySdf21NFUVi+FvO4VyIWKeSM0r+P6UupFIG2rbGXIn98tPLme9aKx5vSG8ujvBfGwPAx
hf6IYECJ38iIiNxGaX7LGjnCKsU7XM6xq8iI02ZjZeivx6ujTum5TJSvMTfqswpgCYGoOMrxOHqF
hpZhwjJfzeuHIZfda7oN0w4QXAadfow8asZwWKX3ReTA6lpGdPrsoQOZ3Zuurjfzgyh/iiy6G0gd
s9eE23G5JoIgBXl+qkkl69Thl1kn+0w54sWK1ufZytKPcaoeSHMOiFNCCDr5+STRDlnt0RqGo9qM
D9X2Hsub21gl2gHFIRbjwtgOf7LYESTh35QxKs9ipHW7RWF4R2Ihp3NvBVox74uBM0lbe6+c0jsi
EiGrT/yDNdwhsvUhLDvIFe5ZD+ybTAmWWvuWWs79uBvO1SSfboZruwXu018mtafORNJRxeO9VmEw
0V5KMAgxiz9bPFVmfRigZyfJrRQQpFdwZ9MByp5VcSNa0pvUluyVlenYmzPqn3WnaFi4lf6U1VHA
LYszeez3JGsCuQtlq6SI5NlLrd2wJt8rarVbVrNck8fExydzxhWxee2Z5aPcL3aj0APRcKXb+SMI
yddkbV0Iln6SWc6kJ63HBZn8ajGnLJkH7mLke3p8ZNSGv21ImuAjk4u4nnsl5c3Cgt/m8assTYdc
YbRSXig35yBjSwyKDHs8qcCoX2MhXQfI2/IU+03Eanejb9DoLTqFtYF6HDuxxx0zeJukMcUFU9Lz
bZbqDc7cywmq3jSsNpQA5C5Z/bYDNXQoSauJoChHRfmpF+J1Mtd7Zm6FtzDbN6rj1LVhZXN56W1y
kfqKzIBEXhfflDHvp1mz/lEjWqdoFb9LUrm4Eznvm0fZzp82/WBDD1wL9Yk8zLuZpQkHO/mYRtP7
C2pwP8tzZBH1jlUjLsNJoo+2eLJX7ke/avM7rWi3557ylAMyYeDKOEXE4qBDeLXGgj5UIQ2YwgmO
6pNdbE9WP4fpaLEnJ2s+26z21Mpjdockabuvp+W4qBulTvTzN1Xd/yENULk5Uutixdux//lf//aX
UI0UotucVLNVYFv/RajW2NMW5SQQcnSZ+v2KAbLdiWrMfyqzK16hqzFITavVPIGKAcmLMGNQ/blg
1fv/8z9iv/6X78S8Ke9uVDQLWxeJZjdJ3d8kc8Qg9wZqW5wZqt5/2gVIKRBsPTLZoqzyx7aUpB/G
9ta1GOv+yRq0OWBx2Q8Qi438z18fy//oLv/tlrH3f/c+OmM3Vj//oru8/YX/LbuU/2EJfkG2yS9I
xUWNifGfzkfV/ge+RuyNJllWpgFK8T+dj5L6D5gj/A2Z4+iv6E3+23/ILgW2e4wG+Ck5hG6MIvO/
I7ukSf0vj5Bl3nBHAvcl6fqqcnNZ/v0RyjrGZrLWvKy6kC99q/uljQyQCax8WHorTNZCIOIaMmdm
AdfO75q1K+uBCR3Z9UPuG/rTpBHgjdrXyr1hLRgzp/gMaCrnSXUtCfnkU7MugdyVh7pk9RgxiZpG
x1hi5VWLD5r6qEifxWCE6hABlieceRwnUG7KTzMpHjjvVg0rU3P1/ktqu+O4lTkCLFF4pkKUY53J
Q3CTVCbK4JsWhxsZKIha/0QcoJUyO9aI+z+3tNsoPiLtvLMJEIvvs0KzfdGP+4Jm3i6puLK7xepY
LTymWspIzIifEoR38TQfcAwe8Ho5Elt7fWpv3RNFLYJsCqReozpjTIWjjOn4dJsGhUwg2SZCHOuL
XaLLxxZ9QTR9MCLvGK/2myvZkpcY8Q87SPjm2XkW51pG6t/tNQZ9XcwoqLCL2N0ANfcT3z/2wowF
mFLFt5U0CzvTTXCXzeCXxp7lpLr68/Ar1Ylnlb9jovliq3d192zZPwn3JHJEFAub/TgJ5W5QWtnp
CXrd9TjDs3w857rxvC2GEWqEdDI0sOIAopJjV+QGC0JTxoTpyAyt2aBMmbFZmdlLxpq2hRZeVVlI
WlLjKCvqNUk127OcopNIsxg5E6vJz3zR3wyDTs9Wpfet/MpslvHmebZr+izaUK0ZCuKP1a9o3Krd
bU91JAehvxu32tEq/WVUJocbyrXx3iZ650A9cJNYl6/tbMClil6UCtJWqqt+or8a6bar+/muHCe8
gMLsD0RWsUTfkl1KaA+SRj78fRFjYS9i/Uj0jYKcqdDO2iT8dZoDEi7xZS00Au2xVkaGReOfNmLd
utXdYYEzKNfNXuMhxe77qyCpw7y0E/RvwI8DBWMO/SaEZbwkXPobAVWRRaWaMfJfnbYBnh7lonDz
TtpJ5uiWAqGzLcc7ZSL5YmUUVFmhyVT3JjzIJMYDxewt3eIko+RRz3lbfhntkkwMlJjLhnrPWncS
02VVpPeRmflmPgXlpFxUoaHdeBIpcoIOUkPc2Z4EYlxoe5I73c7SQzVm5WpKh3QSoHq8QmKT33/3
9bUHxyG/RJh2mfLt16jwUYTYDwrQjb0O3ZyO1l1X6chK3hkz6N3jx3JrI6rLqDd7Nbn5bWR/nY3m
nm66dECDhIs8P46LvlO2+l40iqujw9MEckqpGjG4kcZUv0Zs1BVsJSR9edgNPTsFsSIvdxn9soXI
SOdV6jNKkflX2l5T+U2dUb6iab7M8EyQ/QyIQudAlU7Vsgetk/cQg8tSjOx6LwoeXFkuA3U4LGJ+
Imxrv/WXmpc/nbrBM7LqxMQwxKnnROY99DM/NSJ3VGFKY6XCXPY1mBGBEWi4IsbNakpMeMLrnhl7
Df1Kk0sPdf5ukP0QIUkpYEiM03WJ0rdI522wNoSAyldlzq4584jA/Lx16uvydZPgVlHulwlvGsGP
bpv0TqQ+lzOLW17zhsnh2s7usv2JpN+KNdNU6G6jP06kHw0ZzW3EEXE36al93DTlTU8LHu3KnZT4
i/gMuvH+uTb02mtNum4pP5U6+yvot6XqLm1ClviaHCwxP3S0TxGPSzmQoCHdZDvYEMNJsOdaWTWx
X1qChOkUu1dnXNjY33Db+WXYXm3rk1gVoob4hJMqqBX8zFikEWBNuxboG9885n6Xyj9yzXL6Nbvt
sFkSuqknOdknw04mwfkitObaD6mXxN17I1gWx1KYKywz6rJicFUTP+bE6G5OltKRUSWSu05Ph7tB
Zy2WtGnxxQqYOSzqMtNuH4j3/5h4a9NquMiKoAgzZOSO6iOEjeUD0TGZjZWtnOL839k7s+W4kTRL
v8pY3SMNcAAOYKxnLmIlKVJcJC7iDUyiJOz74gDeYJ5rXmw+UN09CiiaYdR1m5WVZVZWygOAw+H+
/+d8p9nOXSkk87PiExlrW4TXWWbf0gda5eC1UPWqCFx78rGmV/vsxegcKuPcz5orNclNSTloV7ZR
/7EowLxBOosvEtHtKtJj6Dsa3ZagVU7tQcNujMSusUbz2epOel4ptpfruOntS7MMh0cwJg3CorS+
N3NjbUZ8ZKkyND965YlHQ2+Ss3rAUwR3zFrbhUie6pz2lJWhvIO7vglyf9P6qUU1pPH3jco69HsG
ygbStyr3BQF+8EGjaX0O1Kdcx8qL/FXcdRdp73T3GKXajVsTt7FyWYk4vBOSDvh/FfbuY4hDNgoV
Oi4vemiQptoGH3/PUbd26vFGhleof/AJ+FvP1jnRFQEtQdd4gNS9UrV110Qy2BN7ftNPLkfGSWww
Mz7mnFNztKVDuRvaD4RP/bRI2sHvq+d0skrnImh8fYLrj6mi8T3ankysidOYHvA+hca9sP2LpO8+
jFZ4NmAubLHQUat9IVvE3XAF1k7AJRltee45JTpEl+ZYzgN2umxT5dHW4qO0NgHjrfFuRzusXZu2
Ch/1XD0VtngsRYnGlppmkffnYVbdZGW904rmsXYUSoY63EgxYNozdHcHqB9T2fXQZhu8HvvGoXBE
6bfUsTNKm/DXtaVp6GlTvBwICKJIaykI4eeYug/tIN2foBLrD2mZN/Sb2vyh9DV3N44+iAO7MbdG
pzUd+TbeyHe1jcx2jxetvW01Co2Z1VjXqQP2f5dEoR3hufC7z7lVhLN1PniWVkUNRSPQxliXoYXf
rpH2XHRN16UIMHaVI4t2GcFPssvRQWJcipvcn2umdGJhQSbOvrZG65Y8iYjsNlB3D34prfBctlZ5
69tmgYvBjPn4j5ARzpImatcJMkKwbZz0BadoZDIUAPESRj4lQzp3KNk0Qil4EsqbtTRJdpFUvEeY
OzXnA291c435w/kCRKJawchsLy3yCOhBOI39nOth8doKjr5BFql3stK6p4LJsO0hmOkbmlZGsOvA
eOocvy3nwu3b9NLqEHQUcUKSVdLZW6sPxl1C3NprYANfUeoFmZZMH8hQCm6F4sOBWza/0loyKxLr
BaVn4iA+Z3vxQAcGQa2lyt2YgOgs8CMj9fPVJ60Jhy8Wv/6jRE+2UbFPryP2HPpxjbyF1+leec1Q
3PJT/HP6U3cOYdQbEotYpeL6IcE7fh57qbuys87CPGiM00unRLRPDeccL2NKrKXr3/Ax1ncN+LhN
PJg++0H0EqWpfeyMIv+WR3r+EDpFcWmrVvLqUevvRpfx8rnaVTRll4EX2JpWHN43DnlZUVntASVs
aNpuIRNmuxhrwwoKcXWh53kNeCS5Dyi1jQa6AM8PJK+kBvyv3jZQgCgVTsVFkIpZJ2aPn7UpKb5m
2MYeIsSrVIASddYgQt0A22k2fjf6OzG68t7B1rrTFIVRT1LZqCqlocHN2FuNrhbS1Atuvdggg8vt
/CurrjqC4vr4zkol+C4i6vIWzUW0i9zbqWq+hMHnqpjUVvf75CoJy3NSyrDv0mA982117oM+voaA
kWwt1X/GhEi2VI0Rk+UrvLQG67P26gzWqyviBDgAvfZuiEHM+yj6USkODXk06nRynEsBDgm405ra
wOve8MxJuLmlUTeXEQXBKY1egohQxDKWT0bnPMS9PuvW2l0f2ze+pZoL2VuXcfIz5VlSKonuKKi3
N3i9M0rrUb6pIw1HeTA92hrdVRvpsxEH8Qei3vD4Ew0S9N5d6gZrlsEPozflOF7VrbT1R3TZN63Z
NBctApJ1CMaKTGZi1qrmfuytL8V8bhEcUgIKLoaoauiSCBClSq56EAR4cHIOTGjMh01Iwm8hwTXA
j/rEYsqmuDYm2k/EC5PhZu9qTTwE0VBfZZElztsWbeiN4zXlZmLe/gBGVm3M0PcJqtScrYKzgKxh
zKOdZhfVOR9Z6ju176kdL31zlaRd9zGJZgk9LlhUOlSyeTMyD/BpNYuQnQ6zbQrxLcW0zXoa9tAG
PPJNsjaaOEeB/bgcp7YQ3JOm/t4TMaXWKf2ETcb83qia3l3TVtxtE43YqDXNZQuHczURwtgBq0Zb
qtV+tyuBFEQfZDOsrOmMHs70pGGT31Zav5ej8SNGRVN3lbNJwqJd4eL+wqE4Jjhy+Bpg0F0rELe/
yG//XVH5l0Mh67+uqPzf/1OPkCrhGv5uZp3/nV9FFdKmCCuxsUOTuSAd8iT/o6hiyn+IR5qJda7A
l0p//D+LKob7jw7Tn0KZoHpigpv7z5qKQb1FWoZNug8lFcQ276mozPWS/18cdBjSMMgLZxqTzcDf
LujZkc0aGmpoi1tXEzsVGHILcqXd/3ZDjtQgZ/TewSieFPyHcaBqWfoSChgiL4GgbVPXTdLqqfXS
4cxBDMu2vqN14rQkBb494FxJXAxoetwbx3JJtiWy67BMNKDbzRyofCTuNfRkB7ZUbaTaiySX8Ymh
/riDpNEQVcPlYUpGvbsYahzbOM01Ahi7KsmfYUKW5M6W4ee3L+g1qn5xRRw7YAYY3EJI73Nt9bfa
qQH7KGRXQVMo8cqb3PE5uwul1Z+EplXrMC2KH9jde7IbOmHu6H10O4wE+VNjSgTD8IKf3/5BR+4w
cxenASwyZo+1mDh4sRSxnvye2LJRBgoQzahM2waRJ9nbfzGWbYGcwEbF13gxVpAnWZbHymYz6DnX
ZaW6zyUwmQ3AMuyFb49lHJmroNqkyytJxDKWlsMbraJ6HAtVUrRoYvPCAF31mfQXd1sXWnFl930B
C9vGKaq3yBpqgwoYIqCWTRGb9V5D1p7pMy69EHH/AcLSSCPGbz+8/SOPzDlpCCabmNOeSY05/I0j
D3oyEgorlMzzLYa+CvFB0W3eP4rkLjg6rWlh6SxBv085PY86J3TxTToV5c+VM1lsKyUCu7eHmX/s
YmYzg1jNSHWCqOcuiJozComKCDs1KaZ2J6cuOI9dQ7wUhNGek8sARp6AM4/jmhCf3h762Fvl6ux+
BCVt5pYxz/Lf3iphlQpYXoi1ooZ+s4pb6Zx5AcDWHZIG49rG9zGxiRE2QFGXYkvg1Q1pQI6B7V2q
4kdvN8X77zqzzjFgH5B9yfJ/+JMCUu3haCCFc7Fd3yZlAu4ave2J9eTILHchC6Jqog41cwQPR0Fl
qXLLi1n3Dcx0CgCPWOlRbc1IOHvaWbzPL2/f6/lPXDxm5ivgXZDWfHKWqRswz3XqjQG8rLqmikgE
BRx42/6Lu+chxTdmEIQA1Xp4XZw/DKzbaG6QbenbcqJWOxYcT99/LVCGaacBgmStWLwZ2IGFMWTY
IqKm7G+MAriAC+XsRLrQkSUWlrE0bWmxSLtLwoQmJvSnGV8WNhbW3giVvfZHrdighHLef0EeL4Hg
TcCv9ceiB6CwBMSV2ZiooL26Q+JvwMYUJ970+bYspgCAXrYuTDhyk5bLlj7AB2uhLKzAdVFN1pWz
joxka/oSu5z4FI4RtUjTvelD78SCeeRWegZNKr4hNLXEcilz7TqttDKyV5aC0lXaTbbrpl6uRZ1r
Jz5W88doeZECODT4EtChM2f6YElxssRp5wriqo+LHUQGKsNmjliI3buWi4uq6cYTt/XIm+XxLdBB
pRBugSjkcETbK1BHpK21IoxiRJGfNRtKHMaJ6zp2CznskHtnsFz/EVGGZK+ahHIwi+e9eYYPI6Sj
Bu0Poap54iU+Nk9s6pwW1CmdtvXiJUaIpXqp0F4NugzQb7riPKNWzsFfGJexiSsKc2L6uQbNt9NL
Sz8x/LErBY6N7NskvcyT8/3+7aNQFK2Vy1awhmR0ZRzNSq+khwYkNYgneXshOTZZ5rQ+sl4tyWZ+
sdnIlT4Znt3z6GqFuya/GyOSRKg+/pR+fOkGXXJiwD/nigMEna8LBjqJM2pxa7ucFdLtoSCiCzd3
ceKLDxEMuO3bl3VsFBf3zLw/cTnzmId3cEhoVfp+bqGuLOfGYit2RYpE+e1R/nxODn+6TZDT3FzW
X3vFvz0nuwmBMwbgC+qikp9iPfReukK131NMYvsTQ82/+PCtpvFMkJGYE9KIB1zMCUHKOZfKCYa9
IYYXlDhlB8vUnEwcFr197am+G9ahq/rZudPjhrX5S8oh1M3RLxDZ8Dz5/Ckr6RUJqfJND2ICxmP7
E9tcOu0GRbkQI2SXCVAYWfYlUQTCYNJN235XeHV0NTpQSDaiBcpJu1KrvkPlS01oWDoFHIdXljwi
Couf/bFFdpYg8EDOFAHC2bVRhPVVGu1Pk4/itU0IwiNgU2mtypJfze8VkmqhkVufsa6xpSfFPocd
wA/+EmpTl21FHtkoazXcXKGsggvfQT63YVoD3lVeo1HoDixUhXiQBmq6cBjdi7cfwJEZRbOfVGSp
s1EU9jwXfnvWwBWdKAzgi/SNLa7QBD67o+Gfvz3IkQkFnZtVB7i7w/K9+KwnZUiYkQHQLsZ7+wE4
UH7mll64rrK0OTWh/pxPgJupBehQ13kVF/MpriKdFJDIWk1Dlu4TmUiIOCP0lqwHaXriA3Fkm0tw
IEXQOU2BA4O5+ELkqcBzmXKAyp3SeVGdTRs5SUvvph6IUgF9kPZQBb3MXxu17uHIccX43QybaB8M
SXxbAQc8catfd9aLF4o7Sb+B9otrzrqQgwfalabVFmxxcU6I9KItMemg2gMQpcX4k0EVp+5VZTPb
KO7GDtjNJhg+Nj1ikxXOwlYQgGg7eAbMnHMYQUr+bTW4+nhiufxzfeZ5g7xHEoPyhVLN4a8sXAEz
ZWDH4leZ+NZUgNqTUrN/cugXP9RoyI9BSMv9/dOQzT+nERIgLOEtnpYDGZCuAfrPEiH0ZRZ31ibT
IwPFbaKdCDw9dn0uBQXydmk/kNN9eH0JTgPOV7NyIuQgq7tI7cgzuq2j4sdoxx8dVZwKUjv2jrmE
LBLkyAFELhdS08/sLA7mckmnqrOmtMVDyv+4nrqB2J/330jKTTDf2Ex49qsy7rdFI8/xrsQFOGU+
Q0hqlSYJ1jDLS61C6vAXQzGViUujOMe7dngjXb52+GfZskytoc6cTGd2oM8vWzqyfzESc5EgUN4f
EncPR1JTNsZjzzkKpyQuC76rLaJjN95huCdE/e3Bji27MC8pcNnOHJ68WKZCx/Ts3GdBUk6Z4H+y
ph0HZvnt3aOg5eI8RXYL+/PlQccIMux0DctTCL7pOqmTgn5jk/3FxQjBdXi21DG2e4slx9NV3GiK
6QDd3D3PQ2FekgWhn73/YtiVsCnBMWnoy6xNFjIqYLrJK9U2/e3giREGiCdOvLjzwrNYPgXHaQsl
HEdQaoKHs8DGYmy3qUavNDT5KFrZT9/obowIjx6pdSdmwZF3llUIViGFar4ezmJBiicaYYPJYHxg
zCcyB9ydp4dqX4fi/ZUtSqkc3rHJzjpRY7EgDZbm4qCk5+tAuLlspgHMDV63E8fdI3fPNDgt6RSc
CHNcFhTxgQQFwQXUWFLdQY5NCs6QDdanCm/bGrSEOFEsXWhwqatzYwiIRDepz9enL74jg9c4I3eL
OlMJ53bt5JgRbQOgr0ZB+haoxvQ9SibjExoYUgUxyeJu4Pft356axy4b4zSlBEy/Lqf9w0kzmRK8
F1s8ONJAnaoYzQDEZfFATyxew6lVJ16FY+PNglEXGqckqGIxbzLeER8BhUXJR8/Pa1Kddp4Kw3ui
Gif8JrZ2+/b1HZmns8jUlFKnNvML2fnbel/3A8Xw1zoxCoQd/BNjY/SB3FJqe/qLkaiesZxIx6Yo
fXgno9jSfScd2CrrwP+UbSD4i3s85l2v3l26cKi2kR/C5/l1HT4cKvBA6AUW73SlWzeNmTsPuM6m
K+kOp7o08+NfrCl8uOaELKz+ur1c7O1QeDE8QbmqRZ/c8FX45DrauEktpGOr0AHa1eu1JMqV/dnb
t/PIZ4YSFzUuZOpM0OXGG3GZSmiu2ERbDvimbLRrAgLQielxZDpac5OLX87Gg786vJOUNGB0mqwt
rkO4lqtNT07F7jcwwh+Nr96/QFO/YLGkgODOUciHg1XmxMFMsGbKICYhsfX0NTjsYD3GutqWVFNO
TJNjt5BOy9xJpOVFO+9wvHSacJxKy14ldTXczTqWPY6/U2/0sVEcPl7YCByqacuPG5uttBQ58544
r3ucBB3pFyfPBkcHETotGPaILJaLHU7m+0VT+ZxDC1KfrmTZ2R9r3TC2b8+5Y4sFVX+qq1yN88eX
Ji9ga4MSs1dgtdy9FUnrYqgIsiqMWPuL6U0thOgf1t75m3P4bEKrlezN2NBPpY8fKBi8y7jT7BPl
4vnTuHx92cVT26EbR411sdrOAFf2tcyAIQKPAg4tQMrjFLvenKZzVZG9go7pstYVk7CQJyskR0Zn
98b2gO8W68fiGgMyM0E79LzCWaI/pGUDS7vzgE95pn/iUPbnk3PZ9hA0My/1zh+HFj3uApwkNtvF
3h3X5Jr2n4jDSfeDiTTy7Uny55LIULTfDapw8/o7/5TfvigKQD5e1YmKtdZXIYEcdr7uqsr+GmmD
05LHQbHchRBIy3D37pHnYEHeMz6E3NPF+1xX0yQ1tzFJ2bB9cJl2/CkpbPeeMyja/rCAhcluL9pM
o6CL8/bYf97g12wrpAEslvScF1cNBZocOk4XqzYS0Xo+mJ21QH3Ox8KZTgz157vuYRmZE63Yw0r+
6/AG+75bQ/CjpOVonXOT5Ko999v+/d+XGQaOIICCLu/8ctmiyFrGQ8oFWWOAJni00RJ5xinRwZFr
IeCNVimbgjnma/EKuEU4sjCzHRdkhpzJCnij2Wb69t0Ph6nPKkLfnWP7sokCGg6zdOmaRChO+tZs
CYT2CDVZN401nSjSzB/EwxXFM4kso6puOXNBYrGijKFQmaJOvhIAZz8HXefejWHbfcUVot+yRofb
PhTGuz9kDEpTko8ZjRoW58WMCEhNCeqBImfgB8/DiKQx77Xg29t38cizYpuBJEVS3DHYlB+OYoya
FTnkHcCYGNEnTqO1oSk0bv5mFJZkjk+c+ZajlIVMtJi8MIgeMW4hAIqgJ9LpxChHXtc57pKj2dxZ
pTdzeC3kTeIkb4W5om2C59IU0xoX3rQ2XFOdWHqPlO1YDTkIOmxp2GF7i/OZoms2EkJEFI1TVGiD
0T9vNSfp8MuwsTwf+AJ8iRQAlMbQ6o1SIvvOURWHZjVY9T6FvbuVta3uSMkUG2WP1rvrxPNq7Um+
fxTpyeo7vBe1LEZMMoRtwEaEq1BgI8DEemrV+nMnySi8DxR8aJdyMw9HCWrg5R4uLeSJgXw0HSe/
SJqphjKshxmCcys68YiPTFdrzh2dGyqcwpclwdFtPXgdPOIykPoV5sxpF4LCOdFQOTYKm6G5oMCp
zVw2VIgqa7spkpD6ncy852c8dX536s07UoyeF2Lbm1U21LCMxTZ8YMqMdjt3MYrSuspiV55LwG2f
mrrFeuBEQf6YJQlxzFleXCUkdX+fkrBDodyj8CZsKTuxyh15fag0zEoxak+UeBdTZsRdlFh8CTEw
69Yd0MloX8iq/WS1kzjxUT8yFB8fanfzcuCxjT6cN1bqBHot0HaQt4dvI25IIR/TBs6kX594EY4N
RRkKKQoqQY5Ui6HMwsGqNLfgiG6tvpF41uxHQn82PWLS+MRH/MjrYM/7dIqBbMoocxxeVqe00UcI
Q3XD8IFrTgPAVc1BEttLbdfgl37/20DPlEIra958LFw8Mc/iBOIamUVV3gfqCx3kTOpjfWKtW95B
7hluZdqlJsUL6qyLq1KtXbUOmnzovjSCqjaUG7yG0Wcs7+/VEJo6odTs9Cj386jEcgrKkbZfk6Q0
vOnarbVEj7cDaNgTj+nVHPv793wehlIw3mt6CxINzuFzytsGRFDPMG4CYCuz90lHPgEWrAlmeVc7
xHZgs0rKGGK3sfMs/362fZAot8lE8e67y2/hE09VHqsuaYuHv0WkYz/pzsyez1MAaoEl+My37r7w
zPad02XWyHF/qaKgypAsn4dDKZm3SRahyHCzEt6WDBuSVwBXvu9bP49Cr4FG62uH3VpckEkSG4hp
kxeukcOzYY/NI1DZE3Wn5QrNIExJSZQ5GzKbmXl4KWPVhWXX6NYq8xxCUhLRrC07eu+2hVKdwbpM
Ao9HlZTBDkeRpWrzQXHDEtOttpJ97Qe4hcmpx2It1415HEQIECRQW3DEma/2t9MVIc6ZoqlNPgJi
55cCReNznznp8yQLJ4PE65Q/29Ib7pPS976ayqi+4jMDpYpor5uZWnCNVr6RAW+v4HzcsODZFcis
1MEmNujO5yTD5buWeenU+8jPtHMSSMvgzInK9gafLnThqKEfdM4eOL/EGpzRnh9682VME+AVUTBq
Z3lfmKRKTaPZrXNeFeJzhS4ARGQo/Te1UNVlaKuqXFUybL+Ytc8+L0uHLjgrVV/Wa74h7hlkcO1r
03lpsupxDYDKETKyd8A9E7j1KZFmwZnra7rEyuYInFlel3xMR2d8wAFddGtSN+3rkBe32aVJHotd
mtUTHmbyuutzHSYb0QRFlj0WbRd+cseoHLEfT9Bd6sr8DFvV+FoqgUfHIcpLkRloZNl+YOsCLw9e
OzZbmTwrIKEE84SDZexqbzC8qyr2WffCSBTxeZyEqVjX7OyCve/GUHNMd/A0zEaC/FnNKPNsgzUs
dzclhop+L5BbBfdhNcfZ1bLEDhF4PTEIA418POQQ42fePrifUtNqkiJkpb6Wemk8mASs9+sE6yZE
1RzYlGVjIzwPCRd+wRuO5K7xBnLmWN7qWztMkxurr0l+a/whg3szB6+puC58nIu2JUGVlg7U86hW
WEnctLoSmmk9iCLHuEvgQ/Kg89fM87aXZ41GjB5acfhzu6mFobTpPSLzVjhemnRDIlzCxgBbEiDL
QpF7FOklMBiCjOU3nGLiAXwvMQBBl/P/6J1iwEHt2NX3PKhDTEGg0cg5NDViIvREH7YAZv1HcNag
dR2QXndO37k3BJSb5/CvvfMotOoLnfz1NU7WeqXQYj+PYM8fKOE3WD0lRKOVZrYgyf3JBHXfR5Wq
1oSKaMUKWVo27BsqG9/1wUmIds/UwGR3XVABblZr3/i2JU+J7nt4K2HXd2sXycewJulR3dV2T+BF
VbLjhORTVdkF1TN4QZKgUhCgwk701Rj0zgNRuCRWTPz7L30/pNmehNbhMsfmRkBT68VnqV6m/oqp
h1HGj2uDSBO3Gr63Q+p8w+9l8+0edL/emWUcPg4UG/KNr2RxIxHauJtUL2qTvJvBxXmZAlPSVmNc
duGWdgUZEtCPh2t0FPJrWEe4zRQAgGrXJrIlPbKVKBysKnflZSzcWF3bTW2an0mWhf0v3THgZajS
FlQU2Bfc5NIDFKDJBFYlOgksWnOLao91IhLocWzCR2Kz0bMr2ECKUGWtxs9quXAEgqGyp3VeReMj
afUVqTuYnmP3uZq0aWd40QBnW2bYykqUh6BF6WV9qcOJJIPKGVPWBwBJxjqxS3zUzdDXT50+9HcB
HF6CxbgX57kZww8cm8aNLkqblPtNawQO5sMytXDLW2yf0eukkFR0zB4KW2xAuoLI6xYRxdT7/aUd
6gTkxFDrL4sKoNeqb2MeHmyx5yyTRCJJt3ku24xuiWtW9hn6Pgg4tirLL2U/NgBdNVl5W5IHQdyb
qoY7GHiqvY7H2LbXgw7/eYV0lH8IGHp4CMnJvOlH6IqgwsSE74wWdUrd2x3blaZqGzNZQQKYk341
IhijgPRssYoyvRj3PrFS/Olk/Xgg6ooS16cfztHZ0xy7kXkAbbdtEJnXbVYJghDTSRXgpUQuQMqN
ntq0iH2DswyUxRhsh7bsxDl10TSIQXzk6vNY+/1tYHREogJ9d62HyuohD8Z2azz7hmU81x1LwUVn
2IP5Vcqco/B575u0OkvX869G3l+1VnktvmjGnGBbi0g4axSfJNs2UCBvqKcxN6vX7NvE1iQ323DJ
xK28tLmNsKg3iCySzt2LhtMNKAcPm5+ag3VrcjFfAW7k7WIdJnuX2EXrI3DL8jOhz2RRI4Qjp1eG
Xf8DCRfpvXpkqk8JcU5R8di9JvxWc9hvlm3KspYXnU4G8BjUcD4Bk00XyWtIcP4aGDw3msiEJuS8
W3ec58mAwPhGetNr2HA/5w6brxHEVS6gVL4GE+d6pT+r17jieE4uJqFynkzGkP4oX6ONSWrHaQ1f
Fe6sm1koe6M5CVmDC3ef2nM8sjJdLN8BLxS18DSN6vVESCkTOEsjuUV67NxNEV1zskGIXkaSD+9Y
08neqnRX0TJ8DWqGeFR+I56I+GYXLQ4EaXByCC/mhOeodRXMuNfg5x4qA6VZbw6EJsGEcGg1+Mm+
Ukl0276GR/MJIzConTOle6/yPrmvQdPNKAmd1uk/2RsjmMOoLZa823KYI6rDpCOumk0B0dXBa4y1
pRvaB0J9eygs0xx0Tcabdzv5/WCt9YQkbDiN9ceudYAKW3NSto4OHgh90UiMlHOUdv4rVtsMQ39t
UcXvP46v0dvNrxhu35iDqVuYWz+t15Tubihd/dpAFhuDkZxDvIcUU/ieae201+AJItYOg1kKZ3OO
/iY5NJR3OFxZ+yIpu5EcHt+ST41IhnFrdVpX7UkiRFMVNXOIuJaK0bjzPGWLvZbMGeMcecgbD1+z
x41wziHHBxoAufdS8utg33bXIwDyu/JXbDnYZeIbinTA9ujj9ea7RJE7/9JFvfnz7V33H4c0Yz6i
oRWgic9xbdn2IpetYTkf8TGMCg+tAI2TWEFy7UgV3Lw91Hw6Ojg9zUMRJcqhBeE/nYfD3apmGuhG
TOA5DipTvktSbmQNXHRltd6wqyVJGVHQiPOmHIHSA/7avj3+0UtFtECBbxZCLjUEKtHDJMwajjHR
5O2q1jbv4aAOGzetqxNtjz+OGVwq3XiO9KRcgm5aHDPCJC/wPSNLLnwawJphjfuqbId3lijY/kP2
t3TMP7RXELstbijAfDhyfLlEU+Aidth9dZ3VIprSq9Xb9+7Is0PPOdcLkDHRbVhUQybdTaeWhDWS
0mHlicxEHGvDIwPNIM2PLGTRLp7K8KqLnfJC2b778vb4x27oazMHyYOgALQYv4rhzrOFQ1Lu+tUe
VkK5VTZt1LdHOTZDsL1QtcA6hARpcb7HLE96jaeIbqmLcmsNWrO1CCdfjYpEpreH+vOCKM7TzKAD
gZTqjyNi3VpdUucu0g6AzNuJrsCVbGz3x9+Mgq+BLxvVpVev3m8HRMMBzutTcQJgg65a9O6wUUPc
nrhtf9ZFAIqh7iZGxsKESxH9cCJGkYv6IGAYrUnVNedvZxvbWU/4qg9gvG5K9+PQDDAtxn74KDND
2xZjQi61jdjk3G2ITiGRJaK96uUnmiHzK3C45tDJJ76DvjGqDArJh78sG6vGKthAY/KW+tegt7Ud
CGpA5T5bdBePWgsfFCbN+2+7gTxolgpRqbUW53/fG7uCT+q80hn5usnIhVMDmK6/GAXPHS05ev1y
2cgakk61rJzWqsszd9dk6lHXh1MNiz9LDHhTKczgocZ1xOUc3kA+aJEbSL4P6Pe9Vdga3VMObXJF
zrhzW8Dp+HVR/22C/5fL3PuvTfD7r9+K/Hf/+/x//+V/N6x/WIpws8/+XTbAgmf0Cyro/oO/kceD
bAWtJMsWL15e1G34v/6Fxx1AJK6O2aRCVZ7n9h9IQfMfBJwW8hNUG4JGKz2e//1vL8P/DH4UN7/e
nWbx9/8j77IbwEVtAw9z8Ybh4MNTwIrJJ1XwEVrMdSt1naqhPhHWVXxrFUWzKSNZUn4V5glF0OFI
LkV4KsrYR/AVMBOxDR5OxZaUNZBMNPQNyKyvnH/CltidhX79axIeXOPv13S4OP/7SHOdkEvDAr9s
0rlRCPjYpm0LXWaDPIDwGWIpN78933+/kb8PcuRyZsM7RUKHnQIdjcPLCWy3rgga5jPqVGeo1ILr
BlrUzsVqcKq/gKDu4ClxRTQVaKjP535a7M5yHfRBTnWBPVsFEYbM+SiVf0XeQQTwgmDtcuPbMaBE
wrLJVw16s/tARjis5SqazH7VkUiQr6d+aMUGYG9TrdygrdI1Z1lKK17SFtMnr4t0c+uPJMqtyXwV
AmF/k1wnyhT1vtXN4KUyfC/Y2ja7bzIgnOLRs33iAgJFZsFHrVL8Qxh18ifoGkqUAG1JjzKL3v4Z
TSStrPkjrPh2zCoGNoh++W5pQxRsKYwXgAiV4iidEBjoXvixA+QcE3+tPurwCu47WvzB1oTuAcnA
AFlMPFvrvDjYJNJ1L3x4b0MCbmmdJM74ZWj0/ilsXkl9sQ+4tk57vphujo1h1TqA1fvQrkCfO3rz
I08UEY2pPozfet8fHgeSJ39yFrOvwJpAfiNYpyPvwJ3iXRKIgHjNwgq1tddE9pObFVZJ4lKhfWsA
jdz7Vkb8dmvXsFos36AG0RkBOduEyXZPZOyRXLExwqx9ylyOCxzoudM5KOtnNrv5nagDEFSiVfFl
phkuGUqWQ+e/bbz2qSb25RtBztE33pruazjOuMd4KjgpA/cFY0blo/mKJ3tK10B0CkjFQUTScJBl
AKfNMVH8wZX6MmtG7X3GcaEhi8J0vwRmbn4UZuPd1nXQx9xMs+VHVH3yOAh3xHqSDNdTSeIT9oQ2
+ZR3tajW0AisB6Mf5myTbqy+RZ7XPg5+qh6qRPPdVSTH6MU2k+ZTg5MphSDUqqs6URQEB+LN9VUy
BcMlIboyQJ6aZs0qLAf9h65U/NJTLIFgjTqThK2+Bu4UiIroEytvtFVtu32y9/MYQnpU5JzW20i7
TEXq6+skyuEUDl7r4w/O7Py2JeeL9LepBrrU1aNwgL0FeQ/bb8qm22HieJRnRv+cKCckcI5y8J1b
R8FTJylTUL4jdHVdVy4ZO6PGh3pVdTr8wqoVxbTtqwRjZN/W/hyFaZQvTdWY7BEip3vC8Fd04CDI
UEiAg6k1hfGUtB4ffB/zr3CI74i15KM26fP5opVUYlPYkHe56YaX4CbR03rsOKFputRIZk7r+NzH
EaX+FOmTiePHTuCA+SlvWcqI6ZamY/kdYJOOGr7m9E3QkAYXM2y64r6O++k+Ydn3NrUuw++dlSr2
AU3ofMnMSsLNIx9lXaQOwjx+TDKtSL+qb3VaCeIDXU12z21iJOU2HXTmv07yq7UpJ5M6umdl9pcG
+dmLC9b4Ziy7uNiMBVleUMACjXprrDuUbTwTeKEp/ZB8pGLoyfhUBZnbvH8vAxPozozFU+ERRbkm
3Ep9bIxh/OH2RHJAFPETtUaxjZHQS3x3mwB97jZuiTsKtBwawk0FQ/mhZsl8rqGwqZXdmarasODU
2TmsqvxrlI0BgSfS9JlRwQhvPygagilM38zpoYQlcQh+OdYWfQGSPIixa+dcUU1d8+9l9yYhGBmd
hph8Gta0IdsEQWj+nAymyuANJtzVQjbVZoh8zVzlIKqabZSO6S3ZEWm6Fexe7wIuINn1Cdx2t8QP
LetUJBvLDypn10jo6JTmi3jYmSSelfDq2Y3ve3Bdw7qPhanIMe/lB/r26ouR2+WwNkjdIoHDdYn8
K7GPsZilRXJDJKxmnQmds6QXlbpLcMlA8IBug/KlQkqiQUQwU7mJorCDCzMkLWZz1mfH98G3zzFS
bm1ue8PJ6ZGoQQfHPlb2TU1aZ7Typzp6QcdJkpQjOi/apKGbZht4tP+PvTNZrhtJk+6rtNUeMiAw
L/7NBe7EmZQoDhuYKEqYgQAiMD79f8DMalOqq7Ot9rWpWigp6g6IwT93P/YYtSlmE0pPw+ylkngT
L+bGTX/giHQRu9xivANMA+07LTDPRgHFIZ8HD6oKL8HpwAIh4TonGrohg9lzG+ZRDioKVrM1qu8J
XSIZ6fHBrmO7kiy+ytDWKWxSEe7yqcm7mOkW/YROkzIF8f0xzmhI/jEkbcfk2nKgWIy+d7KDJaNh
wxfwtJxV2ydjFd25dBrQfZ3lZVdjn5HJshPnchnc6otZViEFxm7/CoKUqZdjqJTK+16n124dqBvQ
5NImkJ22474NANThbs7yPK77Kn80fGm+TW0+PzjW1NcRu7tRUnSr87ua+AMYp0X032U5WU9pNi4E
V6G40YUMmwOEKZOXkroNv3szWdv2MM5taCf0uL9Bo53u2960Y6furTu2BZ/mfhytkTELmlR9so38
/Qun+4w258nTA5zeYApuqXfdvudpzybTFW4jef4aBYixzh6oU56XQ4+V+71Ex/QiS1YeUNFerGy7
PusXXcIS3HlOuUCUeiRTomXCNhD1Qgcz1XtZDw3PMt6gW46a0RuFEEB6fLjZIvfyHZCxnMYy5d7O
VrM1vTHBRWW3eCJpOug+M0vxv+Vdp3xmOSOQOscDxmA4Qrv4+4r6zN6rjjXWbxiGebE+8d20vrVh
x0RknS02kGJYSn20rZGvk9nUUMsCWeiXdSnTMl6WnBUg70e10LHpzLe+o50aPJK7sqeIhXmk7MLu
xeXLVx78ta3uF6zZPzPTltQaT5ipFp6+NArHNH8Vens+CscevNgy096PfM9unri/5q9eoTIWdm6p
J0em7iG360TFRm9PjDxJTFc7wqXsDngKvUdMhA6doY0/oMosDuOKup/hhvnYLWBh4UCF/8JpMoQ9
mvZXS29v0WqDCTArEYE/3lPsSnR6j3oNMwtGjTneN+jM5T035AqygtV1jNO61HXuhd9RRM3gls8O
iV4x33BTCldZ4YEs44aojJUqoSDora2puBrbuBwzCjknUwTlJY0Hk3fumYEyXvRby95rIM93RSog
wg64dI3LeQkBx1KmT0NnAMAE4J/v918kfLF5V/AjjEdK5s56qpsMTllAkVsj5pJJMtHXHWlLxkP9
4PDJo5zPbw2cRC9eEOcuCHt39JNnmBgiAKSZfWsXPHFsJIa4F0ro9EDOcekZIPkFMHThcSZS3cLe
Za4iuOql6Y9w3LzCi4sUOe4m82W1xMAOOdgNs+VVNzUVP9/6oqV2z2VfrOLSsP0sLgpYT71w0BmC
TFN46mgbnThzaiZ/wt/+zcOSBh1frNHLEEyYnjhzq943nyANwd5GVi9Tw6pJFjtsOKnqFZCQ0Bxl
ZCjPUzCsWIMZ/pjnqarwDNaTT6mkkbmyu1/nWalrPdoF9T8qscND6ZrjqRrrbDNBGxICZzUimJKA
9Ow3f7JogxZrXzr7pAqhVHNmosXpNteVoGSTRpVzvYwlD0bmsQOtuW4u7LCYoT9BoNP1IcfYZ7Hk
iNE5JV6qExmrNGyGyEfohVPBmcL7ZlHpyUAz4RLCvmymjfempG+TKclIuDAeTMvQue4Cx+DflVTy
2QImaO0XUxUUVU/tLL9RIEjtLzUJnX8naQdmm5IpezDnuv+QDvAH6GVjW2DK++XOGn/T3/7rx8cf
3nyrf/y/f9zk6Y/+V03i47//U5RwP2E/9NAdNgMweTi00j9ECfPTZqXF2coaR7aAtOMvqoT9CV8M
zpgtl8Jqv5l8/pQlLOsT2fOPdD364Adm4zcV4u9UCWqY/nLj9Tdkgre1W2y6JBrc/2Bl9B3LNkzM
hLbS8bLmusN+wx2wiqaud9+pLgGNQssG+UVDLqAt8WNr88JGrDPYCWwL8Go5LuVdYuC8gHaHzvee
YQ7p7qaA/lU6PFcuE4Vs1tiZuuSpkhyodrM3N98xhVBCORc0wOqGmxwHAsnYXHU2Q8W+Td8mYcn0
yhDWehEI3R6F6YFta6C+Xi4mtpYDrhy0PBpge39196FZFuGZM6bsrxfNRnSC1qkfwRx6nOq5RdR0
fTbdul8VixwMxSZbfy6rhEnijQsLTVkW8gTTl8p4BrE+o12vMCZ4VVC/zOPiBwxaO9cdzR8NI9Wu
4VmvRifgItAGPKrrxL53qhdfs3AXyZy8grinW7hyF9u+8cBmWxw+hmLbq72MwrN1xC1AJMFN3gfm
jE9duUzYOZak6XZL0EA9H0caEyYvGB8WP53KyOwW6EbmMGV3mKEZSkIfk1dtS2l8PIuOAlM5sLjE
2jRBqhJwsuK+kOJB9kt90GnqXCaeSTIUJMXzYrH27loDhj2MpcCM7MWrv7ejw2VAz032mfJSzN5c
+sE59YJSXrCYr7WdYtybKpSM2Gpzhs6m7Ptz0oEagk8nMro7FtNruAcmzg3sZRpQ881MHTvF8GJN
EyS9MVhvlcjgPS56PuYtTYKkVpkdSkd+x04CGaLvJlB6pdU8Lxx8TivPVxPXs79+XeH/vjduGVpR
k2FdACNoGnCrHAbukVXQGh9Ymfhc28NobhjNdk1OAN62Ae4E2jhGBEzbL9Wo6Yl2UesGoKz9TAV8
2k4BnDzOWpKvorfYkOtTT9nfcFTgWsB1Gqr1Rq5ZyTFOawmfExOzffNRoLU9FyWQcHT0Lyu77KXT
ARdwS+9qbOfrFXTg0EqqZCHDkgSjh5b2hXO6lbE3EBR3WEuG2OxCvZ+D4apS+Ig4BjRvhdvjJuj7
fZCmZjxIM0yJlQffp15SJzsDzws7XC+4BNxTOa3BoXfnYypkz5WrGk9FOgOxyoyvujK/cuq0j62j
1WGdypLDkKyOZjdczTKMrSkHfMlrPi2VxDXgf03QqdomPynCmTvy7uGOKmaaXc1+3per+a7m5nld
vDc28Ut2kz2ojPQAJyL4gePj3eAuXlDLbCyr+Nz0ph8504qXCbkHHGC9TyS+CnsBowVtvYqryX9P
TcAZ3pJYu4yq6dibzRi/SncMBut27eYiyhJDRe0MsHPlWPQ28nlfghY8enV6FSINcGZyxVPTpk8a
+m4Ypq9O53+eCgbiU169hq5O4s6hYHg0hhvpF+mLzOp75mjntaBqqrAKcL5Df7GNnyMtjds0S05F
Uj1Rul9wuoZWgJY8RQo+9yOMPIqkpXx05fRi1Pp2wndVKn1pFimz+Xag3betH1nVuygYdPvTKyzj
0E74SwSNItjC/Hm5oP/xoZgwr1QUPu6hmBOKTbtpVxHwjXq4tJwy6hkaQ+PScW+iVHGxXWEtcO3A
jpYfAg9ccSMGCT1Sv9qcvg+F670HRV9ed6tZ3TRhf4ceMyEBgTS2Ei+8Uv3IO+KLitOgCm7Mxusj
ObgPvbJgwpmHorXNXZg5YAxCfYIRqnd2654VOKpiTl4yz3lrQuRFWYQmqd35Sc+c2+q5T+jyMd29
Z6vsuslxU5Swa4iqF6d0pDzIcG0koq7fkIsO7wJ4kZyC97QTxcXg03TtZyTFvXK8DBC1/EHdSbC2
N6XMs3jwV7Su4KG26MT0xqo/Tv70XKG9UTxt08wyzV08mWBjcy3EyUr0SaCd3QR9BfIOs/9Ommac
290VpWl7Lep2r8jMkCGxj72TvtXT4HwZJ0rjaTXD3wijTfA1LTorhLEHUCbTozy5U//IgO69hmRX
lvllI6EWdsvwtW7tFxUYARDrxLiZ9eKjUlVVpA15j8w573IxP2pzBvjjWBfmtF6320I/VUd/SERk
gZlcS4/pAE8U8ObkmNPEV9JdfsJFfNAt5c4OhLDWDeNqgS6vO+NuHMZ34JEXC3BQ2+rOajWN89g4
96xv9Q2qJnapgG7sIhfeznXl+9LMj67Z/BRqufCcbL90UOxnStFHPE1HbiTVYW2M+wqwGrSInmd9
Ns5151zIUem3DDyvTAAd1i3JTku4ReRUFZ3aa/e9bZe7uoKbnEr9nQnnEgdZ3lw61HbvAiKh6Kvi
QMTiYR1CO/YVxJwxfDfm9ZZCOecer+2FN/nXK/UiK1STJKibE1t7ibqaiIrlrjFd3f00tVl+0S1f
RlhFcLrxTI4mn0A42Q4a+EplKEEco0XvmrXDluLbKgozvVpfnaxewHD62tK0fAq+UweFug/v2+5X
xBZcKVbf7FerlqTpUt8eZByuQb7tY1PA8OZLMJTldIUhrDjTvFAbbtTowc2R9lCow+5gGuw47U9h
DX5bcxs0CrHuB4QqQNuJKnDfUSw1FXHBP1ZxchJqohPNmtL11TE7Pft72ExzYB1nE5VdHG1uZm5x
TOxWzM1RaT0b0D9Ucwp7ZxSPfHiixcGTGib+zSy8m5duvodAbr51dAVIvFnMhyLOD25GObvvkuo8
+UbmiV1dj/ahI/mZuk8wCSoPW3w5415qsO6Y95XgOWT0bNiTqc94KrdJBjuva+y9FXidjA2Ta3f9
nCzM7eOgbR9Nq54q45auqVxZ5yEozZe5qaZRx5Adgmhl43NFQxt5vAyO081XRTHRgGEneZc5D0ym
4cfnLs4ppt1pVxzB1Lq4W23u7kfKAsjlcJu2KoCRABeX61qYQycUVEa37mJgzH7A22uvDbOoJJO+
tQ9aG9q1W9a2G6kAGnoXlysbzQ1DsF7dwdDoWWR7Yh+MShYAD7bq8CprpDNMh4HKXxqrf9VsBPmj
larW/zxbFLieaUqR7VtOYL3Yc4S6642hYD9ZReL3h2RTrTJlgLGpw36kdXLK1wnowa7IZNaMRzXq
Duwt9AeNtbZ3k+HHOJlLfkcrwayfdQvh9ZyM5gy/oONYFs0zb7rj5Dl0VWxO65cAkcE7QHadCkYb
drUE+xzjoX/QE3VaTT4m2ZFZC9flwh+L+akh7/FAFVKKMVphZd57nazwX2FD43Y+wljfoaLm07Eh
tgrHOCy0urArwzslYdWBm0nMwuTxdqw448hc7w3mLEFMmSCS+Qg7IJoICrQxT/pmB7RDA46LQWUN
xteuoV8ecpbbWtly2y9p4x8Ssy6rMzZu4XzNJrxmu4YmejBF9arCPb6ntuVNG4Nyl9oQbND2KtbX
VePuxuT4jC5PG/WcAVCk4fui1kIdBnfZ+NpyfYIuK1+GqqCPgw2r6sOc8SresqkscPYmBsKinGvq
9LJZn8NCQZhQ2riaQ789Qz1xrspxmE6rM09nA0PyA/X6c+QylmDMpvB88nZfeOvqg+gJxMmv3OwC
u6B/zas09og9AVqeB762TaDSeF3CPram5WVQAZfwE+JXdu61XxSh3UhhFIqCllyaMcoKTrw/XBSZ
AUBs9s0rY0j7n83CCG/nc8b/weDF+9nLFb6Q6QvjLRiGumLqKuQNg55ib9WCsALFLjHV4NwarDYY
OPfk4pD5NSM1LMVvCwikDzrbfCoWkwtIp29CZgXbvvImKeTZqaFKIqPtgjuE2vKNO2u2l73BSKYt
i9M8t/BOFXvluc+BHsEXf6ONfDpDmVtObh8W6MnGmkbGMBdkGlgYjbT0zinGrMPSjQGjxuaZbadC
lZ3ls0O31B709xTVeG+/SrPeHGb6MhzgMNoVPFM89VxP/MEjIjSw3pDbsccn5Jk+7pfcBxUH1zgg
Cn2aO/1DIYYdgB2199MElaYZ66s052u/TqBBoVHUHFoZeVm1jyULjoKIyVQ4j3MO5mdysjPwHQO5
zDs4KYmXNh29fSpN68JKQyB+XZ5/JwvBRdav2+u6sUpmclYRl0TrPndpz91xohhxckb5xCvhiLqE
w3hk9rhwk4SGRcvzejPVSp6HhABUWI7z0RYMy3klujx8yA//MYf8I8DM8HfmkPot//GrErP9938I
MYZlf6K1Aqy3Q/LNpiuFP/pDiTEs7xO2J2rB8YjwZ5S3/Lc/hJ9iTQ9caj8FTgdni8z9U4mxP5lY
Ogj84ymhEAVp5d9QYizxVzcFmVD6CQQmM8yfUKRR2f9qdJBqthZ86fdizicOyxjZX5u6d+9toko5
sgOLmLx1rFyHX/yRxyCaVRd+MUk5v6/IrAoocFBcrCCLt+xNUD3Zi4mRzeCYfq5Uaz8RHBHm0abf
Jw6zfH2gnAMVxJTOlF10veEbVx2FcsVpWoYcN4DZvfacfcbjKuZJH9w+Ud11bmQmEZe6SruIOXGg
dw1yuFcmg4jnrgtewzxo2RrylJRI7ksbQZd2PIuT2urVEQS0WkVeTfxmJ0a6FndEcJy9F2KqiYIe
CT9ahpHg6BKAbcVRTL7gwF8JMUp2NpRqRsUYU1sz+c4Unl7GSZR4Q1bueOk+bZAc4sIetqYCoiRk
bBxYYN7SYZFQHhiwKGGChlxcKoQsQ1A2F+lxLIiWl/P4RZraudHcNNBHu9VFGhlGJ4xWhyMkAm9v
l7saivYSWxy/i7PtZMveMLe4ga3D+qkstI9vsHa6p0mWVKZaQJxBRc8zbGrZFwi+qxQVko09dpyw
g96/YcUENiUSScTDnBJzPi1+UQrmPsSuoxS61HwyKoJx6Ebbac5ZxbtrAbgmNSmh4KRQBOZdZ7c0
vpIFgsK2yAk7JiMraMpBbfobjm4gehnMxvpFU+lnWl+RXnLcLZLRA7Att9QnRHOBiO2NyO0Ts+6r
airA8/gJhfnRQH6y3lc1fT9jbqYXZDAsruxmOo+wqTgl7zlKCwaJhcXEE9MyqsR/FrQ/pGUHPfh/
X9Ai9OW+Hf5ieNt+4k9t2ftkBWjK1FxiePM+nOL/NLxRSYDoTEMPYRxQHujXfxreWNDMgFIBrOW4
nYjg89f9c0H7RGg1DDCPWRQsmayG/86C9ruwjBmGJiKbhqDww/O6/fkvntq2VBbnsYour6E5eYmC
WGtP474g4/jHdve/2tBYuP9iXv3jN/GLeDe4ejm/mVe1NaE0QTutGsZ4MJ5cRrCOiZ5V++YbHQcM
0375EP6FJW3z6v3qlt1+4daVj/6+NbOZv3n51iGZMqAG25E4P/Z6BstR6Hn5uQR4mSqV99XOG5m2
xHMfGl///nf/q7cVMyJbEfVivL2/va3JZOWw1ZjzmrlZxUo6/XJ0LKUbGHllWv0fb+2/+m3MB/gC
4cF2qc7864c4Z4luuPHE0goa8WRwQ81h9QYy2E1y6Mb/I/nwr97XYDPh4d0kEPB7IRdGhmxqKyCg
fgE9VoCx0qX/7JSFe4YpDtZVFvZdKfifv39Pty/Ib5/nRkyijxnzH1U3v1kMR4+JaRm08bhNn9eO
IGepvajw7O9JXymMSWw/f/8b/8UrBbFj8jUikIC59Lf3VTSB6gOA9JbdBNwImQSdyi6R16W/qrhy
S+sKquMaC7ar67//zQwlf3+1jk1WiJ5IYvrMCcVv3yDfpghpLsVh1IDsga32K+F8R0wwB1lO3hEG
k+usNZLw5CeCqKNFI8E5Swbzi4E3iVyarxgzdAjkD4shKjNmdGP/sPQ6PrqFrc1IokKuTBhKE2Az
o5Er+Gsp4qg1NG9Tj5CPl0c4d0bo9fNxFsqqH52qtFvMg5PKuGthp9m7QUcHFinU0Uc0aJZbZyrG
h0y3mntCUEDV5Wth7oa+gnFYpVJeGKLNbU7kFQqymfsYeipndZf93KtEgAj2ifMahP0YP3RW217S
sYAmcJihbm0AXNfNsNbXISp3BBKmGI8LBgnC7zagHW7idHXjf2iYJPnjVL9DZ56fi97IvWNu5SWE
bEd592Mo3cPk9CDaJKNfzGHTKqKqQy9l29/4msSrUC5AUIwM5kUF2rUJmuprAAe2OBiVv76O9HVn
m5fFsskYSxtInQLxgPpNP27Abfk19TwWmp6mfxEzhbIeJ2k5zTEEqBjAKPea6lAQQrb3Soy0pVOu
oG/cZRZOVKnAOZurp0FXj3rZ6yAs3u0WA9KuQ6Ra9zjcvQsPLxHKd+uMzlcb3HcB2jYtm3PNQCjb
rXTbLi+0YTDZmpbRtZ5DKryFRS288usbt0wxgPSTYS0terFqsq9lrQDzbUMEJlOkJVN5D67cNC6X
Dqox86JBFcyRSiZP3bNRphN6RobP52ZshZFwFm5gXk03OEud7rYUIw632gFSfMg0VQhxxfnQjKx2
9ibWwmYww3gxdVA+QK7Lswv4H4tznWVju4LkDEJ8HblbGj6nPLNgdIDk5xrP2Gg1h0UTKBl9Qxku
mDaP6X53lxeRopFcBRh1qqups9UEYXgcu3cwMwypomxG2dwOT/gHILz2fC43lpPk6XdzMFrrsxPM
iX0Iqjyno5kot+/Gbp3N0/NKKNzbydDsu1i4vZO88Hxha8UiINKYKSI1y7Vu/Z8Dg4AOaFBZhtFi
rVhEsjAY0sjUgK1xCoFvrP1Orxjv0LFo2kh1tis9Z3nOxpA0KjISM1xZwxwGTJlhHU0a43MaTNOz
tPPuYWAwJCOLqahFjnGUir7aMrmukDNebICzR7A9LrPHoQW1uqDJM4OqQ+fGlGowd1W7CTLOukkF
CON4vNJgJrlGuZv1OfOs9bFGOfluWLP1jebo6sVmFfneCfL1cKWSiRh1YVYMKTLzrVew2UtiS98m
kbhjZFb9oA9E5alqq2gHZtZRe8a912UJ/exY/b+n2+WME3TjYJvNZAdsOeT9XFEYvyZcxJEIhMLG
iCZT/rQFdg8w1IH7zSfUm0apC7s2clCR69cO39ViR77LhLQ5j05TvFjDhApl0pr6vszMPWlfKNZs
X7ZJzhXK4WxcNpgz17Brae8fSkxENfc0I1pnU6JpuNYCRpf/25ygSRNPuay/Yq5k0DVZlUFLTidk
ussaGg3AOK+acLiTrCaGaGBeu0CUfHBhLSy1XxCCL8ieaz4c4uJfCKSuQQwdZR0YQ47uswxKaxvb
0BQV49Gk+Zbrof+g83QGCxN0Cd93x6lfFfVG4d4srbw+bOLugFsvM/TetVdItrVq6vYyKbgzXQfh
mpClNTJkup5k/jU2Nm/B3eSnD6oc8LDWvKxz4EuZ3eaBl0/7WoUZch4/V2EbFM2y3Ml+6POzbQ1Y
21DfuGagsPnThUMqxjsqMYXeYeZpS+J2lCGDX4MbOuboKr+2dZkkX8IpJONOWBEfZFk09vgZwCY3
YvhVPVNSY6n43k2KIK9TTD3AeCxG1R7qr6P3qNKB0jhKuR/+AH6bho+p9NP0KjOxax/WbA0Zwfit
C3G4qOi6ENyqsnfLUWN/xV1zqSmKCpzljMeLKem81UbcYa+SziVrrp/zILYyYJ8GP39CvFbyOzji
8spgXTP2CedB8v6hYZoNQGZZO9e8rnV9VkMwmztN8dzCdkKzin5AoxzE7ei7qdoHqOj9kZNKP0Le
FOYCBY7hxgFNOB8UUQC7S9+8RhB7ZSFwIA8qwtXTeZxGtOdhVDVVDPmUf24Dc7VPkqUPfzBDg3TI
1U+06OwBend+Se0QaPOhNYx31Q3qRIScK91itVlxLOYMNrC1eNuT5+QKp2Gf+guecX4V9ijXwJkc
pP1lG7h4PS0Lm/5OgUKcojHpZnXEId72MdF7//sYdLKL5jRUR+QLw8WL5uoXNVXOVwYsSRYR1w++
q6VpWX9y1b3hhM/h7jLUpTgvpbf9hLbBRIcMRPLVq5ZkVPC0k2CgJT6Zn+lDJXRgYf68tIsBTUIx
YavO0sykul3WCrB6SRkLGrBHc0TsFf1wFQ6tWq+Z7FvWZ3vOgq9wH4h2BMwSSNVisFJRs06j2Dtr
4Wkq5OAQfh5dKibPKw4Fn6v3TLy/Ky2fqIPvjPV121iUvg+dq+unvE9XD0XfH2CkEGrOd5akgzKa
UJvfU7q7nrtVh99c7Rk36WQ1fJLas27sxqmeE2zvSKpmLskD9Hbj7TMMbjb2Dagzm3NG01lS4uyD
nWWAsoJpVVHFZ2houaVpufLksMpDuuXxmci/L9vbagTzGCmPWWuEe5TRuOsv1/BdVj7YkcPPznYz
41VIT1xT3EKSAyjGB+qlRM6BnLW+O2utrhAaanFNPCKfCEBnvnHwXD3XkVEjVjxNxqBp4sqV7b3N
wRI2R4qdk+qUoCgbR0rf1pDpAAaiC/T7ubyYDcosIw4YXXLAVaHSg6GdLKdlBUf0Zdcr9PLczXBE
IISM2aWZzywzO8dLpL2vB4CNjFY4SkQUV/Ng6Jb51oarLEq+eV3uPBP4TBOGV7oIIxsbXMXJAEPu
flJVknFQU+nFlgCzIx1m8o0YKKOg1BcLB9JwuV6XMej3fcJWxEmnLsODNS1LFte6ZBku5jy3CCYM
9mKQJU4G733ycotpZ9k6vYjIqKXJz4JsTn8U3swzaeZZXjzVoS2Ra0LevuB7mAM63Fd8xb5SYte+
GWROeDmCRpadMP0WFjs3+W9tSgfPBQMVmliLLBM/x7nKb/RkzS+qa+qHlRIFe3rIa6phYmGEdRip
Juf+pKkXO+DlWY4r7iXj5G/WWWbzxau32WlxoeGszT9ctqTm2bWDzXxL/lSkUeJge0JVtBkzbEZd
b7PshpTwlIew7fuX7sPTi6PDNHbeh9d3FcVym304gFl/cQMvH87gUs487srBL8xQHu9w/uEjHnv6
cXB0bv7iqlXi27qZjqsP/7Gx+Pl7gEfb2VtNJ/gMTXe6zj7My23ZBd+GzdEcOh3N13z05klbbdHu
NUymu7xuTI8NvzfBO7SIAXmYTsxcNus0cLvuPMomnKP5w1ttcL/HZ72U1bdBDeGdMwnXcCJ4kGNn
HNnLs7OtykDFwuKKwpGrK+ydlff149rkU4fnbAbn7HG5AJruddAGQ0fUd0h5IUO4RNnPFFJMT6Q1
mienSsobTmRWc+Agml4nfdG/LP4QFoyGrPLKtXX1xQu7lSSEQ2llVMx9VbAn0TqLCd9IX1mubLkP
7TF7nhiQ650Ie/8iN3LBvUkk3pNVDOpeTStaX1qySfq+qfMoRKqjSmBYxKVbN252kL3FoC4rMvsL
nVcYiqXDdeuyoJbJjxldlUGk8hAhtYML4ZAFWpb7Sn5Y6ulBuqo3YEQ02EJTtQMGHb8wR6cv9DNw
DWA4Lm/McKkbBlEel7jGrvQVAjpFJCop0E8/brT/mXb8g9a6Xy73/8N3yuWWuNW3/zp8U+2vQ4+P
H/tDIhSfIOhhMkUiJA9qU7f830MPF4upTRw9sGgs3tynaBD/1AjdTSOkSBX3mg+ddivZ/lMjDD9t
6XUfdZA+aJMuQf/f0Qgt39ky73/RXtBBtkrmDT4d0Pi+TUV+kQkr9hOLYX4EAojAoh679cZmhfyh
DeJhY6VGbhYNfWlN6B3rsRQvTVocujE7IR+YkagBnzAhZvtM9D70iwRqJSI0BfwDO27oX67JhlOt
yj0JBOfgLWF+khUPWLuQN9BJb8aa2zX9TI+kHS843nE/QB7fb3nd06BC77JVxefMWI/TrEYSoGly
m7czjUqcW82enrYlSa+lITpsh3K6pc1iiNpwC+0ZeYVtvdcPfQs7Xi7J/bIsT0kzxtQ0YOHxD3WW
TAfPStKnkCtZRCToarHof6wx2MXT6olnZonZUa61jERH2+uq8DolXkcfnake67Fwbyct7HNlk7/x
vS1U6Yf7pJvUnclV5adrkKQIlireGJ8x9ReYV3KgcTW/9LYIB+eyCabyHruxda4zu4+Ij4yPOUNO
zoXJbF24SWque8t13QcnBYhIyuGeo2W8SO8Vv6/1PheVz4GL3NaEECTN+4VxRxrTJ5BcBWKWFr/V
Wa+5ndrXlGY07X5KC++Q1knws8ssd59l9lDuXc08BHdknb60gWKAgLdR3aWl8J+onSPUMOTrctd2
VX1j81QQN63pG8LXYJ+pg+BQrta5uc57/2eoK3BnDC7WcS/0tJwXCD3HeWmIS+4U+3x+9Oikm+yo
oLYrGhTjpshuJlwwQ2GN8ZTW4TNh5mB+Q7ZKYkN15q2sbSxreqyE9aUzU/Nm7P37xjOcPVfjvIu8
qippnSo8rE7pbPDedeVVm689d1vIYYRj5/piFpV3O4Z8GujGcp/qfL0lUnjDVJBGwM5u5psK6X6H
kXa5WFP/qz81orzIaQ08tpZzGluZk6tMlkPaiNe6yuKWVDtW3TV/yhMkg7Wlz6qwN6+be2SCZceJ
8M80Sq23S+9lF3gxGZKF+GrupYkYUQ/NDcPvK6c0r4rSZ2oHkk0v4CqKa2II+zTA4jYIfA0B03Am
bEON3sCFcoc56ZQtmEIKuZOBH60Z87Hd6HbXvl/e2qN/rIjdBuBd51p9wWoZuaagOd8UyBvY8uYU
C7J31vbD2H4m/XWU48Kp53tpr/t54dJcmc+mW6iHoRxuyabtZqc7shwNh96GHwZNsiLFYC7JNdla
PGzVvCNbuJO0EOmmHvcMpU5kHxKq4XLO0FgDUyO8DLgDnPmoDmM1X1Yk/MB3iONYuhbl88h+k0cr
Xp6pC4DB6x39gglbZDnvONz6+w4z0Gcemyvr/7N3HsuxK1uS/ZX6ATxDAAE17NQ6yaTmBHZ4SEKr
ABAQX18r7ysrq5q0Wc/b7uiqY2QmxA7f7svThymyFr75mWT+S2yWOI+c7eQnKADB3obGHszlnua2
q4Ujrs48GIHzkRIPEnO/kqeKh9dqT7H5+DIo213cX+NF2mxl5Ul8Imodxt6Ll2PSztqCnrqg/QxN
Cklj6rigpia/VZ4/5CkqzZxSWNebzXvdDN8ItuEaPc3bWxJfLAnKfsT+2bR/UJ62ArPdrrPF11Rm
Y3TO59BGjWh7YL30bj1WMPqI4mAjJ8qDBSdoth7GJCACeEw64IoMV0m0b0vOI5u0Do0Vcmh8JNY2
YSrJUxW9AF68W9mDTdRky47aRsOc1hP2iCiLf4gKfpVY9peCou/HYh6IyWfYCeGIly7jH/4X4yan
sP22Z3UzDTO8qYJ19SKyjEvK+ZXMfB5oms9Jdp0JxNNQWRtqN9QVjDoWlnsKOsUrZGsOhqiN70bF
0tUi5bQ2yjm4lWmKyS8T859MtcFZ2skmCq1u6XWY9FTdEsmq3HRBR9+ZEtAnXGIlNEf/HfmADGee
jnv8VXeXrnlSSZocYrsODn7k90tppfUphGKEoRt/bM3gVBfPIh8e8oaMZAcYVM1dfmrIU1/DsuPZ
H794E3dGZXZvTVFtZPYnIXThxNGTl0zWwqvMH4yHu8gNmfirnU6yregS3iq2Ox4j3dSsq5u/Qlhn
EG9/izGh0RDb+TIjkqaE+NsYCg4egMhFL5JdMQrj7vZd1y6BVWIAi3DMwCnOsl77XjqS/PCSpRGD
pwwmZKjcZk9v99aA35rsdzHXf0NhZpucDBOBwPRbD7m/daryO1AoUpkyNx4qW+EQ7ys09FIzXqdh
cZmK5NpgRVykikOVJowGNmAZNjgTOTeX8lWMr/P80To2G2oSwnzaisTf/aKjTeQt0MMpV7zVOonV
rh93jvGRGOXWzrxoQYM7ScBsmxofLkXpfTOcPTk+R+gI+OoQ3+/lkjOVo5XjbXuzfAROsJHVuMfP
z+1A9lJ6+iHq6qsd9cek1uxg0vLLoxJxkfjt2ZrNfd+qPd3lq6nMQUDIl7CJ30NpHLTuDxkXcYV3
LurSY+kGy74UGhOl+QkIAXBPvZfTvCwwtHr9WzIZB8uwn41AioWnjAtAhZ9ZPzWtF2+EDnGt11h1
9STp4iWImTrb0PoD9mjlp0QFzYiD2Og8Sdt5n9pfvCA7XURnF7U3wC+6sM30UuViV4fKXVh+8pCS
c7T6+CFgRl/6MRk3ZyK7kloYBFq4GX58ju3jYIcpANm/jUkKoXbWFimNtIYHgb7MRz5sgvETjueS
0R01HMjHerLEOQj1FrObsffNdp/j0iNOu0iJMppYb+P2LR6joz294V7Y+kW0GUfUOEvki9Qc6oNp
jbgNI33TTbDT8/io4ebdeYnsRIJvblqS9PYWn1yE4hpOewfDx5JTz7db1+hswYYPbMmlsZzyeF8V
MLVmf1uqaQ2LdGW6z46h/qgYg0tqrGYeG+QJGm5AdQnNnp7P7mbdI8J2TuCCEDYYBpY9nHEblAIb
EcUUSyvNzlTZlGgmFOO2P37uXsayfbfEtOmbaSczZ+PU8wo4Z77My4oG2u3QpfvI02BEZxN/S6xw
UhP3fmpMlyx9v2KtxKNKnsh4nSaTM6Eposfe61+qwTZWxfABT3BVuHm1s3XhHcfWSPlFg+nQFd98
lfvM4jOpitXYF2durcXYpiudyYPbIkoEOruohsR5OXiPri7U0uuHdG33zrn2mgxYpYeWZd2iOhz5
Jtpbw6ChO/1gxLwWR7FyYgx8NEgtApMTLm5bMTrEZIjO2u3TyO4QL/xA/QJE61VbQoiQctS7uZXv
QaDLZ9zm5dp22uAYGFx+rsYbVI2G8zzZCf19z8E8XrrafqqqcYX+uOmN7hEp+uha1snrhsXQWkyc
MsA/2h66SVBi1Tyindz8RO9GK/kcTP+h64uNEZyswVjFs7m1khCSU0XwoD3RGvLMtlNvZrP7vj/Q
N4UseB9Ueps7QbFU3QtgSRZe2eI+m26g9AYLk7d2EIdruJyLgbIxT2N0md4kQAccWvmGDuJ+2/qH
HOHLb5Kd7uN4bXrYdybH4VJH78VhsDYC62+kvpBWki2jesylJBGlrP61tIsPMfmfVj6GB6qL1zRq
8AgQPC+s9M0uy3USuHvhMSyWGe8Mngt6LoOlcCzeHEmGFueFfzrWH73OLzb7KqYTuvwSVIl2HdrD
ps1cNjDnwg4vMrqEySccvYVPeCFrt7o09k7bfLQap3cul2wYlkZtftqYAwC+c+aJF5jO15nJkrXy
gUmWBpswtakw9nZ0Ry94xvxpXBsJeEKK5gtxjGdvmPdlUi9rN9ly/tyNdr+KrICLZ6hxcFrbkhgT
SS7eGqlcN7njsiUhx9BJliYyvHnNZwoRBRILLuBZ3my/sNdOY2AkyHwgMRR9RNNSJ47AielrxLMT
B7xN6ESLhFXDkoXUa4OfPJm8XTIGrDMbf2nkX4FgfSP+tJ58mKT3JaK/uemOW5eGTwL4EFbf8M//
cdhV9KX9nKgs3hQzYSSL6rfUYOE3ko1dVGVjf8ahCD98spAsdfwU5PJgoZrh8GaRQRykUepJjV74
Ci00vf8zFiLtyLq3o+Rwzfav2nd9xAuzRZUkyWyv7Ahkb17ClJDZF+GX94HnM2se9tORcb8kXb1u
o+TBmuwv/PUJcIvmCfgjZavDfAiG9s1qUOodqd5SM/umeBxBid2CQYxR0Io5J494n821VScX1vNo
+MYBH7YNiZzAR+at4PJ8N3Kghqu486bBdFqXXMp1C3ccuE4Fudestrz51zoyThGv0gciPSyBhZGd
SygJlzpQwW66m6jlvw3V+t/26jQt1IWTrrHRFG/t+yFznohQtJvAL+P3Dmr0Z2jMMMdLWDmJtNoT
qv10D1XNnwZQpOWgNXECX/hnPRvBjopvnN/CImmCRjS4G7ZzxglvUz6sbKM3xcLwgHmvRDHLX13H
NWuTtBwuWWr318hRRrZ0Zt/nhqKifcbr3kcNhXuKlb7ArUPYJ7FqQU4yM4dmW2ZGXwUsuMeeFVqX
Rc5rYRakoHxHR2pLztU4k8pOtlxp9PbRuEvXWcrcMTOCPwBch4k98chlcR0mlwA8Lodvo9t3Cp1f
t7osab2OBZlVxY6xy6O4WWAehlRc3530fFgCxJH2sDlo5A8kDgaLt57n6N2baHEUlXcL/mz7hD+n
KBzIN81tmi3CoBzjBbUz07SKc5IAQ8awMQge3gypdEGlJCgv3j8e/5GY6X5uDda9bQT4fVKewl2d
B8/VPRSARG+UjGTVjAW0ibiiwQ2RGyjHyruEXWuAcA0MvkH+5a6/pwu0istzH7F5WJDwqB+RkO75
g+GfMIIvDMfdKNpp5mfnn8DCdM8uRD6ob7zQIiFIxHFtJY1wem3KKrY3ruReUtl0HzsjsN8p6+Qj
ATJeYJ4Xeg1KauAZ4i/42czcg/RJieaw81UZWb05M9kNOaIRNRZ6u4zEKvH5oPZhSa3YKYWrMjLt
wnVcmuksMDo23ugpaPcQmvY5cdLxKSVvLH44wMXeT1IGPH6GtpSHmAXw+F4Q3Th1nZx3pnCLnhkM
ZuCo/GRnQYQSt0b2KlzyJBDHEMopT6ZkbKZtyRox3DodjCPc4DlCBZb8+/OsLv1z6t5R3m5n9c5K
4ygZFhX/iJEgiIoI1oXLd0HEpj27rQYggjt+VkudZc4XBd0SiDh5vP4QQn0pN+Y8hXvl2LB87WbU
8KaikFlv6qjUwLhqetd69J16Rf+YcXNh7vyUddDj6retR1jn7U/VMaHkQeasOlXH27Gc2kNt6uqj
FtBDQH05UAwGczIReoPQIzGQT9YaME7ZbUtrbm7sMuqDTsPoMQ2pe135zczyxR0jtaHu2NqXE94p
p4mT9yRP2yMbi+kRpV6tpTl40yLmMaAX7hxyfsgi8dO5YbB3dBY81Z3j3xp8xGeLhNUjiTmHs1s5
iINq654MS+EEbxC8nMemHCiOa/qUxHLutApKZdNOCBtTOh3coqjv3/6QIogkTvDA+QmOOKChPb28
xaKJPVaWTph5ckPqwn8bnbj7NQkF6QVW3Ak8Tlw+leD2rmWijA3hbOtYyIjzgjjRnI7q5WXMEAUo
KpqF2DNyfZiQipw8sp4y8ifvwG/rQwoQ6ynsFPOIHNoAKUujtjkM45cisQKWwRNv7yIJU3wr4Rj9
Kcs83uri3rHVtuJv5uUyX3RaFK9pNjnIjBEIpLSOq8tsC/UjovLKdZTjQq7TXyP1BRfqQEv41upa
XjF8zu7G9ZOLmZuIpCXPF4b2qO5vaVOIYWG3kfywK3IVC3Yvrn/qiIO8ifG+Yos8kCG1zaK5LwTH
N1af1MVUvYdu0TjQvVZlFw8vaK7DxN4NZoYIFKbuSjIky6vtsugSuS23tWmH3sLu+xwQSNvukOHs
vTNGzoMSfshhza729vwZq9ugoKiHoHVPKJ+T541PnraTAxvE4mC7s70hMFGxZo0qxmdDJD8imxlx
RhFOBytX0UNE5ORpsEsOCJLIsVUm7fNoxhx8kaDbTdQ74znvI8mxtb7NmZwuZEpDbi7bPzqa8xWf
d/do84Rh7CATOIzPdoZCYCEx7Ej9W8BJKmMZxURyXYUkyXdhjsfMFugvPgHc3E7DZQPhb+EOpbnU
Toii2l3I7J/NnNcpqT5uq3xlQvdvJudJEVMfqq0xBsexiL5ZAW9bynMMRhsA87iupl0fSIaKkLHj
DvYO5/40+G24qJJULGtZWVycsIZ8D8FZVEqfwWGFB6yhDoefzP52i854SyM7LjZmNbiv983QYIu1
th7Cpkve3TY9Tn6jvsa5iM8FXpdfwjEDNnxp6iNJw+w9r6bpJ5d2/iFY9R1Cdp7+GLMdLWGHcRdN
ntrp2K+DPXXhbcpMmJVEXIQq4r2GjfGeeyVWs86Jr1k2238BzQKbaTwc8l4m8xc4R+LDrYL6QlrJ
jpZDSpdJpBraTzxj3GO17Z/FLPCi+YAmrpMVzY+D14XI7mbnfqVKZgeLAOKG/2jbO4O5M0fpftci
904xE5JYExXQfxT75XU6dM3VLvNi5zeOuU1mA0CY583bEpKKYZeP44g+1IdHgN/zIu9AxVEYHL9P
qhBbAn2Q4zA1E4S9RrwCVyEkT3oeowjwUxLsTdxeLQ/TxsQ2yoscyFBwvyXHpNsQlj3jHmzRnhsc
Pzo6ImulS9+mPVrmQsB0QeMlJeu+DvO4HkvcG5YRf3ceKEJZtcduhEUJw63bVaErCTU6csUC8uQF
KPaREzwVRsthtmv1DkwmrgNilBmCqOdIzJhV+IJlPN1S/JOeKtgZi7Hu6K2upvnBa6uPMVE/qR5X
KUykyGpSDllleeiR4peWHmEVieigu+LVyA0QmY395w5RgiyaYgPoGQuafhv5Zbgn8oQQM7gvwuXC
Vzr0rn2ZorQYhdqgaa2nvmOkw/S4ROBVV7d2nvQQ1eTb5potoRd+WX55ZBmB8aKbt2ZlfDQ1CmY1
jgtZcBnj5VGAfTS8ettbAw9KMZ4AGbOgHbXFcur0Iw3TzULSocIaqfDWva/fcDGyVo+cC6JN+sr4
CS3M0ZoMpbENEwACY9Rm/DHTzbfT1d11GeUxzbY6qNZSVNOusrWzN3Hc7wPE3t1UKv0xWXnBaK0Q
K+zIeMidd8evti0ggQhpF+MWhxvbnR5FFnQbHaXHfrKjXUcXFvUFGbU2puq85UjSYpXlPvOvtK62
cpGJE7EQGfdShXEkv/MrEOr84a8/Dw6Ch7nheF3vCRrh2UE3HLxM3PK4W3emV8AI1ePaEM2abczn
5FcTKlvNxNR3bzJDOofEtQkHi12adIYHw1dcHsxhy452kiWl49yBYty3Y7fD/dMv0zhRJOu4YrKc
VH3Ai6Tx3XSTF4RFCpXVT1Q6nIPgHv81iudWTCcrGr/H0Tvg/SEI6Z3SOn0N/pH6hu6JCd5cFFWR
P2KjGr8jhDsrjdWl1b7xmSaZd3VBw6FRqH7Hc7cn0ZLnR3LhKcMHvwy1DPOja2Vf5HUIiXOnxWwX
VwTAzIXf3kMrbXQpVPwiEfHNtCrQ72kZqPu9Z9rLuc0eWRHuCt/bxTGZX4jfvJ0Gxi8bH1er1q3R
X0unW9dj+t7p2Xucmn5J9rh8TFtqeeEr+jdKiqFchDzpmJbM/BjAVykW2GyfR04CyzzXGE1miTO0
Kjc47BHc2LJsdcc6fPDsg4WIt4RRcmnDtn+loSO+QrjYOFaX3EQ5I7l1YN/6epQLoaeZIir/T9Ow
VqTUYbLOwyBQdVod7s1KIoiJFZCPz2luxK4k/OQngYUQOGwHOxIb2DPPPY+S1RiN6gAJu/saUygF
LilLLoryhmkUSNp8Ijd3M1rxZdnRFjfyFuPHkm/0YINrtIInQLF7mlGGRTdY+yk0jlEm91bJfB5U
n/U0LJNSHwd4GAziqluRHcjW7YycWNc50joPdrpbMjRy869NsUmd89ukafNNAgFGTXakb/iax2o1
pZRLIPG7pHedCQqCGW+0lb9OiI+UwdovfREceoQ80LIY14t/ZEFuhDG22tdxStu3kVBuhuMRFEFL
yeMwWRtB1cbRU81HGsVHWaUsC9hwz8umG/uNNzbRmvdysjTN4d1rvTeA5E8cZ/MXfh1YcNRvLWt/
P4CXyySK8RjVqz6NTrZzIAR9TBGQHobeTDYY5K5p8m2RoYK+gOP6Sv3SxgN0OnIg/Ei0NX4pNTpX
nQzdN0m53l1DDxtX49jflfSkCQjicgvCLTUQSRcAooJHiIbAHAiKB68RRxDjyIbcuNpggj6qyHH+
mHfNLeendPmP7veTX5vKWDK3qXZNHAiAY2FgocSU2THClHnbs00RW8caUJ3DVl+xaPhAP2PzLIhD
z8QwWEjJ3Jz/ksu20ODc4odhNGKPmOol4fieB1guougY2SwvEYN/zClakPtZJ101bC0GsyW2tvTD
7odpOIfSnhA3W1zzLBBHscyrblr+fzNI9w+EDKvG/80M8n9+VdL0P//x3f/HU//9v+wg9//x33YQ
2/+Xad5TQ/dMDzkbC2PHvxNjRGAJFLjgyCzyZNhO/ssKYljWv4TlWRa+wXuLBnWq/+0FMaT7r7uz
BIcUWTLbuv9x/y8JWFa+/8sMAm39DkMTRG3BkRFPuf/g/9MMgs3UQYKhCitxRWGtIsQawBF569UL
6XX9h8VINy20UbYMdXdSNY0vDdQABi+nZXIUsytPnNabYqVqNUKflRK/OluMeL5I+FP+Iwb+IAoW
zoz79pZJqfSpxH7eAL5G7NrNhZtuM0dG0cEaatHlC4GtnIpRVw76ycWyjyV6KkvAIh7cJ0TQrplY
sQrhDbxBCwtv52qENfBY9lgSVg4bN/fTbLOuDpgaAyvaZikHc3qJmnAar3Zgj0w8cylDvR5UkXUv
pFJdD9lW3j1qPsfK6/09qbYZI2P6ZFqGk92sZK6LrxZMwaMDF9B8dCC9+ge3atoRLBSlrPjVRmKv
ha6bCpCh0v5zP2F0bmlL9bFos18r86+CHVi6IwXCe2plYdkt9shGOjjrqlMAmnjzYRO1uWJSCsEK
olMO61BYnRdBfR0rb369avpwOizaBxA8Xf0DXhk4EOfVqk3+MD1lDSCV4g6BkWAjQt42U9lauwyF
NuPlH6fqM3a8pL0kLgMhkxIB1n1R26n/68MC6HeCV337M2Ue5+jFaGcJr/hWsz2xyKD6Io+oVetK
u1nGakzicdXhU5whX/GV/I5m7jorUOmwl8JKVHxtTYFODwoWd1B0LSm8wwQy2anr8gvq0EBfuxNr
Ej6IJA8xlTagZtsrPKbKxrtXBvO70QPEtu8DfT+Gew3Etf2Uo2jD9xn6WfPadENVPcAQx37OIh28
zDONtvKYDXb2ypDb7aMh4A16z7ZNLkjpKruvZ7R+N33eKWEEsOp+4T7GGS2tEkVlFdMEiN0eqgzR
lyga+SDGMQcMWnn2mx3JsMeNmeXD0bEQQXCCJYO5ggUDt8rva4nM6fW6JGrT5kHxnI8V5yheWNWG
WPb8GBpdDRMsMlAlYxNnOkQ6LmM7YB3aUlocc7pOmKmCJHU/cOOIdB/QdRhwBAqGxLxg5VXmw2AE
mKMILbvQNU03SVwgCbWc+lMyJQnHLMMa5y9XwmaCCnXXl5Bvg2q+5ladWW8edu6P7K4xNdK4b7s7
atCoaWVzyx1GMR6hsS29fDaYEuIw0KUi/joHTAvuwSQVGfDiVrq7GTUoJaidHNswT5KK5MbtUCSM
94SaOf01FVROfWObD/y96QLyAWyYD8m5merK+lWmCcZNGFD0YBIBCl4TFeh7ALh2n3dXFKiq281G
W9xYPGHV7aYmFFx6IGCX88SwLlkcm2sTS/h43zJjTu4no/rgRd7AOc3oIITgzKPjgotiPrAFwq00
B3yoi8HHpM3SMPN3Xkn+nIy3B/6lKhp3GSB6BMiplbO0EHEJ3/dGesomRtv7GSGzj+FMdeQOG6yk
oCCs8MyB+vQBiA1V8a6LfkDJUUF2NGylH6qJWWBlp6nbL5xaAl7Obad8x8Q6/4SVdI/CTZhN+2T4
riwfDQnV4AYM9X0OnekWto60qY5ULFnI7xubgVbhbUHybB3SBUi3b8Pzkx+E9c7smdXeaxKxnSsI
UnCK+ck4pLYfYL1dZ5EUgM2RuA3Q0jq6dvyZqwz89Tqf7OnmlH6OdsQyqgn76VRy1HqO0mJ4ZMli
W4fQa39d0yU2EyalJB8x0yU4B9VL6g0sm8xO4JRmAV0T33cxVk2+hxCfeARV/E48w5iZWY9zQvo1
O9t793LLRcTr4QUn0+iuVVek+aF3sUiHie+8SpeGNNonRUNAjIbRhVVZ2aljbxuvtBU21zi4e4GH
0M/WwlQhJY349X56pV865aJBe4Mu3yUFd888AbBCCeRwtS4KIwOa5MtvP9fBJWkhPPpOGa3s0prO
lLqGn0Mcz+LEvDSsdZ8r8PqY3K/4tLxHPuZx75Jb/EQcBeJ0h79stM8vhTXXlGoVlZFO6E+02bU2
QtQoCi5WfV72mBJHy8Xqo6W8YXWhIE948XsJxvcccRDbmpQVPkMgUx9oVP1GkDkng+Elt1piImxg
1e+0ZxwmaF8LLDHQvMfmMshgCK8TNac7RQRsadMKqpcUMk7HDn2Rv+92idXBJ6CTE4/lVIITHUzn
RYnkSzZ1eRBjdCJLRWwq5/j/Kmqq8Cz4pZg8+ms2+flzPZOOnQQaQM/6GgNY1bE8DE9dhbeDM656
7PO+OgaUhsIzr63iIwlb70Ae17iRXsxWXVlVVzPMWM6DnPoIiGPibPD0ujEd4zefLZOW0ibtaQDA
FfU4mlWT7euJtsxJ8iks6dAkrGCmySmf+98oSalzSvZl04QfobAevAGCnWwaY50mSr41RoJLLKkv
Xt6dlWj6PUQo2GhGVZi/YaaLhVKcSFRLjLGR8athEJ3t4BWNZSH3QXSvMWxRlEgSYYTXPFiI+FbL
ZlT4voN5CJ/HoGITSUrDAqqll65XkTUs+m2QpdWxHspNWaqUvFmbO/W+tojhLRrUfmyV3bVs5Xhk
yPF3PFCDUzGnxrYoWIoxBhnuZ4OgGH2P7kSvqpmXzS3LTUx4dd7MqwBLDrGaNOzeUkxM9kF11fiM
/tEWUBbDvq5XXqQComzU0ja7ImIouQl2PN5HHgj9FUPcwVkwxdMuIVy7GjrXhFgifmuiSlA2OXn+
ZLzyL37vvuUVwD7O9Dyeq2aGLoLhog/bqDnatU52YUezqDYTNqso+TxfejwvpWc253y87wfdBOh3
0JGgme60z3ry37kzDPwjhu1s+eF7a1HFOZBrRs3XMdeJsYdHy1O7vzehLjFTkUX01DT9HWMDuSvQ
SdVdpaRpLVJ189cZS2tdJUTQZjHknzpMCwiAJk0EoatZJJJsCzZp67XrlDAYCMz6agG+ppzF92hk
jKtoZTSsSQnbwU3ntMfPE6V474b55IQDfKOiLnEIh/AEg3LCFGphCV26hic2hoCtEGaGYeEnpBV5
IVll3QXoaNiMs9WvW20PJ/seQaqTsUaUiLLhO0gzNhyYzD/8zMneJ0PL9zGMu9sYQO1aRN7cbMhG
+m++arud1lm5GfvqewassGtSBX+EZf25FiXhJ3doN2Sn8u9iwLLSZ9LcxRmH0Sbo0XYqu7gqbcYr
x017WNdtcoO2SOlXbAh0qKJ4sRx/PjiWI95ir37JoRswIlOOW6Wz/iGHjsSfez8VV8NW03K6DJyA
Jkzijgu65m+MCS0v00QWy6YJnCUhI//BIlu2T2cvOqvA45L1R47Usxmes6r9SXIn5XgMTmflSNnc
FN+mfSBCXazavi/epF0YqwrI8FZXefwFW9LF8gphgqCFyF7gcuVbSXPIpQId+TlUZf5MipnIFCcR
EN2wE71tN9aMp145xcTXFf5BkUKfCr2ONC1l8VTxcOormc2IZyyd1Pq9e0/YTjJfLNrR9NaDV1iK
0hUPQQcoAS9/5I6ejT8Z4BoZXWB3K5kZDEvulV2odE3HmYC9FhEBPfgU6gABhii7bXF2vBRpTIJ4
FnW3qnz0bUislnw3LLpySfPnX1bTD+ck6JgWZ6k+7323K0JfYbVUKXbyRdeW9R+W8sVBUJNz3931
43KapUnVKgRzfIeNfsSBHserwZ0jRrr2IbcGedHAQbeYCAMsZ0V386BHXjqTlBkppYkAT17RoEpk
GtO51YPIy/syOWDyM1lJmYor0VZe6REdT3uwpqlFmWyNiC5GNM+lMqhE9cHsOStp5fkq9KjGJd7m
mSTyMtA35WQpfqVJWDa6p81JkCt2uAS9lz2zwsL5akxxWB9JSSMHNr59a/Cu7sCeyfSgVeKBU3Zk
S8qeIjEi+SgXUysnZ9l7gIYXsKTF+Na301lZJRV2mCdyjGq5Ge+muLTXjDDOgx1qY9tE0v2L3mLa
9ENW/QN4nxyrYJaexmKOvry28Nt9ZEaWh3mmUuuBVA3y/UTV9CJLKmtJByIMuCrNMRTT1Q4e024T
vQlIGX6w+GMIzF31HLFg23gVcyOgeMf8lX5XrN0wTPcGT7k3FmDJF6CfhPrqVL+rqi2vveT5JFzV
LCzsnzyquti49nMfES/QZriENZm/hjaqPt1F4URjzxRfZBb06zj1qNeGu+YzPNjmJbEpywgqOfxh
7+fAGHXlX11VlHGU8BpCUuGhuuLR0XsVNvLkg1h4RrcvPzw/YpyuZUdnO1uJ+laTjN80JbLvBPjz
04UrsC7T0N2bnaIVl9dP+C3rDv8eIfIn31bD41xSmYIY3mLyIMTqr0ynE9vMTf4S04peM13BG6Zs
6tyhRFQLLMbpaiLRfwOfMO90onpWXqWXntg++4euRcSqDUr9BrN0Do3rz9OKBOhbLAS7905PTyig
6Y/Lzn85BbSBNRWXYm924V8HcPSicwjbuQC0b/AxLV48SU9oltPSY2wFORfY2FKvUQePSWiGG2sM
2rUr/D3EXBDQUI0PZQAKBKc5UA2Wws2TL4vws4M3eLZqxYF76JNTXCS8xw3ikxeHq9iwnF0elpSS
tYlNtU1SOPYn3IXi6JJOPpEOEGt4UU/tzNCyGIWoNgE1D2yImYt8PFN3Oxvm84OIegI5feKwcB9U
/soulcxERD8kDzQgLV7BmZDndyEeg8hq38rGa1mDVdPAAI+OKZfkWmb+j8ENHqPIpSk05WiGzF7G
HK5RTxiqo4Qv2zfdHb0mVrnoLAczoKdG/adRlXxnVTy81GKmbVeODk3SEdVMr2jjkk6vdGTX2Dt1
cETzTtKvuYL/tksbZvwhKGjkkOAkAO5yxmu3jMrfhIm8FbmZ4QHfosNaqPF/QabpjzbJzfY4zn6f
XivhoCf5DPoEtCkYwr6cfbWOGsdnLO/cuNgSsfc0A5mdcHJ3LQayJ4SPcNsko4vT2opMZ2/Te08X
m4qm3TAqh31L4STGsiCihQIbTe7ap0ijPBiOxGU4NMFwKvvSpOEUBS7D2vWf1J3ZktzItWX/pZ8v
ZBgdgFn3S8wRmRE5D+QLjJlMYp4ccEx/1N/RP9YLrLpXzKgU85berkwyk0wsIgIBuB8/Z++1LWvj
BxAl47J2votQr7cBQUz9OouoxmEUAJvuXWT4qZbpb4gPaIKUurnGXZwDqDYQjQBET6Z+zTNu2PtK
9IjnwFaOlzR2GOGDWc3vS7ZL5LBOp8Er1A2bfnBVPwzSjkHatwVdL59gIzeP81fmdc6BtJt2oVxx
FweqW0nVa686FgDOvRatgMka7iICtC4pUK0V/al5qGXqJy2Jkxsjm4qt2eNuYaTuHpVmM9dvixQJ
g8VBTMvTL3g+JITOcJRL2eRQU23DSk+jp0Vr0IvVmn0VJYfnEVIH1mXEUlSjYJt9bwH2hDjeOKVM
bkWJnzyG+OCvoxFnDUqzIrsWWpwSARKUDs1tN6AzCL97tCgGBss9KDgA+q3EYEDfrYbrekG3I/RW
KbbKZBkPysFR5lqadYdVoAyvYZJAcVzzZPU5duM0ssWbnU/gbVSYJ7M7XtZttkIExDBXinoqH2OP
5WMHQjhCaeUF6RA8t47yABh0tSBJwcy7SPmrinM7c5fETZ3rhsO4vQ/gwYGX6noOMq3f+8FFZDIM
Yuodc9WoddxLZ6i8H32Cx/nrgCrAIf6mZXFal2i85GUX5O41Jwc7eUh9oooWNrOVZm+XXuJtIlUG
Hlo3EstvnMAKyk3GqaHf43wvk83Uplw1Dmfe/sxjXU2EQSxKg515EQPYZQpguJxsMd/ABEG94pAS
SBK3y//fWXShbiJwwRlkdYjra67dboQ7+cY6VF17AXawjTd9zjZzW/duN23i1MyDrc7b5By7xmun
C5mmo71z0sCKdvSHEEhnKOjU1hoIEIckoSYjuNU8h4s3mq4xvuCLhls6hWO3hzeQt9ej1qIVt7w0
GreJ5+raJkXyle9AUmvadRJXfg7mn5gyQIGNWe5ILhLBJVmFGCIkxyj9gV66YNllgE3ymEzsfpGS
Ea5dM37luuQ906j9j8ZFQKGjD10QKjJekhpRUB3b34gMqg6NHvjTcoz8cFqRF1leuozucAgQSuVt
hMnZCgSCgWk5dHJx3eClu8ROTot5dnWBAg4XnE4y0LTBVvSanDUJ6H0Q2+VbC5jWsk196o48Fy8Q
bcN1JwHU08ZAJ6pLd6/oHu7z1DQuxDiR1KCCdDaGxbdph0QvIiILSRqTZaWew9JXIBjM+kj/1b0n
gktedRnlBbBfsEcLRO791dAW38mDexg8xtudxLcxgm5OJv8QV83BbNtg0YmUzj0hTGuqLggDEa6z
Wk9NuAUACCIUScsoi54k1qxFl1TuAr0tORetJjdI7hjWRmG0jRDD79yOyXRrU4KhfoMP3W8b3KSA
i0ibqBwmi0GuE8SFMG5NY9y4RvocLDsztPJ1jFA0QAs90xZjU8dQ4bCAjxA4115hxN8aK/I2zsAq
S7q7MfpLN+os/TgBxNpFmXuhdU24w7+fr20tGje1md02kGNigZRlkbPE34ReYGw7PUz3ApbAPhor
875NRQUJTkSnhkMZWXxVjl0LSGJY16iZvapUR0Op+outw43TGxOFjykRZqN9Db/2gPl2kVNYq5x3
6oJ8yeGHV/gIW52GF1vEabcNKkO8REl3iYkieyTIInzqmJSuOG24r/g63Bc9j2lZcmOZY1J3dE0U
341jiBxkMLqTYWTjWjIiWtIvK9a5hV/TQuOw9DS0e3rp2Ru9ip4Q44zJtjWwiCxk3VM5gXW+1ZSo
do2I3+x5FBzX45VFQ3GRdu6DUUTVykg1luo61mmEdh2y4+CH3fXJnkhODxmjhzKI5nht5t/RlQl6
zHa1mibnSQmUc7N/GGQW1ToUpuCic2V17ebDN0p6bVmQlrWc2zO4etLwOvZGbyUM2rEr11U31GAv
ZMEUJDaCmJ+G5DpjfIM4L+6RBEVkVZQEia8z22CoH1f1XdoSa4ftZ8hupxJ1hprIQhuUvp60vtoD
l9AI9mOqWQa6sRqzmLQRK71LolxbBLUv5Srgld2mDJe/ETl4S9bd7diODwR27wQg0lkk9kw8YnmR
5GIXE2G2g/C1ixKrhy0+TMdYjUg5EfkJyyaLK6qw2RtFi05SzoRhbzgYDu2enrp2X5sIsusqGiAP
OMYWf2F4YnaM1c4z3ggNoZwjw3huAWOiFbVA5WDJ11gyvqppch3c2iWFYih3ZcacBNd+ttFr6q3E
xq1i5fYKxcS46gR0N7MRz6yh3RdVwejJUBfEqcTcpBKkhKrGGo7yutkx7j+MGXoCJyKGgo3eIoAr
MBDhtGZnXRGtO8PPrNYBjiLt4sDJrYhWSP0QrmeBiC+sIBAnNMhiVU3xsPMBLqymLnuqYHLxvAXG
g54ZZApqY75ivFQc3AiN7JhL2P9O8SBD8RxKnkxU1cMqI2AVjJHxlJuTjT8onk9ssMd+ws1xrDZe
vOYE+2RkxiuAKmDw5O8sG1vkW2qBfN2Rr3EJOUz77ge4dw1IcsuKADZ8reVDlfKTDmibvCXai2JR
Z415gJRKSFlTh09EJVH7DapBmAjDbkoTwLeRyL90zA/X4ImGVdjlHmkZDNs4OCJbtZqZIRbPCzlQ
qXkjGMPvHESpNczMQEzC2sg6WPEcl2GFumAyFoFXXKo0qB8NSQCrG9K4Bn3DS+nVxc4lJpM9AqHc
Wg8dsVOh2nKawS0cIWFeMSAc+3XRx5cqF+pAc5A1PFJLGP3NDag754LfsHiDdBPQYCg4pEAqebCV
ai77JEvvo5JiY6FlQ8FXS7AQzc3hH1pLOV3O4acmqomVslOPpgmjoxXWZAyeuqX4vgYRqUdZzZZY
QEdfB3rIe81HB7+k0dkQd+OS1OpHBVICqcw7wfBwlRvDSwTFZFopTeJTC7oesp9KNRD1ZmGLctu7
pnUYEtk+BXRSL8qRzTL2ouqG6XaxTLXYpUSfHQd63ON3JqryGw0MimjyITnyGEcT1MbDBOdqQ2wA
D20NbWR0whVNqRuj8G9aLfVYjoIBLf6EFiIhLWFloIZc9qntL9B6oIeRfYpXTNXmClPQa5y0eGEZ
RwS4DUSNHZvz/ex+yRJraVYVLnDSGtaJcCK8pYmgqs0hPjF7pQFkN5suxudSDARJt6UQTJll1W+w
bLMGEWrcbSroAZsIEe+usNEFNQQivKmpOCTuMOdo6uMF2CjtivVabMeRrZliVVtJL9DvgZm2C3fs
u09gku/xoI5wTNf2LRt0Jvgtw55j0n6d19d52COXJLIEKN+OE9omHZXBgBdh0S9ahg+IqzMFosxG
Ymbn/DVsIBbACdMwDN0m+NZ0ZwTs67fbmBRt4tn+I+idPgVGnCzBIdn1IRfkqVwQLGnoq99f6D2Y
ExY9KgjLNWzHMnTHFeIM7Rp4I8jFHE6jxTTVXZed2yYLpivBl26OFln53FT8JY4f3RuhcLrt7y9v
zHfsly86X98E7IoK33UgkYr5RvzyRfsaaV0JDnsdFxqq74A2LBr1GOECsCWr2Hia61fP6CeS7qir
zLhGMEmnAXoL2UbsvcD3/Er3j0aryDf4+eH+FmgFcwj//t/zP/NaYqmPw6j9qfn45/86xq/0jMof
7W//1PatnNPzmvM/9O5vJsruz083w0/e/Y/1zwC+G/Umx9s3ogn++BThWzn/yf/u//lnjN/9WBHj
9wpouZ3/NpoO74jLhs/j9q8hzVsVF//v/74Rbdo039Svypuf/+AfypsZPy/gkBEEqDumTlQY79If
0hsN7Y1ruKbQifXjv7jza/SfJBbzH4DlkcRAceHpp7f6X+obQ/+Hb6LMwR75h2Tnb0hv3gNwHZ4z
TyfQ3iQCneGV9xNN/8tTNyBF6QiPvAp1jaOIaFqiomhm6lt0+Oh7ya1kN5aG9slbbbxH0f5xXU9A
sGLu5xhIjN4/7aQ0lHVXxVegJZDXHjsU9VGO4Vj2lyLO3+zMXDcBESC+lT7/8hN9sKB8dGnT8nC8
oVnRSWg8uzSq3Drra043sSUvOKXWoKn9Ytr4cNrbpV27UXj0prjcTKGCb6UL0SNutKQZfoJYPnvl
f94EWwfPheoJaRaf5/1NIEs0FDYTAhY7usmE4ZiQWjIbt18/hQbdgmYyJBqXwnjpS9lwVsrroIYu
n6XVMkRuc2EmGh1iIRrwl7+/TR88GLbJtqYbluOwLp0JsgosSGKY/BNdC5widuYVcgUAKn8YB4DX
a4NVtLzozLaoPlmH57/4n+vgHzfFRh3Ob0Rb3jXO1mFnpNXJQOwKQ67JsUGVLyRWC46tQ3ygLjSe
utxxrzXAm49s7OEfK92/JIrPP/5fru4aqOHQXwEQPQNC57rdCNx4pySUEYjCoUUOa0absEW+9fsb
/H5j+/N7InpzeQcQYfrzD/DLm2dFCIYmLTgFkaU/MLmpd0aujE8u8tHXcXyWHM92UUGfM5a6ksDD
MLBOYcBhK7NDju6hrq/bum0f/v7X8XiPHRMU+ywwfP91ss50kEalV8oQ6r4GN3jl+km9//1FPvo6
HjEepm2wSQoQVO/umWJUaTZZfFUY/swtdmgn63Zt3yZIhi5+f6mPfh6fKsfil2IJPn83UV1hCo7T
K1tOat21USiXeaiYev0blyHOFR2dzeMmzl4z+nqj26YxNyud7pOczNMmZq7++4sY71FbP581h9XD
gvtNVwhd2/v7BislZOgdXZUxIsIVR8IOWUDQYDy3XfmMa729683JAeg9tCYrb+JxbJGVabhbERiD
9cnn+eDeIhPi9TJ1th/quvcfZ8pE6RAad2raQu5TjJ+7jhiO9e+/9Pydzt5kllYDXSmlqk374P1F
6L1YzJmMk2kSQJgoHFSqLJ6iLH0ZfHn4/bU++ELCZPOkbqR2BLz2/lpMdVGWOcOpD9JwT67fuMLI
5Hy2Xcx/y9k3QqbLY0J4gzAANL6/SgIm2Sew/uSPnXnIGwLqcvybeEOADdW2jmCRoe4ajwRQZjNI
cKOISVtLO7EuJ6UF8L+y4J4ud3JnJiGaJKnLAXhoktw6CmDn72/J/GHOPywRCQDokPPi8jq7/bYy
q9o0zZMwpXaFAKx6EaGDGmvkDMWhF5MWwp/b31/zg62DfeOf1zxbg1oUjCohySUx+UwARBiCReCQ
LioP0T4qJREsiqx16V07YL1FA0/69x/go+cAOTSy6JmvL8yz90xV+LhZVE5u0A7rTpPNcYii+JOH
7aOygdcGO4YB5p2Tyvwpftk5mtKoaRfpJ+oKy1qroTTVyowMm+DKye+enbyJvmhV09wpf6SimUga
4MQqvGJtJ7oWroByC4aVGuKzT15s46MbwEvnsTiLuXA9exEmw0wqkDknnmP89bKMbuEXZS9MZM31
lMr4sbZ6slSbhn4J+/jwjKMZgl/cxfw337+OIc/9QCjQf7LM/qwnzx9Hn0JGZyPkBTqPWCLrBqqC
r58UvkkaSiW96CztukPTNfaudIb4TklscAIT/IWUffxkNS0CkxhTMVo0avi1CKW5H6oiPRS5Vt3/
/QfHh/BGbosAq2mdPbmiUo3OMeGkSYfER5JbF0nqfRoA8ddXcpbzUwnYgt/ofPcMR4Pcg7A75RVT
wlWNH/KB0CcxO0shLDNVzT/Zrj/ad1zHNPlGPKqe6c37+S9PajV1vWEbzWnQVXsBd9RcNmlif5Wi
N6975Cs+Y+g5DXvUe+Nox8awsx29uwuQt/wbe84cecFrw1CZg/5ZYccItaTpL08Zwrb1FKsfQImy
T2qGD7+vR+VIqPucmXJ+tGgLJBL0hbGfmc6y9xAHRLKRWwX04DYeZc/WGzU1hURQxgs1+i28+LGN
1oWU+if3/oPNAoAn5zvHYlewzrc/2QJ9oM946iPOCnDkUceqN6SfLwFyabIMt41rfbZBffD24wkB
0s6rr3N6OFvzU9zjjVPixuhtImQrJjxBYjPAZ0azYHi3t4sKnc9oXmIkeNLmddJSM8hkjXb5azjX
HH/7rXI54M3vvIfqZz5C//r4QdGoO/LlT/4Uyj2Pd7HyR8TVf/ciBA/RCKOKpwKwZwfNrxfRilAS
ZFmf8sGMHmKSrO+NqBR/+5v49KVMHinPRg7sWO8vQkwHIVxOf8qVLV+tXqQHwruqT77JX6trLuLZ
Fm8sbkkWiPcXKTS/BOXRo8/qTVAME06+iXkDI2gHYdDv79qcuXdWH3AosVyf/obtsBadPSsj2dCE
L0p0sTF+fduzwxtgY/Gj1QzDhPOePqdJ6M+DHuRqP3By+cY8MTrQQDuGs5R1pbkdZrmsHaD49ETO
4Da0mqpfffI5zxsV3G7acZgB6Y+wQv9l3XAwuFuBeSoJwLbwPipjmhlz8QWRQkh7vcaJgeb5fs4Y
oicBFl/lOO4IjnWyv/kMzJ+EcwJvGEldiJ7PHrTUGjIvqseTICpoSRlK2AJJUJ/8LufPABfx6LU6
BiR7oqb0s9J89LxQa0N16guJvq5P+qPQMV6PRXL65MbOW9qvO/LPK83nXioYWuPe2ZWUzK2+5QEA
0S5vJk0kzpImLUjr3of00CBR0kfhbmUf3ciii64Lp9feWr/2DwDOpk/237/UVGefxj/bHmKSIYRZ
tqfYbpojm0jBoLJX17reH2vccGsYVdFDJmJi4sGxV4D0N6M3GDtXhGa2JKwm/dPP+C87EfP3/839
8c9ekGGEiS4DeZp6TUecZxjfAeRlOLFp+kIuQZNJL3uNrKTHawNR+Pc/z/lSPt8PFLeE4pimYdKj
eL8WoML0EIA1J7Re/dKrWxSIjZN/cpHzM8LPi7DU+FQGhJrNiOpfl06EkbXMUh6BqjVvSzAwm74e
jybZUDzeOIH7Yrj8/df6yw49X9LC7ejSP6WJ4J39zplWoFZo61PToK1bDD04urwZpzvCgfCYmTTP
i6Wpl9hCIHbdQmGPwQuRlweZjeGR/8nbZnz0EjiGwyvNUdilLHl/B6ykaB0jazixhP7F1OU08+LO
Fkh3E+2Z9Q0uHkeNvV/Y+nLAhbtSsadvOBgU12Ve1d8+uTvni/J8d6hb8KRRJTn86/3Hwc/ilcJq
T2iING1llmjpjZgBMyM9202WqvD7Y4knq14PtIJi9MyVeEO31dYHrYp9pqa2h2MB+b/aJvGI2Q6R
mtEd7LxO3z75rPPzf/5+sDCzJLIYUuacrR/sGnrJBPfUuQVMOyIemOsSeuLxe/UEO6CzbTWaGGET
1RDP9PZawYx+s6aeky+/ZC4+2Sk+emPmYxkyPUf3WKjf3zuZkZQluupkaPXEDFnp/VYQXN79O48M
3HbPYFui7BBnLw2c6CIx4/l7W2D1TVbzZJn6VkZRBW9qGaR5iRulBDHRCTXVDLIRvK2q2spOcYD2
bxkUPQlSv/81Ptg24Ctw8jOZY81n0vdf3mslznTPPzZEf1yGcGxuOiOKvuJV7e9+f6UPbjNjQNym
87SM/5y9wC6hsWmQacdydIe9jfBpPaS19sky8cF7QJfRYgjH6kfL7KzccinKyeTB3yCVvQuCQa0K
2sU3aVpJXDfICne//1J/mUnYng8PjUEPBZhJsXp2wWIKQHgypAVW1zzrsmrtJcNpwD69p+wCoTmx
UpsGAR0T86TLID6RR/K96LCKfPJLsu6cv1jUZMybfBDYfCxmJO9/S05P0aBUdbQieyLatUdEBZtW
a5/JC/SfHavtH8g2ZBoRpVRfrzYiH/RE9JWa64HWlQXn0I6cI7luSJFz3y3IrAkiX+1zRHDp1jTK
SXvSMTBPh7HO9IOmrEZb+Fi3Ipj5DmgBKP0hDGfRDidjqtK7OnHqV+YBuPMcnYyJZcOAXS5cvNP5
yh60qFs7uau9qEKlN6gfUKChvatf20YPMWkM46sjQF2tITY1mC3jzN0NozNa+zBPh+bYim7oN7Vy
8textTJt2dIMTVYYV9RtYxvA3vyMEwa533CYNrobKnw+ppl+dwsTgVnfwVmroW4VqM+aolvoFC97
3Ff9l6qwcJzFpgZZu0zTrF65nWV9NazQrBC4EMy+CDEiXsWxVdZLLm6m4Gj1QqFw8NFx+VhPd23B
tIocsSQCYYqqngA8js0saVsE5Ea1xu+Iyh6WW+zFr22qFygEQnaRVSRt9hOT4BogJKmnjaQTSC8n
TKFMocV3XQRwlH8KsMOi4NSsYWy3lLeTTKqdY4CQbQLgN8TDJlCaP1z7Redt4UXMgDpb4s9urMD4
USSx3q9aq8ea3E0pco6WrOV6AWAS6q9X9Yh3MB9Np9wCVYUESYCnbUsDuLwUwPFXdppB9QrQc2UP
bYLJZZWg3743O0cqzOooKlBiYbJZAazX0alPwsGz34ZjgryNX2c1+aG80XKLbRMXp3kjemD9J7sZ
XNbAoANqnTuNka0n3D1yZ/DjfiG9PfQQLEUNB9UIwMYyQb1YsF2pqFm4fmy84WIMOQBpw9dSQXs5
FHo5alsM1xIhEQLMUx2PRU52HnlyyzREiQXusWxWuAQT8iWsBKYToUDONdCN9Dacap4gfczqBlhS
Bfov8AfXJ8HJx/zFKJSnGos8NkCr8XriFR0k/JtynHkuubQgukYVrdRlN6BxWqge0eI69INcrpGl
2dalmSncVVWZhN/sNmr1TWgV7l0pxuHeGk1B4FsMTH3DwAub+4CX5F5H/sj+qBOpgFam6a67oO9u
jJLBHF6cMkJFOfjmd5GS5LCRZFATeBB3F65jVVsrI1Ex67tmV4ZWZO0Dh79mCbxELPq+Sh4Elhto
40pG9zEplZeuZWsXtQijYuE2aPIWuVcpsS+1or1vMW4gSgpIJCUkqe7Rran2sdW9Au3MEPnZWk29
zRoSErGzquyO8MCfq+/fUjf896QLV9VbcdfKt7f2+K36n6BfsFnc/7V+4fKtKdvoXYKMMf8TfybI
kPjCIRaYpyBDBjwIxesfugXT/YducLrwUXKD5WCg9F+yBc30/uHg4rLngz31tTtX4E2p2uj//C/N
0v/BMAKng+PoLtNd529BQ2jsv9up6OQ59NptPiQ7tWB+frZT/VN43SI4XdUJtjpVoH0Le4S9ltJP
VS4x+MCdHDuCzXWTTlOpDrpVfyUYfo83c1c3QMcdPVJbJ+02qHEpDsn0W8IMjZZZ7K+Uj0lndmH5
T0H9rQwYvA8QJMPkMIIDyjCndq1Ee2q3Jxyo94RXtVcEh2xcVgC8+9+92nrtMEOgbMhQLLfXMs72
XZt8DW1UbmkAiSiz1fA4uy4WnuXIJaraR0C4q8hlQ4xZJhZF1wOtiy7q1mJVt8vLIiPKRGuuaQX0
SxGBoC9qKM3YV8rOtHlJcDcDvZh5A80b8Y5zrNc6TTwcjIhia637UQ+i32QZrcFweknS7Ir3PKdn
l2UHu25XjjvHhPlqJSy5caPihzYRlVOW6lnK/FqR8ATShHOo4786MZa7ECbA46DV3ddEd2rCFbx6
oRzihas+JAV35GN27Ug/FKKXdl/AjC+6YTFAZF30hnvrYdRaVg36SZjU1dKpp2eRtVCtBntLahsq
Twsz9xBdWA0WR0s1cDn7G7sDl2ZzOCHOoUFEkpICBFms+DJJyPN+NRz8NHSXrV4cnXIO2ZEyXg8a
diQP9+VG64OEbLT8hiiTdZbi9vTkwH58YwfZ0ZL5SfNxhUoyhVytusMgdotBhcTCUCs3wLOWva25
r9oQXGuuOAwuQWFjzR/2mDsuLOAQWy2jPOk4bSEVzBvtgndloTh4LSZR7po8O5EusTSsSl0X0rrT
vFi7S6XPXkzyzsLoGcmZanrE1XBhp+VdLSc2zrp+iTHfL53BMn7gRjHpp4oeL77vLhtrDLCbGCHV
aoSZmapib479QSXE+2Ykei/zrI6Xo0QfljgDWtjQ3qIduZYy+FEb1lGo6qlIEXrgwOqxUqcUJrV5
adnRxuxcqBRjM240TMjLpPaJ3Bl3Y4yriQSfQzTLc9tRQdRsJPb4TK7aybCvfa//ZsfttKkzF3kt
+9OmJE4hLblHpgf8F6gLp8TIuYQG+IwR50HXsqObobqPQJPzCprDyS5yrLGOIg46+UIHDhODRLWj
W9UjhHDeRrM89ah2l0Sokl2TxS+EQR7ZykDruiJZx5a+85NjZnd0pGO737dJiCVL1aBt7d6AicXU
R0s4G2ECJkg4grofc0RcoK/swMtlrz2ZqQtYsCX+C2SuaJovDBlTB4fdqu3zXQ73hk5VhOcd/aab
DK9+kV52SPEWEZvjBj3m0pT5AdTYQtMGNDyx+VJ05tZssNLVKitWeWzlXMvZ+fEg8dGNYACydZRd
oQyuifAgbri9IfZx4/tfE6MeeBSS17C/7JTlr6xYXkd2C3ouMYFK2xLJcDfm9kIBr76zGIHvrNSo
L1FdQ+YlbGkNvr3ZmHoYoc/PcGR23ddMzLJTIzCee1/eOVA3xnDEno4CGmoY7MSqxV8N3blAUIel
gHJbrPrcSvY2GTNL8mUWg48Z3ctxNhdIja1pOKZTeMC6x2SnqdNDZyDE53W6Jtn1Yqy6C6g03ye3
u59DezPMfkBDy1U+aG+x6Px1nOtAT8ndCqnt7Mk82N140ZRxuhDOqJZCQEgcPYsLldquofZdjE6P
T4TS/QhbnXqWnBashjgP+h1EtWsCJU9JSRmKKj8Dbg2lOQz7C+V4hyYFK1T5BfRtX0curT3XmGMW
Zt3pbxhsPfxnrF+V6SUvaWHmBwKtOlwVw8qb5HAJHqHYKnTeICyLfpU0SGItunJjV9wRBPAllbfl
aO2KHps+yG2eIztbt11ISifkm/sg20+lZP1WRtc+jsJsjlpoHop+WmMuO0Rj36C+t2BEarB3qQ7J
6VCxCUQFjxe8xql61Wf5+ZiK9AgD50qrhnDZZYRV6nOIQcVJbT65XPX5N3Te+sopFTEYOEez0Rbf
OlVBo2ubrTQia2m3zk76xo4o+E3f6iuq72lRNXCLInEgQGCJ6PxE/Ojj5MQklHb5IQVjEsMpzR1Z
QX8ApynIGvDG9m10AdvUYXZB/ioKBMFhcAinZFl01TLtinWhs8fU6hi33gNjwUUPe1XAJ9ANOheh
v0yddikDkkuqUH+TTfaAMntak7LpbCLJw0SbPd+IaDAoHgsF4SpINxzeN36BAY8xM1kAQ61APfrx
xpIKeJ3qb+1OB3g6gXsooiWBlt9IJG+XhcECAKhJbBotSyFasgN1U/8FF3hVzXWrsa3nw4hOwDjW
1UBuSHdyNommxnXRCH1nFtr0PEzTkyegh9DdprLArL6AVzWgW3Wq3eCU3TIqhoSIiSh5iZFhbOyJ
ERKgv8hZuUMQksYO+okwU/WiR1a+n8Y+3WmRTZyMbY6PKKzLL8Sr5jd66qxRgrgr6Vw54WZ0nNl3
NSyrTr+zNPspL9LmPtHBC0zuU1E57b7Edr2JWuAQYZ8V7OYsslrqEgCdYRdp+uCrT69v4QJdIfuz
52RWR5sGu8fAWY7Q5be+EdZlYHj9atIckCKj8y1JfHInXGefG5p+V4ftkzkK9jL3NnDVtu0768km
9XrpSO3IqbeY4bLFoTdaqCg1mWtVw26JnLHdWzQ2RyBXeCCWAfo/XHeHyCeNZwCGkRv02A2ijIsa
wzCMU70jYJjuhFte5tDUE3J07Mx5dOP6EnvJAlzQMq/9RcDQfzMGRrMB6mEtG6/ajalxT4R5CTqy
h9EOP5SIlP6Ks/c2auf3UXDKyHERjPVSr8U6SWCvjuWlrrT1EEbLgpSByg+uvEjdhab1dc7Y9ceB
vVXuQWJtYtt+aDKENQb53ABVmDmiI0/GksaRu1CcZwgIOBmpYp8H/ZARqEX+QG6bb0jbAHtcFjrm
X38ktBP+YxoyEichPX6FlXUxNZhmhMo5BlIv0fYsXVJMtHCbB2oXxNWhrM0tJFksLOFGCXFAHept
DR+bVlho6SYeQ3zQ9nSLg4t4kY7A2ryHYTJMD3g7dT5J7yytSKkdPIhHFCjmCk4ZSUyjAOPL93b0
F4AoF4bOfkbb/EfXgY2oMYw6QMqCotkBhdxbsXnFQ03Jh/d/moiIrf1NX4p1ltu7rgkwQMkX2dxq
en9X2WKVNsGqmqNisi9dFT6RBb2tWm/T+XI/aTBmQw2MlH6qHbJwtESuoCCYq4E85UUFc5P5H9Eb
cvxRpt6zM/NPWBtSUX8pXflm68GFQ6iNCkqEdWT2mGqrxfY2wpDoxBW8v/47VOZ1LHqi37ovU73z
9XBb1iHVvNyQR3mJExnOzteOsXUTXur2bSimmxJit8oYbePe8JBbyUheCsY0ddARrmqwkBEUeSFt
ahviuI4qjb8Jal0AAETT+B41U1UA3TB3AqNGlR7bqQqWelg7K9+jN1MV/DWjLn5AsQgXVNP2JbMw
Kir/WNflVWnJG7pHG9aPoxD8gdS7doZ8PclbWmkDlnMSn83sKotHoglr86jHI/0hk+A3jc2E2CBS
W91o749fhk7fBCJ7iuPsaFOo0ii5YHbyGCMOqQpC4YAFhFg522WGsy2L1XVp6F/i0MlWYPEUW4La
jcq6csfXzooIrkrgpTXjqgDoJ7HpMzJ4bAXFS01+wUhi2GBaCCIs7aazjIcam+IgLgfhv/IkxXO8
8q2JNYTWdRTAGcrCdR/1JO1MGDcJHzbJMDkW2Ae3RZXvpsE8JYl+DXGE+Hl4GbJB4RWofg6yeRMx
AwqpxsdY8+cTBdMBtrFwfiw7/8tArZSwlemFdpkVxBgOD5hLYT6ArXd8ctWE3d0WcUdqdHNVD8Yy
NNVFyh4YaQP2r44tQA0O/SHct0J86borP6tOYyiPlubd+YpMPWk92wHh5Cx77BkSYJVZPajpJRXf
Ekd7myyg2M61DoS7xmvPskdIqLNrJsWIRVk3sky+D2V8LHXnMUd3u3TscZ3SAiW8j4A27eT08Tr1
2gMU6PUYVz98o7wZwm5dVoRYum+R1ezypMBIqg+n0HAWEWwuBoUpCEXrwKbNaW1aQByOVmnCf4Zg
Extqb2CgiifxnRFCuoyaciaHmMs+c02Mys0xq7RtTHJeWEc7KeVX2or/n73zWK4b2bbtr7y4fVTA
JhKN19ne0Gx6Sh0ESYnw3iSAP7jf9X7sDejUjSNu6YhR/dupTknKDZdmrTnHfKpLsUxGylWO3iZr
WeMo1lga0kztNXiRTs2WdNKYbCyO6XgplAFUOqFVkau1BilhrjEDYwtLIgwISjGJIwhy/TbRpFxj
l0ag5IIwcFtl7Q2FzTHCnmel8t4vwy9llrDZ6ruLwDCvyqp67EnwWg6keh7KTBDTMQJvy6YR2ng/
rSwrfm1L+67QrILAjuQlNNlLWrKotuxMH/oe+xI0t72WjZTptPqZQPsvWZLDAmu0AOQFeeeuit8y
Dq2E+w36gah7Uo06CZ9fitdAFbd6kzsro5OnGrox/xpGsLFork29uySD7go6Eu7L2BALHNB8Uc3k
rH2fUIW48Rqsa8EXTTANaI2d7VwZqi0KGoHZDvycTpzrhqjuZqHKmfDikUviiTg/pA0GQm2M/CfD
CO7DCpMy5+Nh/tegpjETE3PNBtmsww0PBy2g5oDGNiFyyi7BPUhqZDq70rU6uCFMhgwJ8zYnryQU
JMpGDcQVR629ovqOXP8EgWbjpwUkHNenEZEG6FBq5eeXLsyEvUFI9sqVFbjpfoR6j5UYMkjk3lGQ
Dtfc0oH5YT+S3svnx25lKIZT65MCGIjev4hIcMwWFiiTo93l+YaqaAVDX+Ugv0pjbyZgIJyqSr/6
ErEaaAdqtcNboM2dv3gz2rwbiftcaPJCaRyUZremk71L1lprzIh50uWuGOGSAjtR7mIw+69ZpB79
ON/T4+foHlgHaGuIsjwb/BBV1Z7XHLbXka0pFmzmqlWdkc5JCFGp2RfCYYYDTnrfGTiv1mPq8I6T
iLFnack00tUDw2fxc0joGgsJBxrruZEOBi2rPt16nK23QUsNZgg70rN+eNajOAXhruOHXdZyahc6
Xx+zh3+MA/9ybKBo1BTAl0Gq1ezrzMfOD187L1lh78Y0nV/ZvImyCV+QM1zlrnYfkWq3Ird97cOD
Sut8E+akdKjJWBN5gtl29KnCsCzHGYkoiZ/US8fv1rndARAPdsJQx6DugkXtjZuSJNFVB+VsWRAY
TtvsKmarlpn5Ab3kd9tL1pHdH8hEIqYQpF31mgpYBI089UAAbdPZdNI8uLCw4Bgumw6JWNQTcOpF
EJOy1zpRV1UaHtPxS+DCAM3HG8sOrocxedby8qKEIQcxZYFyHPRodHCkfiNh+ljRuGhqLVzlmroA
7H2ywG6WTXcK+qdqiG/jEtqPPU1rR5bPVBVsKPC9YsNYNCyxmk2JQFjBJg1aY5NCwLkgDvOg/Oqq
80lmmdLxEqc2nFLvhs9yFYrm3iZth+nsu82+b7K6JxVW4L2a4hjlcBUG07vqCWB6rDpYoPBrVw1O
XtzIhIJp9ZcU2pUO/RMsmnGhxbq7wBHtLADlHOMmfoADQDmrUgPAlejGt8pw7ZDCtAAATE/exMXf
TXcTQc9Q8JNlMmhPbW5cB4PvLs3CZHc5AVYjBvM5SDD9I2e4JUO2ZkeUPppFtWinihJEiu0ekO0m
oalA/A5chCB8b5K62Pu68i5zrxwp5cRWt0GDuquj5ERyBMui5LDbbZpCPtrB9GB6zJzEYY14z929
FYSXFIa8pZaFgoXB0gNOiTGJcTqbHIRcCRz/INiHE6CA3nbvgpwUpih9prkY/quD+b/l/P8yZ6n3
fy7nf42y15dXhZDi+w+L5Gyg/fFX/kaAW38hs7Jsl54uOmhTp8n8dz3f+QunFf17rEJz03eWlv0P
Bdxw/hK45Cj/I9MRLnKLf9fzIYTbqGh08uCdueJvWv+koE/N5EM938HPQyI9geMIVwX6mnP1eCXJ
34BOTfGzEA77yqLz2/wuYDfMoYGDNXTKsEbAfRn7jdhQsSyOhFzV90NeeITHkSozx81voopaNRnC
qth7g16T2kTqVt6WA7Ug3bilJPGEhuMIIGPYNmWktpUkUNP1ATtKWYGpwJ5/hMbT7xS5Y0HnOW92
bsO9Kpt7t1Bygw3oEWUYWwBfD7UbCYyZ7YJbDSwLSOXeLPy5+xHKx64WHYWrEAt8zM/flfwRjjwQ
+NbKKuTRLIg5MH0bmJ8P5I0aGzMcR28WH4OMb7t8Blrx2jkUvkV2wyMFGgQ6aEEAKxFAHXtgCT38
yKAnEsypz+Y3bi2vKvC+zIxhd3THIHZX48gEsp1C04/erUEfMY6Q6c1GsABiQjiuvi/0qWkPNAPF
RdQZzkvVAw2OB4wlg27fAY/V9mqEwNI6lPNpr3jQBvN0E2JJj9yYXh+gJHdTG3Saa+WS3QJVZKGZ
oJmGqX8DuatuSnMsiUMISGTNYu9K2LQ4CEHp1nT6QN01/gMmXSyoZUmyeFs4AkYqJes0bE4otsp9
q1nD3tDDBp876/7Q9NRs0asuOwQglNHbYI9IoVtVJMLd99JHHFP2eftWUx3bsGc2nqest4+jCK2v
JHQBOo3rbBdy//ay7SjTAITU19jLZ8LpbGsEPSMWnm/j8Xedi65VbIiSbBqICKs3iUGvcqErNe5K
D2YKE2Zpw2v0dDQKpArfq4hMVtkWzWGMXecmkyFEm7Im6tHqHIJzyuQoR4p6OoDBbZB23ENhDhRn
m9R9KyB2PMs4I5FEjtlyAta7twcrBkTmDsRYMpcncCgW6BeKQxiY9ZHWq7EHMUZaJVd9JaHYQThh
rWKv2HrZesAhvukwiVyoQteOgmCiZpUFjRKEvzjG1q/T4mVUqt+OsEe2VTdR6zYnJXZWJWEfWHHr
LigL28sU1veFVbfT3gwJ1IsnSXZHMzoeQc7UAGzkVRa5fG9hr73Spd7CwPRJ3GyU9uilRk6srDds
fVIYX4q8qR40O7TveHEm3hQkrUDHhxscwQ7n+kKHYtg2b8FkawedWtltnUwapaToCTiuu3Vy6FyF
TrlDD+FuEnwWXqjKQP7gZ9aGwEljjc2z3jiYm9eU3oDC6DrYukVihe57papq66GsO7rxeEMMH+tl
nkc3sNK3/aBd13Bxt3VGp0ZzsqsB1HjZZvUFMqhdq6r8zp1M6gdGeIWr7w4D8Uth1mBHKqLJwQKu
6hy2EeGJsDQ97ZI9AFVH+3VyAgLMYrveouRNiyX25jtD81z2jZFxJWuD87AtHlEKxRuL2ih7dkom
bvZCo1DfAJk0roY0tZaxNr1Z4C9fVZ9eJz7JjkWxLWm6ryTZUNIPrsNpesi8ZusTeJN14wt0umeq
hQ9IBlZNrmUb2eYOebkE3gjgg66+dUT9TrM1OHLifDbS/s01KUfmlfLXQxq8+mZ1jb4OURcuuEXB
LmQx0Z//7ovy1gvdqwbq5BHe7lMRGZupocZAmN0KXtCRnPK9CLVnrVfuybTh7tJWeurZ6swE9NJq
wmVRhqfQrQ5W6WoAi2dRUF5usBhcYJLf9rh0UFSUGy0K4nUFvS1pXIBtDUc5avQN2LSRqdE1puh+
qBznvbSrdKPNnQ/bR0shxqNMuX+cgOnU5t5V0NoauMchX7qTg8jFJQjFNgbqhpY3UHGX9DC+2RYn
G6tiv8uccSlHiva+5qWHURTY72x8eEHocg6QQK+gnOzq1LmAw4L+ZUrfYm/4TrrY1tFMAi7t8BIz
7CGKidkcbBCWrhO+BW18mKrgXvb5Tui1tQjtYU2U5SVaoBoWEmsKJo7vlDNb0lTFTajUfZaSFMeX
sXB703zuNL4nHE3XGQHfuyE0TEBW5o0yrbXuEUOPzfk9CUK4HEkrqPx6EESJIQcCJzYxVE36I0a+
YVM4LAUHYjfydPqfrbGGxEXuhsNREaeovjIn9xgPfb+sw+lBz8jkqOMSYCYgOBattrkLK1KPRvrM
XWMAI45lSoJ2k956Gg/Nqvm77E+hmTRx224NM6veZE1fO6oHe+GjAP42NZzOyTVrt56pQfCkceMC
z1FhfFRu1Xo3HZnJW9jfrb6kz+Wpjel6/hXpZchZ/B400hJTf/ratX10V1b8d1XredoRg971CtI4
JcrKFTdd6BdrNr8lAe4hagGvoi4y6Tn5gQ0yr4auYkY+OKV2ONEtpRB7mlGLnh0tUR3lGx62cxXL
amtqfHAaXfelQSLBRpCxujbaYXipiJONVnFrkQRQ15R+gwaw+UIACGNX35JruupR2wz3mWAZPERF
kFRrMxMteepi6GiNDTH45z6hplWCPlbKyDZxbnXryI92AYeWqCtenC5cV3WwMr2ClCOEW2XyRac7
sQhhktEFsp+GuGv33JiTTrfXJb/bK/RuGSKdUj9y5AiPtskCSQG7hhErwLKkFLjEg3XU0/G17PFH
OmSb+oN+U1K8XiI/OhkgtdCnsbLOEq/l1FdcI03UAtHpu9Qhvrs/enMGYGIeoU7APYS8VTcqekBp
+hKLkY6kL+SSTOEFm6H1LLCmj2je1/n8bQpLY1YpUsrJ2ivI9fhaFE29zTzrGagtM2fjBUsTQP5S
m5N3x0I8wCG7DFO/3XmwTQmJDYIlZ2Mq/3oGaBtV1MJOSH1RyTitfAc2YCI5oc7kVCideDtWiR2o
S0jw4ZHGRkLMY51sezg2ANryL+jjffpdSsDjwrMVrUvV+heFLYnfriEOS0eLH1WVTUeKiu1d7zpf
3bCqgNdK7WLs2/cqSzZVxU/ReSU1cPh7tmHia9wY7tqLbfpzU034ehF6G6MmO86deI3kiuiPp2T0
q02qkmBdU21bUssla108OzZR4Drqt/ss44OvCyjGcobwErLDIuhU0WtXQXEds2pMwMETgVXB8Xqp
qJy3uJjY3FClY2Er83EtQjNP5aKPzJJkHJeHqrVTxg1A6iF2ScDzgN1K7vTaVENCrYi8Xq26MYh7
QS5ipRmrjW2XU30s2mGGuo3GQLMhQtg5LpN2jEA6W0kxyI0awmzcIK15DsZoBNkXala9IlhCyy6l
liekDOsWzQM3GvUbPaabRE9EoCXI9ClKT1owWsbXxtKHfYUgqUlXdTRmxWPIsRnNXJsl4RVFGJ3+
3GCP7vcyDxRVW8RpfnnwUle124ry7beiDdxeWwkCQqjx6KQqP+m1CN4HA8wl2SrkAWYpXxGlO7Jc
0+hgwZn3IJ6aDTBHX7Al1FxdHHNdD6tX2hSdoimBd2s3RRPI0KrQpuihZHN7oFEzAKRiPiO7hjDc
nR8TQjPpjX0gIGJcdCnn6WNT976zJoKX9ptggGOky0EGs7qux71nZ0kDCzMM7xsQiyubg9+6sVXe
kVDZR8Ohi8CGjbUl650Zak6BpNXLuOLOjlj2i5wc54khXqQ7JlUPbqyjnAAnLlEXNI3jhj1yhrvJ
EWPPycTU6n5vYbm6Jx3YefUAl+msfoYsYbWBb19bY0UlICXuJKepYhOlxOI2TeYp7klW2/d9zFum
oJKydoV58zUfNVJ4CjJotWWMkNCmWRCV5rMKGs095LUQzEe5GXUrnPx2QmWTjLByFwz1oN0mISKF
ZTZUsqEUTxPpyXCJ4OOQN9JnI1BVa7d8YzrhaKJTFJUqqPxge1na5jJyEGmrvK8rbUviQ56zBWgD
cekaCC0OA16ydB0YEbBWvDuCXTAzR/3N6lvF6hNqlAf9dECVYvkT657vBY82tZaXVjL9khrv1w8y
SiHUsTRkaufX/q3eGuQqTyjAhkvlTM0uGorJ+CatXjZbfRj1noxFw+DIsqjGbsTuERdXWssiuOUT
owFVtATl6oPUYiQotewftabVy1UcD0N+0itVsthmI8djqM1sCdqyIc5eoycxNoaz7nr/ucikuI30
JNtHs5iindecuokyTrN9tKz7IVmJPPboaY4D6t35eGea3V5Oln5yoXSeoIb2y1SRZ7ioS6QFi1Y3
qy+kehgnb7DtL36IZziueT+NjnYXxTKYuyYf37JDL/OsehFfG1HfISlttZQtVt32KwlEtV2E46C/
eKmwgSOgEVw0pdt6kBGt8IkTXwuvjDyv5lCmkFpX4TR2x2ogzR7AdAUQGS7FUlQGQPrEr1vv0BM3
n9IL7ZN7UpJesBaLS4KA6g2ZPN6yk/bVZPbdOuUB5DTgaIhQ8wvjG2Tgy1ASSHnI3G5Aj6aM9Jrc
4fexihvUOyijN2MZkoFpCXDZFQ28vjeJ2qGa0b1ott39b7UKzO1cehI4YP5zser//Xcwlu2HWtX8
F/4uVYm/MJ4Bv4L8hrjz51KV/RfmAtT2NoYLC6Piv0tVloG6lEYYT0I3TP4U9a2/laem8dfsaCWt
zHDBTSFo/UeFqg9lKnxj/BsCR6oNnAgB6rmPHiF9YaCR5x2RNskS7CaK9FBWIShbds1ps6mi+59u
zelfrqb/k3fZqYjYLv/f//poevl7RNw1BqNa/PwzL2DJMslcSDJr4sqjpRf0+z/zfRgf/Yb/M4ZA
msv3iN31zE8F2ZkQNE8GS2acPdIFeuzi3T9Eu2hxPSy+c6WLTrzViwNC9f2fL+/M/vJjbOlyWxEG
4/HkAXHHf+IEjKlR0pvwgyXiego8KU7bUJTHUrBPn2ms+lVmUtIb3//puNLCSKU7umDw2e3ycVxQ
uWOY6IxLBDhaXHb0tXFVBPIorLVjBeshLm/M1NlK8fXPI89msH+b17hgOSNcLHTvAou+cX6zW6nB
qR5nt4dNbsTQoyC2XFSofX9PUANYSMP/m+H3H/2kH4ur/xpyhuFwi6HGUbY9u9bekQCMGLIpx1dM
1v3BjSXTcqedet19qLFp3jbE1H7iV/vNsB5jeh7JhraBhf3jsPrQVxwKYo74UxBjvjHM14RwvbU/
JHuVKDDAB1u52tuf7+8vH4ykWk1ipWWDcPJ+ebAIDrUqofbJWcBuLBanNn0aU5kNmz+P81GB/uOm
8gKZUDus2Y937t8UAakbTZUTW98A3C0M5A2csfX8qGi//HkoJrazVwZvk4Ue38WQzpx49q6KoLdc
p4JbkruYRKerAQsRGeV/HuTX+zYPArzBkrCimAY+Pq1ySunsauRmgpDdRC3hRI0a+vWfB/ntleDf
I1CE+ptzftOygR1E1yOPJ9DJ32j9UC6GiXiZmJCgfz6SDexFwrFybPwIHy8niD0SY7qR1yDUYVyP
y7Ygl0lqn1zQ7+4aLgSWKpyJrEBn05dbxNI28d4gEgnvXae+q9LykyHOyDrzm0a+CF+RyaJokeR6
dikQp7tSR/60nD1PbIIs85T6BHz2dXE36RlZb4o28GgQz2BpHgFsHmkKZt7pt2bdc04cWjKtB38s
Pvlhv7l2PjJur2ReEb/c4oFTyaTrhDImU04ztSWRZZMV0r/9x0+SVhbvJe5I3B762TSSQdkMaI7G
SzSnCzPAyMD20sYE+Odhfl0F8ZSwT2B5x5ApvPOVlv220TYR6n5rUK+1R7WdMt297qXkricw8029
+E65VnxxsgAJRiGiGolw1xwiLFAXpKhFOztGGFTZJSFBnfVOSn29UCnaqEnv9G9//rm/LiM4YHCM
4s2hp8es8PH9FgRFpwDDuCvjXTp8c/2rdGnejNbDn4c5oyP8ePlg7oGQmy3zM8r04ziGN/WE11hE
qfXi0JW9wqifEQZfYFOn39z0pFJS0XAXoznQUbCGmsALosdqLQi2o5ag/SNo95O599eVha0hzqR5
04dp9nxlycrGJJ+zYQ1FmiPrMTgNXv+StLvO2beZ0nZz22r55zvhcKEf123G9DzeQTyyM7Xx440Q
WpazqhhI9m0QwUpSKohyREDtJ4yv868KjBxrNFMkK6dBR/TswVL+MA0yL+JlCTj62qOKseqU2Xwy
yvnqdT7K/Ct+2nZNSeFbWR7y7aIbhdkeuARzT+IIx71CrFl3nzyx87t3Pt78/38aD3xdFPQ9V+XU
l7ZxnECa/9N54scQFh8DPkTpCvv8AVHk5HjIEF56IVCsZpLyJHEYf34NjHm6+fk9YBjb1gXfA2Z0
kJdn05GZ4DuJc50PwsGC0Vi0cVO/HL70BElc6aTZvDRNgxZ4ovaTDSfO5ygpi25qPvkh5xPAj98B
I9idvwPs6meXO6QjeWySOh+YA3TYDtnvPm6NUHfWLRppwLbFJ+/MjzXzl0tnI8IsSccf+sTHhygd
ZTk6+lQibrtha5eZT6GJ9AVfWOhioj6+o2DmrMbEt1eV1eMg08wN6sZTYgTlUo+vJjTclntjGKK6
J+vhE67Mb94x254pScx7gDVmKcPP75gz2ZyNbMXPQ/v9pkkr2RRoYJYmNn7xyd3/bKz5+/rpfSYv
rnDMmGlxnG1VuvVNjN5miIpPLml+iL/c8Z8u6eyOk2KFCHZi564CT0JXKA9J5C+VsK9HL7odTdjB
2Bpf3LpIV39+z38zDZGJMp+c2auxdz8beYoIHqRMO0doat2CHmhyrE0kp38e5deviWUFkgPeU3e+
zHPGO4uj3gbRHHeYEXQR0fYeOfYtnAKfWyk2dRw8FCrYeX5+oLS0Tb3wk4nplwMoW3cTCBEkEYxy
LoStj0+SFKqaEDAa+EMQfHNBSKZWeqcTfoBLILw26vZe70xita2FWfv7P1/+L2/R2dhnb2xb9J6e
NATa1tYb7dyFqUXYS+Qn7+oZaobC/tkwZy+rUaqiUpQRlpUa1+Sm7FwtemkpsaA7KA9kzq2TftxX
abe3XI1AsHxO7Wg+w9z/MmHNvwLvr0QwhJv1/ICRuFWD2ZxH3SbxqQr7Q6Rpa82I76zUX/vIPz+5
7N+NN88Dku2RTtXm7OYSrzoCzsJVG4oEaoG7pZa6Isu4FigMkCT/+VH+9ia7JjgjXmfom96ZIznU
+r5pAp5lpbwdQb+H0OlvgIIeyC64MWLvshR1uYAZcFFGCAyB8ppU7z+bo893RvOjRs5FrvPMugRh
8vFtJjRUdaqdHVQhSs578q6Yo0gWda+1pLLrR7qJqrxLbRrNGxyO5Wcc1l+mDQ7CgK2ZMCjncFPP
di95M2hT27IpTCZ1wV0GDCHCr3++1b95sMjEqP+5FDQoB55dI7FvWWGi7qJvmX5xnG4ZICGQrXcr
9OK5Jajyz8P99pJ+Gs78eEtVElpTGMQ1youISPikOgx9d/fnMeYv8MM8P9+2n8Y4u22DtEliNqZ6
XlmdBdGLK5W7697na2RO+OSCDJbq8/E4GAP7Y76lDsWG5uzb8B1NhmkWYtQQFXipZjSNldMZWv3e
TYTCLgyCwTUUHFrir73WL+4Kjp5IQ0XnWIty8ssRCASpNmKJNbK8loHfhU9hIB1IQ7GRu4dypB9E
s5i4jjs0BMNVqgztmdRv92hN+kRuOZFdAIxbu7hWBaeJRVT6RbggmAaHuNHIbpfUVX2ieZVBZpD4
iny9r5MHz4CPz7TRTRfYgG5dspTXjau5D9AHMvQPoZIXkHSU3I0YTb8YGDroraqmuKkRVC8NYzaK
iKlHxqfMni3JJMdrW8+y/SCILkWz6r9HLKzPQRqUl2h13StEXGQnJm25s5Pk3XEaEvqaBL8rHTTD
GJdBCKCCOHIoVG1t6wlqcDTY29HkiIi1UDOJoMktTki1l7ykiaw3kWfg8KTarNY9BAKKn03YP+ul
R25X4+cXvikCurqS7uqhbyPrlLTxJjXb8KhI9cRUC7AgTeyG82ctAOokU71zRkO/0I3cvvEIZlqN
8XQnErB2FXXnvZrCxsSXIjdNF26QS+b+3mgwjvvgPtZK5WG70zB7qlcCx5CdtV2hNn1ntxCDI5cQ
59actfplt84cBFYdT3RljNqED87PzQcHFCNJAVNUOuRNOl6272U+HY2k1HEimBk3LoO/oHXRgrjg
YWE1enhS2XiAFgqlmIYiSrNqm5VI+EWRNu+13lrrsa8vyUlA2VJOq1Afq1M2lJAKJOf/ISUiTRAa
VSDMSxZ6mGv+osq2pTMeTF1piym1xbcyA4i9FJgsk3hKV1qkxNqdEHMuTTuwrqrMTE4GaoU5qrS9
HiI0opdeNb06+jQh1s4t5NtByn22c4Fhjh01jv53CxILu1l5Kn6AdfCPBiSELVRh06WrdPsJRMyr
a0XiS0xG1YXRKOQI+fwDo6Tc94Uo91HhTjBisLeZpfleWhjXsMKE1SJLEBoEA5JSDyJN8hAPAe6D
sthLQrGo2Nq3fvgdMz4UGYQA2jPatuux4BkzMWF4Ha37yaqLpZrG8uCWWb/kD2m7jBigQz0v+Nrk
y2PJH3WIszSvI68ZOZ0UUI0IDFznsN02BDdeA9ED2Ev6+05lnO1ThbyrWk+pfp9aFYqsOcF86QRz
2Qu1Z2UN0de8YfPSOBkJU371ZunEUldRWl5CvpoObJ2S65Qv7JsaOn1aWiK0D379dUrjI4U5QIPA
WgMPCdyIxjK7TlskbM5z6a/x/KuHgtcjvzFlOBRrqToI9tjRdmHj4SrVkjy5U8Shw9gxKvOuI/t4
Ik1Dl9iLQ28l0/ALyKaXQOM1GwwdeJTW6CsefXufUNo6NjHe4sa3oxUOFrGmRh4mh5aprerxiHda
tek0Yb41kSbQFzfePguYFdYzC0RPDGKubLgD7WIM8YkEnvPdhRAKpvSAjHijxnI9tQ0fUGKvQylw
6vWpQ4tVN+ktwxXMZqHoY9CjzBfQGBcGtj1DxTX+9ybjJCv5+2qiKRzubEkU8uTtw8xeIOj+6nTm
Bq7GqmWBSKdo02MA6OPuaUBLqccRw8Wr1Ejbb3jTm4JDyq4xyFAkhB6x0a7sdjGQPgPZsUJ13PT+
ioVggfpDtbu+FNZTpYxhlefNM/PYyiOotT/oY3DgsItuSJ/ehSQyJcIfXabuI6KQ/ioWTAsEJMV4
a2EHbWDaGq8GSlk2AeY1vIzqYNf2dKknlqiwMFoKe8zEwakPuuYNBsibDJybSU/TnYxFgPnUz6pr
+Co+RPXYIJM4l3dkGUveMzu8jrtJozurpmnTwfu/HRJckitpAWcpRlM/mUaaLu3RTl6nyfX3/eh/
kw1kFAhj4lHPoQBMVnhp5/4FwdePuWM/x3i0S0J6F4GUJ2Hlw9ptrF1A1PDJSfrqttJca+GB5lqN
mE6iZYDDnPcJnbixdyoDykM9DvYNtLNqYQw+EBeSzWxEhqwPU+pj2UDqTaRpnK4z1JXDwedgs/X6
gEQ6Pm+QU927nZXkEeJHGcN7yDDjydKTYYsOR7sIBCl626khEZUU3VBbjXKS0DkzG8CFeeCTCy6k
LOin46wrG+rdYYxmuZXZYjKMt6ZD8dIPojzQULBRDSj/zXNHuBRIvabt5Din1MpKTuw461RSEutd
jFu2tSsN1gHnhZVMxoMEiJnW5brNIXpFmb3sRyQAZTMgBzcBa3q171D+61AYCPYeT3GaF/YBSEJt
3zaBZX2vDYQc8CZItHddVGTi0tJDZLLk1fvNeoIXgxoHG07UX0UNJb3SE8s4DYt9mto1eaHUXcxF
LKrbeqy7QxrWylnoFpAOHILxswzCMcVDMwBvtx0UL2E2YNIFZoZIpOcTdfzKrPe1s48DaDvekDgH
oP6Ar3SQbktJ5DY6y8CZsK1W7BScGIMdNLlkQWg9Lhxhi0UYTrsQGgL6za7gAlEdPqDlwlNJuhvx
fI0U+doL3GnnB527YuvzFuhW/tYUU98sC6N8ZqZ6oQiN2j1r7WblDR46ZFNTu0lk1VWq9Uj3G1/H
6t34o3WlIbcqFkYwjPgjvUQhgRqxMQ+xLLAYGrOJDrjN5eCOIBvAhz1oeHrUAj3jgKqtc5cFhQTI
BToC6p1ZuV0DHdMLruKpkl+rulTbwXMmjyXFGVAWgiFDjmPkRodgEZ3kEnfbE3qpJfqa5wbw58pK
NVQVZj9ctKa2d8rqbpCAvCPXabepPVWbUmiGy91Tak3kJvRqkY2nMHezRaR7T0jKq0v0vhjsChWu
htDJtugY0XmQD3FtDEDtli4ztUZExcIgzHh2TU3lhgjfh8aJ6XZUqtSB7oB2aTPixOMgCJ4Ds2CD
4pMRSgRotUPJP6dhONMXexyvcuxo8U4E1i6UJRrCAACf5IByapVsL8hmxtpJovVKB3QqKRkNNz7B
uy5OA8Npq9siDCIMwUmzakM72WWQNS5yCU4mRLpGqZF46in7UsfdXuVpjUIT6bUv7/Myb649333K
0C9jbbU2k1M2VAYHh4Y3xUnNTvrsOZi4K0eiypNtyfqwZE7zr5rEdnf2hL04C+9k4gBHGTv2h33S
60iZRXZrGX1PGCbfEupHDcgOsMLbmMjahYZq8WCPRX2UgO6e03G4DVLjxvKHJ220tspFELVLUaL5
KQwIaKIR/2IgXhI1Wah4a6BLi0Q38NRFLDYtwfekr58iPA3o+R3NJ5SXVKhXFebVUwvi77Zk43td
NTke5WYq77upPI4aYMtVocrbKPL6FZC9rZW0pEcWZfI+hfqWOO3huSxdVHcuAEMyNu3H0ImHlaOb
L24Xfc+wXFyE5hCUay9y/EPtQguJTbU1Bi6iyGdddwI33CqKVZ102UoN5Fr4PZTCTqVHLDXOdQAW
Z+s4+EDtnu14M0ZXxCBdtLW59iaDhc1t1B0W8WoVR8OAL7B0V3GBZx/ek+hL9712BcWCtgyus04e
yOJdw7rfcDhdCnrZdldo2zZmP5AiQr1QhpXv+sLrN0KGDSZKkjdCKeuVp7kYWBXTwEorp/l7XBah
OI2QDPrErMAeiZRWToKRCTs/WuiE860qMRcieq3M/mg5fREuh5ow6EHA1TLa9yEuKPjqYw1YECdP
tk2sdkTZzaHkrQsIpSZA0VxC8lBfayicKycKXjGa9OhwcTxA+L31vOJrXo3hGunwlF1UxF+QGKmP
LR9AmOzrzuguq5JNFomiw7VX5wGy13IoNrFH/rfodMIkokT//+ydWXPVQJat/8qNfhehKZVSxO16
OLPnEYx5UdhgNEupWalf35+ArsYHCjd93250TVFVGOsMUubOvdf6VsSAjH4hjhlwnMrCn+UyBnIT
1lM5NU29nuaw/Iq7xjhpJhVskVjCSZSRjLtt6rCqFkFDYwoN39bOCpORcJduoQ8/l5qBZxcmD0Rd
D6t0pKJCV8oinmGZ3eUNiFZbRtmGQQaC9SqDpYYZdeVWxmU0ZV9JR2luUq/DruSMATilhG3y0LGM
oqntR+pQq6MNs/HGGhIjD075NI9BUJ9yag6jswGbR3mOB1jD8Cxrh/zwTCTBLWxmJBocMSMEzpaP
XzcJUaEegrFfUnVkXdZE1LNndhdZ0UnGVOGEnjpQGa9NW0Hm3TZLIOCOicsAs1ibwck0Obl9Cn5F
m9ckakClRGDXQvdyCxxqTYpILsbgtu1z7eiHpMGct44E4uo+xedJoiwDWNX5sEuAyRVYqk0nfLCr
Ykj2phsD+rBiC72300v1VHshRuA0w9y+JnQjf6/bQeaA97V+T38/c/a10sFLZGd473FsqvMhdeJr
2ebdXeBF/WNvi7DcRrOOp3OVDuMpP2kZn8bIj4p9in7xQ1zMg8Z5nk/Oc5Ko4JpjR8WqDNbfuaIg
keOHuLfLbRglgQ2Yy9D+h8GIyvAqJhHbX0Vqksl52rceFFdHm2LD8qRYkgrgqUnQnasqtg5TM96O
ZTWfoMYXvJfmpekygn8ESquVKjho4XAWjXOKjx8JaVUOPb44O4CAYygn2GeZCPYJ9Vh3mOak29Dg
KVe2ElG2ZfMOPe7G4FK73XjBDP5ptNKz0rAQxpc16D4LgiWm82DIPo9N1LxPrDE+V41GWMhkhmWw
d+FJVJ07vU8GR2CvUuG9EdwlSXOaeBUHcTjuLAVEE63ZSXZsfGqIL6sYMZn7kkT1XYMRKDwludE+
52geYWgfh03kcoo195Z5QwrEvCHTLZ8IlXUkhrZ5AysiShCw5kZrbcLYJhha9OamtRP/PNSzX+9K
PB6DT/7thg/6ktDkMyfBlEaQrNM8uPKTnoP13FjJLnR0dRkljZPfNI3thfjE1yNYm5n77hIHRXWj
oB3I+ZoLVh9H21K7cUg/ZSnlfjRbHLUu5vBhSfVeAF7TmW4hY8REU2F3aOpdnLrPNDyM9ThoWCMl
2DLVJucQSrqLhcbq+fhr+JS8setXVtgAlpg6MCqJuR+m2XyBc2tDXhAzBmgHDfR9zllAZDx4eBzD
oTkzMcPeOrZVfxjt+r06g3XZnMu+ytktFb+9SUHZrQqjc8/JBVa5ifG83USFuc1AyHp1GpUs515g
7FQ4xljEzSy8SjxPr9AsxxtO7CkcEHLtjWfbi1fEB5HG2IEVYZEt536VQjPEfAmr39qOQ+mxuuP3
TxDjmiPVIZ+QdBBwE4pcnIhgrvNt0niFwVgtCVjgIuxkAIcgg5iFY+zcpoq7i0IYp7FtfwpmPX2W
UZ5tiB9QGVAnEiHX3JAcbmTpPZVoz4tDWdGUaejHl+c+idmw+aY83uLsSkAT2kiZsXu0l5hQQho6
RHMDuTB5wRRugFdr6d53ejrL+igGDFWqxykzT2QTYr5IoFaO2yrijr80tKVXdR/f14jMIBJL96V1
nX0h24eu5hR2KIoulrSsYg84hM4urZLY7sXuus14Tu6pSaPbLlA7gT442oYw805sa3E+jiaR4rrF
B5AbUe2vHMCd0z1B0NAKXKJ0EoLFx00rF0tEdz95pfKee8sMz/GuA0abE3hG7Mxr0u1sx10VLesd
EAQJSO+kF8ZFlrXWroqb07EaLocGmEBYBqfYcNRlb7rbsloi4Hu/zaAcztCJyKUWFtbZagSTxI0j
MuC2zgyrMjK4peZSXKjFDBVTNjxZ4RJBpqm0TyVWKfoJ8FqWZsJkgHvIp6uhzFgV/WTmHCarr3ke
5+lN6c/mXRAyF1pb7Yynx8wx1cFoOZ+wHpRX4Ns0VV43hSe9Xzd2uGrsvjZWMmz6+XQQrXnuILHy
wYpUbUm1gAEMxDOw0YECd5fRvYBFBan5Ps6CET+KFz8QUJSW522MIXntw6m2t8RhZOOVDocISKat
pT61VHRP+aSNbWCMoCncaXK/mpkuxm2bcT4cDDvd9DRMiSuwu8+h6433YEvCL7nZZAZ0TaO4wTWI
Qt8YQmuTgXTg9NC607LUFIhm8XbSLgGMIXT0OYM8d4YNMjqEM1HMcO27CkpKjhLmhBQDa6t9i/HD
Lm3lhDGL3rUqxK3qAMRPFE1zwH63WKQ5jT6SIe5y8jLcqVWcoFrJGg8XL0IFZO3icOZXMLfNDKPf
z17IVDtWisaAKJP4mhrKfU9P/Npp5/KQFY5zBhJIXE0FByOrd8B3ZdmYngLyyLHncmfRl7Cqdl2Y
g+9yPitSsbVrTRf+MOWmIiJwlTX2XBtP44h6xjDBjZJ2P40iz1asAPrwd1MFbr9viiYP/dgSFnE0
kgLVO8dxNTbrtms2Ce0vzRruBffhdPvnCx1PnZYLMdQjfIKULUSXRwNGe8Kn5w6ML5gqdGuZ2sBl
rfQhi70HDq0w42IOBmJwqzcmGcejmW/XFejFGVObBAMsr+unKXyMIDwyctRuQ1Hke3hC2WWhK/XG
kPp43rRcRaBv85AxCf7j6GOMOqOL45yPMXa9tVMChCrsejdLf1cW3nDSDWB9/vx5Hs+Fv11xmV1K
yRAN8ezr99XFg3aqkVliWVwZ+ixoXVC/4o2LHM+closwGA1IrWSKZh8jF6gsSxR1i1QwOaHtzKlr
GwwOVJ30jW/pdxciG4yUF3pDjhMcTdhVbruFvQgxXHrIkRHu05Lkl6wv69skTN8Yqf/mYgLBAjNQ
y0J6eaxXSyfDtbH7cDHwZijJ19TZbQVlD37On7+kX7QLfIBAspGcYAQArbHgMX6++0zM4xESc+6+
j8FVGe68Bos1/n7wfg398mTnixPPeuue/80bZJHjLSJ1whVw/AYTMMGRGXIuytu43MRtbT5MoT2u
S1j6kJ9T440P9DfPGIJIzA6e4FCB9Of1u4xp0ja55jaBqJzSroX93LvW9s+f5e8v4hEWuoTViuPs
KYGzuB0THjGQSsmqqzOxcWJXv/GN/eajC0yJ1AMRn7cop16/lZ4Jazs6fHSlj2/6thy/uPEtgJw/
v5dvD87Pw1zuCy7DKogbJcArcjRcNb2wyFQK6dfOGZWl2Yc2GZ/Y/dDt5KfwOa4R9ewcMwcB1ocr
2fiHLPXObdBHtJ7e2yUfMwwwDZ40uJZj+/dPIw8iglHG5xKp4dHaEndFW/dUDfSfrOKgSlr2g1bl
SYNKZ+2gMzr8+eM4ljAtA2YbpSaIaxcN83GstjVKp7IVT4nfpvsg0uvc9y9TbLpOrw8joDAdN89d
ln/882V//a5JhEDNu9gdeOJ/yQhi968zCXqvUMWenWMzdTGEDe827Pw3bt7fXsolMsnlqQywHry+
raayzuxh6VQUtIVhUpvoTayGY/Yb+9DypL2+r9gQUIay0QWCFOyj27dk3BW0inXUqdMNY9pNB2Gm
tIjMa+KN7qylQn7jiflF/ispHBwCAdHsCKQ7wdHT748erAnJzt5bxLvoydp3MTBWjkCMys33rZU9
tlV7iJhr1HDYnIyundPdpimzzD9/ob+8e9djmV0MYRggvF92kcGwWp0tqg8BtlA7N9VorhkVrpyG
Y1p+KN8yzfxy3y7XE6wS2EgkZdTRri+Yc5lNBUwWPex1dzavgKav9UO3//Pb+qW44DLL6roIz+HB
y6PHsfRoIHicG9a0w4nIELVcI1y6VcK4pwhN1r49bP7frmi/vl2D0vELAIDN2su/NDmugtxgfsIQ
wuh2afHmLrl8Tj/dtcgH3UUShCSXApH1/egOQqpUd5HPDqzIX8AOeum0ZFJxRqU9UkUHcot3kTJ2
MeThb+/zr2Bg91XBv47jOjBOfa6UbpIo7v6xf6kun4qX9viHluv886faf3z74+il2jx1T6/+B/hm
XI83/Uujb1/aPu/+8X/5mz9+8r/7hz+wXfdavfz7v4FQp3XEb4uSqvyZ6LWY1P61rXIfP5VPxz/+
3VRpvSPEw0O4vmQA+4SU8Z1/538Zzju+Ep+sdKqlANbLUmv+AIBZ/LXlSzP5h2eZ6IX+6ap038nF
XEMBQiYl1ozgr/I80E2/ukmgxqA94N/U1mTQIeA+ukloZQ15HDzFqvJJrlAmW79X0eZOLScx3je1
bZDVx6a7muIJXG7ZmgzbNKOpaAUVW50UMR22TVdTkhFebzqPdka4+aFhVl6foqvitJXGHvSKHhc7
J/YwqZxrhsuCGGhjDgCGF2k/sYJ2CdzUFtt1thDwAVywuGfDWTgABFj4y90miSvAlnBE+G3ksaXm
Se7JYDgl9b1d6KNpd2+wGd7EMXF6G2zcL7bHmfLc0F1vrcN6itkGib94yODsmSsXJlp3ZscMRQ5z
qlrgqXrW5uVc030++MFgtCsvUoXaTJbTV4QVWcNXvzFlvQ3SZIDfBdPFOQCDnNRGVrgmQLHn3tK8
d+N9FcT5sJHAm/ZKDriifTKLAEUxjW0PKQVkBAE8V8gRrR6olc1k/HxKRqddCdgEL6VVGmdClJ6N
GMXRnH5g2TAiMGfx3mfsbEMYsEBP0y0jwUQNQXUQWT2ZW7S69afZS4onk1SCHJVY7e0jGDr9SkS6
uAWrPNM8Rc4LjIeB2nsyk9IXFxRTtSGlI7lQpl/cSKl6tTJJIMwZGwpAy9McoceI4Eq9QLqoDYpg
z3hvhF28gBZ9s6WEMhvuGzuXYh8jjBFrMwibveFZmbUrmbfXW0Rn3bObuqHJmpTKO+ZcBFiZiQ3v
JYxwnlN52QNMZVnI8DBoNuWVA8hsI9y2ZBwWuRQshYNWa+Z7YVYSGNkjM4LiE2t4vMhhOtNYkRHl
rAemAOOqNOOY5neE6W1VlgyHaCOPJ+GUjnrjoDsAXp+VxpUtGvogqJBiMHjcWWcAQEiAQNyUxCeZ
cpEge0PPS02Nlk/Pig0SBeq+QjjsdW0GuzQrQZRGfh9fz3OQPjtDkrQnERLslwHRPDkNwu6evVCX
HxtnmV4ZAQlYm9GMw2w7gfQ6w9FVPRe42hzm+0l1YyZ+SrYGk++X3lOAw/2GZApSBScCtwp3mjd6
8JuBbmhUfDHowGjkAJLuOBCCCSeVMyLMgzYzrfJ8APYU0gWrzuiKWw852QiXlUt+Ay1SFx5TE5Hh
BlCmz+5U0wpQIiBkCZxaYgFobT07YwVsIMrc8CNEsAUh13nIEDHqJvixu8b5CuILypJvxrJfZbPL
6JKxtp0yIU3Rjo9m0nxZ+vW8OrDoIIl0HnJ4y7pOroewZb5geX2E9iwzaOJj/adhNxd8oYnZLmx5
MZv7yAnmGNg7vNR1W2Oi4eEMBr0JMjsQ+6oZmjvkVIxpGf/Z/i4cXITkdUdozNbN5pDQkyD5kqdM
b1eNm43VrumUT4hY445boMATc3dUn6cWnI+vNGrDYY2+yf4SSifN7pJYjl+lTMavtMnbJYXPqMYN
BSmW8L70rY8+I+OPoh+Hat1klv+hSZpBbEdT5p9ckVbXXtUATZqZZHxNYqIkd+FsB0+aCVm8ktiB
iJ2jIXHhRWH04rSumm6JmeFz8bglc4bmojgtarRx2z6aDJBYfC0nNn6Yk6ZoFFP3UQTGJwICjBuF
c01/iArX/8hIBGT/PDTeumDTRx7BaGXN9I+u9brrgjhB1j9N9KsLJNK30Pg9DS01RGiLF0uesGqE
CZMUOXhrUVXEcVRzJR9kyDn/0pG9KXdGHvpfs7bjzZV9JzSjsNm5sLLEGPa0voNnyx79chd5Majw
gNDuK0sFxJg0QVruQoB8CGQGMFzcjjFrWsnF8NlWVChaG921P4cRiSJiJt0iEh3j0ayfNFoBmrrA
NJqB7Gki57x7UU1gKoaujq6Io0BH4CACui1pUcE2amoxb9PaQPOF19aFrVQu099E2Db5LigxmKy3
pdwQ8yoB9pa5zfMy2kWxTmFp3Ke+zIK17yELWKgf0WUuQiRIfO/Vee/5bcKtVNRf2AxITSJ8Lir4
tNJMs+A2GYJHFpp5R/gzAB7lsagxfJIR4ewEGzEFR/zJEw2Jjkwqq03lRxsbNaukdI3uQhdoE08i
7s/xhDbqzONWFamzzmrp5SDlavdDHRq22vbpaGdnI5lbD9KGdkir28x9iIkEzQC2VOlnb0xQz63I
vooYK4ZTa31AbpRiUi0qaLhdjtj6RjVhipCFDabe5MnQPcxAS0ZYUNU8Qp0JBKB7SYaTWgGbHc6Z
YLAsO4BoP6VFDKMFpoB9E3Wj/jr5GSxGNy6YeRJRWBefIhIEDpbVJP0l0lwr+zjxspz73DLmjLvC
FM4GDCC5HrAAnJdaTZDyRuHtE29Kb7xZztAQRtG3aKHc8+IBeoAL0w2pzH0rNYsKaYtTct6w5ioQ
WzWxdxw40UtU1jx9DXOHl+6myHH5sEPIhT1lVnDC0TjM1xZElYeKdJrnFuGKmcfGJyYm5XUDC04d
6jRv7sK4Vsa5oaxlyQv98mMdjRPTaT1EjLs2Vtj249fUnvVj4NTiSxGRibUfa9c7j0AnmauiDBhx
9m4TWt/bCn9Vbf//maRnL4fif1123yUvTfP0f85fqvLl5+r721/7Xn4blvnOJjphybu24DDQK/9n
/W057xy8dBxpsan4NOnpLvyovwPIJZTtMAxscIe+pGj+ATXx3gWLwQKwAiAJTo20mP7z1HH9/ezF
geX7KeTH//4ZMXJcfNOWocKHLEAPY3l9S3/jpy56o7uyCGf/pM8D64nkqIpdquu7Z4s0rL9qJnJ+
55wBncV3cH1x8HWWl/LTpVrLSuu6npDfuSj5iKBdmaJ7y+/0upn4nxdZbE8enxBnl9cXQVFdd3My
naBEYSJuJ0QNpPVbvcTffGicVMCH0B2hp3g88ph6x2c5GU94x90XT0DDrWxnvJncN22Nx28HwjIE
AzzBpuVxPDtuwXilOcYhQOMUsXK1Mpj6Iu7MiBv96a79zV3w+8ssR3QwA7TOjj61zhsDNgSk6WHn
3Pcx0bemWXaHP19k+SX/1QxY+ine0sLhrhYu7+W4A5sGMxvn6B5EMeo9RiVnwAvgQeJi5m6eaEfV
b/TMfn1XtFVs2w4WrbFPaPTRvdAGTdNL5+DRlF2jpiWuWDV/1wD8/q54tHHi0iyiD3jUKuJENcZt
Afw+cbNFrkXCwkiKnmuYycZn833jm/rdh/hfl2NS+fo94c6eh9mwDkYRiB3nq4X2VXRgX3t3xzpS
3/z5OwPl/cuXJhYCOC5jViHgNa+vN3ut11dTecj1WH6qajN5Vj1El7WbWbg3ssQiSSAr/Ox68gYS
lAjxCEDlTX3z3kQRxBHBFcOS65HLR1VYGh0AcVR49BlBU3flkBzbosb+p1okc32VmVj584Qispls
m8tiFXpr3nD89ApTstjRSfTgt/AAL2/5p3UILDJ6/yUcTLdiL4OxuShsH0KdEyZ/mSe+XMlj+MVS
xHokjw2uEC+bRWZxKCMQ08hO5bpv9PBCbrOgUJzV9L3r9d9ezL9dT8ql5b5M245v+LzWVqui5lAm
sLhJvNd735/GQ26S+/vn++LXR4t3FtC6WTqkDMKObsMJ/CJisPrgzWiC2hLZeV4mw/ey4l++nd9c
ZFnB2fzYMdgPjr6onrQqnYbVwZkk0hiJxicZC2v353fym7tB4DmHurAMet3jVYmyFz8ZAqqhq4im
A2G46ImBxtWiPvsfXIkLgNqBIkHL9/V9J3BxUwFWh9RvkLdZnbGDTwj8aYydqz9f6XcfnE3bjn9y
o7Pgvr5SrU17sgzs1DYeQmDhAzkqcf/Gdv67Dw4CAsAF5l2+JY7eTkKzh3NodhhL/EhUyS05ahZb
SNm71/+Dt0NpwvwIfyvS+NdvhyRxXYc6PxhBovcocID8usQf/vkir3vxyzq+vBP87igKeNzNowGL
Z3LkQzJ0qGTwJBQBIEr26mIsbO+2ZMLzxVKT+isv649LMqumgICdAM/l9fuKUdzbo04P2QznFY5m
uTNHxnJeo8uD1h3uGpwfb42QKbX4ta/3YWpRkpOpR9mxrG9L/k/rn5R9Rxcr37eeFfnbwRtNzAkJ
MjYOIrQUwiUgJOWga6+CXnWPi5vrmV6RKFcIE1qMOFSUl6oqkQmN2YyMnM7CKcLk5qOJIbRc+yxB
INx5/elqdNtwN+TW7G/jrA2AwzZBgk1aYe69QXfkXiLba3o4otWQ7Kyc8MJbLykBrHQ145lNPje0
LIPQLjpiDrMhfhJYTM1bO3HBOkG791BHYNu8spulryGCuj0N9WLmbEKjujcmFF27wW4hJSXZeDDn
DuEgicLmhWn3ptwyDu1QTVvFeOpgVcW54+OY2rZFOGwR60IwH/LWvyRTOXz0yNlFY2cN9kk5ZUTn
uqJ19xiP9Me8dyUSUvydAy8njV6MMi03HMhMYtxFIrNdFFmLXhon4zliWE7BtkSrjuxwIkw1AnZK
Ap2qweEyDgoabKWy5Qsh4Q3FSc0BmCPgoMdNNsNbW+euBG6VSlIL1hVkjngbcjb9OJixxY+0Q/E1
Zl522bCc5evQ6cK7utZ0POkpqR0JMQQnGOVkfXGjAd4CbdTh0YwsBYPYtacLpL6E9JRBqb8YWjUc
2IuWfLc+LkKGRWlen3XYTZmHjVUoMOuUnYdNCujspgo6enClIeIcy1Opb3vX68GIZt1zyAPWEm0R
mWBQ52a4T7WsbuNFXrnqxqkQzgF5nE42nT1aSx81Ef45zJgkPei2yG5ml+7PxRyPBvBiy6r2jT/l
1noGOrBvVH3vGVUeHnzNnocjR5m7WozE8aFz7fdIw+SwrnnWbhGPRcxQu9I57fws+6CFP3/Ko8K6
8KcpeqDqn2jWGWmGGakuaCY1fVncYxA1nJWYa/mx0H7VbyQ7Ou0X3XGSURJ28M5OkcBwQ3btsw4j
OeBrsZgaOKmXPPUoX7+0XQIomxAFPa9dVaniLEUpoLg9GnwV1jjlXyOFu4tUpNzGhtAV8dM80S85
wagfwhY2Wj7tWXjaX42gnJONmzfpnRgZua4NzpJklXcOEWk9S0q7BHmWsM/iCGtZjaX1IpI21oi6
0JyNorJGPB4uKbaB2xh76iFwi/2AEw4tcYR6GO46gKWpzomtbTpSGnxCpz/FQ5DwIJm93iOHctpt
LC0TK02Od/ZmDoE3b/A5Ng+eVVfVwZuqJiSEJPc/5DVN41UZ69nd0YuGYg7BNfige5PBBaz9hZ4X
mbCzhBkxoomxPL1Xkr+16gI6UqtU9kDy6zguPmeTTu7yZBbtVjOgJp1YYiLZSK9wv+a6Iox4bktk
sXOBHnvlhKKuNgHfBb2jwodaO+BDqdEOl+Fnr00ib41LGP+AiRM1x7nU2g5iwzwlzdmLkcC70AY+
kwNMjq4ij25eN9rWMHXDCKBDHYt8/DANyhXBBsMt9qt1Tsh7iN6a5uSKhCXA241FC+zCs9vu+w78
v22XfwN4+tPuvYxdfwxJl2ntv//befKsX37ut3z7+e/9Flu8QxgFzNBaumdUqZxYvo87g3f8n9Qq
gUnZzy6/DBp/dFsc5x1xjSh2TE7ajrWMKH90W6zgHSQcAJoc7b7/6d90W15vvZLmj2+Ba0K95QMC
5b+93vFb7RQtRFfceENRo+VtJ6ZypZFcS5alO9l40xul0+sijTYIuDIUI5zsKS7RqCx//tNeT09Z
ZN4QUwVOOeEklgvYwTaeh7IJdz99A79pIaAJe1VXIJPgVE9/xySPmrOBc1xJM3zOIYtC5Z6VtuE0
5LgbYvNOBY5BDB/CFdgy6xhzOaJ4MgDNdCY4tDCzJrd2ReORfZcw9mFlY1K6CIAZTTg+e/PYfmEe
Ma2rwpjJpkObLc9zz1GX0ghx1JI1mWzaSmR3fQeXf5eD5u02Ru/lznkwJXl9EufBmK9jS/XBtjIK
q/o8WU057UQ1ymjvydnjG7HNqao5ObWEKpepBWm+yLKw2+QuESDrtvAL95Js46K9rjz23W1nKJ1d
pPj1P/cqAdaezEo+FelUuRf+HMnrSCThhQIL/jkHtgIMQlBlrARAeT1tQhnMCEoJNmw7VvUA/d5V
nprhRTVPmROQdZnhhMF5xWe5wbIj8OSNFmmC56KQjbM2WicfN0wBvZjo4oko0cNye3+OosHKH8G/
d866GY0irc8m3ecQKmhmwdINQl1YZ35cT4rhwFT5LVPozJo97Ou21wog3SlBwc52xr3mTvu8KrIl
lylhkpJu6l5V48c6Tsf6QuCpL+/9sWIVXpWVEEPAockczA+SyIBWE5nuTNiQZRJyQsG5T1RwtwOD
UhH27E0GY42VDg1I/Ug0weY428xscRqepoURK3nVdbVXtDeJUdQS4jeNlz7CPREWPp1s1wUyjYlO
YEGRXW2VlFZE18niau4ZCt2GzCWKh4UDOrNNqNgm23kmx/QpL42KfOig87W+4Q3QO9qAw+9FCYTK
bbGrCRVXBIjUZgzcdkUnVte30unb4rpIDPcqhIzV7lpg56QSu3PzUEc4vPf10OpipxqE9Bu+R6/c
OEkfCAKqmxgWGjmA2WbuvJRzZtZofz1ZMoQQIIvm8zL4n7cdwSrDfjaVE33oSWkAuMJvMwEsgLrv
Iwz0Jm3/wQ4LTBp81tXGpsQkyFqS5bkhVona1StHimXXiPxgHwYiOTj4MYsNSYIDCQ6FT1wvgn2+
TUT/+ObIGgfJYIlRnY5tIapLy8t95zwf2PbPEj3ENOjwBhFoaaIlJ7fP6dr2ENb18qOYu/DX8lTY
l4BimMmizhg94nR8EQIb8bLMPKRa4Z5MIumpF7PKsc4SP6+jsxaA5bhubat5bvteYHgRdGwTElrN
U2UwPFuSR21ciadNjeam37b00ahDGaXM/bADCm94xa4SE5yGDgvtsKfrLCOUHbGy9m27JJ0hjyN4
xom1Oti69RibeUz6NmEiIPTGdizIMVAGMg5T1G22K4YeRVmTivKAWMYzwX+WMB5IiQvMrWN0+DWy
QAUt6IRivAdpZ0cXgHAmf49Bs7fuosnl9t0azPbSD1UFc+5AyaCmeO24pajTx6k0jNxYq8AaugvP
LzlJmNNsJFS3eGo3vWtXvBYvMdFZpLGhzhd1SXxiMOes9+Ssxl9Kx/XmdTyLwl55eQZ6zg7iaMke
JmRyIsntLiG9Kd4JT2FJIVSvPsvmyYcBMI9i2A5FLzDisiEUm8xK+umOu3IkJC4Wsft+JKue5Fh4
yVGCh3IKWKwfkdKSs0t5HbjpTPo8aksIJJzlSN30J119istB2/Yjbrgo4L4ccQo6bbQpVFI29orW
G/SIbdXNpGV8iWpwErW/HtzFn/I81BS1TrR29GC445cJp3JRv/+2Jf1vfUR9RK/gX4+lqI9emuTp
dYXE3/gxkZLvIOFL9KQmuk5Eyous+4ciDNkX3d6FpO8u+zBF1D9rJP8djWDouBLVnsUeb/O3fhRJ
7jvE8Ca1BpOkBfcdBH9TJDnucS8G2PUyXQH4j+YcQPtRL8bXuQu6m1qbeXa1k4YXtOss9z0DCVWC
1Q7GJZNeeywHuTLQAnCuSaH5IM9VYuXGSC52vjOSIeOFYbEL+9kcViBmnCWYKIT/ks0qnrAvZuZ5
yUk7Q28m+9uYOCY8umWL0zjoI+Q4hpM0+4EAoHhHYCRT5BymbbAZfPQMqzDyjZcpZCdfqz4qznCT
VQ3pLvN4ao79RFxHLTviwpkuMyRuB0SXhW0EUJxs5yF3OuOBngZGVldF6b2PGeiF0kaeEIrDyaEw
zG0xqvSANXjSW+LqSE2jGoBDoML0rjFVSdQg6dQrlqvxEQm1fTpkwOVWyF0WBkooh08RXr0I44XO
+n2YgFneov4BOa/aKvgats7wnsaqEGdsv+6uHxsENWBgE2+dVHbbrBqWSvT4ZuvfSRpELJslZgPS
jJzmVmem84QoWZ20RFGbpwIl3lM22ca8LrLcOC+B3/TA/AP7Ycr7pNwnbQ4UROPbw4gMv5jQ2tQZ
zqK68Wu0zHb/mNrReJbVDRIsw4r9edMNUl3P+ODLVVXMi/1U9uk+VRJthcLi6qRivA3nzj+LELY9
kguq6nU6+Fa+av2EMK3Q73wyn4k1B7OvhH0hyL29rINEOmuhAw1IXefNlQfiTWxYvLozJ0MUIO2y
ydFYd7I6JdjEvOvcAjRR3TkFSCCtImgjcQ6IxnZVi4B+bKernF/hrXwaQi/eFDyVGk3bKsrSjqg5
TyBcSMvcuxpVUCQb/Bvt/eQH85fB1KAmet/t90UFOessiVSn9jYdT7psUb12VJOAMimoH25DkZQv
ZaurL7HRjSBtAFtiKx4QcaGFSq8MryJflOMp8II2dSf7kGe5cwjLPEXgQ8TQhTOrvjzRyoB/gGHP
Q9M9Cv0QJAOMM18lulybVlE+aB+axtquDbvbQRmN3rdd3DS7yLLlfdGRDrpTYqIIVTRsHq2Fb4vx
NVMGFu1GXVJmJjApgIFXa7O0qitRhItNlYqsJX169j9hpDOJDC5lNm7JG/KGC20NTr5mbMG20WeW
bldD3df+xmuyPN7JeSxPy3Fk7/dTfjG0gGCmoFceNksqOD9bJ/YQB1jc5pB0p14m+YbYJ3Kr8JaE
95NjFl8thmXOzpFEGYE66Y2PqI8KHMhTBYKibjtpUTMIu9ppYww+VrAIXLJryt6DLDVa3Id1e1s1
GuZTGcjH0O7Qe5RBgHSDE4zR70I4wF9J7DLJ15xzfJLCLoxrHDpwA0OLirJzF5GoKssaYoNRgZ/o
Znh2YAgM4ymNHRfMgN2N/DqMJfDOc+/Cr/0p3hATL4KDykh0p1mBtnFVu/2BVhi1XYMllnzEca7u
g29tT+22qj11lm4oKVrhVfqtRVrUIWhEmlu5eRuAUf8P9s5kOW4k27b/UnOkAY5+Gn2QDPb9BEZS
SvSdwx3dH93veD/2FqS8maKqntJy+MyqBlX3VikVjAgCOL7P3mu/BX8oqsgo9Sqh39HfeDh0aWfr
87S77VWu052qg0Zfq0WlBS7m+TeBlyPewmsIprXPfQX1eNF3FeIcRjtftuaqI8paraluks8lpscz
rxsmrp1varFuzctUVlJug29y8hwG6Xu0aMz9SGn7KtJ8/XxriNC5N7pcbIs2HfSMoAugICQyJkQu
NxkEqkc8heZzmRXcXPtIh/UdYLw2VVxo5G+uBtbL0xUB72KiS61FiYuFX+qNymiL3HXFXDKDqyK8
Qib2M8LCNeLbtooDmkBtSjrQnKeOrAEZ0azAaNpn08VMbRwn9042p6araLOLucheu5rPamOozK3P
oMk1jyDEqhbR1m36HSdf1Csw29gy13avLCzLS+qVRTFMp03ZYfcnmDr6pKvjgRVuLYtug5lI5ccm
zOsXGSbmTVRMqXlepWNlkflKEZ6CKBD3U9Z75SHjvnWapi6er6s5GOQ+rCHJxGNcsclqKp55ZpnL
eCchZNx6Iy2SWFJ7uCrcznERUegOFuTKVyoyj6Y/4pFcawS0K3ee5UDTb+WYGx3k3bXBF1msvZ5b
2tRkGXn+lOl9b1h1f/jnc9sVYMc7Jb9+Vae35v8Dez72jF9NZKc3LdOPr58msuWf+D6RefZvLDoD
oiY0YCGZLimi7wOZ6/2GswPnPnFNhjHTY4r7Q7NajEU2KguCVsg/Sv6HMemPgcwQ5m+LG0Gg/Fhg
PPDd/JOJ7Ke0I5AJxjHXp/HEEbwQ2dTPMtKctWxmcn8kaOhbZ0brjw+sOUgeVXrE0agGCuK71gOj
ohSabT1nb4DlKNttk+lv1o5MmT9sr779KBY5Qd7VoqR9TxP8oGhVXJeUhKbTWtRxd3AFNh+IxmCN
IdHF69JJ1E0OkvSj5XS++uEr+w8S12eBCyOWzb47gBHCF+GztftpH43IgoSAZxnHZPIYKIva42r8
mtFyyH3/77IzixT415bu24stSS9mYM5VNvGgzx85CRbPNfKg2VBlM3FK0292Y+T7X7+j//wiuNJY
svM7Fvz0Igk6YFy4RrMRZWodjTrDq0vC8e7Xr7L8dnx6K+iQAd8UvhWBJernuqWmY7eOSVJBIqhv
XIoSV2Pc3of+/DW25heGcQCX5TXl3Ntfv+5yKPr5hRG9EF1pZ4bWIZb//YffldoLaaJQnt7AMDPC
tQaVOe3yIWifIhycaheJeWRpU5tv1P3NJzBq4T3N4LlN/20dlfB1yoz2UFCWDPPEMzEEh4w9ZTg+
pXbfzCtHGGayQlI0wL9BanJgJc6KtONo36su4G+TSbpicMGmKRFFomNbTfPlNLq+OAo9s14Roltw
HNIQ/qrXSDdH0tI+9ZnS0e6aeRE6YWY/Sj6y+GBLveQLlfatrZu5sPJsHkUMPp6r/s5M8m+/G3zR
S5/aopmzJv52T/jxw3Ob2siBM27KqstPhhkxXKah/0+vKZ/hhR4PzBdo9uylP39FKh270lKAdQZT
tZsQNNdqNqORUwsRbiBM1frXvxOfj5ZcVkvvFiq1BdcPY8nPIjVNHg0lulJtLD/gm9PwSAavdTZx
k5mrNq9d0La4sX/9ov924+BFScJx9ybux+KBG/+Pv4chPdkUkSEm+7m+Zn7IDyrpcMzb4XU1pcXf
vMX/8MUFdJv5Di5Ri0fH8tP88MWhgFq9ZI+98ZNMr0s5WBsdjn9bmbN8M5+u6sW1ynfHPZiQHzUU
n18GrwfuSm5cm8HNq1fGTOFuqgDOFdNeGoBHbC4MLfGEzcCkSroS/HJXpY7UrL45SNA86l5hWA+C
72//v6rPv8jv/fB7929bsdvhrfrySfT59g98HzFsk2pFCr6WfB3UXQAC/ztiiOA3vhs+Z2+pmFoy
6z+MGL+xtXGWBRghWPZHS9HInyPGb/xpVCQeHh7Sj8to8pPv+Fc+ZJgJn36fsJBhpF1ixkwruF15
Unz+far7JJpU6N+pPHGXlA79xGYchce2GeSjEMrZIjUUl4kX1DfVPAUnpOvxHZsqXrossvlth1wa
a7u7lJzNXsQYDXcwiATBDNrI9dBNR+Ju2eM8WfeGFc8P1hAD1Uu6mAFbz+eOoj0lmQwYeXYfTzuv
5f+vslwdbdwdkPVUcWGnSXBWqggIoyqQL3eZIUFsNTDR2E6r/jkP2smhcZQNBtAVaqHd0ho14K5Z
eGuWVh1GlTo4x122KEhRV555GjrdSraeIuDYNHOAamX7nCqLMJcrZ+ggvcboxKZjcormzoZD2wXk
e1PaEKKOytT6EScPCNQW3O0NqE9/z4/SnXA5uvQSU+HqsIXi+Ik3pJ7c5uiNqeGucmBgctWCGV1V
Gdp5Y511eDj2kZ1eOl5inmeOtSnNZrwe/OfQ5hyYZhywiTB4bft7a7+6tOXexMNwBrPtXebThV1R
71eez3V6NvTqwS+p8ci15OhGva0p70iafYEe2Z+1cnhueL4eddOLK4m05fjUC0u78zci895ZxQUX
nWrP+KiugsS5Q45utk6vd8TUpu0UJfF7lrnFJmmCDzJewFlcf3wzS8zYRGSWB7T1MrrdS9qGx0EY
ZyVwmFUSR8UtO7QMyX6sv1Smd+dVEl609RBYzl3kmoept7Y5SkfHeLCuDP6vVnTORsMR6ldOyl89
R7XcZU3QHCb6kym6cm69pryXpdVeZGJ4c23sNas0OrTkwtjp6M0g83nflzijz214EKuxTu87wn/D
imB47OH8MMU2GqT5ez3wfQljRV1KloMAHIkjscSslsfSnvPihoLdI/nC7HFwoumMzNGaquRV0T/3
ReHpL0zBdzL2qYR7aV20jLXqO2fVgUEn6BN0Yts2Cadew2Fuj5JlxnBdGYGaN2yr4mee9FkVGvij
xoW2dQEQu3szTL+67vrY2wa2jo9uIgAAyMbiIKzGin0tNqcU6f4RShcR0r5ZuUmpVm2sL6cUVcn1
w2s/Y+M2YIPFDPYkhLOVNvhS4o9lLO6ymV1FMTn4fpobHRfpzh3ZSbph3p1re8RP4aQv5pTteLzo
VVDDWkc4PusK3o9u9AVqbcJSJr2wNUGuQM0TZ4DgIvcEoOh+aHdOBQqmc7tLTsHm2UxEZ50Lkqb4
g91V3RsQJ/2Zf3Nmn01o4+9L0V2hJaBHjG10UZmjw/a3uKAgnRhnJct1Z5T9lsB+uElKPa2yOr4r
kzQ4VtMo7o3SjW/YyEfY9PkosRtOu9AfCqJnSn8p0vipTOXRKH5XU27dF+QItuSTmPE8pzta7dIe
0j41lSN2lKxze7KtQ176G+0Fej+MfB5mNrjbLmvGde9J3HpdMK86kpycwkzgspQnQJuznYMzRsHO
qgZrz/Lcf7cwJe10MlBq3cziBfbobZxXh8iAX+SiM6PtvuMUvamTwVmhLELrQ2ep1V1HXGxNCIxF
pBnEK8S8bK8dmte67ANf1bzBs9Rtmsj9SPr8SMJ6UyTJI2rKB2mz/D2vyBpLp11JcKRjq9dRCWzd
WfKhgue/sySx3FvDoK7eNHobNr8+jIH5bEouR5NMcZrrVQ3wEo7KyAEiIkUrIT5UkUs3Q9Fc83ao
76nn9BIPmd4SJY4OhqNB1AU2dK4JJTUaDn5swdNN0keT82KtWFqFqYCV6MANu1fVHJ8xhia7MhXh
avSACvcqih+KqHjKWmevzMTe2N4LqINlDR841YHhxwZQn/vOU8Lz89q2G/uhGZALoyB+txCqVp6T
8MFNwMtaYIP17Pd7fFbuuix6h8afdsOthxlUsFFG7MGghC/RoOa3NzVNEao8dzgzvdejx2Ju5LD/
UQmjcjZEagfSXikBm1WQmy1yY+vvUzbSl3Uq84Deitp60FTurEeHhvF9abqXRZjpy5LjHrBCGdnX
o7TUWklpwc6FwY5LTB4HqIbnNNDqgBQzVYv0ZxWXsoJXMxBZJYs6FFyYrE8yg73A2LPept8sPcy5
O+1pMfGfmjjeOmV56UTqIHW8b8pDPfbFwRJZdbDnoternlug18U9VQjDwS68342wbs/t0TQ3WFS8
ftWNgQa17xiHQA3Zroa8uPN5L13Yz+eybK3rzhjXsYf7IeU99KP3qMZh4AdKm9u5c81V1L31c0a+
tW/8B0NP0W70S9jNplIbNIPhkCFabiNS6Y+xmddvALbn+xhNgZ7MvjzZbZ49wtlMjhAc8Z3baXw2
ZHVyRsrXuDQKiXEgDZqXdKLCARFtnnh6TkF0zCFd8cBW3q2SRnVRpmb1qKy6ek/IIt2lI2V+pjd2
m4rw+S7AjHZNNqugmd2Mjp01zR/fhr//zsH/4uz2qzn49Fakn4S25Y9/n4Kd3xhWffRzNp8cTSzx
pznMsMRvAlgRm89FWPKJwv05BmMpIyNHEAHPNHtOdLA/p2A0ODpmERkYg4Gcce76J0MwtqxPQzDR
K1Je+Eow4/Cf0JN+OrsFlqFinXc7p4ONeaizrKs2BdYP9WwP/GRgEwwJVjotwwX+H47MdEbOo/c8
DA0d7l2vbfpbe2yEfyoz5WdHRmjVExkXdXfuD7iaw9Jv9LErRE58O9M2yejWK8ajE9CkREUVUxrr
naLSj35uQNocbSLjByy7tbVhlE3C59ZP6yhZRVNaDXdBa7n5l2BYLEjcwHzyxIDay+5LBpb5qrQ5
7W4w1Azpl7ETiu5fT8rwmE3O4FwltA1v5ySHmKvNzPFv0mQmxT1WNINsOjexonvTH0K517UeQSUb
92oIP+pwOPU+6gwFdXDajQtpcyte20aBUSlwHRXsS60sAtRc8E13CuoweGT+fAXbYcXH0Ylscy08
Bs7Z9B+cNHlyWhWezW3YVVsWWzMfaTYHJYhyzZ5jbmymwir2u5UB1SN4dOCgy1VElMPZFU2j4nMa
eNszP2AOesQ6bMx7jzDTmhRiPzzOuZwXJHmtZXXMx9q+qtlYX2gU3W5X58Z4LOgx5aEGx/LYCa/o
1kkrrfuuc0Joxih0+TrQEbeXGQmrZgGOCcMmpxmurRT/Vra26mR8zwgej7uaskNzP06OHV/PRhsx
PcVh9y46C/JOlM3+jSR9TDgcz0hB3cwkXkSrpze8ZvJmYEO8omvhNESut+ly2whWKTfJ29DoH+ZK
iSPbW/tr0VnJDOh5HthsNKOXJLtqFLbz4YzaZducdDkTtjON+gQHDR+tocL+OfWCAJoHVu59nhSy
eAW43k77qLVQRTK19KhMamij2wSC6dWo2NbxjOvj3P+a4hCyvuaz7413+aTa4ThJkn2XxVjS2rDq
m8IWOMMsnphA5pEvkWLrzppz+9ABs0Cl80UGvpYa5VR8eH7ktzFUC3PItqbGZf3UKHf2X3xzMtPr
UrqR/ko5XaZY59p4NVe97IFH71Hzorr2yCUEDuarwo5PehaRL3em5KLcTnjJsi3RzK5+D6NhGZYx
Uvl3zahk+kCLcWcOjMv4ERNAegudVxFV7a5ZhabFpQoK7M4UHZmFdWBBDOiUZYGL6TzVVtgDZwMh
HxhrTFkl0qFXD/U54LhgnxOvY2HcVZdBG5brtrNPidvP1SrX2XSnMCK+AlyNz6PMErvYd/tXUlWQ
UkI/fyeHSe1ii1zOlh+cmDXPw5qfLNzNeVIdjDyH6E1JCYdRUrDdCh9BXdGE1uC6JHl+LvqgIIw/
Vfk98jLYhIxe3nWScyKdtJaMMg6tC2r2zqqszjdRSDw9c+JLKD73BQrVbZ0zeJmFz+dex6xFcx16
fKMD14OkpPmqbNBRA+zwYIepENmb3AnPhgC9CYx9Bjbb6CfW0qP3YIJPuQmbqTsrDKUuaAfp11Mn
iVaEAYx+qibHNQmz/skpnQYzVGuHoD1CbqY7YDTmvhVMEAo16pzqIJ2wfp6qPSzh/oABs34ROMrX
PaGTbdA7zc5Pgm8HQg5rjR0FG0tNAzlMk7OJ6Kh1KlLjpPvu2lIJn5emEZaa7noN1getIso9b+nU
pGhCOOO97zZ6E2ZKn49yDEmD5Rg6Lc7OXj+dptEY392ebhDXbcFjdGN6IFjKgdmxSLOyxtsJJ4cX
7xjWuUP64IwmIurLphxwC+7WTWR6cuePOjqmZXvHihZSpccINgReTOkLqmBc6Owyxf53gZYhb1Oj
IfOSQuEopRlBtbYN475NmnfkfbrLxkE/Myrpm1ZJiqri2l5Z7VTwiQx7kTvJuVllYourN8SYW/ZH
Lyve4rlnoLb4w8uvvHWibYA/EgjOnzjwN+NIl1HZ4BiFc52DpbE5BAlvOOrRFydGYudZZMI7d1AU
j71MmzMVFee9kEQcscQsjyx3W5PTODhd2G1atx9Omq4Pmvrc6BTXSbS3DVccxqaWb4CN5dbq7Pbo
NawwO1HqQzird5+vcOsytd+2Q78DKJtcQLysDpY32ecOAPuXwsRAyC419HdObqQlRbMKP60VmtcN
Fov7wRPOi0hTuA5F0MZ7RcTgWPvKvraSqV4bcRSYxyC2tUUsYKgencK9qeFUraVhiluD1syN0SXt
zjNx/ELwLm5637zrpesf7DLzXiU8rnWJ4rqDSEP4JrcDGtQq+ymcfHeTCcIOFLh8GIXm1pLaUvD3
QVuP1lDMF4Dy5FBvFGX2nZl75krg35P8u6lvFVfuNhnoVOfWFawlm5ptG2E+gcVknMC3UdAmzdkm
CEKjXGItT3HHdCuY44Ar5K6abf+mjb32QsCZ/n2YY7u70CapCpfyA8PWqdWv/FqnXI+7aWisRHGU
TahHg/rmBTx24mcdxNKKr1PJqoRYRYdbxdiSXWHvCNTdTXM5LKw6GRWsPILE9/F0rewA14S5fOES
m7kpLGJe45EjWKQB+5iJvsQx1pVfiaJ70ZvwNKalFSVT6lV1Vn1sZ+wKVluBgC5qosyleiVwgrEh
HDLwWG56HXCuXnteUtAVVhXB3khn29zhf/dyaLns1KtqAKqsg7K+VQbfQpVH1ol6DLWV0m08agjG
aeeqbibip4vNgK64HvyGcgQ/p8aebBKtgYEtj/gx+6NB/OkCH1H5uGxV81XR+PXHICIGK5dmAOBQ
VJ3QJefv7LZ4qFwPm7hj+Gd2ClVGunl2Mvw4e2va0ubY05CUUsrVOwlS+6wYZgAyi7zIpR9OTx0w
8ENZ5+VuHGb3azZN5OhEauyxUr0BV2GKi+GYBX0RngWlp26B53Pb4C/k1ybDY30EQAa/C7pwxXgm
0Jly767pgmDjZhlWcHcygg8xph26Bxyo1i2fsaCou4q5BoEsyYj/id7etctNy6QmkayWjopdoQZX
nTfkDEP6DaS4Q+sqsXUZRQWQ3K7sk6aw5XUcwzurTILrhul35yU6pD0tya7bzBhczqZd1GywHRUt
mDad4SPyytcR6jEVMp44zLXbnOwp1nB9WghEiV8c6qTnzA6QVd8HqTdeYFtW8P1nVCILw/UxyDQl
PG7r8cCY340QJLPqLbFyK6d6Vj6ZIAJ9IVSavAYbM4t6YX+B4pkOqks55rdFaMOQQdrQJCHQbKxG
08YCdO2JhaTzMZdm98CTsa/WapypqkI9uUyqhHs4ItAx8zLrPpkCTGwEHh7LOsrecZLHdK6Rz3/o
hdke/JEuIlqlyANWkyFOU1x0p8QbzVNpldEZJCwrXDtGY17M5ezdV5Zqz53JZrsZAhZyNtbMHNO4
U/JA7Xh8crp0nHcz7ue73hrEnjYNkHt4isdgzawRda+x16eQMUXtDF/Hsgpu+UmfpIFGk9XRkBNB
aFJLvAdtq9yTbDs5QZY3ydm1OecxOtysnsLj0QvmcRWa9qDvLUhAzcmASMRRmn11t0li7Cjc0TjB
OOGqAIjfn4Vly/OcwhXDPVk9wcJtXNokEsuiGa0zJx78auf3YR6sehHk8SFw+wIZqJvpN6AWbuwQ
aHHhHAM4Oeuec8E669on3lezjQdaumTDFZUYPABhmbUQBu2hvTAGaNyDdt/Bf42naXbDm651svMy
J6lZIjmTYxzAZWnXp4iBvAr9e8wUlhFvENjOExfJ10+Kht1fWh6xwHtH1y1f+ry40QI1qHB46IMR
wlvGhN5wVW9GrJR7h+D40dMi+cIFat/F3LrXjhrEC7HJ5AHJMD8LByvap37rnbiZQhejq2DeGbaZ
vnUeXn5kDfvNbIioXg5mPX6MHZmXA8G/KeGoNA5EDCeOgxur8GR2yRTvvbIPNmdkfAuLnJMVqr1i
6ZwViJfTyNbe4dGXjmZQHErL65eETcRPVjW+QPge/Fcdp2W1tR2QezvcixprET5W0K3QbI5Dw7L1
3EhrjrBzaTVyaw40xq6LPEON1cSJ2wNehcbeBn4NaxaLLr/CrBMCfdT4fJ0zMbpDd4ULrR3fIPIh
xCdaRx+pJ22FalsP9DnYPHowNfplcKGryU/efFU6xilKAr+8Mfyejy6IYwXZWtvczl0vGc9mOpGM
FXsyfPuACCMfobKxCR6jffs3RYSPb50NIBZuLLfwo5PTS0pPuz5KsL3OKcKswZv62ntuVV8GHP2o
yM2N2d1hAOgiSM9F4Gxmw+DbNvzEuUhqPr4VS3ifw2pHn+uhtVJQasjK+mBk+tHFNnsWsZbb2pOO
aE0MzSvyKemuxeh4EJSpfBBpTl51b+PxnAvvCSPavG1mi0UOiU1o6/SfMpwTqG6x9lDmVI7F+9RH
cKYr2y4OjlmI82Cswm1res+FdHt+802/PEtkZ5zFgxi3bk4FW27khFIXPDVGzvq9FyUBtoKx4KNM
ew/pXxThtpxKwNZ5XciD4Ur1ZSrmGjO0G703KCjcA12adza5SQp0spoKW3RgttO6UnMyb2OHQ2Bm
2s3eMGfWb+ggxI0JwO5FLBSNalZ0Pllxv/eNUFxPZgX7uJ6tHSCzR7+eph01WtbWjHJ53tfUZ6i5
EheUjogTPlw/W3WNDJ7Jr5LsFaZ6t2mkPaeiItmNwufWkQfii9EoeZ6g0dzGk7BwkrZ080STT6jZ
4mmz0q6GmTuilaNT25zfueB3bunxocwmqqmIbuxJcrJG61tIaM6G43V+9ElFqG2UO+GFUtPiKInc
u5oY9oOK4/wI0HR2NhhV9ZF+won2CmEdpwnOc6HH6DwZ8ENi1sc0YOHkdWPVbJs+VSfoakF0iKK2
eclSlecZB4JKh1dmV1TqDFep6zJIuvF4Zrg2iaqmTcAU5pZ0Qs7EBWHt79iJ/yqO/7IW393/O2/x
zd2n3qr0J4Mf/9AfkQuHZTkbJSC77N+xliyo5/+NXPi/IS2aPut5BwoFJKG/hEeSGoDTYXyRuzAX
WfIv4REKLyylBVaBIQ1j1T/bvn+SHREaMQSEDiHXcOH8CPGT7Cg8hWtUp69pMHBV+2O00iPOqB8+
k+vv1pBfoca+vchSlQAU3oQBtTj7fvClsBjwYx7+r0OQJ4eKXf+qQ2g5MxsChL9+pc8OmD/eDtQd
Io2gd+xFr/3xlSjwDItwCl+sqcgBew5hf6umCgnin74MNwHbXaK8gpqV8KeXmcNqzLzWfWaeK4Nt
ZZb6vp6SPvqbz+2z43F5N7wMrJ0QQw/VgtbPXw71iCB07ecZbQxMZGQ/xUEW4Zamtx2GLjY2H0Rg
Xk3l6dfv7z+9MBQhsIdII1jo3M8fY84voKba8ZnzZ7SxrZJor9ml6Bh5q7deXopNM3nZ5WSk7d8A
bD7L4N/fMvsrh3QSVwyXy+dXrtPaENKan1sRq+xhLJ0hWg9ex5OUm6NhHpTNhnTjjZFfkAMUymfb
1zB8/fr9L+/vL4fT958CfBOfP7+0ONR++im8KW2KuRHPOkucLfr2PfzFeI0qZv3jF4KJhifNZMHg
4RT76RseDCNhQrGfyRm2xJXcdtvnlDmGYxwff/2W8Kv+/KboRwn4r10UZiLvPxfaVJ5hDGabXM6T
HRdr6tcSSu2ikeskAEpxxxGcgnBJRZSzFswJZz61DYqde0lJZzd56ACZ1wvYJGogQ1Ut55DIj4Bo
a+nZb+WwEEBiS8mKave2ijYegeZ623878/TTzFpeyDRwKUCKC+/cbivA3sG3k5OEt4spLuqsD8Jn
8B6yfibU4SBawGC2coClBsSSEiy3DRDKAOjUnUe2NZ8Cd9YX6Uwx2q4Ey5ruBpLKbyS2befUQZCt
bgIsu0+c22d/XbBsrA8ii8MWGudyVs0tu+fp6GncAnIgMTl7Ia26xmIL8fqq5GkvnOWpO0WRWpff
jtImpbxfWFTR8lTAROmPkSPk/dQPZrjyGklLfZGXhn+AT9wdm6hJzPVMQmdct9+UAReXzIHeWnJQ
g46mcdu749Tf+2Y+2+fzwr1a2uD718Soki/SrNxgRQ2eQMCAlYWagUJM15yGbHc7966hLvtvssc4
ygDXgEW+mg92bxpUMZy1ivZN8875Lpdg5bKNm1p7HWOLFY2EuPAxk92Y82siRt+UlpIca4jyYkeK
8wsB6kYiyzjNQM/7JfMsQuFL09RpZt+I2WmC8sCQV3a3mSktDUSWVEbk3Q11WKtxH8pWTmuFP0Ol
56Ul89bcWU7WC6Sc3E0gAWG4YgWColpOPnGu+7LA65pANcEJaqGd+ilfPqEwNxnlBmxrXdjOxhOx
j4+373FnoYMAa4pZtNecBgCmAHliWmNnru6Jz9FHDiy2lL/P0qY0NROm14Zsjlk7RBe9DXp6ugYV
mXnmOmeNL7O9l02AVTA7mGTEH0A2ZHW7caPQYudet43dbBwSI1QXliS22iPUIQwNWrVmeZmEBHjO
+x7gzb4jP/j7MNUDUqctg1OYQHM/1lYZPNmyjxtMWV7xNStqEf/ejFI7l2CpZ5xQbcS8BpDduGIx
kEZ7JFIs51OQ0KpKMN8Ue1+O5Xwd1W5/w2PBja/GJsaEjJ5F1rgm5rLvpRm4bBlwGfBhCIJOT7h3
GnA4s0fMWwFn8A7km2UPvWsxyzPd03JpVUn77OXoCasSkkq6BQ5gGWtl0e62N/ByNe9xko+KAd0G
AT4utkIupNEcOcNjF46fhyjr5U6FdO09TIPq7Xtr7iP6E2HgF7tgouLkOZty176fvNJMvoTkIL2P
Lm3tPlgV5WTBIXZ1KeqntrZCSqBHLvfwlJmtl2OvUFmoTn2oygLEukkSjsG7k332kM+pJGdF4t4f
7kFVgb5Y1XU8a+41ID8uDDIyfJdJTNLKyrzrKSBauEUjxPBQDX1x07ke4ruVmtx1epfyNpQfGN7b
NOs8qrZ1Iy6GogHf21iyuLE4MV5rmWUcOWUXhxtVNOm4cRjuafF0U+t33fKB7ro0w3ZVdb1TkOfz
PRALlsU2pRz6BPKgACE0WTpP91AkeMKmJdrfXoxedBNzZn7s2JOZ6xGAM7IZuojJR+TxGKIDk8bX
yun7e6w97kNtzG21gaLvxBtYyWR3ethD3k4YrPNWoiKEuY5cmaCI++lLNw22wW0+G68hvYKt4eCb
p+u8A6exTqsYg2NAUvwKgy+3dgsv12M1iPg1UJr4kZsb0YspsvpDg/e+5zRO/stPRPY1cdgWrwkp
da+eYZqUIlJvx34kJYunNT4agOTB9MLZg3ro1s2AXXM4wo5I91P46oZVCpjAkdU5rgrlrVmbdE/d
0CUvU+CW74kYGroDZdXC4K+xgXjUjx4bisTTfeKJgaJvay6PueGYeheghvWbzJ7Td9cv3RtWOsWD
ZWj7DcLE6K178MosdVSb3ll50b0mo+U8aNMYPrhDZdkWxToMNjzmrBTUlhT4CnvKn4fJnPXKmBP/
9zEeMV8RJcPXMrYD/o7GRMFep0VYUW2gAFHMwuGw2OO0oWSbWZG0gTtT+BcM0JJ2vGkW6SX4D5rT
uTgADviskrgS8fSgAghOkJj/W4uO33y4ROgazmdm0el6oq/rd03v8kVn9MNdwTcwoHKmoPiqXIvi
xKUTXdbZLNqN5wTRvK7Cecy40WLD3lBKDe6dSCOyac3q+MNGuslpTaN/gALmPP6YMp/dKnx2eymF
NrgXCs9Z1vcT8Ieii3yISURz3+XgkkFOLCjoK2pNyjeQl621AZFiGDt7qtx+JVofY+i8JEQ38dwM
0Z4/LYlvBl2fb/Oy1hcJW0wA8WlXZbvWiPJnLpnK2g9RxRZf4JKlBRlhOF/7onFv7W+65Le56L9H
139Z5i+DaXuu+//zP5/Prcs/8ce51f8NS4MDnZq8FQBdqnz+OrfiiqFPzcYaTiqMepk/j61YaTyf
P85WGMe5CSH0z2Orv5TR8N/yL+iD/C/2P/HLWLzGpwndWf4mzwyWEX2pdfvphJKpEcN3mZwMOcg3
KDtVvDAB+6+ZmpcVRlo6165FvmaD95P8ClbFvj5PQWu8u4Eup2OuuqH6m1PhzwP28jNxVHeWg7lg
xP5pmC/LqgW/WZzmaWruysJwX5phKkIuwyh/DcN4eIBGFD67rmah9+vpfvmrfzywfHtphhA+C5PD
ov/Tx1HgdY5g5p2qJjN2cVi5F0NJfYIhUvMaZl/yf9k7k924lS1rv0vNWWAT7AY1YXZSqm9sS54Q
Vse+CzIYJN+onuN/sf+jTqHKll0W7rxwgQPcc2Azk0lG7Nh7rW89/euXQ6rvm54NDYpzKh/npwO9
Q5sr8Mv8IhBlTiBFKqvnHIvVd+K+u+3oV/7L36/38Ty2fr2fr7c+DT9fLzc8SQPuwrKXdIf0ESl7
15uHAJDU7u9X+thAeL+SzQ1EKGavB7Nfr4QwqW0oGy+YOg0XuVFUp3k6j58ccv/0oCBHW5EadsC5
/sNFjD4PqcKziyZQzYEGuPUmu0yeQ+8rT+146J5Uh8pRlp79ybf7eLp+/3YB7+7aTSAA6sN97IvF
pC1MJYArBDtbLfDFFzq5DRY3uAVIOZ5NJTbgqvCM25jK9zPP1x/vLrYyHlHBPvWx2xT6kurP5PpF
Y+4gHOhDoglB+/tP+Id3wRLI9WxcXvhKPhKKCzcY8qFJL+ieuM8KjNGBiUZ+MxVFemG3crj+++U+
WGRX8LyJEtAxQe4KLvoxUdUmbcKl2XqRT7I5k1NrPDSZnV03phPfBLYxPYZz1R9mD2ySqWAF7X1e
G9BKGkvi3z/KH16TNbCT//Fa4uv58POO9ch7FCcXA+gRVCmlAOfYo5ihxffJPf7DlYiuo3NJ/i7O
k9We9PMLqST5NFXsn4/2kDw4U5afynChROqI3/r7d3p/GT4sbdgDAQBbjqAbtsJnfr5U1bGS+blz
npmZdT9wK7/7bRE8YZJf1BGMm/fVj9O83UApLX7EaCEJ4M5b/Qmx9w9vDh5svu3qimLn+3BrJxdR
R+tZ53arZka0vQ/mLFXiol2KdlcRjgPJIqmwGJXVaVWK/hOC9B+eaZzHgJ3ZV6ARivX3+GkBrBbG
5qPjnDdJEYC1Coc9eAzGMsUs97FVf9Ys+tNNRxzh4DwH8IxBnc3/5+upUCD3CO1zYXl4IitZuKgd
/HANYe989aBHZzqXaaC+ZfRKTowYNYpEyRT9/bf/003/+VN8eMpY6GNO9/a5nIb2ysZfcxni90J9
Yns4LXrzps7n8TA3YXsYnDD95Mn7w2IlLHS9pE7arCL2h1Xaq4s004t1PnDePhaD7Z4gS7SzT77j
H94kwdZm0R732VDXIL6f7/SgZWy2rXVuxCaTIndk2p4yDu4tJjl/v5vWny5FnJ/DOYHW7spq+uVS
PnIs9AzWeVgvOacgOo+Ss1s6MDAeOVFirpIXEFr0aWbPNoexvjh3cwOtTI364d7XTXPpis65nErN
OMp2ZfBZvMYfNsY1WBnLIZ1Kggs/PHYBnh5DuNM5o+H5XMte7Kw6LK+xm3oHkKrT7eLL5DVu/Pb0
k3uz/s2/rjL0YAVmXZONkdDaD1cO04HZrOGdocQpruIS5OHKUNp5I3RzE9Yr+ErsfbyFRArW2XzD
Z6hOScgDUuXJOo5aM9CfVAl/eAnxZYLiCnEQO5SUH1Y+Z1K6YXJzNsqmZBhZqIukysK7rGrpgPtp
cishep+E1ox3H1LNHr3s+PWT+7I+fh/ui0VQqVhbxo4NJOfXZ4Yu4hI2tX8GEKu/IM3IP7eTOL50
e2lsUajV6NdaUNh5bh8nhuJkfTn1tdfobvPJB/n94X2/E6TlcDNckFUfPoiaUGMrcbYiqV9iz+VI
6U6nFppW8MVz2WK4mYZDMsjuxAG984Y803kQMlQbi3Cp05QOfFSPQl4GehafvVl/eHrwk76flABl
IOP/9cNh+qm4gc4ZvcTE2IQKqpRCWIXRHzF0V/2IzaUkhNGlTTON8W5mxd0kKm7O4mYgMrdxxvnH
J/dr3ZA+/HBwHWgJs2m6RFB8uF+JGCajmE2shxlx0wAyIWplvdy2A7VH0rbl7RwSKqxU/yO1pyYK
UMufxmMz36QyAc35ycdZL/f7x4HdyFKHfXw1Zvy8zLVoxsmxc84QqCYH6cceowbaLkwb5bBbmqG9
h+zZ3E6jIbeirS8Nh73m75/h98UFe7HLEJZZJyvgxykkCXHC77V9Zo6Dv8+ykrQ+S5kF+aFO8ahm
Dx+U1T/i6xKfbCTvi8dvX55rBqinyHz6uJtmtVBona2zHA7iCdFq2WGkF7f3yQ+6AX5hfbemQL6G
VcqCXJhZfDqF5amfByKyuT1bJEb/NbD/XwM2fr8X7mo3AbTnOpStH5cWYKhE1C35GcLC5Qe9ex5V
+m5N5BUJXUln8LCO+pR4JxBo1fbvv8Pv+6prUSyzmnArMKR/eBQMfIaAbvOzwGrzW2ZJ84HQu+Lp
7xex/ngVhGLIlQLu+8eKyQUqaqMXPFv8ubmcvX4krdCg6ycB8jqDj4ODx+GQlzFYtmIS0NhbB3Vm
6kyIL5zlsRnEysJH0Lv7+yf7w61nq0H1QuHMpv8R70LANGIrPhh3B2kyI4HLSoR41ia8DEHtT9Hc
xPWGl/aTpXy9rb8+hHBQqF+ZceCThdL86xtYDE6Q1pVxBOUVlGBDAzlsWg2ZGQkVkqdtqeOEB04n
mLb//o3fj3UfL432gdMuLAFaQx82kWFFUeLvOZM+YnOnQ+tV6WzYEOjwtW/IKBnAxu+qZbpJxs47
01q6e9eY+73BcSICWldcy46IU6IPhztfdFehVS83i+WS39ON8P3H5Fma6l5B8juSG5Pv6pYxj0TH
tPP4v5/UCr/X4vjIGNUimKBEYXn99Ub6MoNrqPyj3a3vRyllsF3S2DlItwubHWESyc3f79/vj/J6
wdVqxgEEK9qHX47HpWLY5h0nJrK7RAXdviD78JMN9g/firfSZDJmuusJ58NFzAy/jJG7x8qw4uvR
F1UcdYi+mFBY5Qw9MzXu/v6tft/QoaJbIaoTvG+sx+t//+lIUxdaUnXI40De8jbsp3FXYpfcG25t
f/LVKFU+PPv0qCh5aRfyu/EFP+YJdTV6qrz0dvaywn+6BNofYxSz/mYycCW3JBtxrJMVtnyzW1Yu
OOYrKdHXzlifeitA0SY8FQUW8G0GnsVin/TvtMVl6lK1UyuEEVg5CQl5HXiH0g+n+LRagY2qWapX
CM59dzcLuyAAQjES3vRd6XzVsiwYQg7hc9/1c7r1rbT9YU2INXFLeIOGqJy6eseYq3yWLUlFURun
ioAxz8ovW34uxZl36MO9reyq2DAWdHdELDAhakiSeB4SezmHTqDxnaI0X6Ks6ZG1qgnMVwRbs7gm
0DnAk9s66pmXX7515TKdFY0/YpBpNAwKVaryrQenvAYzzN5r4+f5LSdU863H+XXjZBqDW9pKX28S
27KeAEuUCbbEZUHgR/vqR06a9xhhtY+/CzLApqipS5jFsTbzs7oQxY0qCVmJfF8Y9zQB7PQQk0vd
As+u++lsyUWjN5KURAQI9gRDHSoIAxcjBoRATYzSr1Uk5Kmw3th5Z7xKDj9fBgJc4yidvJAnuIUv
ufPrcrAORMPn3r5M5TdbqXrchha2s32e4qHcdQIhZ2Q7Od6gmREqhGVGKgxoVOy+MUKXR3MsvQdZ
F4PeIh9vAsTWNX+k6RfkEmY2z4jFh6SVaAccfdYYAmCrotvbbwazJDyCZNsOXJnXAsHBQaGxD88M
Z/uarXCL+0if9H0F6h0wbGpsGycj/seFlHxVyVXhiUN11VsbmX2NKt5IDzIf9XHIJXpyC8Vgsmr4
vSAqWsnn6RACJrvYS9wGU1bRAryPCZLdZo6HdU8RAH5IIYw9u4QBMxKtB54tJtbwT8KyHr/yMpC4
hQ0VLUJISMmwA0k1nzq9Uz1SVtltxPoTPyl8mvwwdWJArc3m4lTZvvzK0jjh0p7xb1W1lT6kfTfJ
XdFPzotXs9uCiejELeRqok7w0WRQplBvoH1810LGap3dkhbo3mlTGI/Bu4BSFWmXb1qv1Gc4bEr3
MGacmiNoL11xkowECx2zNGwyopFXvafRqwVlw+Ab4Ef8Yn5uvQxAQleVTLasVVeaafTVjNyWCumA
TLJwmzRLa24sI63dqOcRUmcizxguJrlPgR7aTUeiajM5TTRLl0yBWFaUS5UOsYG0fuCBiqwqoB/d
PMRY8NoGtEudFOOTl4++GZngBr77i4tK2Zqd0twzfE/OhTYXUuE9k3G1O8SPcYgYFZltUl61lIQp
gLJVJpxAQjl3iDLotrp2k+7UagjNmeTsNRHwkizYLbNRYUGbannWtIRKbRp+5HGXBWb8JLwkb3dO
YQZAciRxCVvdgcc8sZt2eIzJbRpgQCb61p1Q8m66mORd6OnkE9AWCOKv+N8yvQFE0glk7mYbIFfP
WG4wOkJ8kB3ZeWQ1BROW0TYgbGmAVbImQ5sYxEbk5tWODTN8bmeaqLsSP5W/I3ESbXYBjhYO7btm
Oy8tSv4lZ+URcRs8JZ1IKYRojT8vfmEfK/S4904uQEyB+CJjqoGJWh0sgqwlAdoeyv2iSGx/Y6m2
vyOlwZfbUtImiAYryB2aZaRc78pOrYnX7VpmZ5mtvmSqwKlk6abO6Xm/a9Cter5ciJv44gQ9i0+C
3PkkyVfBeqi08eZnwp03WnjAeT13Mm7yGItd5M0U2psckTt6absfLxQuDPAtbdPcgP5hBOxPof5m
WqN+dG1pX3CnXDgRaZB/4QcYb5MYy5edlYazCSrY6psqqc1mB/JW5AgVchRLsTP1ICpCi7QwO8n8
OwChHgHTDbOETe/k9jmZOMtjqCjAmN+WMQySMbQqpDYY5aJAtmayBdDbedE4BhBkZ8HOstE6dl5c
zFgXZAPAQ535hu0JrL70DqVz+63PFvtpfDcP+JXydl5qVF98FbMQ5TL8anhCXyZYIXGJVbXh7dA0
eyrC7AnsL6uAaWzKGfX3fsi0eUO0Aohq6Kv8MqE/QfHH/xvyayTYdiPKcuO6CWysfcNQ6pMsdPJv
thitVxqy8XXJMG2GUDJ5t8RPxfmmWxaf6RqV9nmJo4TDtVwy/0BxT5bfqBf2So9QAjhkptm9acAi
6oS1l2QCbVsq3xHBDiEwG3r4MRh4/GbbKlk0x9519UOoe0INxmz0y1OTftBDl4fFuOW9UsPp7Fqe
PEOVY9yDqEX83yknPZTQm4eoXMKc+Ii6Lr8UFnENUdrF3pVpdPhPVLUypPPJHKyNVxHgsCFHIeeh
V7N1TulC2x7OErxwPRus3a6bSsxGRixXMr9uXicGNzUB3+y7GxKVJDYm6YYjQoiiPi455YTFgneV
aUYrr643KmyMrVJwX81aHafBQcuQZk7TbYQFYUmKBguQ6SQs6U7ROt+FURXIBuYaamFXO3OxxWo8
PmJnyMAp9TXpXI5Dlss0WsZtXVYY1GbAvC8B07IZefwUor4goywg5t4iS7Z2KnXLmXvJt1x8TUFQ
bvXce+Ok98KXY3+hZ3d2TpMy9E7qDoc53ByqUxa0EqwMAeyXmIjbZw3epIvQuBc35P8ZT40TJiMN
lVpU255oVwnBOaQHZIlSDKCSu44FJ8zvHG+YLitWeWZaVO1sCmoAhEKGE9qFpSvNo8mZZDnCctdQ
2QmWKA5mnIbqNNZt3UU1aTk9IqnYEBcW6w+V4cyx4hoT7miu4IFmJU2Hcaq3E0/UCH67LskzaQfT
johAIEeE9B0y33Cp+OEuJcXiq9fEVBZjl7W00hhK7UrPlQ99B75mm/j4+PaSAKpvmSm9FwA2iHfq
keInmjCxvwjl6xuca5KIGLsEKixc6d2MsW+xAlYILSKkGBgSHOAkbFIB1TTpZZrtPFjm1oxGcDiU
RYHjPqRGlp7PiRfcLUsy3800Xu8dK8WmY9RtyC7KA4+fyUThuQsGLLVE043t2WDmMtv6+PG+ibmY
X12ph3aL1su9n/p0ug9xumaYQgLWv9UljwPUbOOrlOmN3ofwGeLbzpXkbML/JkkNeXXcbbSz4NtI
+qAdN7Wfh9Z+La8viJPr2s2UEzUPWlaON76e0+8VEfXbgRSdi8AmC6y1yiE9UNGzpmjdBzn2MdO+
NEI9LvsYkxTaPv7Nd+A4ctpiKArQl7L8XrgKBdXimlV3mpuiJ2tdz9UNwFD/wCIDuZ4UE4E7JfZo
BMR2KupINCJ+JdqouoU5m+5aUXcqwihb6K2psQFtHJZPAk7IrvFwT80d2jrDb7HVV4OR7kWpSUCy
zQIwGOS58M3quxYwFzqXYltBb0ZrhibOuggLYSd70jdIKasDtIJbUy0EnM0L/pG6HMsvxBjE/b5g
yxeb0egBaae4uCPR+111Frxnzcn33Dmao+5LPjf5D4ibMOhXDAK5NFbQP1HuklwX9jqp96Q+0vgZ
W4ffpHxPugsH4T80RkZTwPCW6t58T8VrII4Bcx9pR+9ML06+EZRiXTA+Xr5PwVR8FWvAXlCqVG5a
m9i9sJIkIzYjYXzeVPiI7Frct/twJq6PMKUqPnHG/n5s8vDgGMDUNllBsXXAxWzsakov5wJMKOeE
9zzANiMakP1WEBOYmT4lNjBNRS2UjxX4EIYbzS1QqPG+fk8b5DhN8mCgi+EJbMb4OK/BhNV7RmEd
rmplY1qzC8P3HEOWV1L2+nnNN1zeow7fUw/D9wTE+D0NMZ/E9IIcicchFf10sSR8mV3b9+OjQ9CO
EeWkw7xM7ymLegI92L5nL4ZrDKOBfKrcJD3hjEykyzd/yU29hYQrHhrbHdOdkVm5vUmgBrnHLJ8m
WCSkzOgT+U8SpN3hNWy6NSEyeE+LNMqJ5EhQIYO3dZCQio2hXByAaUrQJHldZANVY+wW+7iOERAu
JdwU4miSV1pa/rhh7/WIuBqM6QHrnxIHX5vxW2kRcem+p10ilIwf16HEZTrMc3bKr6B3rO91sktt
e/oaSl5tYGzVVQBIINnIRaT63AmM8i5OOAGf+O8Ie2gL3gVxGyvYPg56vRnBJK6kiOQJn5kJNqRt
bA83A4KOqH8H5YcrMz/Qda4ibyXpK1ssK1iOU82WQ45+w14Hdh8iv1FuEIToiU5F6D/W/JuLWUPr
78kdvS5JC6Llb684/86Lw4desUjs234A+D9OK/y/9VJcjsuaCYBeiXiAtGPgvddrakDh1+AP8iDn
3r3HCszAvvib3DJbi9A1eiB0k3za4KUjksDP13iCSmuiCiDB1Uf3PcBAuoqKGWsrwQYVVela8wnK
7L6G1XGBhzDXO7ThS7gZVBp+R0mOYo7eywocCI3mKpEJ6BfZBQQroLFuL5f3uIVJZZwpmzWFYZBg
TzblsIYzIMYM7uV7ZIO1pje8N2z+Tyn3b9aql/rfTV6XWfL//vNjqs76R/6RylkC0RtTwxApBLIn
ew0Q/sfhtarhEGQBUmZogIZhVbH9F8Pdcv6d0R2jZTARCKh+zdRBVAe5GnUQj5GPQvlfUcoh/fil
+YUwxUFK7AqP61H9/Wap8QEmipxDSjnmWTsdZpNWGAjKxgxPl9KcA3I0E4CO05ghkFEDgQBbZyhl
f5qjcqWv1HoEs0w0RO59RUretkUxpK/Cxk0Tllzs2ezcqjODYztYNaUvuh+7bPgTJMVsrR7ZNEdv
08j2Bf2B/IQ5KseM1qQ3dCHqXpsb+ikUKJJ0UTdin5ytqPHUQGDntJ7mJ3IGamgklphYb5pioIFR
OBcCCul3YrQ8QjGUNtFkuP6Mcz1Mvhd55uQbp8LFsoFf1/L3VSKmcaYLyl2gN5immMIAlBSFrpZN
Hts5QwGdh3I7e9PAOpD7mkNIxv6zd0aPLCvPzFpYHl3hzSeiFuUDGB37UqSisXZDUiZXchnCHymQ
24cmGYKXNrZZqvvZVXQlJHpXVOTK8h5im0t+Syx88RyS9FRdzPhnKwzXRTmSpkfFtFXMboJTwW7V
3DmM6oft0i7a3hX+Qj/Jp92w7EyguavYXAWEjvWOdQcoQi0Xbi7VeejFwcRvaJQtdE+aIceyi7v+
CriGicAsV8HA0mcXZ7bnkKkE92d6qKGUqH0XBqkmgmWq469Nmo9ir7HPVCc91FAOeJD/nV1HL+WJ
oGqq2qUL/OfUqwlXNVEsf9WVOzyCLDPcnQXH8ECruu1Ia6mD5x6EEvkdOtP9gRhMl7QTHP+CAQtW
C4aPiTzLXQAHkQWtw93L3ENhU0Be5Xwye6Q91apyfNLz+FgHt/foVRER158MjWG8pKPB+jjpLDuz
4j69ZcLWv6ER+zJg0oD/2tP3ZokM6CwSVJndMVevSehdPVdlaYHWNBYpsX8vtvMNfAM2qEKY1Yz+
2XVvlRhz0EQ5ic6bLMUWFtEKDA0qQg0pFHHI9DDVTApWxmX9bA8GQSmBM3DwXjx3ueko7/lsFpze
ve00yLRpsS1AMENTvhI8FT/HuqqvIMJZTxk6tXLfJytBQvkdTUpv3cL5Z6a/00S3u8hUpi0PMZrW
NsrmkH6Ugpr2Qxhue0UNrgjE6uREF2JsgmFrytgNwaZ0zcJ5Icubo81+AWOZfLZsk7g9Im8zRtge
2RmRNA9lQX5CpS0mY23V2PUZYtlkNUBA6bmrE1vQpY5DpOLjYBfXVu7at5RGxTkU/IFYEFmYL12H
v2efANKgpzjmwQMWFe9m8AaidXyfRKextfzsFCfP0JymuqyuuhLUY1SVdkyVn/lIucIhSF7tfiZD
22XvY1wExcSmax7MWHOcRiebeJrKLzpNMGw4drqoL3lTJo+ACvh9wjLPiP2j9WNylsVlBSGypOld
kktcRqkTQKUVVtJdhEFefTFtrkaMdj6j3tJOejVW4KN4Dj1V3MpJkGTsmIYHxYpwzxNhp50+MM9w
h10ivamExq9xOamOhOstJ8KKF6rzaFFBPKdDHcZVsuKtCNeIjFCt/qHaqqptO5Jls8dvgRw/gYbF
twsxeWwNClUMAMSG4l8DrhYRFxQC/l+CNt4G0om9/ewb4yN43uaxEh2kWa2NduS4RorWdpgyZ4lK
8HU5/0yIBvD83rsqAWk89QEe93ZKQIwkoVuTGj2TbL/tkcXc8sBOFnzlqgyjRFDJ7bIZOOCWXHUb
yjUvHEFaDnEfm1hADtzMXkDlgvu0Ta84D6WnslAFjgjbT24zGMI4Y+JF7WusNBeC0KI4ItrNqKIq
6frqIiaXqznDxwMkrptzwqsEe5CCMOLm1T6IqyEE2lHVuJI7HgqVJRNslC70b3GpxFiqKNw8ilf2
Ox7rKXvMEAeqjexrM6Cvb2WICbyhj5bYaY5xZVv9rkgCNye3p4VsxWpqmhF7hpL0H20cdoNRDeRY
WqUBjSNpYNc0uV19zfo0rrf+gJgqggluzRs4ZO1XO2tCYyPpSuMWgvWZbkoUUo/pkGJWKzneb6W3
KpM7q00xITPdeJnCDK8Ue33+SEfKM+tT+N6u1l9jjFC2pCqU1otmpnBJ6zojkxalzalLY2okv80u
3vLJLi/dyXO/2LCIHktly+fUYC3czKDpXqxeGTGDY9P8OnGUIv26l80b1XR6mBa/OSsBvH0HyKIu
wpiE7iiN6aBELUEuzbbryowYLWwjt/OwWN88NwcBW/kNzVbNn36IO0cTLhray22RGctbYQzjkWlv
Rhh2JoaDLnNGUenoh1fCZhBAoWpabjRKG+AdhtOGCL50tE5dDnF6p3TBKWXhpcnoxiAk5EUZvfsi
MTh4FXJtGJSxGDBk5gl8NDFJLCijW5gXKQC95x5VC+AYnHhiA9R9DvBKLcA5+gxT6GUP9xG/YILG
B942ZhrYLKIYM+dHEZpDyh9cBkud4Weqputlqdypxd6iVXCehNZYnMN1HWnHsYDG9b1XwlbY6iAX
PAMF1vgTuBQSll+YVCacBmOVb0gyIywisWRJ3CpO7poAK6cFPdkF5Vk9pB4SuyW3nv0g0fqFUU3S
nZNXXxpbVmBmrOitFdF+uoBjz58kIr6cU+cpKY2cboKJ3JWIeAwEw7ZTWRxvl2lYobFgQtJvBI4Y
sPENzDMIY8e62ZZxbuYncaYTL4s8VnnAYfTXnMtwsGd+9gViyXclRO/skB+H4qRRDagVup+QiQMW
rpLD8F667mi+dgXL2DrOsk3Ey9CVli3gX/gzkYu/NjgPsyGe3wbinIvLngUC459TBfICw1cjL2Kz
yMPTNCRh2N1V1BYcaBGfm+U+1cwyzyBzkAEqlqRJzm0McskTQSiQn9KBBg0/nVsNm0wQVbizUwXG
eYqVcCb4GokjXtSEwvnIdGVmiIlclrxIymnjgLxmMI+ks47dhoC9xT8pOwNuU2cuBQOafGmcjUPO
IbIDc7EZ7nRkfEU8yO70JRiZ3UY1rd9sNYp2nf8IXMd6mGJjsg9VoOI3U+FEOdS0RGdWCRiaURWb
JmG4Cw8zLTCaW/ugG/3hpC6BK59yzwu1mc0x6zccsrvhKmfhKc/S3FavBmX0RYCP/btfz6a/twCW
ZHtL9r19cIIxnHe6zhiFLz5Tjk3jMszb0u9eCYDL2Fy2IMqc3awss900npsk5wZfjHMoSPcZOrSN
kES2fvfEmpCpvTvSW2NVMZn3JY4eg6vBV7zmVlA6zU6sDQ+qNZUQphBDLtnhHzdB/ZsFFXyY1dTf
TJWcnafszmaImxbYuy0f4h1pwUN5oEAQRAq4TCci8odZ9Vr2zS/oWuBi8ap2942gmt6r2Se0QWpN
rwmsy+TtWj/Lb1F7pm+1DZ6QOamnqiicxHw2tPC/oGUFLvTm2hcJWTkEFUR95+kwkmHlBUcrTbjF
0jfTb4bV4imE/0fDb8DKW5G7jbmSTitEuGtHyUSd1m6TTZS3s2rOhIbOHc1kT8A10AbIv1A3rb8p
6nwR0ahUUV8wuvRouzB0tM+KsKGlmjjSSHej8pER0djVxtYw+RXQ0XoFGcgMitJNwV9W0rHr0ngz
CFn0Ud6SJ7hJdD/7W7SzUIrMPtTPo7GUVNF92rwmLd7BXRfXXf7Ulq2YMUkmBocLwujaBd6h1TcL
oQ7+yNDASQbyEWHYD2rqosX1W2vcc+wISUbw3YRMiqieHAOh4ewMNqOx2vevAtb8+AjONZeXvqym
/Jvvapppm1o6udXSZEClc0/pmTsUCLKtiGH9vwbCMJ++/Me/2S6anb80EH5U2dOviJj3P/FP/wDI
tM3LgoEE0gatglV680//gExeNPh0FPBrc1wxhfPf/QPD8v49RAXLyQVJkPARffy31Y5oaP5biPht
NcGglRX/Ept6FeL8j3oLuaSz/g/jvLXmyKCl47//JNRpbT70jM8j8ggXuumn4XtvuQ0YkMDe/3RX
rv/5O3/mxKDJ+XgtOilrn4TQO4QEwvugreoBIM/M4znnlIw4DIVCQ5tcOi+rCSt6HUPYQ43db6gp
vUtEGTThvUnf+VVc/2iBg1w2JpmrHWaQ0wAixMlIwAjLOYe5MrVfQ8aVJ21LiFcTOqSe9MZ1puxh
K5DOXRfUHY+IO4I7AkzBXRqwDCc33PXu+ApVlqkhQcLPmYF5jwb7A5HkZb6qZ7gxomIONBCkgR/e
ACK4iUdvvOqr4Xq0u+E1dmBTgcz3nwI37Q9ZKDiCsW8z1MuP5Tg7m7ghd4y1vkK2pqTYxbWqX2b4
izQ+TGdTgRtztrRhuzvZ+YCkWvpN6Q7CPXBqj9r1lb7gwpl/SrJ9avfYHh13nUFllZMYcrirjNAo
IAtXiVGaTI49h1bFSVPB86Z9rFxRdkcajvYy7GmNzr4++lNg6AeaE5Jut84TtCGaRK8rCTDmeiws
NENTQl6xwdLPyMCsnR8Y1q1pl5hKnJqByNONaAZCEJp+MB7DePZulipGEuU12a2lZjrCLWIDsR2t
fhygq83u92HpvPC0bCtOrWFqc88ZzofJ0U0d/2FuCCmJJjBnNEq0OR2VQcgUW6YXnyzx2H9hYE9G
iWZY6R3F0iNPsPBzz5EA5rxOViAqRPT3M874fT4cjb7g4Jtw1OqipKv88Ni0pvBAk4UFUSclAfXQ
BelBRCEXbrY1Ar8O3Y/j0kUGU3HEm0LqsYHikGnWIuuvrtfMw57vMNznpssmJcgsNDltK+8NhUQz
bxdmN1wNR/MEziEl4iUWFR0Xyn1CpgUoOBE5s5mi4Sp851ufj+mKmuVUHCnG669j3MuKVllpvxC4
BXA89Pvw2wAmAaQGqfCc0vKUw8lIOTRGTSrBm+tstZr74l0QkJFEW7Lt5IjO7eY5r6zySphxR2+m
D6Zu72ufTVfqxlrlA0P3shSexbjSj2G5ENxL1CPaGSW3NtEe4x7tzTwkN3jlZ9YFFqW57V8LGdAo
oN7Wj6JcdRDITqdja5fFsnO8NOyioPfId0uNEt1nTRRbeuzAizYn9B4xkudO8TDLlCjm0rHgTaDh
4uZU9F87zJ8AF8DGFNThhpdN8ZYjQ3LjuHnwzDORidOWLhc3txyZGJuIqOkhQAJ5kqkBy4e2hV3u
qejhzxcqYDXh8alIIjSNOztn1LLVGMCuFkvMyBd6p6TcyqfFJluVZ4Ysm0TfVECSfQQkXoUArZQU
gLNwhq95o9SXvq5t/3SgS+kiLApcZhq+MY/0ptzspPZ0QzWBGvC19izoCnO2Qg7rUIEKrVaWntEI
EECOOdr5tcmQ/MXnIAcMntHgEKVNHdPMMgzjmv5h9mBSE2O+y0PnZbJc9cwctLyVcVo520ZT0lEL
jtmCM8WPaWiNVSL2neukBjmw0CgXu8p33ez113GrFy/qW5V2O8utsoVTQSJvCepiltrSv7ajImyT
t8KpkmyXVzg+jovs2mkLihsjv1wh2zuzmhp1ZYoZ3UeIFYNMwzomsjBwMpXuCUOUzc7WHTScFKey
fYRU4baEGlk8FCOaBOskHFzcwxZWkgdVQmXaaDscybMVUDCA2qwvki3M5HzuwNFHwHpnb7fUJj2O
xTY74952ZPI8FLFmyBIEHPa8KRzPiozUrl1D0fsQ0KsmkqSQIyeMYInX8GgjSSJNakHwrSfMpNqY
KO3OXdWwDqR8WKQpyPe+rmGZDOdMax4uytCtkv/P3pksOY5kWfZXSnKPEEyKQaSrFyQ402ZzmzYQ
cxswA6qYFX/U39E/1oceUZWRUSIpnfuMnUs4zWmkQlXfe/ee+9bMiei/gtaqq2811sv8E3BpXoFE
VQplT2lZU3sfMjEM7pBcGYtYI/srtV6lI8P3DYYVc3oIAbpm1xpY7Mja8i9zurrqbLgiIk7rUa4D
AsEgn6iuMZzd0Op8uuFztoxDFRhk069Mj6STlcPPj/dpZhTDKUm1y680u6QkY+nCrON8Y2Mmj6V3
PI9Ena4fjYDYSV9of9sox5hq6O11na0rY7AWFSXoTdiRTF91P6YQcH8G9susgidfY1Bmc05ydS+V
SxRNgPhj2deMNt0dpZpfbiZoT2wlPd3vlauKKjsmmSW9vSixGN2CqCyVQH3TcIZy0A4vRO8QcQXN
33V2MSFZ1jqJM+arZAYCEveanIkD2UuTcu+LjqdjXxft4JOiRGWP/I4kpfzTmUChPuvO681N3YYi
LiOA3wrpGF3K/lEO3ggRt4KReyWEtFQ0V1yvW57Jxk/PsuML3ZEYU8U/zMJeEIaa7pjubGKdK959
1y4btGYTwdLa8TYpVB6sxaU9TV/9YpISOhYJjJGJYcd5TsdMnKYFknjUFalj8wl5c31fkNHRH9M0
9j6k5SZQvhtSeTY0t2ufLHAkRbeDduyfgmC64ZuWQpy+IzGphit3KFVybrwc9H9BvEaO9M0MmY1M
bKPws3RNm27HUpnzEUO1C6VjnaK9co+QND9nwexznmmBw2yuriFzcF3glgK/rdUXjQdhImI/lDhZ
13nV4RdudJavbYeuezyTw6BjkewFrPrc9urXqVAIfuJKyE22lBnKiLS85s4wf4vGLIlxYNuiiWYQ
YlKbC08y/sCqneubtqhSVMrKlpBUxAWrDPBzHCd1QGVf7mbT0as6VoJWm4b0PjbLE1V2aq0G6D1R
gCZ2bXc9IxQUIzDGXGFc1egjd609U5lmIYP0QFwHNIqhmUBNl850tqwOEE7nf0pdjPu0hylzCXpY
0+GWWwWgZ5v38+cyGD3dXNJYh5h4itXUDM8qn+vbcC4m4C+ptW+Rf7yQhRS/zgVGWIjcJs3HMahD
vuSSKc8KFSKHnK25ZBrwWFaoeCBT52JPW8PekP/Za7KyBpsFLU0H3eqQeFHshiVE8cX4CGPvJ8uk
u51dcEtO79N/aN3hCmTVxBTNsDt2q7LdpM6w3OoGqg47nzwqT4mdJXrjg4btOUgRaSt4BchpHeMm
9uCnSKWKY+7r9oGiumF64Q+GyS4G5iro0u8BW1LEba7hnKxdDI9hJq77uTXWtls+FW0Z0/8jCmRi
RncvY2OMmHL6B9UifIXSUj3IeNZXsRWoq56i8lCXgstPRYJYrhOi18yQIY/H9alvYnnUHSsGewpz
JK80s7PV2w9zj6GBiY6MSJ0SIONlvYHopFbFXCcvPLxtRFuYkZJdg8+hD3M1t0J+142O72Ld+ZfW
Ahxuy7lNw/qHLWvawblh7Ms+/na1qPZTmI0rbsZoKeqsRQPZDDs/M/UT4oBFbdPQfRNccan2vflQ
107C/d0s0XjT6q9E1BuB9z6EsX/rzBzrftiJK4ZE1U5a05M/t9WrHgFjT8XgHMvZp9lQqeZThfa4
hvvKsGUpy0Odlg+honecTrzxqGeUBjloqje5Q6QAjUsX8BKohB9hpqBAuVB+v5h4evnGyb322+5s
piWuHUf2IJowoo9IcFtXwFKfXQfnhDT6IcK9XBQ8dnn/BZVoiGp4bRtFf4EjxHrJCwHQ2CuhwhaF
OAiadvmqdyZzY/d6+M5VCp7+37X+77U+jvg/VbX/I4v1/P4f9//3/3AsNTUCgbrP/vSq3+t9IX77
FbtNZ/KSe2y5VO5/ZL7TCbDAfHpgGoBB/vKx/FfmO7nusGOpPWAP2OJ3WGzXMAb/z78ZtvUboE5A
pI7L7ZRLwb/E1vnlBPtTwW/zljwKHbw5ronuxf5LEW4HS+/lRB1FNeGcxrU/FUSYQIomkHScUTNs
HU2M6gqsKyET7hgy7YltUFEnq3Xp0jENJdvQicN82RljQ4s9XuqQjEP2sov+h0vA0ecIgPsvUtNd
BQrQ1ioMCcKJOoewDYZ+qX1btyQtRqhiagITQPxTJFV++5m4XHjXFYLb+77IJW5RVDT0/7FaeFE2
MRKGAu+QA+FIFD9e80GEqv+TC3/z+e8V/vtapdnzz1b4Kmv/4/F9yso/r+9fr/l9fTsueCjwrVyV
fVuIQNAw+n19O85vLG4MbOhkbNbVRaryx/q27V9Ja1QTTLpZwRdH6h/Lm9XNzzFNvG8szNAHKvUv
xA3/BdeC5wy4D3oYHyUXjBSmb7Sg/tTOcgkRYoVrZwXpprN+xvwdrruEZLTfsXRSZGhU0K2frC0S
gOmLisSFxrpagOp54RroWsHVgbQocf+vr6cb+VU/9O3XV3/1Lv/XRZn1gS2pzWBe/u9//CMJy38I
ty470D/8YfNr07kbvlp9/9UNJS/93Rd8+Zv/v//zj63rUcuv//zbRzPUMNzuv5K/7GoIRP7ZSnl7
r/7a9ry84I9l4vzmY80FosyeRhHpsM38IZv6tRYc3HpcteHVXrjH/7UNBr/ZAHfwXbIcTIFw6+/r
xLCCC5eMIQZzLZYJGJx/aaEwKGIp/H0jFMAwBUifSwfWtUzH+quHvpfaGEgUpRlUxP0l9LWqs2No
0yAp7S5jX7JSALTJpYeQfHetNT+rPq5CdzVlVsJoIJv86XN2ct3v8qBOFPEVpjmD5hmz4EvUg5t5
K3xEVXpdAq+hyvX8pnnKQoSSZVQk4XxY8tyz3mxuo+VtBe213Vq5xSUuyLR5RwXrJIfQqIuRROkl
ra+SzHDYERVonE01TC846YEMLcaggy0yzQo9MoGuRN20dm6B/6z72SEpS6JFOdnQJd2Im02HcqNK
tKHuYC3UNDZhdRvVxlReEmyGBoDs3k/9uth5i8ld3lFUw0zTVug4w6usH9PHxbBGYi/M7gEqbY/E
M5tfVFdyCQzrgDfWDQ9tt8htFjevLoMGfHb1JzFoRWRra2I8e4H4a7ePBsNX79gUk5UvzOWAP6rc
Z2pqd4Ix95VpDjdGhiy7tAfEOlWFASBMmfWnM4XiOA2nritIKTadV40taR1LMzhRYPu3NrL2Te6a
P2uvHIjKUsO+nvFxMHp9RpM7niBQjMfUNevvdBb9MWbevKNvYK5lSN2rOkkFzUScHoHfvwgSPVey
xwJ4CT9RiuTiXjrjCjSj29/0JUxVwsB6qXoCOrAjFT9mT5JfVvgAuYZVK82mvTO6ZQlfp5QG14kI
ZF6C+yCHK0W5gJ80ZK5WYZhd2zS5c0ZAbTLe5GMmV0aenEAX2UiFi0qhEtDNLSC6OME3hNl0U3tF
ux6boXBXImTvQ7zqCsyOteLOaWMpXdHSfyw8zt0gN6E7BlQAs+FqrFLUvnlFXmLcqg31jupXOZjd
dIUCbjQ2AY2U8B4nVeltPcQtV11OkTAjjLpbXNKK1nqEXv4AHg7284Dc/nUkddqlPqNVjl0ldfKr
LlFNduQLL/yzVfo/0ZKY7sFw4qE4CmkySZyc9g2d8fDQeLXwtzgLp2RXJtgQ9xh25b4M6jubfhRM
U8ntV/TiUDATeSrc5dfgzbqthYPvVTPgczyJuggBzokGSrC2cX90ESnxNbKPKdPbITEYFywOd52P
DmVnhi0m7QgomWFXTn5Ot3f0AXROpW6LSM8F3eoABZR966USVR0SC7qutrec3TG5d2x5rYal3Llc
y52O8LwR0hK+EOUwrZz85oUIZ9WcJMGJPnhjszgaWsc19recImEo4S5HyCVLjzyYWqhTSRZfG2V+
SRZ73Isp/xjLgnQnc/CvjQaOK6NV8LVowoapXrv1mKo19Ic3nYs0o7b3P7KGPsLYyTMblIW7gy45
jUWyHomISlD2HSzs4c/uXB1dfs96S2lj/hx17eDpmsY2M3gunfmTvYC+U7v4ZUB5ThgRAxpO9S2y
CuLoMc1N1cZYUPYfM6oazD8k8ETUP2n7c8QJi/LDqQ1Y52Oc21FooAdkhmKKJuLEiMO9oXAzbJDk
4fmRg4tcyRPnvrasOx5eYkl01VyBPBl2MsnyHXbJ5VXT+sh2vTcZa38kqRhT0yfxNeF6cIYB5Zhr
HlJGFcnFF/ZDm+WNwTB5lTmy29loFLZ6KL9oHmj8k9rY2rHhnzDmOYiUUvfoqsz4CIYM6x/FL55X
4SnzYOHaUltg9VD0aJaJrR8OX0VShJFVZPpN9fUztwWxzSpfo8Bsmq3qQh/MMqqjpeH3LkS/rh3x
SZWdXTFGDwCz1mrD0nCfcav1q1pny9HL0nYzVePcrrhMJ3T43YtShSAfuNRcd8va/AqzJr1nv43P
YbBITJzoJFeJJrsZWrjY+V5F5FDVIGmV3vKW90mzRUC2vLmen5VRHsf5OS/r8gAKtLgLWrc+5nN1
Ywn7e1YVrWc/iIOjxwT5DLGZdKAZpQN2Cfu+WGjiKXg/O3ba4JAVY3IMRhn/cGYcyIJtEN9t6k4H
S3fTTcYRQ87UhAV2XdvivRhFyMSNCJoQxNPtCO7hTrtqB7a2ApGrMLmWWb0n6to4S0rXlUxr9H6T
x4c4rs2Od+J753nsT+BcfAqV7rHGHS0ih0hXF1mD+KYvci9I6jrk0hxxTcdncI40rqlZ+qbZN9J+
lxaMIPrgRjV4hHrpbQVB/QElPlO4/K6a1SkBlkhq67xdQj2dbCR221wiB06dnohz4PGCIciqLuce
K7jYkqsH85ivbYtt+t7W7PG68CIGJsikTP/gWuRW8fm7T6E78aMwUK315Ia7NPOTK9LbzS2nPrsF
4UpHdJQ9ujUj+Uko+HBcFoYRQhdFhOCqubIIDfWbimjxkBjLUugPjCjTXTAtB/zrj22nkdga9o2Q
yV7LZnrEOEC/IzO8SePnwobkDN/N2NwVaGPjzsTN5Lx1bRsleXrsGpze6TBjWAyieUmfEzVF42De
ZK11JFqVQ9oLtk6WwT5kUrNSbX6f+uoc5tMxDRZSVtsEQ9/QPNmT2KcehsYOY/wKG8rR84tTrkJ9
IH+A9DUAwHpnN8sPJOoWeQS62grfvPWmgN9l3oYNcX9Ce5y8bfuKo/Ziohy9SMBM1njyRLrJvLRg
X3LNe8Qp4WMREvBF/KR+QdOXPAWqzuituZ1etpZM6E7XI2HgkZz91tmGMuvTw5KNmDSZEzvluu28
8t12lhtZ0+3EJsJs1WvpeI8wk/ph4TGs8zb9AJdSHhRZ32Z/ZRUOgYkDwLrV6GD2TGlPbzPkiGzW
gOFxM1bPwRRoGswLYr12qSAxA2XOvB1PkNxaunIOAT4sjvShuumWgZq3ceVwtBmWvLa1bW5Fq8My
arOOLEpEiHdGze6CRgZO3crt88rbBfjb3kfN7Nig0W5wkUR+BjyeHj/N26XInKvEsUf/eUTOHW6s
Ht3TJhu75BYhbH+zdLa375PMuRkIhUe5n8A1ZO6F8B3Sw5gfppDJ7gqAZXNAdr7chiQ6X8tUzTTC
idMi80GtSe8F0zDwpduVhaAUyEbUxSXjtykjxirpzSvsdFRgVd4ycBuHp4bb9B2ivbtW2sZNkSDp
0g5rd+G2vxttqU9iBPeCnP6ePuCrgm16F3AFZ8SM3RXS9tkdUNyhjClENJd9TUBz9ZB0OQv6UsQF
eftkeoQI0JE52+aCLtJNq03XuGZUA5G84dZiQsmqryfSem8SHuh105h7M3P49OPlK/GMdxBO6TH1
RxxQfrbXrXEgSWF6F0FORAAdOQjnS3+YG6UjZP4DEtN5qh/5WsfXKh26s5GEH7NL33FUstg3nXiW
RtdeUwI5B+LlGgaa9QPzaY4w7esUG2nXIilid12TT4WYeMF5v+GpTc+B4DxZA2rI9+U8OvBxyuVh
EktxdFKHvr0dXJWWFjvhzclhdDhLBIyKR1xy9bMVy3g34cxntGnJaJQZQZjEHmzC0eBwDfvPaXDu
Mho3L5WJbs6vzDf07MHam8zqLqZLu7HQ4X2EuR2em2AxX0Ta79Kk4e7nqeaFOA66zHUS3C9z/WBm
dfXSZ8MnFJRDSRLFOmxz/Wp24xaERbYv4db/bIquOQpDDvf9YLVMceLkp+x9H6OvGG7aFCl/WLSQ
Qix02txULi7IiUcs8Zr+YQCudjKwx+L8HMPhmwBKsjfJoN0VltntjN7nTLM7gz6/8t+0nQ03pWLq
lXgmutYmUwZ5deWjFrztoGzmB3OcDiW6kB3JedZHaWJgxM5qMMye67euUOmm0cQ0F/OQ34ySOVVn
u9VNGWjzNasqe2sCBYrsoH4endnazc6IOjtods2UMhTNEr0BRdMeBhc2nfQxg2XxEq8bf8Gngap7
t3RWtlNjNhO6A1KDHSlsY6L8rHEn+6G6C4ceJTgyMLQZFdLhxlxuC5QHjKGH7GgwBvxBivO4zhJP
7HhQ71NZdEdtMozWMr5LNbacJu2taM4bRC1+Kk4zF/moGZnEZoY6YCHf5EMuX7LWtO76tnnEEKdO
M8HXSeWhdfDISQ6oNfdOHxTEmjPQlK2c14aThO+iS3neguE1cOf0trIS70Qqnf1A9m56djk6LnZc
AIZZ0m6aWP+Im/BYTNj98yZ17nOuSFu0wOEqt+Yy8upWopFt4TYkIkQoW8f6cUQ77zK+RzeyIuHP
3WINcveag+YzJ+tpw9UW/C5JkfeU6VSXMY37a69QH3kx2+shd4CwiCBNTopg9TNhFeYxUx0p7+FF
ekisCfudIdlB3OU2G/V4MhCFngdL3Y84i9fkAlD7JII2AE6/60KVyVUAIgIdP6bLcbBSRPKIrMnX
DPdKd3waU5tEmd1327yQ4r6+3H8yYjmwSskPxvM8oaDzcb46KxWDGF/FPJ6HaeJMtSVuWaftnnLS
IJCJJ9Sh/SSpvWWz16A4OIiyOVyT4/GlkvolN1P7x5K2eP6RSBFwo+effF/iaPS/CuXspaPof2E5
H+ImIbp0KVPaWa5Hq3aUkE4Wrzq4Mi83FY0CRrmhTmbKwZhMujY0sUmZXQPDBeNDGM/O0S1ywTU6
CZhF5+dkDIIdbIYrKGT3Nkk76xzj1/WQBj+abIwsE8agDAMSWMcBv0wASqMo+KTq8C7EqQK+Azri
orJ3+iQVp37JcE4X7ska0/2ALnOVq+VAfNDbWLlTviJFvbsZTSgUZYZS1kr9Gzy+5YnwSaJ28UyU
U/mR2nWyT0U/XAWd7+2Z9Q1vsU/eObQNgjYrmtQ6PEF+kA+Gl2ewLjide2feDEh0H7pEn0vPl2dS
G4otqT3Vo/KLRxpH3VM3hNPNwDkQ6WF0PqkP3gNpXDdW/QHItH6f5q49l5rUGlQ5k7lvEumtLSJ9
VoZB6CaksOCIg2JjYCd6RmuQ7QijAppkeeJlnlxzZ9jqXI7pjFsudEt0xkimVey0e7JVrIsN7c25
6HQGt3/xsCazRGIeC6e5kZ1t7GYwS+esbs6+6ySbxmnyrehL99uN3enRo6nDVHgM1kOIUIBMQqZS
A7CDJCvmfW84H2NVqnkVVAR125gfotoaqx8zQhT27bS9zTvZHyjZwG+qwIjkkLcrKW0BWSIJjhA+
FgK9kdaiSSUxphLW2mxMIwIgS0auiz1Fhpb6gVmoXhszgtuynpY723XLoyxsKmDze5n9dBtaZrJF
0+f5EWj77kHq5RO/HrM8DR4Rw0d7VRsVZ2WgQCRgWdq0hphXvuN0u8ZE1hTocT7ZS2ii9l6uLS84
T9p/5nrEpdytumtJ9tUBGY97LgOnWQOouqS19uiy64wCOJTpN3JhslcCXxH46dXnPp/lBhuUf274
5bBj6w1ck6cyjdVqgOy3ktUCOGmAniAyp9oVwLLeIVDN151qyr0A+RepankZSIVnlDL4BFjl4J4a
2/0iLNxYm0hs7spBzTw9RItYSV9dNSnjDYfy90j3137IoMNsO9vsaSlc6jpnmYjFDagJSSprd2Qr
u9TV7PE+dQYgMf9OySmNmhYxD0z6aq/jRR0UkrKD1YcWRg77mw4UKTwif+gAla3KSVxiMO0YsVA9
341Fa0V0N7/tMQ9P9eh4+8pG6W5bSBJUCyWxCttbDw0VnRbbXE9eJjgDO5yN3J+uw6C3p5XucNJV
Hu0OomCticQcg4pp6tWa50esu7ke7nBaNVvkHWTWwLKiPVp2UTkH3I7iKcT/4CChHqHFraFn/uCA
xpRp6GVTg3u6sIO6degxLEbt9caJZ2xsOZmnwE+aQ2KToE5g0o2uq4OEvHOyklnu2ibVdE997o7s
D9T2fZCDxmE+G5AntgfqfpkJB9bOUd2MvEfi98RMualE96NJ5ied0FmkvWi/JWX7s2y8Gzx9LVN4
MT31fdhd1lZ3AGE27GiC38xLa2L0cL9MTtk1mPpig2Cx2ErDx9ha6nndepM6kgKQnWPQnRtZ5z7S
1JzOKwmoXTJPhyWZ9XrElb8t3PQdoGzsHKnZ+/hk6zRB3w4roNlhsynGs91784OCaiW2OLQGgqNA
yEC7zGMTV8toJ86qsy2hbzqcpufMMflkvRjjybrIVRfTNwvH9En5wOuLGEI0Mso8r19mQr+poM0Z
T4b0quBlWjqoMlAxyufSmuRjRi4M1UMtjRkuWMyz0yayAQxEtB0FXmqZyNA6pxs5LEsD59qIZ2fc
+pVky+vMkipl0vmDNLvE+jJ62nV3vofT7YhlyTY49ByHbFr++d6+68ET0YFS6CNwK+CMvHKm1raP
Cl0QZWPYW+lJauGMG0EIWROxaVrL0cg9e4ymRJftETMW1/8l9ar5XHnmAOfFiO2bHvHE9+h5uIun
0SRkae4Y368yWsu3dP5hHHSZ3nt18lgtQ74dtcc1DXvb4P8oL66NrqQBl0xle18n4qhweMZ2rVdF
afWbkfTolTn7n2NvLU8shOkH/VsCyMwZY4nHmOLZIhNsVeS0OpDvztsOHaK7sYtKrHDUyqswh59Q
r5tsqS/X8gAqioHH+2lGzdnf2d1Qsx7a2d+HFY3ktUnA+H1GAynfJCPsnoe6neTJpCFE+BNty65N
qmc0kaBZKiw6V5NcGEsggLENS627FE5naS/GhqOzeZrH8blsqsdK+fF7GxTu/ZAZ4l5aGhRfqs+z
zRXRU4iGoGVwt+jFw5wAWEvYJPGQGmgoCOqrb6s+lYciNCByDbTMnwhL9g+ODMRW5Vn7At1BfzuY
InY+7lVsbXjRwR/FL2Xe603SA/1wxgQvlkhJl7bi/DtsBwOpBTsGWEHRdBYem1YSK0bY9ScmdnQU
0AmFfq88ZFB7IoxLe8NVXIk9cXJpsmPRh/lTlnVhtcr6Zu4OWUp2He5nqVrnNKMLyzaesKDWuJlq
KSBsBj+UyIjV/IhwSt7uagzzTZixIeDDGLtmC1SRBE/MVkP9WIDsmempFRmnqt7ogiBuZCFKL4va
J2lVd1yLEn+azgzG3xkFxUQw8d1s+yWECLfEy2YZluc5bW5pTR8TbeqVjT4at3LT7slsg8Zn5gG6
kwq16CVrecHge2RGkQEwz9D+uaLGwlp7YusktLEFu93Khmq5HhKS6kYzv2besZooV16Ttr0pidmA
sTpXO3tyE1hqnbc3YU/cALcAmUVTcj3mgckcIWcnWXsWseCxxKC0kl1ln5CCyTcCHv2XBE7RWVnu
JVnOmd5SFaTHmRZpQ4uQrqxgLnHuq6XZJkMY7AM1J8chdaphO8m+lXw/GTnusC7R/GP7MeD0guwt
WteBMZcSSrZGJmQhnSzukVG8LUlsPTAYgIFpHeAGSVxQcwo9pG3nHT4ryRNREn2FbGgz2h6csq7v
fDhR2l5zfmKnFjy6qyUw3JWkU7X1RyQzaKB0Rg+fls/z0oVgQxODNu7M9fbVU91X1/xCCvbeWTqy
WLOa8ohbCiNjaTdXPf7Dn6PEfTVRcOVDRo6DpUP4Q/N8DLIUOFpS2Xdp41x7YWvs2l7vgjG7VkW3
b6UXniwvxrTqmrm6CYMxuXKZDqwnvETrlgE2FudEWhfaDmOfHgWzwRH9aPjxNdMODkWK6TvlsypN
moD3jptfeSrbjgvEGcZ5LfFCFSPN+lUZaMKITn8XwFki12XKlIZ5co8Kw9vTBUjvSngnm3B0bag+
Nt3blDdNhPpG22HxUy75oQvH91oyN9chHUpIutOKbkCMVryS5vzBfls9j4BDeRpVvPVMfeManQCA
1QfV2qBDELVOQRcJ18y0H2QrYHmhpcGtXuUHaKzO3smxFBLVYz/Slf2avORHJUzGXzx3Z1Hpee8n
WBY1Yhb0yOG1h0z8NpF8hygguSuUYmgPY1oFBzUza2ovepdS9SDCRnR8Te8Y14Ml2siyZHUiVHPa
pC77Mw90YDyUQaMexrG4zyousTEJltuA2eYqtQoLrZm9QDQTOD78qjnUg/9MlBsMSGIH18Y0VVeV
YVMExu0OVWz3M2l7atYhufYvH2prtf6GAi6PzMrRUcZtTlbGS+vZzn6MB65vefOUFhW8r8AiFdia
3qfcQudlcHOPdJqje2YLOcHhr66SnjAsIFIftS8Y0uBBeqwDzgKnGK88kVJrWdVycJIY1PJEO9rD
fE+r7Lo2C3rHtd7grTHefJdQO8mmdYQCVkXWsFR1pIo0fRwxvnSnYhrH9lp3XJMQ24PLPVV0++O3
toVesOnLeR5OKobdN46Wy7nrdNAj4UzvjNk5mZOk9Aglt100xd4R37ed/WDwgbe5CCmE94WeGiDo
ppmqn2ASvVMbezGi6MHu5O8g/38jbv6GIuKfKTUemuHz/R8Ea79e8IdSI/gNar4nfOxpF/GO99+C
HqQ5AeAbhGeMTn2i31Bj/F3QA3YGOoBNPWH71gW3/4egJ/zNDfjvYlGzLdxr/r8EuBHmXwE3XFgd
3+N4sPgHQer8JerADVTRI1l7Qao9eI+pGpVPvALDJLM9B3WV+F+JObV5GvX10sn2DQ+zYXN9iOtK
0zbKLLbGpbnsQnNIVKGqqoAeTonDagl3nYvUmVrEwUl57dCEqe1tnAVcb/JU5Oy+lfDsbs/ofcCm
m015HRlxD2f3ChMBOt+OLol9nc+Zx48ejKye0DE3ZuMXW+Uhf8fg0AXeT7TUOeMCJh91128nlCmF
v/eL1hmZeZQAFUssW97GSBR833pe8CzhrQ3NZhf8ahCbORyEZDsIXSYtSKuZxsrKYK58JMsrGUqK
Fm23XMKVoqBnkOzTElJSwIYjYti8agSn+VZjMbMYBMG6y7Y+zTP0HUsAzELBz8ZoXLcW9t+8hjex
uAM1q9+0Vh9JVghDqkD2pE8mzMcDwcSgXsFOK+S304DGipxFVGlzgU1iSs6HJVXXXoJTHD4h8zky
o5mog/KZy5EDrraEAxJEBXJZ+S53uUPf5UHxrRu3RhiR2Uk4nEw01cXGmFIu/4h4EcGQFtg8x9bl
WoiIYTxAb2D3nxMTDWJblup2UGPgwVB1hwe+LoFfx88Y8irDLQq4BfUAbg75bMbutoB/tNUcn/Ih
6bw1bBfy1otkmXh7drlceiaYyNnCcfx8it4Py7UM2rbcEHBmS+4mKbqJftR9Db0WpMsmtfiL2DHQ
RSisuAFNfgjDhHY6yXAUnKrPgYk+gGRqm1dmwsLOuM2Wyr9rQP30eLJQv0AI8gpKNLMP+DDradb1
Kuxh65P/q/ktfawo4TN5oi6Cgq73JVWsM+JFWgxbENqdWMD+gaco7DFVGaN3hltSQhxJpT0ENx6w
XzAZdmAQg0BAZ/YJHTaddr5HvWUeRkvMznuCD8B5MWWTNPSzlYEhZE3XFHJcDQ7byXdjMcUAMWkc
I6svKRfW3P1p+Q6XsVIdXrpU7RIgSLdyMlyiJWtkucb5xGzXzuKyJcollHpXQK+0V3Oap7ecxB3s
yxbc+IKroEcREMRkmDuSiSVq+AysMoPPW57Y+YlVy8c4mZCpVxnSBxLHg6lnilDwo7mp8D/zMW7D
TTNq6OkXKMtr6EzU9A2V6m4yaC4y/2z7t5pa8AFbjvu2mJP/RAFAv32cnfoMNLqx9mQgJtN5SNOB
GZy0s2DVodydonTwZmZXbs5iK4lhA5nQ2r7HPaR36NAgfMuOUEXIVQ8oG5i6M3W4FNPjfUAX5aUU
ksmf1CmButKnPl1j/GKp4DEfXzkkIRdiZaBjjl1RN+d2MRZ8e6IM3ubU7Ok2dq4Tzzf4PxFf2RJL
0OV+Tz98RVnU1cceg+SwZavSTpRDH+wfGisgObZOeqYIxbQ02FATJp9YCDHlAw9bFU2V47oViOSW
556CLb03+rCfM5xZE1YRHkC9zGiZZmgvDBj/H3tnsh25kh3bX6mluddC30wDQHRksG+SOcFKJplw
9K2j+3ptMGvp5S1Jpae5NCzdZASDCMCPHbNtfE11hIUO6LkJUCANRoau5GD4vYS+5465po0h+Gu9
O8F78MtwGmGeR9txig6mRFjDKa/ttr/AufDEFd9b6Z4nqwZeGE4+sfxAuLXmBAILj7cGgzdWUNIL
Z6yTn5RgyPH77McMZ/aEHABap9bFawXiAYEkLCgeHClGFvOC8VNabqO/+4bjrfmpykRiELol5Q9H
w58yTpWr1tu3aVJiFxkS13qeNJDA10mfEFkynLHjfEa7gOaU3wyCYFXAFg1ybhlIfV0oX4e+LfFA
XhngO5i06UJ/zXro1dejMhr1UKUkAU9S9jHqPl8Y+VhK9nU8kGDKhDNQ9nZngniGIC0H5e8LlrcS
2z7u1oek7DU38Px4uPf03gbHomKFTFyKjPJ1dj1x2GZTeROPreExmmrGD08DgL8vY6BRO0OTJeQO
y6n54NY840u1XZI4GGojIFeKka2fYLZf7HbKgFuS1RnADJl5GRCVyW9G1r88THtCOZAafRu9pC/i
5dCSzsIPAlmBlvIUFn/m19NChqHT6kBzhvazx2z2zanWddn7fuZexnZpLqAO2+3S0JhVCV8guaSa
nx3XPF47Esj9qp1Sp+fpWfPcNcKYobvZu6ImAixV4UBEzjDVyf26DOMPUZfNBwZKL6ch1gABQpCM
7Uac+U6P7cvSQUAiJ3HJJH3MOBdb2nkCkoq7quYBUO84YCPn9ibmyl3b1j6MIIATkO4mz05DBEX9
KjUJIoKxtmFz4WGdd3PnS4q6qk235PG9ceTGIiHw6DUQdhYjznFV4SbG/rOiVttcrscciXDaJ1lj
f5+Zauk8L3K3Iefq6rhC5lp06xGa/7A+MF1KJ/BN0zyMKnXqMxfUDHAefjz8k25yHj2thdULXVoC
Di5aDyLosJyNIq68sMGDV+/NpuGkrqq4O8PsfijateZHllNx4/sjaS1PLNUP/JnN0yR6x4vwWMQt
FRFGWpmX1k64xtKE9dXzAgZchk2fxuIY94ZxS5R/E/TaTM9uC5mv1DLgzagDDh/ynjuJ+WayHUuP
sArST5u/Mh9omZnGNzJ6lnqu8AKrA/uXugo6QfQbF5E1aofKHaGcUlCAhyanIInoKgsEJFinROi+
n+3GHD7SSsf+GDgDnpRg0vz1EqNnv0sEhMfWhMmxE+iNP+NZxiVbH6V42tRtqUhh5u6DQVIgR1zu
2CwbnuyenEnXPghgKUBAMoGjQj5tJe3O5U5lE6GHAHuugW3OrdwfOU24aNq6JCRN8RPzzGDn/IX7
BVi24BQzRQa0R9xXfBBMZmzwabewxotM9F7yd2u0547eDHYO9baISbKBc6JYGyIRE+aLJKrGPuV2
PABwDRj02veyY0rexZocfhCCHM74UqCfgP950KWzUFvCxoxtXVOPl7TGRbPjUuSYZfmJg9NjGNAJ
K56wpz4Dc0ocT1737Dt+oalr3xRHv+awoMYfSGkpDIXpOrW7Gj6fcaIiT/sEcEp312y38YuWTv0v
aft1/Ir1x8x5sjXljCyQS+NtLoxyfKIOHJAqsp+q3IPB8ldDo2RWMH/HjX771v8rcsRfnNpkVGim
Y0TZ2uEMh+KkbUT4w9SPNdVOBb8UhlyjZonrNUUR1az/71M3x3bbtyOL5z8mpP+f17RcqlZ9wzR8
KmCtDc7x52saTEwjHhSENz0vryxUy8Oa46BYyJZF0Bz76F+/3sbZ+H9udH5HXs+1SLMZ2wtCZfvr
69lizngo0AfBsu7e4Xkb8BmrSM9WP0oEoTUQbiMpMex0JmfE/6GNcAv9/NOru6BKTZurmHP0V1nh
H5/wmtNsgbzB6bl2tMh3BkQvo/qdqflv/4x/RY1sv6Lv0ujNoEl4hOgIyag/P1I80pWcuZnvxGg5
QbM4gL+JBBkRrKf6x7/+OP/r1wK8QtbJoO9o6wz64xeK9axPurR2dopDVzgkonxtJ6oEFDjkfvev
X2tLLPzTp+e7W6jKY+Y1baysf30xFPRpLebGYabh7uMsbsW5ldrYY9e2Q1DSdhA1nLrDds7as1ua
3rugxpnIZ8uBs0m4L0ye9TrP7fCjgQt6XoHe/0/lm//5L8x7dAmdOR5/Ar5Rf32PY5KYNUYMBxe7
V0dqTAsoqVm8//oo/k9i+TdO8H9cFf8pGPj4JbH87UP97VHxtfj8Sul8wYO2f/cPpcX+u7/FYYi4
uF/JKf5G/8jEmH8n28f/AfAFQUCR0X8oLbrxdzpdkT10xBRCMVv7Vf87Gcg/8kk5UbOnAbt06IL8
3yRitgvgz1sAPbh8XUAneltah47Wv14gicRMS63TG71t2pOdJ2ZUzUVxrqtlCA2LuiE2Y631P9xl
XW27r/31ZUEBGeT/tjUrl+c/fXdsv7TMBQhD3dHTEin4vfOhXuyYdEvaoKJj19pWy2VxzwN04tvE
OPZkNNnwbjrrcmDjZ5J5xVdXHCGGZPqhUYNtvMyE6hPmm37+wCbKQObgf91T8sCPyPQ2s6NeDTMU
fsVB/UAawLlg8Bm/kQSyiOos9ABdcnOFCdB7+XKbJHwMgZE5NpYzV03AFwoqlraDTX4xDQ1JKgWQ
XwdEx3RNBbVoGhvm7GhDgx9SvNtvtKqYQEuylBEVzi+fttFEKBH0ikMJSaGmrvyJ6YhnpSWcb8D1
GAv0xCe/wuBFVQhcIM9Q/k+/BuEQEsppiEaktfY+UV/2Vsu0qQ6zREx/8NIahPLkTckL/6+Zg+3s
+avYd21qzsGkdNzmFnxXJkM1vwivIE4+LWR2WClxXtr70uqcHllodDXBziJRyaGU3UwvAhEPDBu9
x1bAhdjOcKwdWy6qPnR9Cj24k812elCzaOhhqktxgXYPHUkZswmel34jI9R61uj11E3lnhGj0Y9z
IqQfeLVgM0uniu9Hpfu18bc3n2XQ98qa7pvUG+STdMt3g80mmMaJWpsQOgANHuXqfG/ymvh+liWM
tQmrK/IttpJDQN1HqUJ9HdhY8fxmJ0SuBFpibuJAx4BV5t+kxeQNGZuVM00tixfS+UGyiHOb1USa
UHSKLIYJbGVAJmsgvcMl4SRIz5PTTs1z2o3OWyy9RTB18Lkd6ooFA+ikAb9xHReSGJjfl+2ReW89
+YmVXGGR4bWlm30qNgafKF2rC9hWxkkge1t+9toCOinB7RVA70aOx6RRBCt+9mNTk2MP4PcWJblc
K1GBTcgM6SMuJ6q082FzCtoyx9LizPiz0zj9gCqCNY4ypw5birTNndlPDFA8IbvQAX19Riptn63G
aHGvruTl4FLZttppEO9xqlVTdSgtNu3BvJjxwY1brpfVyxihJLUjSVTkMaKKpRIbKErTf5S+nz5M
SQzbQJvL7ibF4PFiaaPTRqvop+ttAzQEXp53DzVUDJhF+TSc3bRNysM4NDm9bRplAjX+7YPeDQkv
XM7rNf1ZK0H5lYqMHWBDPDGe27uYkFZeDxavOeGtwwLMc9hIYXJTn16jM+ZTTwZtGns2OOacqz3B
NjJn+BW6J69Lm/sMpiWVEwxjl3bGzjvbvf29Tvz11cRqBk0GqPadrYOWznJVfRVIJeGCYvdrpJ8J
UMk8u+ZZTwrgvB4JsW9WjOhKjMhxb3ToRE/LMvMldsbBfyDus7zg1Ch+4GbFHhLHg85ycmvi2Hlj
ASqZ+MpyV1ulsTD8o/JFmCxygcanZ87Om3srx5GK1BeyMkGI8HHPGVGcwVDFA+KRtwpBAeReUMQ2
xSdRqxlp88viy/KY24nbfaZgSIFUuetw8Z1FH3DG1EDSTLus6qD5Un8n2rYMkmmbKoyNDYUYhy1q
MYwllOP1t4zcfGnKJJfQlxNS2vZH+aU7k/naRGi7IdpFd9gKRiLSfivWRgdpqAu0ObFQsz1W9VOA
13l05/0Ire2FPzLK90rwzAryL0UcfgvqON+nzcyR2fomm/8W0UXj8rnsxbTp646i0ergwGxCeKfS
JkdI6Bqv4lZkJDaRkVWuE6J9TYVUFfaU2qyBUY96f5QVXnWqm8wOzd/6vQAQv9cBueXlKZf8SP8X
W7qvtQEWiU3pR6VhoQBkHyuUTwfdMRbDXHeBL2vHOm+PKD0AY0/c+dhmCsD8yimUe5z8vbZwB+au
C/IkQYKdlvW985SUX3OT+TVEcVdloGp+T1fL16gVf41d3dcI1n2NY/rQdvGrvk1pyzavTURmYaps
U1xtzA16rZYw3Llfgx5sIXr1vsY/7i/aN+528a+1nyR+N+bELI89RvpteEyEsKoIPR6FP/saMOcm
xl35NXbCiWchnIC6eHDSVr6yAoa0ts2qqhw2/cjN23drQUyBODPzC49fQ278NfAm2ZQ1ofM1CJOc
AvHVbvMxN49Oop+APeWOJUCw5JvdYBGyP3WuvoGoNaySrBfbGG/RNoXTPMhAzszOcJ5uczpKfoY3
wG0AO5VfozzpzBUsPc9+9NJt2E/zUvugJLd7UhVm1sD8EgbWTSNIAIcDRV2MgcYRs+HNr36h/ey+
xAW/KZJHf1McZpBWHEWciV9UAddmKdKKseOh63iV3DfYafBHVDkCdimz+d6ePO+FyWoYSNcWAEea
tBpdCoJgthzm2ixHgihtiWSZwQ6Niqof3yYTMjM7mAUFv+jpodoVbVsCGsX9+owfOR9pWeqdJtqA
f0Pos9+YCI65RbFPvDojbjWhiNOfRVMNX2syq+RMfiQO359daVW+gVifNzMARqWyEHkOEb8B91MQ
OMncG4skYh5qxop8b3g5Mvcs2CYjjULCoB2s1q58asDiQHUpZxBuyCM0Ej9tnAsQw02Ab7YuCkNw
++KIszqc18T22p2DFelE5YB4zadtSWKvWPXDtYN7D8nLghRHLLFuj14iaxYFfs4d3emWYgBPZUgK
zMC7LyEusnY5rCk3pv1Sc/6Zl5UyQIskcHHqp3q0Is+yiA4urH8Qjk2AiW5Zuc4ZhHgL6wjROxyN
2Ic2FlN3pyUed1zUNXivkqDcdcV/7O/yAQzkLl7i0UTiklypo+3G9hGTOhUN/QpddZqalJuvQQne
bi71/kMNwtX3s76OFewpuVDyRzEp5pdytu4yffTux3EWOHg0vYeAa3P/SFqIRZoj7BvM89V3BLDp
Yg2QN4MMmN4Nl+b83dZtaezplZ9mIkAFBc/j6N7SkqcR+sCd+NmwH7qbVryWe1BQ4pXf3HHJ+ibj
kwC6DRJscbGwIEclw87BVvujduuKR5RvfpLAb4DjW0zLQTYPlDDPsiQtg1D+3cu87ufSZax/ZK3g
ILVg0r7NnBbu4niSF2i3+St/LXVqRhsOj+u1mJUNTYfgQ0YkC0GZG09du+pmQLQCi+BcQPs+1L1L
Lq2lridUNsY3wste9jYBOihh2pf6fBgnLyFBJQQlOAnFErhztRFZmpJO/AkaiY9HWteG5FBLhy5t
jvjgK4d8LshfVRPbsJxbzE4mGXy67aiv7WawnlunFPTEHfdGuCYJFnXMFuA97Z1pt7SSkohxrieV
rA92wVIqiHVrLHHe+kaPVT3N71KvF79sIxHnFfliBJyku98qLvi7vsise38YvNPoYhzlw88tPZAy
cQouBdH3p9ZngxOQezG9LRrmaAE7HHljow9/ssI2v5fca+iXk8IRe3BN3BRsjuD5DryghU2Z/bN+
YmbLr+mO2h49ULOqfVnDVANwvXpjgHuFX2IYKw2NWOjlVke7cAptwTOhN5PMfNAJaAJaihMkpGmw
t/8cl17KMiBuafPQlSJZLkr8WwmzTZD6dXfbO3nWBzSsmvtsJX2xcyubOotJ97+VzTBawZquJu45
4menepgya5+xTyULW+ris3LjpARmkKjyOovzXoY9r0d7hVdkU8j3T26qNjvTyOOYOEN3Ktdbh10L
kXQin2yhcR5rGM/G3r5OnU7iGs5a78S2v70rYBh0QQEsOYaX5OROkFO+Qn52tf0PPS7SbyVfgueZ
sOiW+OjJ2LNtg9/ciLh8Tzx3fkvHno/b02vz3VtR3HY4noY+5Putfa+ghNykjeFS/8mx57kz9DiG
YRXXdyNNpvhz6pr3QxlN9k6dCG/CGGP/Qa/zWPCOG++paKGThNRAuwerJ8vFWWgSXBYkVTmC6KrF
cG6snXN07apzAkiPlR8ADsS9NLRivU44I5eRDyaMtDW3VVyxovcdqIbKxLVpgomjK29ESDYlWzC+
ie5zPbVsQNp5u02RDdgwh5bQMNopHsdAeBajDHkY+/AeYMV+U6W30HHKKSTiG5WP0QBMkg95alzU
bEUwZscRMVv2WQHfK6hKs8GJCyyNzDBB9IOp4wPeza4+u6CzU5i+qzaSy3eFnL/1jCLVb6Xt/+Sl
f7PRPf57xDTMqUa9F2mrPv/2E22p+/GrS3/+SKvPP6Wm7Wf8VpoM9+/s60A3s+rakCn+fyhN1FkB
gPKw7nj6pvOa/Jt/eHrgUWvAVVx8O5sbyNVQgP6hNKFBodGg0vCENDxCpv8r9oph6f8kNhm8ARMh
eDMXOTCENrz1n/Ks6jO3Hbpikwio79wNk80y7ohA3EdCQHFmm/jd6c2GkJ6vvltsacOWc9dt4/n1
q+6O8y2Gc/pFcuFWe6ygPkCI9N1sa/pc1mbsQ57ozoF5RA/Lr5ZNwm72Jz735WxTuhx+/cS5TedQ
qOJ9yQ09XPoBLEPnevWrJJWdnrjzNidNNfNLYjfDdcu658GaOvva0Rf2qR7jaSgykQUr+5Hbulmd
51jKBfd05gaDwtKw6PzE3jbkqbcz98gN07xMjiQepvNv6TCoiFkV1YWj35agHW4l3cu3qa0+smwg
8Q4Wm2HONLZ4u3Y0CyZrEiSvZC6H23ooXZQst34VM4AIaSfVQUlsMeWSujdqaPpfqSDvRJ34afuX
YuInQvy3n+BufzA6LFdj47Pq9njL08SLz7Owf7XwtI4pvI4jEe93N+EDXF0zv2UPv5rB168hOU8d
iVjUr1/v0qPe4lYjfHkzLc3HxP3QzSlmxBNC6K1XfVjPNvWvYMaZLQb7l5Vp9auvaPMNpIFzQ+ml
diRWmN/aVK2SpZBzyEawD2fX/sVflRW5DpX/pAmGYVY9un4oFit/NjU+5qykZ8cZxgkOA782Jkn3
OBi83yXu4ki1S347WQ7F4PB93ZuVWqzbTvD2GRW0K6V6WkkWp8Ca1MlCOxLJn6MKTFWF4Qb3Ks9o
4wNxxj1Oucki2bHFlofb/njsS0A94vM6bB9uJj3nuM4lldcNVM1fmVu8txXQApzQH2WXvXfU/QRG
a9en7WOtwEAefYtfGRuuHppt+b4mWkXVJy/KkQyetLd0v2wrSU9mzR+E1hD3iLPyw5xj58ay8+WG
p59F66nBp+iNNzm8kDuaJiCw9dia+U9ftFi704uYY8XYwgVxvRSKNMj14rFrBzeip8CFr9PmV/oQ
k00bJwrrPaV7L1qudyFDmXZLAN+Lmt70rkuYdlHi+OgkmGnqPUou3Qh8bW8of1OR1mClcjASXvIK
u4drqO6NpBlbW2tOTz6YFdqOMbtJd5gxrvVu8rGilB4rt4LxzKMkPrrKMz9MrbbwVXG03+SHgcrF
uIP3UK/9ZUiAu3jUXn1mmGHAgPgJnobZXwOrEwXHT6+/nbjgvRqa9uLPGN1gZULHsHLnvtUm87VR
3vSQWS4u3MSQUJ7MhdGIrtOrdaXv2Sts/Zhoy/SwJG52w1WvXgka6cjgsLDxdrRjWLdactPj6TiT
k9D2ekkxmdPXPScgHXGrNiaqaQG8PvjAZ7m0Bv9OaRh3WxiNgUPe6pIv/nqTNAiwU2yYIfU1A1tY
dISF28a2MQYUT9UDTFNNY3qPCVofIFJkkYtd5WZwlHmrVfH0qNWx3Lce8uhqu8mZPDzQb+HNzmVS
ufle8rL7ZS7sEz6+nwqyzIPOrZLxdZztM8MoefAK23RqCmxjsRbobf+kV/xtoymvOlCesQnkr2l5
h1W3teRxstJ8Ql9Qmk8C+SNQVTmdR2G91K1PWEHp+k0G/P051/AfGJWw3vu+ARiYk2Mj+65JnfXY
kJ9BIG/za0IsXm/0515z0lefFMKrapwzpzesVcMkn1zOL5EjBo8Ljt4mrMzLEdWEaCGgmeFMt2D8
YhuCzATnjGM81MMdB0p17EqCfhvGduVglA8BmkN+NeiZuDidGz9o+QpRJ27okOk0BTQJPwBOkAyT
VaNWSo8aLy0+mib+7CCIwOOej8D0XZoDV5rl2NUfFc2tWgBslDU9XSDxXpspozJk5wB0rwwSd1UZ
TCixR1R7lzWD1t3w+W9BTjCGAVSEW7mk1d5rvfYZhWZl/tXts6w1HOwJPQgcr7yws635bTbddCNL
2HyrFVUFkBN29twy0MA5j6TRUiTXIXRqpFRYIrrJj1Uh3tod5YepgZijreIbmulq4l6pwYVac52f
V+rhL6tdJKFBjuqkqhl6Scr41cEVhbCPBB8xtfoR+vkxgVARafEw/hwtoLWZN+Oe5/fFvXeF9Zsc
Yl+MJw2J7NjEGyLFq20aqcrSjDrCs5e8JZq60+n40nYNnqIr5IPuajEkvYB6B/+XUEn7ILVGHjmU
TEFJQCpYcIafOvTiV6BcnH7ZZPwUEKU5AzRP/Vilp45c53Pf+OsL5mXvasEFun0lzBtXJgY3YWsx
zvRVkkZ1ED+QEiZh3xP7WY72KuzTrKfVNdUw6xGe4BgZBlRp9nIAKUWMQkPl1A32YRRZ2beHkjdC
2tXj3qqBMMfeYJy60T33a2ueqfDzbw208Wim0QUfPU8qnnekGKSV3cMff0BpWW4Se/Kv0mHNP9QE
vAe6DpUVdfVEJRv3Zx1/CxbK8jMhYXVxSp8uTHguGJqset+ptb4jJ/kItY1y2pqow76Eg/4JJAxL
hDcvTGjc8PsjbXTGlVc54l4rnYxwHxrp2eEF6d4eiZQ0FPhhWnSvesuTL4Yzvwls/VfsGpgFY0sx
aNopHdkMcFSHc1NzaioR2niduBzT+oFVvUUVsE7ruNGk8e1Qt/czJSYHo5EXWMAtdgzKPNtYcLV3
g3G0+fl7WA13SsyQ2sZqBOzQg1Gnb+oAyv62IVmbL+58J8ivhd0wQqZuqXOXpGstHrjWapYXvqtE
plou4t6zYAJ1tAs1TXnrdu1db/IASEvjSeLMdsr1nRMsfI6ZNiLiu9/pQ+MyHTwzajpN8KVNsTwX
Czgst3g0UwSbrgNSTDM8tjQqv3Yc00jo+kP/gsbhXnGnqSJ9MvV9Dc4P/nQ+vq9UaFBCOkGKir20
u11tfT6JMrZu+0pAErJm/4HNJd7yelLMXHL9Ra/zucNZ+IjRNb5tjVTc2PgVI6ulB3xMCIKULc85
B2P4gQG3juhd7Y4G9rBoFDTOy8lkBlscc99Myvpppl4VFdJd2ghcF4LH0D87PNwuJRlx/N1UJ58s
A4kS4VwYE98agttIAG24LJX27M2l83OBv7CvOPgGttvLiMGygQeu+oNaaGdLGY/3Zk07gzd6bqCp
ugzHfD5Ln4z5TvGVPpv2cEFUN4MRR0fUO5p9JjpaHrCDXzDX46vrnOHgs3W5EYL7hJf2zrM5lK9Z
Z0wkU4yWadMSJ/pNmoNtzyi5rDMir3As5C88kuVI0ZEjpvu5Jdtu0uNFF5JF90Pi5qFoucUltU2b
QQUPZLXoFseNbQUejPirFFL71djiGcVPq46ePniHBj/2QVit9rHI3DlAothqmswl4neKwyRV65WN
8/tu5lBQgUL/mTglhQEpeDqfynuLUPv9ynnlYFJfdV0vFqfhkXZdW94Kqs8CnfTZLiMM9rho+u3g
SLmrDDZ1NXTGAw+GAS6Ya4zRyE7np08m/q3g6fYzlgTEqmbk6oL0oYOpnjx9r0Gd4z6eC/NC5YFg
D4yfwAjNUU1Xvld3J9cqzDu+sc0JQJl98ZoOHbjVB3oj3D6/tjVZYwyNhzhYFnt+GgfR/qBpiiS/
Ucujv3JLUT2Yfr0es0tJ/+aV55WQEbomddCp+xXK3Ki3D6hQ1X3pC/Gmm7JDrbQdPNQEe+uIpwoZ
Z4vI692YtOJB8RWloJwaqncbFeTImbB/sWmKo0GnX5eTSHvrGQIpdlv8RXs2Vi0Am62iDWQwNQ9o
Jt7d5DfakVR7MfE0Gtr7EUAwFQjOZkLuq1GdcMw3bP5L94MHxXpCeRyNcHASeUcPwHoYaq48qXvq
AATGfZlm1ge2lJBgtLHWL4lflKeKCOhdalYNycuxp00k9UAVyty+6KKTIZWa61nip5aMO65JIsuQ
4cyo9CBQ3PWBg5WjqNOTTfkDRHESln0/XgFQTskpDl0wO/4EJC9FwkwgPZAhDtB9nkuHUACGx4+O
/4nmGY0zI6RzNuPtcA2e3opmwXQC87CPSLj8GJpsjdpuVMekk+M1lffF9ZgMP3I0Uv7SSuznkdN4
Ijiss2KTJI3ZDCbl+OCuzcHLWd/wXl+WxUWVn/JzopwpGhXebwpjBVsEbLAEvi5z1qcAPdbpPad1
jEzwYv3S/Ua/n5IkvfbhgIUsoziULWkSzaZWHjn+3NNq933Rs479MjnFme8rICo1RcsUO2dXt5Nz
1Q4iyk3LCFPVXs9lb+80hlIyKlZ9aIRcbxo6No+LO+ovsS0g3biLE2SCNjrbGK7HfPng3gmusZLe
sXStfY3FP9L8cl8I/yXuyqd8Xh7LwSY6C3MgyNLlqaorSnF7igLG6XkuMWX0aWa9kVVfr7C4A3qH
v/gsiCjsDNd8WdX4hhmgulO2ywbKYRFr8FW4NE3G01x9pA1FWHmpv7OZQMlVVAIoD8ew1jkqmErK
fDNz7Z417MjXmNv6U815d9+u2SMSw8mVKt8qqPNvBa0LYzavtygIZjin3fuSAifdzlIQXZ+6mack
joMQ+VKeIXK2wWzn3wVVdex97Md4Er/mimtwrW9rbX6r2XPsie7dlTbm18rtl+s4dsTZGbx4vzpm
CK2tCVccCRTRYzxXuON1YEw7ToAo3NS+5GNOwEVriTH3uXExsVZH7WrV5zzhNDloDemh3EOwsJri
4CXZDcdSfcc2mZVgNscAMbQlapykOa0GuiDW9WvTHuufc407dYdnY9xltr6G8GDHEBz9/CQS17vy
1tH/jr2jD0fPTiLc02e200z7vvlT48l1noAkGra2h9N0ye3SvvVpST5knIUhs6pfy+Aqsr5ABwdB
XDzGArOPYxbwM2H4zPG/k9R8XDuLPYdvXNLUvxrT8ddEeY6ZOPuKugTDtUeYtiUgWxu6VRVfpTXP
TZScG+nHBDbJd5oZ6LqZO5tWlhHprXoPBP6lKsSV8LNn+vpY0kCRpDMh8wLdqH8hke9VR0xIEAz1
PRlSWyIDjMI30OK2uEhD5qWXqKu6/tpq/ivNzmz0jPY4VvZVk/OY8xTA/9rrz0XMwqbIOb5Pwnmk
XizKuSDgtIm33NtyTn5ukSmbvlETEJYwk3eAq28SZ6LLM0sYrVV9iC0XahNoWfzObDcy7C90B5W0
COCYaL0UR0G/gn5UOKezBapurR3icn5pgB7dm6SnDsKvzp5mNggAUDh0zD8UlkZlaoU8tl+Ihlw3
qpjPhqY+0ecwHzfLW1FZvaCM23wyRPxammK9bzLtrQacvGun/psu2nvMHp+lhRPT99+nJfmVUTQ6
QrhLTMU07v9KCv3kNZy7wfgY+I7YxwJye1jV8EPWLehg2nMR0E21d4r+lAxO960RAjFa13MCMabJ
WVGLr8nlZhGmdJceT5lz0Nx4ywWLRtG1/pEnHiXSfbkcrEKGsMzhoCjoB7Y4jE1JZN2EGsISv0qY
6oRzbJP1gwagefNxYiFq1yuML298mI9DJY+E324qvFyRLMa9Mgseq+oE/MrBqAYDtaZo41gQh9sX
ZLtuKyWCgjkNEV1/xI8HXJqaLXZqFcq51uzrzQvuNg85Z/PEMQM0T8amwr3DH36oKZL3Rgf0Y03J
huJsObEp8Z3uPMv0ZavGFhtHv1TJVrLFQ4RqOY+sBmJT/OwOUxFYcEIoUKJxd3SbI+f4e7GKC9+H
Az/lwVmzW0zcfbSu9o0VZyfaQqZg8YpXdjoPIwQwiM5XtsZB2m9VWGfrc7Mm2I1kKsIkR83oLUkA
HJBTmi8vxizPWhHfWoplWmJqh2LDlrHYPRHvj1kLqSNBkeTJrDAWaY56w6F3xTzMpr8qLdqBdHls
uJUdZmqOgA24XL1SIgnXjRbv1rVwf3QdRv2cKtpgcAWmOpEbzUPfjM+IhPqhL4R+lklBYainWYec
/thig372L6ugFXOnZI2A4VdYDmIv29ZD3BWlGNZL7RneSdUadXkp4S+wrW5oTGk178g3ctM0bP3s
bLu7whi9U0wpZ0h4YX4fakJuQ1rWZ8vvxwsnVWr+cqt4Xf2kO/X6mp4xXqgejWBmN9jNZfXodlL+
jPtSf0Nis+C9KuOOuFL/3G14w6xbBTgCdpgTMt25wGtyTmorVH7/9ZZgdTTUjLikNkO9ZdzrOaiG
Sw0qWRfFFV9bez+6FR/wkiz7GIPFnafcartP9A+9kJtoNDiMclLv9p62jpEOFvo2X5v4ssBriozC
l3dbw/zRalj65UqxgdKckW5s2b64o6yeeuJCP5Ilbw9YDoa9LHgqmdNgnLVuEvdjKnj3UiisOLoi
92A2Wf8GXZOO2YEEz64jusJRmuI232IM09QwHYrOHa+Z1hEcehBxLV+4ym9RHZoRm06K+Ta0Uzt+
dA0sov7U0tEMyfXY222xJ0tm47oprXtvWT+XJIsv/ErxKauBEsb1v7N3JstxI+mWfpW2u0caAHdM
i94EYmBEcKYkUtrAqCExT44ZT98fmFm3FEEV2cpeXbM2q0VlqVIemHz4/3O+g8fP1kMOvEaox/si
RnjGitIcC2Jgd6XTmfQ4lTCe7GTorzh0FJuIxXc7SUoEGIspk0ChvI+8aXqIyjLckwaUfe+6FhCf
1TwhmzORQnbaFfAlsS5itvH4MOdDVZh3NvFtftFN5do2Qj7umoqG4gc94zieHioLgWrV5kAa4Bvs
2MZ0n2fqBke7BBlSmLm6kDXw7g6GAtsXozkq4h4/IrbiPGwwY1eFHV1GZYbInfXvkt4mmjwU+UQp
T/vES6jcdFazd4uq26dKuT6ea+0m0pMvg1TsVu34YRYcW4D0gDUniq3SKxoZbvEhlq15D/XEpNZc
oKzs2hy7S8aBYavr5PfCBAcNIJNiD9opXlfpnF4qm24x8NvsgshBY+1ifQA8T+7Znr+2/DajHDnS
3Ccyrey0TRcuD1ZBXT2Equvpq3AfeDOxcdsGWoNq9qHpPoS5aDddotes5iPWsym39gXwFXSgwBVC
iDrYUFWIQwTLTQx3fo1yIjzESWY8jwZnxNZUAHKWWcVs7eoKdkHED6dQbbihsym4GTi8upYQT1Md
XMFyE46WdZNN/Yeumqb7VpDLVmI53qNC69ktlwTxZcEdeHgXTrBKfbCw86EmHwi4XplvkhgbWl1O
bMmX4iptXHhvUY5+MonQSHJk+15k2K5tG35rltAzoWHjgBNUxtbJugcMjv1Diy14M9O88bNoKB7T
JV7Mtkfn0EFVXFGyJhHUUdVakfy37oVZ76i10DZZpCVGTYVJ0Te/01LNviJiNdjye65KbIrUEW1x
lRQiv0Tt80WqIdq2MEf2EJTrXaU7FFA4c2HXA85M3/DA92ve9sbQ3fSkDqP2WVxw1pBeoE/KtlbY
fe5sIF1DCogtKGRxEWOJ3MVQCnulBzDKYT1SmZzDYwsw9Lrt0/57mDREwuX5bBymHqUpXH51KHVV
X9GKSrZsULfUuDbIv9qtKTuD/XYxr028Mmsjb90tflJrUwwAm+0g0HcjVYgjRUt9Y0Qy3qKL/NHH
OajvJBr3YqwGIkwT46s+klWgLIzQUdjgubcMXJk29dlKj0hTmOvx0FdFChV1dtfAu2vUNXOxAlrO
vB517hU1GOdjD1r0isgxcz1ETbOp6AX5IbV2VaEzrjGVfkiHpN14NPT9wga4V6KqOZDb7OEEzLts
n1jZM83GbFdn+nCFtRphmp5pSDgc86JJdetDPKNAbbMs2JZg0qNcsrV/ETeFKd69PsRwGNiL+tbR
Gi6yt+XKU6Pusz7Zdya6doVJGTurX4GMeejh++wgSg+rzPHiHUgsg3SURUnloFlZCyHsj0ZP18xo
vPlCm732m952gO6tefihdXQyDRj5HtBOmmIBHcOrqZrrXTNmHMOoqdyir6Ra4Tgald+Yb8AoxN4u
Z/EEuojyapPln1yrz6m7kkKGpAv8G2KmBb/s3U4xXS6AqtmBuFb6jl7ff+zr/nsc5+F13rCXoa5v
D58qSLbXVQyvX5+b71700sXlL+nsQsMh5ejQ8O1ePkGNqG71CQIneDv1JLPYuxUv0rRAt5CpBcwy
bM1FquMNQpg+1ujA82Ea0FeXi44O3XnIC5EsirSO34ZH4s+RTRH11phf7ubFiJKjag84g8dPeMob
HNd5iVE70R6B0RAV7yKQ7Gy3/wx9Ir8zWseiayWlfY2h7M+hQNCHaFI6n1GXNlcOzJ0bDMv6wUix
01NN5maans785lDmUHQhr1TYlo+9zt2jOQcQi46vIlaA4yYNTjlyB8I2glA4aXR14AYa3yUmYFoz
I+InK0y+1q433NWiGPYFQIhNpEl9V5sTHWWhN2vP1r3bVA3BPoyjmN1krLo/wwhAwzpHCYuFyWN7
5ZjEo2QFCU6wEr6riFfHBJ69tpwuC/zK4GCtJv4HMiK4RWNEprGObJE+GLTONGrrW4yF5k3vyWBP
0Hz5pWNO3gtdyafaVClYvJQ7OwuUivVyvVg/ADIZnXoqApqicAeW31ZmZFaNLr6p1UBB+Go2c47J
kH4hKaBG/NojSFrTEyJ614ly8HX99yUhHtkiGFEOwWWF5tWpDuVA5kqCfP0idHLQ2Dzv28LitwBv
RaRpKlV+nazFi9rZL8ZUhmmPpqWYy8NYdz8ZgrevfLGxCjE77W65KwXXehsQuzut8U2SXtUjtN60
2TTfYs2gJye+1pB8Fee+xR07pTjRfbKy5AW1PrHKRV1F63kERYy3mlddZF9xjhgLYkCQHRtQ2vW9
ArsYtRzPKD7TZsf6EetVOF4poicrtuvyT/DUnecv7r76Mm3bGN0VOlVSDY1pUNfeWCU/CI3Px62V
NFV2A9dIWw9u6RjHBEqP3MycJKN7M3PMmyrQRUNst24Ya4QKZb9pCAVsWE0wv6VLdoact/OMoySg
ihI8qCFBHaq54X0Sw5Bh3ax1u1znAxw7H3bddxP6Eh1ZviBcuF0+411OohQqbtOoJwRKnH6pfGef
0LeROug1s/aYg+hwHgtCG/MtEcopjKiyT49ZabLbmPLK5kX0yDdjuUq8p8FKTXVFm+Zjh/dpjf4q
qJ7zsCnmawntwkWF63aQuUrSJ6sWNu+nGE824aVpodd70zMI8xyyRPkWj+XjXKIpXRmQRTYOQNQn
HZvAc2/17bU29JqANhcSgTlbKbZGMwgzB8NUSZoooNE7N8QpTq/JIEx6CplILxzeqGOITGdtcD4N
1y4oK7Aa1PS2XtZeNLV2nHWCkYcMDgkeeM5FtCAT4rrJqNhNWe7eUtxmjrAmePldNLT0m9lnuAcp
qzF7HEDTpDtJciky1SZKks1A+yPrdpQ+ChqiZVtf4vdQFCsTO4PhAD25UXTuDJmRPpDE4PBRLQyr
Mo+IQlZFh6uZnwGNNJRFcEmtBP6EFdn2j6DPGsr3Q8lBLqP2G/q642VfM4IZJrinZv09shxb3Jhp
CdGQ7MrqTwwYxo1W63IBkPbJvYflvN4KKNl0woqkvtfZKOnHBEhWeqR7WtlUeqr4hmT0UG66QfP6
Q8Gv5riFhd0nJ5iNaxKQTiy9MroDV+KsI8nrvhKlE7o+Gkst2zQmEzOCQlDHPkkvDvIeIHDDPq+9
XKNbQl4Pf1eled4WvaDV/jmWXuKjzoMICyR6zffne0FAwmtg5HsBi2Drabp9Q0UEW1jZFpcGksxt
ixiHNPtoN0dVCzwyENy0NvnB8aQg7bMJuo3nTBu2djbUoiz7xB7taqZuABSNsnFsT3uJRWutWa7n
l7PdI30dizvuJoSCZnrSAJSvnWC6c0oyi+KMEjpbkNbXOvGNfiTb37J9rFmJLyUN8WiKUGXa2peu
nIHztsZdSwHju+qYLCqmTgxv+Q4TDsKFhJMJ1evjSBFk3Q92cFnZ4iFXCmO9dPcSR886xZRFjgZh
nNDjMJ9PfjRT9YiALZdYNdgaryNMrxOlNJVyyA4b4N5pvZ2rzvuMM7byMwOo+oxmcsvzEx9AqYZ+
brsf5lASLlBTUS9Dl8oo0xj9qY0z9gjow8J9RPoPgaM2OBGCQTD8pFtcPHjiG5Wi3sRtZvpFTBVI
lXNxHccqfqxogVBOwkZyWdVF/cHqrfwqmsKPec3m0JmqTx4V2iEAZDxoDipa7u+qSkgXvXYDx80i
6pF2RYUIifTSryYyo/FCNOmltZGlMd5SNOgPc0krku0PETWttYnCYFxZRnbEJ3gHUQC0sXUryTKi
YrzXdL3c1DKRfqNrtxTHlD+U7C/yXEH5FMwDqaNjccdO4sfdNPhwue+LjG5u4w5bADMRtibncoHM
+HAPbjqdeq5X2NU2lXPoF0Qq0PRKv84JIRLFuCD6l6j0qsIANgCJ2tHu07EnzkeoJumuSBDR4dee
+5XdsnWsm9CmQQDcBgCVqa/DKYLyE4bJbe1R8oxUuwv1ityUzD4C9Ij80Jz2oZFt0A3LfRknj1KC
e2nrEIlqQEUrwKp/8BKXCp/RlZ/olQ7PmBYporUVqCU3ftSqKIVnl37BzRHdY3r/PEKi8tsGvq83
lLTNBjj/tgo3wuu3VT2b+8m1ILyUrE56cK+MYcRgkQ4XjeznXZWI7geS5u8GEc3AGfMJ5BeNwUxU
n1IayPuhsdxrVIkU4eYou8yKVFsajph6mnCfgUbaSp2uhWnRYfQMc/7OzBRTCEZdYdelcZlbSt9m
lF8URZ5VWMc2CSLjEyraTx3YzkupZVQ6wmfOUU9B0yZ+ZyBDseTw0bJArUbtgjmaelTCuEZvZEzD
uZXTsztyaBYEw6IElj+EmZshc1dx4xozjWt4UFseq70JGoQl/YizDwPeswMLdGnH0vOCDLASBFtw
T+FFOq58oG30PdMUm4pxdCkyJu3ameYriOnuvpqwk0hnZMFHRogGh1aELtzPZWoiVxZ0MSbrguqH
5pej/ILeOdrFSuP48GdamJeq8AhMQqpim/OMeCZnuxIW6kPS0VQyjPjCg6FvKIBlekvVWztMuX27
xJwcG9PN9lMJMw2AzF1u9l+T5IEA7JuUDIUN9LM1ZbajDqRUirZfT4l2a4aVdpG3EwIakX/Fobye
qvCqaeDEQid9hP+wmWLFRnGg3V7rpIyqIPjWJzCQ+mz6oCySt8vpXrkuZS3XORhKXUc4XDYFXn0M
S2Q+pGsXELjeJgbAF8o2EgsqIvNu5aYaMXbDYcoAWHuF8HZCWuzQ7fImGS2YwHo+HYw8JEA1DoPF
NfU0yuopUdjqYpFKGNuJzFe6HC9HpfMbe29rD6hkGscM81VrWlcWh5K8G4cb045vbCv76IbuPkpk
DGky388UpDiG9Jy1+q94K6n35hFsKy25trKEArWjPpZtdGghvQZp9SzY/KW1BsyoKb41lrHrw6wF
gzMSXKYX0U3QmnB+k09g2nYirFARtndg5o6Ngao/Hi5mwKVUSy5E3F4nZWUfG71J5QqJCTufvug4
0GXrkJxEmSPUKwva/4hl185CjivK8mPktjtRyOBOZcjWS8K25kYe2i79kfTmdVrWR444Bg6AIlkn
Gi4KveCtzyLq/66OLiYZvxpjyq6BcvYmEKX1RaQoh/oogtKHpmGFAinzk6QEs5ab9tKvM7dKGwfK
ec5w73Wh2PcDRhTPaJE7GnWOaKhHYb+uTXlpd61x3UjWLUBhpHKERGyRlGS0YFJipPoI7rcOGtKZ
hk5tlOXRzPnQvEiihdEnD3NRXOyNKLhRiGxuhgzMv4VAxEv5YdlAX6tiiZl76x4D5ieX7b4fodW9
cDmBaIVkKec4ZzN7khJzqfDSI6la4iXNTPONKEHUWATUULHU0L/sbyQGNF9wlL6FaYNltxjo7KWV
73RWjVHJdS+zpG78KB3uYhngiup5yG6q1rh+5I4SjnvoSHjcDc14bAVuBsP6xNJ21AnagznMXinO
dImI1bAv0rLlJRhkfoehTNzWPaFT3P4ek25wmYTGpu7iCw4ntCapDKVBtYtqhfS/+kpxml5D0i4J
AK4vZzAXsaX2rYPNt1VUgcIrfRaYQ7JPrETo1chaysuPVTag8O0WhlDJPns1gbj+DuvRKvwOtxrg
E3bXPwYysK8wRiSXdCc9gKcGQrm4BlfesydcB70lv9uCfVxc53+mxHf5KE8ISS/IYVk7jXsH+5xy
1JQGa3S50ATayr0eaJld5m6Z/8Uy+C1zwv+0iFdIi2/5Dq6eaRW0JyaDl3/jL5eBtP5YLAECOifk
E4MYyn/xLPgTkBSg2CSLNtwXE2LPvzJeAVrYoO35N02TOF5h8Wd/2ww0/gwShL0AYlhjpQtJ5V/x
trd/QSNIxv2PvBmG/wktsQxsO1AtUJYv9Ax+56nJQKuNHin46K5K4UU7OtKCyniUbq1UfENjmV/8
dGv+Hv5/FV1+S1xV2/zv/zolrCzDQe6AVASqiBRxdhCnw6F0HphPKo4kTWD66cS+MbBi9Q4x4wXF
89e1LziRv4fBh2E4HiVjW54NE2XaDIOt9ZjcPHsDQSs8pAEqFpii4jjRBN4FTcM5AzIax7YBcThL
uLl+51qXUc5/hW1JwzY4ORswMU4vVqFC7SimsnGtqI4ktAvu5nQ3J0Day7K0vjddT9IZFZpDbpt0
N42IRCjabkv8U1rdEhBnfrHixqDZIXJzlwRx/0MRSnLXWYpau0UhdOZYThOIgLeVXmbG0aDyYPvI
m5BlEqK77UYl9yGuSgFUjDp8HekB0UZ6zhlBJO23zspIjrNjilWrwW62ZUg2TITA6susplvpVcG1
XWUGqVBsrjyqix8g1yPkgk6wznvkUL7hDFiTX+7cb80SV/E3VTbln+1LyvO38r9DoHm1//1P/9Pm
EpBYP71EvyDk5M9ZfDKXvPwbf80lloEvSVDZ8vDQUmMUAIX/YuNI/Q9edErG9KtdfEk/zSWGwR9R
OvKQEWFuB1L801Tyx2KAsj3PgECMS9b9rVzx02+bb9qAcazbhvAMKD3SZs762a/EGjU0LjMe1YpJ
fY1RwK2STqf9/tMd+cUUcjpj/T0MNXYTMgBK1RcW8k/UKlIQCOWYJe0gNneXtLTDPawCY93rYUUs
3eQ8vD2e+fKd/vQdG8wingO0yjBNZmKm69MLC2ArDwGi5RUi/kSnlUeGIhsuHa9fvCLjUGs1cKQ1
4j4wKxXlJ7epovoQ207gopFpvbKmp5nb7R0ZJTnFJ2OU3lbKfipdGK8Ri4DfelRWSClutUAjuCym
K2itY9fDVL7WZITXAK8Pyixw/4QqMKcMldb1atfGBgjmFQmb0qCHJTrHAZRZWbEzHJG9T8M3Coh9
HywIP29BA5E37iGn1sVItTzziMSdfVD8SO/IV8QXhRQ21mXo+CMiBjZlFoJ8G0QC3Cxl+KYXQ2m4
GAu2y5TZ0kIET9YEKuKTUxuZEv7YGEK/aFXM/8+n2K+HO13WNruRFmoKdH1ovyXxt/1QAPygGK6N
MOH1AM5osCrxCo2kY1qYMlYuwNl0ny3AHwRrAoMSXebMwb6KodxC0stvwavvatiEyb0j8Euu0xTO
J/UtlzMdKa6xHh3yrtc8/M5ceEClvlQkH1N4eJSEO9n7MPFSzMDEs5XVOqf2GH5pQsrweyBwk5nQ
5s5RL01Jqz7QSMO5QGYKItt6nEFJT6hnjRVtscHzC3bR5gdpNNRpSf4ruk3igFr6XmKxVthaNEff
cc+RiI1YD9W2Ciov+jakdJ9+FCU7txhH/WyM8JNoNR7bWhjaehYmn/WKw0Lv4qA1TFJyYsrUW2nS
QqVpZc5QKCHLCiO/juXg4NFyCKk5jrR083u0rFpJzmihQf1BoV8V1D2QoWaXxDt33QOcEd2+yqqu
qO9xsDJgqmWpfp0N+iCOJUsaGBWogjBuM4zDrFBA18QmdxuwUuB+hl5yqLX0GPlX4wG9t9uwtm/G
MKo62B55UZVHjUbBErdqWW27xxOoc9bus5y6xDjQB1UbWhU9SVRZgkCehl9NrOY2RP85f/bo0lJx
VKns9Hso+zZpQcqV6VWd89huRVmb3jWtnkpjEXXT/EGLRdxdsw8TxgdJfmme+mQQanstmIl7sgFu
UqfywNK26QKVhK+CSGjAXHgds5TFV4AwwJWTr2RVRCI4eVhf0TvEK0SBSfdq5TtDrCP2c+dq2te5
JexDYrczPrNZwqLoOPMa64FVvavoIs1UTtZzDTkWypNqcKhVRmWrz2g0muEuRISVCfp3CsG/giJB
GU3XUHF3K1iu6ZfSSvL2qPVp6n5MQgwJzD6zQaVu3Qkgp3zxNpRs0nQ7Sab9/YBlqVnqDN0Ip+eB
k6emqofJoxfvXTNn4fn01WCGWXcXoFxb4ghweiv36wzPxJr3EF4CqB9VKbXpoWYzVJHTKOj82qWq
CDxMeidMNrU9k0e+Lj0FKtpJkH+sGifpB8zjEUZ1TBrVIHK2kpbh3cA2JGmXHhu5HChocni68F50
0pmwAFbhFuM6+Q8OiG79xnPwiB6QHGkkUTZoNNfKtQCrjm2YkZuUaCBKdA2f6d5m4jA+0qavrV2R
EQQOvNAJ5CGlVHYsQr1EIip5HPirDRgGmZQmhWCyvlpsUPNcFZ68KAXkB1KUFVQEh85uKFXyGSbW
hCy+nzzKAXeoMunvXYV9HkSckYcMpeo7m9TT5ZL9rysc9t3CwRJG6Jo42x3apHC2YqG4iM4iCDJH
bIzfhf7F49vr1y/HcUmq5shgmmyKT1cv1n0wXBIWTJlWbBOrDLFEUgLofXuY02WZy1kWSUeyTKJO
ZR9ytkg69K9IQmIYrdY8Gw36eKxpEDXKUpTYaTZs3x5v+ftOFmVX1w0Tnyl4P4d63dl4AS2LcaZP
AswA6jaFfJIrZ6ss1wWynzU8Nn1Vykl/5hw+vPPkzvb1PDmOSjRjDCG4e7Z99uRKzEA2YnRMmFaQ
bZIhzbZtXerofNTw3hni9VUappDgxHCUc04Tpw+PxdrC48FQRquCGwrN6WVAQNU7F/T6Xi4XAgJU
OuwEwY6ejtJNE7XapWxOGHdTs7pVXAz2wCcp2wK3GvLUYkqii14gYXh5jP9/q/9fhnwzb+Tq+ftz
+Nx8e1Y/4wle/qW/d/v6HzwOjucOLzoVBIP99N+7ffGH4Tq8Faz49IGEw/P678oB231LUHxFakSF
QPwUOqKZ1h9YjEBk/pugeVYpeKtycD6vCD548AT8QtiUnEbOPkAX4hUhITh4F0f4njQDYrXCtnjn
AziFILgGfz8Xw7HHtU10ePKsPsExQzdGrEF+b9XHSK8/9l3/2FnjpvQy9gbEmb/zLZxfFkNxIIJR
y72l2eAs89xPx4tR5FOQhGPNjtzWcaGSFA2YRntntnw1iglglmvSkerrBpKE01Gg6aGhSSbl13rU
rCe9MXcUUOXt782R0mRWFvArSJpxLN04mz0SDAqZoQpALACWfGK/II4TXybjS0A9H1CBfetIFn7n
0s4XAg6f0DF4czmGWlLI5dJ/uoHTDO9saLTGl8j11gaVyq2DFwCxuTldlrpTvfOGnM/GoIuZuBgJ
a6XOQfds8nKmSUezSzsVMfuTw7oAHYDUVRmm7TsjvX5oQuqWJVzJ2m3rztmVBaASTbwdLUq4aDyw
6WN/icj/H4zyMhuztJngR86+q0XfZpOuA5WzjrBjJFjl6X6xaxzfGejVp7WcZvmGdQgfpvXC7v35
QSWSnc4cLXqErAv9jricndeXuCADSEaVVpp/Nm37XgHwF0+Lo5Pp2RZUE53K5unbgVrInssu61CZ
gtCzya3fKik1tKoUBd9++88fF1kNfGDusvUxltrr2dvPtgtfby2EnwxhgucSM30wECX49ihnd5GX
jxmKd11nBtR1XBSnF6SsNCrdfk4pZgb3nHLkLgj7y2qgHVroe6T84TuP7ez7WgaEFUNBgh0I20bv
bEa0MFJW40hejN5NRxF5Fk/Nc6AbmOWeSLLs4u3r+9VwFI5s3kY+Lvv8c65peLh1Z0D9g0vcbHQX
Du+ia8+OfdajA+rIV/8bYfQfi9JnT45LpGDK62GYLuUWR57NwUuHt4ErmXLgsrV9Jb2HtLaa374w
kxtIyYqbaHmvHlxkhHVjNSWDjANGGT2XewBryYZ8ToPDKW69t2/kry5qmZ6otwtelvPnJiGehTnB
JOATjXjLYRGglBdq/+Cq3GUQgsooslsLQv+n2bcQWTxVhpv4gJaRvBRaRuQxmFRQOI2vt6mx+e2r
Yh1bNsMU85dtx+l4uJO7mU869eeAWAimznSToVX7vUWZF4JHxCaD/yy7AeqUJ1dFinbWWxMFAOI9
7HXbN8BXOlJF376Ws7lpGYUDjIFY1KK2QTH1dJTW9prYnScCrUm9QCMwT5smRCbaChG8c0G/Gspy
mH7ZqtEf0M+HQvwAHYXI5XHO7OUQPz40BjIzz5yS36L80wvhqrhzDkh7/oGUhtOr6mbM5xWwTh88
+YeqC0Ycf/Riq2nofvtdYCTKey5rCu/e+V4NbSA5OOS3sj7iP6f9iJNrjEvnH1wQcztm7qWvxmWd
XlCEWm1oEUn7dqI1V7OGJfza7OogvNYL7+88xN+YitjnLos9y73ktHU2FZE0VbvU1HC5k8kMYTPu
r4hadvdvv3mv5wb2ggYEe8FEa7CZPr2kXNMHiy7jwkShJIaQ4LOcMued1/uXg/AhsYvmnaA5djpI
3GO5JBqOcNGuyDZxoeRN2NbD1duX8os3mwLbv0c5ezpmFab08xc1HHSICxd3Gnq6uttk5vBeZf71
UJJNhGniTHN54877a6jRxqnuRepbgzkj7/Esij+mlTxmbqe984R+MZZtMMEB51xgceLsCXlpmpqD
BIXlEnl4TB2nuGyHMH7mLPEe7//1c5I2vRo6HGxRGOvsDsI8QrxYMlTJvLqxFMx02GvNOzPQ8uL+
VD9hWpB0YpcihmlxkhNnbwOZ6jiJC+gEUViF/ZXZleVTFqZue+zdUFR+amqZ+84b+HpMDiFLN5TU
GMp/5yWvgcOVOZQhOYGUVlYBxeC1llrWGmksG3ZBmeHtd3FJ+Dy7SHha1KZs+sAG55HzSs3S+sIV
m/nkKQcECojKC3e2h9cDSefkftIG20t3NvMhErq+bQijTir9s9lUzVNrIKkGptmFJnJbM2hwTEcd
Vk10sNiGYKnuJBQIbdtJzYZWL8Ivb//616+cxWljCZtZ3gRDP/vx2PrC0CD3wR/mHPMrenkSm6N6
Dr5qWZBZ77wPvxqNbiBNxOVswy07nR0alQHcqtjnDYnTTtBzLPOjkjWwBkU/8u8O73+cVn/xJhg6
aRbEfMA+Zzd7OpoZxEnc5ax/UqTIfWVkJ1TkM2TRyDGnnsSXUt29fTuXv/L0hafSyWAWkwXdTkec
DqmH9hxpqZ35jadv487+Mc3IvlM9Wsc1oQ4S69zbA/7qGvl6nUXCwXbsvHbX6bKhMc9yGA+jhkBU
PHpjfFVnceCnmRW/867/4vlxM6kUIVv0aAOfLfMi64UD7i7HGy11cq/bpvoAZi3dI5MT7yQh/Wqs
ZTmk1Eu1hDP+6a10K0vhAMoIoncbXN12qR3zPkxgpjXz5u2b+Iun5ri0ehflCO23paZ2sp+NitB2
g4Z0VK8imLZOnY+m2+j4PTB9cIRMNtk0he+sYa+fHKoRNk1i+QCXb+90UKzNC+ZM51uwm+aqmfNg
A4rd2Htkp6Cak3L7uxfpUnpl074cjOWrVoBmEmobuWzRumEciDtHI7zqMBVdYmXUD2CBgT8BRly/
Perrp+jyopjSQp7Nf7HOvsFGThIvL6Mqkpl28xKrW6d17gNCeO/lXGoWp98e8xf5PJItjkmu8tkN
hdvrZD0wGT8x8Ugg7ZU5YmmlI8ct5gJffpo9pE1NBTqe0Me+M7W9focoN/C+Am59qRKdXWhGI4sA
97TwHaXaqxKyH0HbVC5X3jwk1xoi0Q8BJI339viv1nH6LTohXnz/OkdM92z+TkFyTUWJZBGWsLcf
3TC79AR9wref4q9GYQ6VgvOeqTvn09rcQ2XW65jzeQ4/mbxkEhZCt3vnDX31rlD44kNY7iDdKtbS
0y+iBXOAGYi9o6GmaLNsyFYGjWh4VMP8T4aipsJZ0fb0F/nLz198Nneqza0u54KIPjcxwK+lDvVK
T7Rx99v3jg0WshfmMqYX62weyw0YXrE55v5YaQ4d8iIq1oHKyt+sKdPA4e6ZFIl4/al5nW9DBrPp
kryYORiRKYNSK4iyL7arddM7X/SrF/1lHHtRFTIrs8s6fUqhNqqGiErMTPDTqlXjBj26+MpTGJfg
neHbAtTemvBM/sF9ZN5bNI4OdaCzSToViZXYJCr6yvLqg8Iz+ozQzoz/0TA4WDj0SY8X8ezy1Jwo
xx5ynwMIaHynwjvma5TD3nktXmp2J9MV91HoyKkYiWbJq+txAJd3M89LqlXoTngXwg+kxpJiY2X7
UhcXVUzxphjMFYDKbud4JKL//h396Rc4Z3OHl+Gl6GyDA2GHAtx3se0+dnK27v/fhjmbl+0mxl3M
x+X3Yhyvcs/9iO64f6ck9YsZiru5TB8Ooi12/6ePzez7WRuCZa81helC0AgrX8s1T3/nsf3q7af4
gNrT4fWnrnI6TqHIM+pqM/etpLZXgxyN+0aai1ucHZ9clU4dXBoRGph/cA+NxVbqsNuj4nw67NRZ
Je4AhpVLExqnVzI/ZmEn7t4e5lczMKo3DkaU6g0pzNNh7H7SqFiyv8OXDYcFuN52clrKLHIQAKze
Huz1I+NjprONcpBdkHwJpPupiog0QfaDxTVp1dCikIiIQBCxKn//i14a+FTAUNZRRX91ghfYoGXJ
hCVmF1x408twZ40qfmc/9/recXK3UTgvmmqdjtvpvXMWPQtYzp43AYtMMjfTGgIKXFDjXwL3//uD
DUx4FvylSonKhed0OlQGolizOUr60ZAH26TUYESoKb+JbKO8SIu8Obz9pF5LnR1O74DsDXZwS4nv
bO5NrMqaTK0bMXyYaXKDlcwqnzOO/4qzlafau8iq9MfCQYW4SUF6mp+cZOqcPXsGrXp4+8e8us8O
IgXKMYZOqYRmyNl9VoWZRFXZj37qgM+LMentdIoZdxGM3vfe0JdJ+OdJ2uVzQ6vIHI03n5LW2WBB
XZB/F8QOwWAFYR7+VGi9d+NMUjZPhYBIANDKHerOJoZekwH4EsJ25hvVL/4bydKR4PIxwg91Oqbx
czI1CvwqNiUynHExX2ectO4tOovWAXfN2IB9HAyibZUjnmQCOOI41jlctRppIqo9xN7hR4316aU7
EuM0XvUz2z1BUrns25DcrNKEo5Xbhc6j8UazG65RI1bqPgCWiQWu7cYg+JTrmXfR5BEpQyQhY3X9
Kr0MS/2GVcpFaKXPTuziuCwngdA0JpxGfA3MKcdjiiIsL+4gd2oOSE2gh6C4DFflVOA85TT5Edcx
LwH+Hhso4UCOuriC/Rdo5Wq2m6jb1GLSnMu8TzFmbzxP5WMMo84q8Ey6ZCQl30dLC8aDY7kADJAp
TuM34YZ5TIUvqgdylIqxjxeQ7jDG60Kf8+RRjCKSNeEyU2DfO33peXsVqMK6LbvBc3DQ2aLZtzxg
FLATJpeNDZaYuCHs0yJa45ZO6p2cOtu7TueFSTs0/VhdBrBHp5thVpn2UQtzszkGfYsk3sU1Z62N
GDhEH0YFYWzjPBc/ajOYfiQgdMxLQVIIipYIbe6hdkQ2X9kyTdTeVMXQ7cOwDNQGHKJ0njw805bP
NGi7vhMG4XfJpgpt6RwSZbJKalmERzGMYRyuKQZGeDRlFABkY1IuCUmRavpWTIKe/koYQZR84WvD
YRNg3gkegoDgwYNhVa6zsFtG8zMeqjjZYN1V9vOoIj0rKIHERGStJiB44QYwF0QjSAijfg9pYsE1
aCgcb4rUrIdNPuPpO9RD4f2piKj4ofAUDCvdsfPwQnR6lLEhJK5kM6RI5bZhqWs3DQdSDP3NEI8f
RKcCwydKi+ggE9Cx+lHHgf5ZiKhx/g97Z5IkN5Jt2a18yTlCoOgxqEHBYGbe0/tuAqGT7ugbVUU/
qm3UEmpeO/g7qZXUASMik2RmRvwUqUmJ5CwzSKe5wWAK1ffuO4dE2jbftVpdz4NA5o08qLKZLsyF
eGVEOc9cn+BrMPLuq3wo2NtOPialms1LJFSZP1uMboFr0q2LyJjZDxnjL+0HLEppixXRaYBX+yuc
gjgzZ/uLGOsauiUmzmYX0h6DEBvORcB92BafmBQVX0xLl8BLxmW1jxO2yvsQu7s6dc0BQViGcRME
mqNb7Hi6cb24rjrpHprOtN7Twu6LOEgtfzyuHMTdCNzYPIF7K/sXnwlN5zJdAl54IXSMOYZ7Fq9e
aizQ8MtW3HeTk8G3Z8pqOtsi1pycs7Irz4JkMZeDMzXpl6nlmLJnMNVudoiq+1d/Ldz+IWczPOxg
UW3yHUQ8igSvJ+90Q5bs0sckiCZtyuaM2uvah6R4R+mXV11rJvoA/8QlGFgHmRmPBoHEy6xLAhvt
E7rOs4LYuQNho2BIvETw97TmXsOHURTQH+sc5sqBuTPngYUfFV04Q3enX17uG+15xYPREIg80YHE
wzyxZn4o0+lfYM+o+ZyiQUEGV+f1Oc4EOJ2Jlt4MwpT9fYwYvX43rUQ8ZCONajKrTj8RerVG40gR
Xaa7aU5a7xVUQ27ezC0InacaKOqtqYz+kwAe3kB8DZ31nHWo+TRC62Huu+7C9sRNVLnuqAXJuw74
Eab62gg+RkbT2tOlnwd5BO1k5RddJswXxGNueoRbXEEmHMb03Z6E6MiE6hBkQSjdIe6bgoRwxo4x
ODCcVxQXaTOF4syZTPfJy0yNa3twrOfC5MDOcH4Ak5Av+xzkZ0tqBudiWeoVmCNTMbGG3GDsccba
G0kpm2D1JUtGPnbCb3BdJ0ybx6XU+M5g6DsBUWkGbt8S2vnyUtcbDd8estHes5b4gHp8IGY7bRTr
TbVSUntVpjZfAy9JywciT6U4B96C6GUhXUz8N3VtvQsHwXiqGEqjPLKWEKskjt0xB03ElfRxSlLW
3Wl7rtPniinRN8Dg1pNXtWBPHWHUhCHsCu6XmfMMUHuGC4EHRSu61NvEqHR9X5W2Cp/SssvTI9Cu
gbW75SgS1cwj39rWajok1BOnOBfI0fBDZAo8kGlOSRH7Eqg+wd1ySOJGQdv7lDZjVz15DXqWYxlW
wXrhp8TGHrK+a6F2dB1PSYCHcDdL2oQBNyJ8IASRMLYYFwBDcVQLd/mLUQ2ki4t+HM4cI52nUwez
BHaGIDf1nlhOmUQhkwzlSYMds/1QdPsRgw5j/RlAuf/ODBietrmcBAEoJv3dfW60MFTIx0s2CV3t
uY8sGwB6oyGpzPCG1QpUfFszKQwxjgPfjtQ9Y1vRMPdMKBOjxippSU/md0YwQFmY5sBb4tycA3Xc
+vzjbYkXN7urYSs4p6IV4N52dUBWex+AGqzvwQi2uER0FgzcJWuRt5cqm0AQ606F1UmaMqNJrj9w
oB/nnGfUU2P0BfiSsF9rzG0lkf/xtQ/p6n92eyy1tzlgTv3FBvXDVyhPss06kgbvTpuMPOzBtbtn
ObENAO2FAAq9eKOR74HLuQRWvB5AJFDmgCu8a9o5l4/sjCS3cWegYzwBxCice6fcqN2KILf55A2l
Tu9mrjRUnlFO1SfFwK440F7MoNGmi53tAnsAseJZznK7jDbQJd5+Id/otvYpjMvFGUBTW9LEWhOA
NGmbwZ+pKgHjcwFC6+cuW6nJWQIAVYRxCRyCuU7BSeMXFM9naH5yV+gRYh6LhDmeqIVJxhgDreg+
acyzLEEd2AoGEZyeL2aUgUsxXuu6NKajyGQ6HZByru6FY+WTf+BcWYnLEufBvJt76O/MoZsFWLUy
Lxom91drvk418MzH0bONK6mG1r8Yaef2X7rQHKcrJ4WyY+w2RJi+yyzyI1GtJ6s/4DzsxLUPRSI4
mr0TfjZ609SPfjJNDRm5bhuPmAdjcPc8nqiIGoxMOMauTLyFaW80H4H5uUuXyXiWbZrzKF3q5eHb
vv3fIdy/kOP47gjzd/N2u//83/37f3z9P//jf55SVFfvP0Rxtx/9NYprWFjkaeIwdcfRZgsE8Ee/
ZnGNgEztt0MsvXu6IZv26/cwrjB/oddimTBJ6QKRVOWnfpvidX6hvUv0nx/lWEokKPhXhnhpCnKs
/NthCDKQRaMCPiRFdtoI1jax/H3RFDbHnFQoIIY6Sfv7OUnDPt8hxfCG+23AAjjR0nmGevHMoslf
BxRa1q1OBwhT4H0ko03xxKhZEXydpcEA0SHr4Hp/nWo7HIbLOQma5zXBc8naLDvjgi+JuqM1CCAX
UHxzPYJ4fUv1WL3h3cmegsxPKgb3nSA8HfJpqVBGTCuE20qBwu3Yc32EzHiE+OGRdkcoXAmFOrCb
84vSqZF4Bo0Y7sdhLSQ6HEGpb50IsMLybcsbE8b+aZcyNoUOaoTNpjiEx1wU8MYL2BX7vhWGKJ8t
wX70KuVMccIBsn4FVSJBRfV9yAMr66flg1KQdcMRAB7HGgzZqyMBEESOSXwvoGDV0e/t+X2TrfOP
oifz3PFiYjsnY8Y5SjOGUe+uN0vdIszodVpic+2DQTxaQ553F3lnF62AK2jZ2V60fh0cPATvA6LP
dHoaOGSU50uZbfb03nYeK+l7RLVECsBSdS1HrilFpcscRTllp3Q3jP7SDgzZv7GVKvxn286FjjqZ
Gd2O0dnMi90WlXskvXEJI09waNqDAnJXFKqq1DvR2eWC6tPFNrnUpPhgYAr5NfHTgTCaXXUwW5DA
7VYt0qsQWDznlsqG9WgIu783ACJvRRoPjlTXm+16ZTjFcu87c4IscZ5N54tvYaze2dnYYiOqRJqe
ZzzIvZ1bk82IB1VgrfYtmeljsREXOJQ37FAh/RZcc6AvJek02ut86BsUAyIXXdJ5hdnNEDU+DUCZ
wtsXYmheVFAxguzDfPQiX1ugH1GUhY9bOQCsIgrK0wkvuRGlhp862LyGINlJ+gxBpKreKQHPcFNA
5dIM9ngwkb9OVchNV4UQdTFCZpTllTNQsaiyPvHPHexO6cHx1/A6Saf1c0dcEGifmYSCbV+Gb63N
OU5Ga+fMr4FhzbdCmf5n3c1QtwMvZVxwLGGdHabBxAqz2DbnyhGn1udChCuk3SELH3PZ23IXWHPD
mTPl35DdqJ8LgwP96FfphqvS8EGkxThUW0/5Wzrnzt0ysb+MplHNJ9WoDTgVekPYBoSljwycpesJ
V6f7mAoFiDR37fDBwB/6yN/0rzu0HRmj8UN/V2a5jb2sQH1VoLBAwoajadPIVZyVZ2hiA3imcHwp
bC9bGFNXzDgOU8WU25R11oeQVntL8FDhvdkKrtvelwLsUk79U0pRgs287gHBVKKs+DwWWV3RqGBc
YCh6/aVcmf+qQCrhj5KOxa6Hkc8rpBQ8oJUsTfNU1xowyGCwNUzQU32ucQsbe9AzagHj1BfnluCQ
tzOAhjEWp3iaRysBTLYO6EG38cflxZx0/2bPvgatTMXxanV6dkUNCFM2r2UG6nPkHPqwiqLbTqlw
jqkFqP6iRA/8VoXNiByKyVoZQ6aqb3hRh+KRaqicuK3wP1nmnD9ZSeBy06EcP9ed7721CyTHaJD8
HOZdBILoqbIrLZPuToZlJiNGb5sH5gD7W07l9vlMTgX8ulUi0vHzfoh8HOnPeT0FCAw2eSxb0Vzq
AyoN96UCylicJpJ6zC5F1nrDecygDJXWSxvZWLOggUtTQsv0OkaiwKVeSVQkbZwitbhjbnmeYosn
4h16FIWng9beOe+7VXGOdiIg8JKHwLdhFBXUfqSqL12/Ll8GFTSP+G+V2NV6nEy40p6JMoMpPRwi
ouBUxv4UImzJWgTltbWBsrTM00bUDdM3w64ahow0m3LYbIb6Uqq6WC78wYehF6qiep/rzJ2B+CXJ
VW1K1tI1XxiHHobpGhSPB9Wy5beOLA+yejRnYMEtfy4QDeOIU+hGFirwHlyajjrN4EGoCjvfp66S
BEdLJ6oHlFVI+jjKKj+szhte7MJIyckyPIkYJGXKk9SVa9+TeeBU22fp4EdGN1qc3mwEd1UASi0q
2Ao84Jyxb7lTmGWmn2d/DZN2UnuLHuJzCqjzvp5NYOyJ0+pHIrnlaenDtIssaokU1UqZvNWTBJVm
abt+mSp38Y/CaReOGC7Rewpm3vCo+JiwRKy+BwZp8TPO+Ux0fOl1BgHY9jRTz/gVfLjyZTcfasNx
4aEJXacMNCu6+fxvl5nXwO/SnS7UyH2k8dFBHNpQH6inr+nn5TJOHAMNkCPd5FNjA63cacQuRqx4
z5s91JxOeqa2gYiTNgdsXQMEjAzcMENE8RlntYt+a9ezioKRQcqYx5QnpvPOY+o0CtaAUe1Gr/w+
TARna9TPlelHwJ+9KV7Hynv2tVJn1YASUngKdHSDkbE46ZyEv2w7SSv3gegneajNqR7jkonb+Rjg
DRfHns6uvhzwISaUiTr7QRTSeAddWdxPHpzAiNgr76ynxcukKtMyfP2dpKEU3NuNfS7QDCBmYEQi
O6J1M+5rBO1BNEPM5lI1FfO5U5ctLHaot14Nqjpj1BCn+5yUTJJGdc8/AK+5tN7STuFl4yABt4xr
bt0kjhQfnFSKWzKx/rvqmrlHgpOUHwD1SxUBZ4JE1FXrfE4LRH1Qxh2+cCiE9T51XnE9zqEleDoJ
fEOIwtXKZSf2HENQxnqsrfJL4KxGSt9Ou3sxWHznEs5J4SFMp2XY0UcqrvoWTDxXM+D2GZOg+gL+
GLw2mM9+2luzQzWCAa7uM+PIM7VWuw+/4AEpL3pZ2Y88+/zinPsfGGdar3is0g4JVdW6YX0eDgEG
DOqA8w3ogPVrKKA4j8Qc8jhvKu+TbXXsmCDUkdtJlZbwv13tvHehcrxI2dn8idMx8ywuqx/gZlhl
deQhxuKQBnIVG4tXmHf9ELjt2ZCJLjy2Rt+fY4BM3diFj/2pUgpzV849hHy+TLEqUgm5xJuNgpFY
GTOMtSdWeJtjIHgmZBgTaMz5/YuVWME5tYnxIe/8KYBt1hTHpl4nzr3cMWxGR7+7VhTK15hlr2Gm
2e+mcz1Yw4vBSilZNdPp3GJn4bPXanC+exO2qR3Q76I5pgSZnpjs4qsxhIOBidzajILL0n5WIW/q
TDWiO51L0/7s90rdpqg9rXjsGUVnE6ODO7n56sG9WxrmrWNQ9ehBbq1IPDvnMPmG68LbKqcHoZzw
I1wa1URhzuDv3p6Xcjg6DjWwXZP446tbDEyJM/YMLZMqhHXmi2B6SZdFGWypuuYewHlxx1T+msdB
4wQ7KLIgxKupK04qw9z7RkPZZ/EM79Tsreqdke3ifkC0ZZ6Udm88za5lPyWM4J97esTe0leCYX2e
6FQKydpNJkDudUKp5DS8lSGtz8Vc+Own08B4LzqPHUInqyakSaPcjXAKcveQOrkCuF0uBMcbnaWH
cBJoCFxySrfg9KlYN4a3XgSTSud4XBNtxhnQNJI8w4pQp4JuXh80oriDDWDTOzDf0bmwKq3yWlkD
VTIxUc+gmpCz6Q9RG6PGGFPP2NUy4Mnx71N1v2yAJSKNW3r325GYhj7zi394yv7vb8t7/v3R+h/+
/K9HbeuvJ2vL/yWAb+ETuSY6Q9eWM+9vU64crGlOb+1pZ8sRE9L768E6/IVWIHFLWsrbAAxn4X/l
YP0t9fq3czWTOsyD0NVnPohHIS2Rn5qMM/S7yej616WZO2/v8Lhix6hVatpsP0iBi53TehjmMpg0
rGyLOrMlcGBIwTCfgltdummVQBoYq069gjtSW90zLxVkzMrHNxIz/+n4X/71G+//OzDSlpv453L3
vZ4+92Dxv7+LGAb6vUBjW78IJmn4yOlKMDO28Y9+rc/Y1GAgkHJLBDSLTeojf72LtnloFj1GIGni
ckt+y0v9Tlnj7oNnRFqAAg0FHhea0b8wK02N6McCjUfogPgLu8ZQbANG4U83kp0CM0EAzQEBIo7s
untnBjixa0bUjEflgu5g4MVH+UsJYhionXe6yc/ZrKJG43T7OlvB8sXIFGQviXAu9rHXWcjU8k8j
CaFoaXOmfJveIL5NAcZDMDLieaYGBbTcOWsw8kV2Qql5VAD+3Hteyz22DQrWRR0GLxkQ2IXnhTU8
D0pek1X2kBplGWoQa95bY02PEFS+DU3ssTawOCMBwSOSMh9q7hNjGYejXQV9dl/UVvJV5YxsQ0Pu
q/ZuzpoKJYrwQIE4ZRXctXWV7d2KsSoT/9ayqydTXqUIShgVUv21Ae+gjKxlBngWJNNIOHx0Zfpo
tXYz3AsDc/cO8eeS76mMivGrI+UAx02PYx+rnKbvzjZQMUbjjNaUBqeAHB4v/SQu20zICzw+Bu+1
8kqmyB17CfcenJ5jXlpoVbsOwfieVj5QuLQb0pvMcafLTDNUGXlB6xMBsKcktuwlqPedkaT3q8Dy
dLXRdI5W4itIsGaQXjrtND9aCYrgNvTqy6kSR177hqDQGvktG9J0wWw4mYY+2cYhLrh1aM0mfIod
FS8DNgcI5AG1K0eWE2Rku2lif4tkMEU27OQkfzK/K+NJ+s450fx9V1Y80otzAKf30pcpTD11Fxp9
B911XW+ojFFcMfKn1Q2zSyvLiqPKwxCi74adi5GZmN1OLhTSngJlhPVDZtZWsM2KZy3NbUqJS0xl
zKZE8/94nSJ18zfU2z8Fwm1l7r/+NQgGv5W9t2LvD/9nj/KoX26Gd7XcvmtmOX//Qm9/87/6h//x
/u1fuV+69//2ly/tgJOUfy3FyfnD0rRF4v/5anY/NLn+CfO2/cSvj0CIbRtDhWEwci0sa9sc4q+L
mf8LcVWeiAFTzSbBF6q8vz0Rbf6IyUWq077jMle9zd79tpSxAjKRTyiMH2Wyg/jYv7KSsVx+V2j2
LfJnoCcoaW8xJwriP61jxeysM4FBWvTCrF+rYsrOVicP4ywZxjusBZCH1TrT7jAnYIRKH7+7Tte/
Pnm/50f+mDDaXp4qOlH1gHodE+TuVgf/LpjmLHZP1hk60SA9cdU26/CWA/G/6/1M/UkE8+9eaptv
8DZuAhE1RnZ/ihPWRuLMeuKAaDdFdT/3hQdxl9YmnLPwT97V311UZpC3YPBGlgH58zN/xUaSodRM
wQVdQh71wsgZ+Qrhy0Y0qNoDjbXq3gNRJQ5LmoXvetKLffrHF1b8GPnjym5pa+45xjaDbTTsp7er
mdycTIVVcU3Goj2ZQmw9O+obVN+DNXc2lGanDhy71jPtL9WLmzJuFTF91z3aFVW4gyF9OOCT1Bam
IYU49o9/wb///dgDMgayTQz523jzj598jmMPPQ6DOo2/6svOKMYzo5b1n8TprL//1H2XF9qGk5g6
YXf548vIoehCmO30pY2Gk5OHmgQ/5Li2XAxlmS8+iZ9P9WBgU4XlN61Hk3MvgCi/dmiXJCq7yZWV
3UiknEwry7ElLpDmALmHmjNtoZldpZTZ5CzqLROe65rqKzqqPQ7dqTcUh+qFZ/aS2WMRSaqRv24N
/4vxRDY55jbt7npkPFheQGf8+PbYOtULXzLkaENZHrzSDA6Sr1s0LfW01302Xf/xp/bzBnp7wW1K
1yXJz5fI+jlJmpLVQJWC9Fhk5tHZJFlk1+ORDYeVlK8BD6o2cI8wmqlwOy+T6Z2Z0L8aInqN18Df
4iJq9D1//FuxGP6wiH37pci3UvFhxWRr+ONV8F3DdNl9YWLG2X7XsZLtayJiqy4D0Hkj+G+pq18f
dv/0yv98/wLyIXzKS27fcL7tP32/ViyANEggoYVl0J5mllkemkqPf5J0/Uev4jMbzb0LhAWIzY/v
bMiZyCoskgqy6tgKTb3N2Lf2/uT6/aNX2QBEG8kXAoX700NgmR0vGZvtVfDTngq3x+zDhM/VH39K
/+BVtgA+zzUGyh2edz++Fxk2lLQVzpoyl59rx55ehVTO1z95EWu7JN8d8bazJfjrgLlUk7We/f6P
LzMLT7didL+ocJM+mhlCnBMvZ9zs3RNMWY6dmT7plKLlSQqoBGYmHQt3n4oxNWI5wei+guPWWldu
nmOEGMzSb6/s2u31ifaKhYHGtW/lae/0KFaKWdGXtegcIu/QfuXe1OMMSsPyqsC+SK2Un3UGuXRn
WeIy82mTuFh3o2YK9UTbRIII1hCeoVrSOJ9WmY5oEqrOpAc3ZMUJ6fowPMpmK24QtfRlRCVzLNFJ
g4zvXVEWseon5NFrvfVypaZK96kbU/tkXtRcPRmuvSAzbLGkMXlWD+vtYMvVfEjaLLWIV6l+3ZOc
UqjZDSM9oDyhU2BiEqpP/BzsOikefApxQ1wMS4Zv1TLuW6ujkjzqpT7Izg3S4+Ks6snsCLLFg0mz
+lAnnfupkao0CdcGuIaStRvXuGxorWB+0cmCS5iKdDxZc7vgtHR8HTuQ5u4Dbx0oM7lZKA7GQsgn
ou1J0FcWFp5Kq8fJHSctvbzItKXB45t6uNhPYsPdEByxT0yhTXVI16q1Txk54fqUGhgiehGDnwEE
+trS3kW1lTskLrEQG/Ig5j6rYwq+XEG3qqt+v+DJuOlBsmAk5pl9tSCIBQLKJUWf0RHS48NYEKgy
GDC+zEtXvqvJHgEoku/liMBv/6BQcZ1bwAopF8Ph/MQ/BlS5TATBX1WO9Xzk8Ngt+7xM1qfSyhfz
cm6LrN8LIDMUfZe5wb5ZN8kp/QTLPOOwSOk3UHZZXRujph4mAHgiBMUdhc0GM/qzUCSm9kYna8wn
lapfAnus35KcOBZFcj/PLxcJS5IkIVa0K9GuEj3bWAVxHbC3PVF5UFixNmv5dbQlNb/QyseTnBbf
EqdwIluiuviH2zXD0N0Kl1gN99Ii9jQbUKKMgY9TY5RVhcrWrlXPttEF1dPks42Kog2MfUar3oxm
VI8D550ZV0wnynHiF5qKs8kYyjfm62pyQ2iS+qjzHN1Esy/JSKWt0bLuNZqHdA4n8PPiM9x44snK
gbO4GNZbMJecULXZtnNEzBkJKPyX/qpGIeSfdjaeDqYu5TJeu1WIp0iaU0NXlC6utUulCuYd6XJh
xz7gneQwkgDEVt901rRzsWkBqF07o7/aQFLzsVmG1b8eRm29eAYHf3RnS5o8CNwt+ZkBXuyUALMo
dzgsMQfQVWsyMJkz3gasmF5HmtqYX4pvQK1yRH1Fu90X40GHunldwny6samcUtnk/Bn0RBOlS+e2
TOi3Orr3vH03dhDBKfaW65G0qqN2uBuQKVpZ6bZxngqK5cocffuECujaR4zFowpIddlcrK6PQNRj
zQw3u4pmhmarDETzSuyLppoKoIhqDvYWSlMmdIexuao0pHD65y1n5nmqnfXaIuIGjtySzlezsBNx
dGYkhgevmLMnUbWtueuwcnzN7d6/5JSft3uCqDyHhzks9qIJNVrIIujOPSG9e36l5DKBDtSi0mAo
HzpshYdprqQ8ySs18rWl2Y3azm28u9wGfm4E6Ltiz6ycS8YfaHFLYpdTRNGuTGO8UCPauLwLzyyc
vOqSmiO7oSKzlX1qmV1yR9+fdzwSBfwapoMg97D68hQzwuZRCGCCxJZD8flYVuGKHofIhrwek371
TmHNOtTi3Sn0dp63UAasPS0/KzdAL1GLOqd0WFJAHOHnPYqZWYJ9x2qFo6IRDuLAzJaHPAz0wDwT
4YvUpkCAPk98Wuc8T6k/uHqiqcFzLUotkttEcAWeNpp2Fx4VkPNGQsXgQoTdTVXLDR1MuFzSzJko
oay+VU2RVYg0j4ug6GnL0Kr44LugnxcqYp/brjXIDeKFc7dGNHHoce57k21c16aRHyTERkm/L/Aj
SlIKfP9ShGEm3WUqNp3vvoZOKSj8ZGMAVd4f+yJydQZNkry+cb2MBDB35kR7fQcpVH9xGlxs2Hta
5gdIMQfDjtyxMvdT0U3WHgBP+lzwcGrOCEdkhDeMVpKSbjGMpEkdhnGNMfguAeSA4UzkGTdONeT3
ZT8HD/j7ko96CAvc11Ja5gWnKXwHxGHyZrOPpR86GDPnlInF+nFhB4fIMtUEh3Ea04/18sSm1UPb
IoiSRKnLYUjAjvOllii8aRZ58HHZMSaj9VAlWR/sWEqCF5gn3Y1rVM1DWxJwAqeRWe6OUncnd27b
mGPsEvBb9niU7ODG74pqPhHDTDyFBpgiRM0FubIbH/12pmU4xlmgABG7rpy+1COp+YiypSx5eqLA
4TOQA0NhhbsCZG5GbKc9nbB6BNHPa5IBiCwxmAbDALSKMeFx+8LfMHwAwowX8LUK8+1THaFYXzmr
aPIYLsbcoLXKFfLUCgaJQO5q+ilteJhtd4ZwikrthMcI2lnLfxtImKECJKjf+AvfMqvyUiqEsz8P
wakk/U9lgAGYhFV20fbHkDmijpmZCZp6T57f8+r428bu35nGvzhshP95ben2P/9XN7xVuRwINg7/
QWw2bb8vTW0//VudiegiU8KCYg7U/m+Fod/qTFSgKAP41IvowECY2wBsvxeafuF4QQ0mwGex8fC3
7fLvNXOEJpyaKVBBNqasDnvs9wrbb5WdP8KLgjn9YWPOIYmKuQnadwMG0Oyxt6P6d7Uey+AEV6ju
wOKJDydtwTyAx7Lti1musrkYlcGgUMChrWJXukJkpFatnjNuRb1jVr6VhOWNAO4l36ginhLK6nG6
upUZNWOLZHMoFiaKSgzUd+yTXYS9C9mQfamX/NGqmE/aVWlNS7S1JnZ8dpklH8xisGFciBDda9+k
Iozxdrhk+5+0u5WekH0yAEuxjz5RjnHvzL1PWsRfU6SVYTo/yhwC/il7AbE8Bb6SeLEWDv2MdbSA
x2UunBPCaRVtfXf28l1XEGRkM6GSVzSNPF4m0ODbnrJW5FtWpnzI8bfpGM0u/smIgaf8MjQWQmae
NWCOWwl6UwkfjPKt9i3/1aQIb+5m26V3XkB1ecSVmT8TZcaPms5hf4VyqksiQBTiA+VNIqLFV+20
C+lxnUKmYIqtzdvqOmsFIjIb4GCwoy1s5Xsm7NhMppPgCZG3OaEkdw26+5zzjuItUbKOPbbgQeT0
5Xo3kZczd02DZXud2OztJ8WbiYWoDI9Gdj4QlO4Gdcwbu3/VGMqQzHmNf+0lnrpqiPXksUR0WpPJ
UmEXMevEOkYR2zHwQlYFrXZa6y3JuyXSee+1O1VNI66j1bcvGmo5w9FcAbsjncsbC7UomradTStf
HAjuyfrIiiigIAce8Q24B713u9Zyyk/y0Rz16TIQ6D5loh8faE1gLdunIcLTeMFRbu7rUH2TKY4N
wfNOl7D/leEidhituTu6Xu4sezftV+NouLlJwqwKh/6CaQyjPuAJ7eaYEIwZxIz4k/hiOIzYd+Ub
xVuwFBbzTfweTFAZYVewpHuQCiWb4uyE0SaJkWV2OGQ20sbcVvUSwVpNYXO4gN2MKUHntgwjOVdL
t6eWN6sTo57a5eCPBcMQI/tPERAYkKlx37aT5x5Sxhaq3bIYujhT5WQ85bXs50OWE6iNlFekcGQ7
umi3+SD18OAiTcviueuX6aXOixpYUTX2+X1lZFNxWTaJPpsnf6zP87y3xiuO1OH0STHDMJ3KadbB
AXk4qvlxKJFK9FZYOh/83kZ7DJc8ELHmBnIPellEHvu4bHm8Tjiledxy4DpkcplBbi4kWOIuw5px
Ktg01uwRMj6b2ttSh66qsQlWjaLbRjXGsM/slYBwbCSuSYsmXNwPLGgYZh0QZuXedBnGJB5YaHuv
8rrCLjh6mdiX7lRnOLh7sziGeNkQ27GHUTjOR7NhIzB09RVhWFauhJOJ9ZVJmJm0kJkM/XUoctfc
DUCOsoNLzybd98lC0kyaTLHukNya/SlhF4+mTrP9qWW3ZX5CJU/Wl+zYdHFCkVa3VzzOcW3PLBbZ
Kfmdqjup+iZng8F9lJxxCh+DY7MyscqIhItFzR+ESjifi9qIXTtjTKnVzoxBoq3IkTrFQPSFU+7s
xnqGi8X0Cb8Onz4/1Pg6OEvmZpTsQdriBfuh+pALca2lnEUXN3ppnzgg8eq1tvkPRjaSzJzNhLmZ
QdTK2QVO0lE4z03+dKTntHAP9SWfhCPDvSSaVB0cY+4/WW4vRqgsnX+Vjav5tSPRJk9QXXSK9btA
ydxOfv4uLOlflQvXFQPG0D4BIFIfvbmaCXpLR30ss+F+FBZnh6jEqED8TGiHLys7/KdA6MBiB6Zb
7NAWt0/ldnxJcbUy4jskHOsByrskurt1eQknk81U1nrmsuP7SwS9mFPmisl9dwgJ7CEITq1hq3ZU
+NzyU8oXKBXXJpkfJ9PBJs0uv7zv+jbDMMeAl3E6KuzJOx4YBocFUp/P9DhK2zhJrZZiW0TnlMBl
3QztxYArw4p6VA0EiLbJkB1tufGhBk38nk8O+XMvHJbbkbATpuqZTB4TgYN5n2Wue+ollisZ9DSS
8IR5lORypFb4VQ3VRBpKeGxrFQfQBjFwgXo7cUhVRmQ1+wuL9CN6p5AOzyHjlHVFfJogmusu5OoZ
e8pJnFl4tRpG4K2tAq4umHHK290AN/tGMaLgoKQJ2YxCWyhZi5bZ9mMxE0U/l0lIXb2aTete8vJl
5NWAlA/rsFjnCfZFsmobgXM3pCUAItOo1/tO5PomqGbvaYsrwvpnkPksTfK6jxJ7zJ7LRtgsZlRa
Xi3Wcj7vWVWIrSfpLTuG7qg7e3Zf3a90Ni7YLwe0KVShXnrmli9pcYjmYFdJeSUX2Tx1fT09NZVh
PRvmHDYRLsX6evDQvX7z7/G4kUPi75EHj3JPjafmEC8Lm0QxSpv/y96ZJNetnFt3Kn+8PhxIIBNF
FzgFS4mlRLKDECkRdZGogRl5HJ7Yv3B17SdRelKobzdsx9WlwIODInN/e68NJQ3f2Q5/VHLa0r2o
WcIvhmlIIsSZWQSWqx2ebY21sHVbaaDByJixyddMPD5bESGzwzw5I27vqrtjIV+xZDewtgVO0lA/
m3kTPajMN9sTs0tQqONK83prPNrRg8IUDOeFNbjvhhkzZEBwu73prah+zgfPrnaJM3u8mO1thOuP
RCCDpqyjjOvKnWfkoFR8lFPVvhTV9lXKVqZX8IBJGMZ93QEHoRD+xgUT8WzFS3pfpJSeItGn2g6b
OW3GPR5Ayz7SC1W/qwubM4tcR9GjlWP8JfHcPhHU859XysburLhW5yKZ7Q8A3Iccg0FRf8adUZpB
WaTJRraYyRUid6X64PhFbbD7UPKj5jmsMarF25fsCHFSt0RJw8GzOkLL24sjzMTYvaSu2yUorDXd
v5BhfDYvGciQE+lJvex7RxZIWmbPDiYlmhFSaJCNFCxl45W2SKzsuZ7iL0oN8XJWLGPyWMUTxRK0
91hj2LCSYiG4LB5KWg88BbXXS166kQgIowRDXvXTbHLpxzU7IN/QjFhWEnm0Io8y60MzLrpsP2Me
JXHCy+isbgwD0WpqVhrOqS7ZM2OL5ElU+NlV3fTWdKAPh906+R2uATopAeticZweU0W38JBZ9oRH
20jnsF0X4mXtpCVGeJeK0EOOsozzKIq1e1BtYeWbOFFcGnFV5wesxtON9Cu32C95Hl2VhZ90e5+k
vwy8GpmCVcimZvOujR/Qeu3X1tw6TCmdnZkdGVsj8hwbOOalMb2vWBaMiE79cumTRZE4OrERo0jZ
wBCWRNtlqMe1Kg5dk0bMNMslNoKmnapPdK3r8lQO9qR3FKR7qDO+5z410Sw/ZHThEDROMuScjDM6
7GZQiXs/qepiV8ZFPoVd3/mkOsRMvL+Hp1BmbM7DwkmXGzacpCGx7mP5rufxwa07Xh/Sh0AZIpvh
JGTRzDo1JZRDxpWu+nrnUhl0RZ97irm2VI9QlOlM7VgzUCzFA5Z1dmxmzX6OyI4EXP7SOser0V6D
dc7XYCr1lhBl+rMVKWvnmlZv95E8PVUz2nSSz5vTy99pFKd7YSb1/drFk4Q3hSjL2KEzFUbytvmc
p+5Q7FlE8RLyxxpvx1zEnh1A7bDHIPXy5SmDnFgFCbZNZDCROuDpVFXexAOvNQxGJrWCbE/ydzOG
AIY0JiR51mtJgckIPXsKI/KlL81MYiiIVT0+9LqzIwpsRfMy0TOC7qNzJw7a3qrXfcsLDgCAMUxb
JAQdMFyQuiuyGPTR41oyjY81CUvnpkPgeW79cnxa1im+8nokx2vlbGnoap0mQuIRDAZUfzJloaQU
9pp+oqjeFWnVCN5uLQISw/joosVtgfllcMwzzNQjZY3MxyEo2ms77Jh9xde4BJQKprguslBMU/aS
NrP5JbHoMSEJPDvxrljj+aI3MKtzYU4zMa7Fni57HFHFAaNvd5s5S/qC1MamZImK6YPTtMPHGQP5
szUy3ggIOfOMGlpLh+bQ57ddXUQr/ca8KghYjPnHbK3YEBkZl044sFC9lpVvvSO+6j2WuYO8DApP
KMYQ3vjo2qRhSFJrDOPYtolCjZqFi9brDH+8sZNnn0HJGBjpoEj2L76ivVXJ/lPZpemzkdjZc9f5
/QMTHippC0PQKze4KrsQbcyOkH9c3ZRe3jyxvSnGsPKm4b1qZffgZ1lBRXnlc2s8DGMa97wG2L6R
eKCyPjBkmd/ns+/cm1VtPJtUbjWhR67tYbW82GADbHHZL7NH228sk+GGcdxEhJjlzuUyleXrSm/2
x5kegWd37opoz46++zIkqFQHLqzyzAVAQCitGDPM5hnjcfRs6WYMB8zxoaBP7wnknHLxh/eUx6ci
GbyDJ0q88S2KEavmmdftfs0r57637HZ652PXasKsKXyae8s+xdw1sRQFBZzEezM1xOdULMDxibTL
7DpZU8MNrXpU2wOsHA8J2QAFF8HhH1STF7P1tArxDpcaECzX7+uPUtHZiW8s8uN9Z9rxS5ePoj0S
Wsnfsyi2LMZ9Eec4GlLT3tMNWK+3cmI3FRCghDRbOH3LFWItHekTHttV2KYrNy5aPgjZpnbFcM5L
lZZyvZLqZ1ZH+NHTLBT3JOXq6NJfq84OdN5L7wYSX7f9S3NiPs5bi7C7M7rBoOkv7ouC4r7Wq6O9
jYvA+piqOb2KG2rrUEZV3pcX/xXUvtqZgSH9SlG7/VT/v7u6/Nc/jS+9cdWmFU+TL99Kan/9/FdN
zf2HBA9NqgpiOJSBv0iXX71bDn+CewljF85pZgIb1vnfduZ/YC22BeliRupYTrc/+remZlISLEgW
8x9QdA6wTvlHfb9vkMhYtyhL2UB9OLg3o+xbA1chrZks2YCSI0MKIZtTs1q7OZwk49AibS9z8NOY
U/qMhIuL3+mU5Crbfdqh7LMxMUbevblb3ptzrK8U8VEREpJdnwBxG4TLvPpOOnFv/c7882ZID7Ye
bxQVAxb/i1j5lmyYo6eRznwc2axZQTQKcZVQXw00Ke+y69iGHZZ4Y3VNFSTDxRIJ5j2EHf2Ktmhf
kmOVZ3ZnzR8Ms83es5uAUBNrT5yDhOBx6hrj9DiCWL7jizblvjQB/2OYdS4EJ9HgTV8YL22kpi8m
kIWbqZrng+Jd/JzJMWVBte0JknFLtrSUcC+1dSjQMNjBrC0sGdg2He/deO1eVR6RrEtrRZu7oZj4
dcYfok6RS2lzdoXCBOjjWPfeaKaoJl7hbufJ7XcY+N8lAypV3lK3aLn9EgjR/v3V/Fdn/x/clL98
LPzrn9W//hl/Kr57FGw/8/VRYKCiY6TDvGsprISYrlDR/4YGiM3JSXrhL2vhV0/mfx4GDk8Dk2w8
/GGM6eDU/vMwoPkbvR2Xu88zhjsYM9WfCOzfyet/MRJxpUMOgGZFlEPw0PlWXq8jZu1LGV07vDQf
nNYu7oGX0hAr5iG1Q9l783M9u9FvrI6bm+Z/3TZfj7q5Wmk049mD8eb7o7oeO0hd+dfstZxtNZre
ahJP5998EX/PEr51if70IFgZsQkSD6Fe/fuDwPvSXtx71zmOnQc07O4ujzVrwF8fha/vh48CwYEH
qslhTPfNRyFWjnQuvetySAjuelYsr6WXjsjBk3liVu4f4eC/njmQd1xSPjc5lt7vP1SeicldB/da
5EKfg8q6RW5XF93ApunXn+tnZ++bA70F6xFq2zQt93oqWrFLXFL27LT/9n7/n3a47y14f38aojps
54jYgOb//tM4MbvmJHGuy8jzb/iXcDLN07qeFVgnDoufFaDhnTjZ/fqjvbEj/n1YzK68AxXxoLfd
CkVGnjgpvGum5EiKsk1UoHvJLixR9gEkT37LSCHaszF2P2KlI0Fml/FzGlPlzF56mIOZ6cu524K5
nZJCRLuiKtnk/vq3/Om58dQ2fVOCN/bbC6ttB80697pGVj/YOSQpMtjSpbvZS18te/WvGsSYk18f
9CffOv1VuOFs3IlY+t58IcuQJDKZrOs568WZ1U7+Dh0z+fMbE4czNz9vJh47bxGtrQF9cRnMazaJ
dKdF29K2BYD0608Cj/qHO3Nrx2LryZ2CT/Htow39H7hVk17M64hVr1VqYiPkFfUZIp2H6cXz8TkX
InOH3YiSvtlM1pH6QkqXh5PFNPWron6WrRqzdBQAV8KYAK6Xucd27dxyl7VJdOGwfvdBFM4ottgF
nZsc0skSYIONrtaMKE6gk57Nj++nzT0R7uYeOr8DaWDW7WsydiT8VeyRWlSG3eHhYCsokFYam/1U
OyILsd6/6xvUBK+U4nTre+r3sTngFTLTlN0FsN0Vz66GaMsdO1/ExmRfN7NHorSq0/zTlsefQwws
mQhrinuOnrbt+2iSFVtew7dvWlvb86GrGjtHRGnL68zgFjzm/AN6e6eW3Vo3qenJEQDWgkJXphko
zfRxsw56ZVgv+P24f6L+i0wqDbNI9MYLVJn5FQlUnnoVGeKdmpSCYEx/+i3n0T+FcQEOXYCxkiG3
WHzu6LouT+sl6e9MO7fYaVZ9dFqZ7mSETWdVddApeE3steqJoDZmTTAGEEpe6SkpFzAfwor3ADTW
+sKaUlrnIeD5C+F9RZQ27lrjSzuPCzZIngknvpNn7lk0yMk7zGgJTxWuESqJfcBhO6kNzD6th50i
QJ/wb+1U6Su6ZPW7uuQIYZa7xV2VIVMHWNS8e14q8ZG/nRZfDxvII9yY4cLzMHPutJ23V1R2qHNt
+vGnxHfLLMgyoDNHp53zBxIiVXZIc0XJCKOYYatkHHOyVk1bYOtppuhI3jmnldz1p3yX+FOzyxJT
khp3HMM4uF6rxU45MSqaGJspsI20o5hknZpnguYugtyi6neYoGGL2vmMbgd/AsFwzVyMHcuaxy9q
xEoUyKqhBgbP2/Jiwkv1g7JzU+awufXRbUCP7tYkm6lClx4CSK0nm0bmWkTv6nywiks9bRmJUk31
tPMArt72ad5faLu2X1nOO8tVrgSB6Tif3tUMKWmShTqEoEboGnzckqxTUFIvRzH86ue4vgsVJZB+
ImEcsLPgF/flJE02JG0LSAW8BRJoP5g3QIuqLcncEt0W42RFu9Gv8X8tMWoFIljivk5eZQ54lD3n
YHQm902nlYntinpFb1cwfcv2kT3ML+ks5L2FkexpIl1y62LmB0OCQOSEkHXtT5Neinvpluo6t9f0
2Z9Lb9wRiaCFLPPr/LSeuZpP/TKZ32EgrFMG17I+Hcp6I3IssnlOrYkvaPVU+WzieX3kN+g+EkTu
cYZVq3s2YpXNd9CI/SeABUiky9iicjTg3dqdZEDyGFX9muwtzi3NNTFtRDvXMM1L2trbpxQangir
ucy+LHwNWRCJarwTVla/OLkRPXqVpxsmZ1b81HRCfphtemvIlxAyzCoS+IHp5wbWxZpRY2hJ3oRh
xzd+5RnKolq9ctNHphokxzrrr3hdpODuwHNyDlG9ttMB4dOGgwBzt9oZsavuazmOd2axXYOzOXyg
vhVSAZxx7JwibVY+wawXM4xXOWF8c6JrDM8FOMO0A+CzwjZMj3i6gB1W05hcmnbqdGzSPLUwtBxl
gS+2Ysw96lhkh1yl4nVqBwU7gMfyjI+0i/0dL7C0DxLLmq76hj5v5txLAgLHEBfkihT97GNvm/tB
WZpRpeHHftAVFRpdPY3FNbauAQ4E5VXVvu2luuomOsvRXGKkW/xP8myk9fkUaqXrXc48yZuncmjx
uobSSiPj4AMk5gmk64rCPIZHqkwvvLaNu8DicYwk3UwKe3UwuDiBb1HivJbkYGe961ts4jycbQwn
xogt/swg4NdddkWeGbuqr7hzVWNRYu/y/6P9dlfMAYEx4oCuv0I2bOkS57FpTcvOY3Nb7EfDtc6F
nbqvVT34cl/M2XpcbXoIQplqaMeF1E04jdFYwA0czXOjyqyZ4WbsPKLBLRcSNyY8y9UZK6Z8jvF5
zA2YJmPkM42fl7Xf15kJUwwR/MqsivGLkSjxhfW3JCJdpXz1eJmT6XSI4iTbGXVXzHtDe/K6IYpY
7bHOS1N8wLho3qGtMl1tli5OyT3Ocb9nFJtjEGUKTrF40sLiSJoSXxkQERUf3CKzP6s5EwQU3Taf
Txw2xoAM3QwY1wpzfj6BbAWxE/6jizWVuveT3isysV9sXY8huBcgiCNzbjscS6k/ZlnvzjsGnOXH
yMRDHYxuNvTnoEcXDkFVE/EjuV1ZdNsqP9RlA/hJ2klEAGLGCGtX1cbvnfJqH1mT24Qy70Z8SAyR
UhR4hMNQLXAVDzM5HF7xPbStwHbyxqDeQqJgymFwuBTN2QHjlBQRQEfJPGUqAAMmUcu9A9ZM9weW
HqitiwVZGL9O3tqIl2nVM9FTsFDc0l6gsaYTnY/5uDoUQgz1KJB+LbhOUxpPOpxSrvq9m0eDtcMb
Bu8rKYsYpCJIVTNwWmivl6aF6efQickbj1FX86Yip7BkJ2lUOcYFloUxOZt5FeBiV3k2n5ZdbX+k
T8E7dRJk/11vOO2DyVJhCnrC7lGoctdLdmNMZi+sjKj174Du8v55vwp6kYKybNX1Wgr3CarxSIzV
1wvrEyAWoSfyCJXHtcuCFdNET02gNfMahF62DIB8F+M9KYqN+0lQQvOlOCwc7GksOZ3RKM1DDPia
DgLFei/UBDSxPbuyWoPOxseKqzwW065FP3qdB3sYTij8QlmfkYCO1hIZ81UKcXs+sGUHS2PUNIac
TKApbx3DHjzgk8A5Qk2fCD/UIeaPZy1hk+Q+WqLcB3C2+uURnFK8hthb1upQ9O2AJM6NIXeN2fNW
67DUpy8jDOs63SW0wDVEFfzOPOoR7v+Gq7BB1ltr38z5YSDMkr9fsvyinvMK2nVNSGpeZTtATS7L
jR6HgYjLIW6+dJxoagIUYScM3MQqwtQgX8CjXhUitIdFXAwwZ8bAYaUCO0YMA6JeuUFZNkBqEcII
cd4zXYV2XkZrcZ+vfuYHybwaPJcJFibH2WCdPUPOvZsV/qXz0iGPfQo0LB93a5FmD0MKxuxrCum/
ytP/4Ln8ZsuzxZP/jh2/+1QSO777VK2fqrf5YX7kq/AkKY6XylYmM3rf/Yo1+Ko7WdAxLE8JEAli
a3fw2eT9rUEb5j+4dMWmTxPwdeVXpse/VWikLDYIqNYKtIL9lyj1B8rT91tNTwjXcdhnUsnMK5/q
7jfxsZG0fdwb+DSGGP/JPotK8wRRaI6P35yVn8hAm9j5v1rTdhyXthF8qK5J/QPE6O81BhJBPGsj
oORp1mR5kNnT8CIZvn+0aJH5jbLw42dygT5sIT8c4sQd34TVcos4ja4nqAZzsoU9B2+3RkPxdQbz
f6om30tOXz8RVgOkM1ch377d2Cad7ZdsevlEpFiuVaerYQveJO9zDyd74JHH+c3n+uEcbrFxLpjt
YpHiB1kgtyR08JbYbcYErMfnlM47xpEy5aTG8280iN8d7M1J1CaD48XeEBfCW+ZjYdX2fR7bJn5P
xg2HX18dP3xjNJEhQZLxRWfdApPfXx0JFN5qIB4X2I02rrPGrXYxJq3fHOUnH8myrS1jipaLTLj9
+TcmZlEuTm8l5KM89tDnOSkXIr7uGnYMesI//0BEbOF54UgAePr2UETwhmWeKELtG3Gq+DAhN/T0
m5vqZ6eNRCYmcOZYXOpvbt6ixMWzLAuKQSPFEX9REQrSRr/JYW8TuO/vXb4dZhgWwfhtmua++XYs
g3yYaWJ+yOPEa2DRwaD2OIlN0h8JNfLudFeAaJcNdJBPLHnBCOZDpcVx1g1ropKIY3tnUf9Qh1Xn
6+oQzUNE6HKsissFJtoYiD4asL3WXhyH6DSOOjqUevL+1HWrYbObWI/aScSvE8bZaNdjqmX1Nmb+
J6dw2TWssPJW8j1ld+Nnptanabri48G75z7GkmXGb1TB7RN/9zTjjHChmnzB2xzReaMK8jTAUGJI
NsRLThZFLY4Z+G5dXNdtn984o4tTqh8Ea3JTIS0Zqf+b1seffPO2azKBQIPeBkxvfoG+Gx1PkI5l
U4dpwmLmzS4BjebXV/FPbhgb9dkkXICCb719xMXraozEAnIID8MSWqOlzjE/jjvCLs7Lrw/1w9N0
ixVj7SVlbIIO2pIR396bmaP6VCmCahL/xGd3HvM+qJTNcpJxSHqLP91Sf5Rp5gG+HZK78y+wlG2r
N+fQwNZW099SMInjjUTt93hIU2/5zWvi7Tdl/VVWbaHIwHT1iU5//8FSonkprSPbPUqCYDeotCPn
6E6jt/v1GfzxQFQO8VbYXkiMoxhNf3cG25zsdGJs/kThJGdiVQKZqJtv//woXxcMxFG49Lbv8Ztn
aD1XG4+SFb/nzzZ0pCbb2d74h11UW4MX1UUbFWELvXAFfn+UchKyryzMfsvk0JVDfiAAT2lc/fqz
bKf+27uYoSIzD2UpBnisxNSbM5b5eOXjFMXM79bmGj82G30Esc+i/Gxt0bkqsfa/PiIN4m+PyZpt
K2Vi5MYRnW2i+O35q/BDqQlTHxa1lhh0Z1Izw26vMoa9h8O2OvUG3/mIaBMBN4o0DjmeNET14Bno
I93DgwyEWVjFCZzgftiPxKa9nXYA+REj0UO5TwnneyC8aGgI26FcnjufYRUtMBY94Hnd5q8rFQES
73ffWjuvlm2GCWsFVezbPSqaY1ZxccYeNMEV3WRo7oJCMMGwxWJXV6xVEyKTyT4k/TPdKvqSnuKO
L+gwLImFihhHLX5E355OWguMY1D3LcHgysDKti8gknxZRDOtIRRrbMFw9+GSLg3tP6GPckiXAC9N
cjGR0BOoxCJ5KDwSzHtByAKPLOIZHjUt2mGPF6ecSYeKegkWoOAIlS3u37MVdgppoYr32FMBUIDq
7tFrzAMWTKVDeoeTw5BGrXnprdJ9ls1i6HvfHDySpv0kY6J4NUk/PMSiyiRYrcoZ1jPTZycYoFjW
7keUEhKYczRvas9apQ2FFNQHHVHdJxx/xTyRjC2x6m4ThjSEAT7BQu6myut2Fi51Y4ez3cygNIyz
exJ3NkKe31T2i81FUOwMmq6fibUn0wejLqNPbj2SBO4Nbu3AJq964xfoPswnXFioZalhs2fSeG4c
c4WUS7dN2OMMLE9qR0y3safGmL3fVJeBzJISB6GBznIPYRESrGek4gHvbPJE9tms0Tit5lHHsFYQ
rHu3i3cZgnJ+IFjTJKEmfNDARC4numnFHMNQzzZQZGjpQdtn+biM5JwHgyqMajSbJzcve7k3Rtix
h6xga3Ac1sZeDoZTYIvW3WgbSMExEW2aimnNM8iSW0ec+mg3vmm4TwaMgAEfOlF98MIx17mf2/ZN
YdIYRQzZ0f1nmRrWct6VkW2cekqnIyJ0EfchhYZ9cch1vl5x3kX2EaOPMF9aurr7+6WtaRQZiJ5m
IUSESuwWch8P8cz4YRePTXZbGktqn1YLKabnyi/0eEr/EKpMVo6xeVDmBBheLzmM1KyDXfrqlGaZ
c85smb1AkpiNdyPdQ25gpWSozzxf99mFHgb8OZRrj81zZ3RlFgcVrF5SQARZ1hPFHd98BgaagnOK
p9bZkVWf0ZgcZFrMmRPyXASEIw0mZ3OVjSohXZMLKqFQ8SV17YkeZLfTS6nvGcJIvVMF1tBzfx49
eAn+6sZ7ZaeUxbZjzBq4RnguLzEFWN1lkqZ5We1hLk6xPEJBJnG069jQIpqTMiOTjVV9I5Lil5EV
tk/c1Ge+xMi4i9nqdaixa/20jLF1WmJjH6545CTdwRpbkSxBlTSq15vlULWPnWsPff+FPgA2MszY
FGVS7n526MnNT5K2Stf8Q+blAlYHzWXvx7HI6kA0mVxrM3BFFsf+fl1zJh3BaLWJ6M+R1GJmwcVa
fIo4rV7g4h6d901j+Xd+zJsmiNNh3rA6vf4we0jVPHuBSVKlCAL7UE8FatwknTYP21IaVPWxTUAm
MmwBkFi1rFSB57uIUwL8cuiBpbBOjN5XLey6whk+T2u7FKGNi7Q77/MtGlGxSjWPC17M6FLGrFPB
wm1dQA3233KXkmBjRkUUQdLmYpjpnigb3cdzzStb2Uz59llP4cApUyi3AhfgkSq2Jtu/KmRM8lD3
gt8+Y9UyB02H7NXPyptuTCdmG6PrSM9HR0VQfAZL9jynm1zPodM05rVRmGsEunwrVOBSi68ypyjf
syPHG6XGKL3l70DsnIbZBPrRpl1+XjM/Y1exdMAyKaufYNNmXiJOV3TR6iCa2rvlTFklI6+pfCAX
6kahqJ3iS6+1izt1shQ71TUiAsBDp0rPbOqPng3PXciGsZMgsoGLFJV8NJpng9hEFvSAMe5sgYv8
MKcjnTS9EHDCIzBBl3RBVNax79KY3p3Yi7abpfSLg8tT5UPv9mazAzpg3RHqYg/ZCMxgQatjthLY
PKXYr8vqfGp4dW4hMCslyGNY9VNZ94IYgC30KSDamshDx06IOcfA09oVYv1gEJm1D1aPRohNvZ/O
uTmUDjJiDZckN5jcYc0ezP2KVKnwT+vYCeoGjTqcW5JYgd2r+H4g/0UwCyIXPuYtHPIlRZxs7/k1
VX3alshyXEBGhuM3WZzmHKCjO5wziSG+hxCri/1APhTlv7ISYqj82LADGUECUqALQ/xv6e7Z+c4g
QeUkzFzDTJtWfEuUHTIh5glvq90GcxiqiGnVZUc7YbdLR8wZISPUseMCza36zCuq2g3NRg85gVtt
DEcfRcU8rEka0VaU+f54UeW1nZ17PHhI+llyyfZ1RGjvCZzv1smXjyqn9AtHvn0g+0OKdzCljvaa
iDujEk3BxbumnGGZMw+tWvPC71w98w6vCB9eq1g37XOU1E77OmVk9Y6VnasS6E+iZ1jWS5OeUI5B
wn3KGwtQP88WceL7OrkHFx3BlzacaaE/w4sIX6YZbQwq8g1olTieeKROCeOEdemHONDSKQu83q2i
v40UShW4GPeAOQxpHAWQKypeqKyd7DssxoNNmqViwLy1aImTSkofRJwxrnZYWmqwTrPJhD+tjHwa
dzqZ6I+vbZ6hqWY3uK+cnHcYm+R689mTFT5Tfs3jPp1ZlC2JodYwqXy6G6kfEe/aVEXZfmTZ0gL5
4L11HPI6S8EWufXrwmPWC700ie9dYbRckzwponPPdltsMrQlZoFhNsQpedP5kLscC3AKQhGjBlFG
cieoggAtKSZ7t9qd6uBD52W6b5ZhO7+FNj6UcMYRsYpC8JJThbEeeDesbVikhjrKttcX9tZ1QASE
Pqk9kE3aVEaYRR+GbqTRUJPY3Vl+62AMkMlmVQDsQ+THiUxCW1YEzi1CNJhfYQcrRprEoe/mZJ6N
o8lAsQiNxFuWYIwVxWhQsLOPNhiVF/KaTXWR4/InHGtWsF8c256XM3tikE0CjpQUJHuSFKVKK/rZ
cKuAaSjolNgMnv591hZ03JCvgenXzan5kA2uwfyOVynrz7m1yoNB8xWKQ1Tbt7LEmHQaSxv2dteK
0t1he2VT79LiyWCBiePWNcPAL6iZTHOgOlF3hZPVz5JCqeyo42hFYeKJaoY1nBfiPMpw3D3Kwgxm
okLXoRBm7Nx3qsp4B4p8Lvb2kOZJCKdVn61YzfEGExG4A99PV3mC9/7T2LsV56cnFbe9iBkwUjuJ
k7SbJWJd2zJ6o+HR26pPlbY/D7ol917BaazghZTCDrqhbh4Yi81r4BQrbUTka/0lTL2WJhjhMOVj
h8HYEBcMVZDYr7zuerC5yHfWODAq9qpEZLuiA7e65YNrpqBOJz80gxn7gNuz4nxkb+PB+27I2vVy
nNm91Oly/eutlP1WMWAjJTABY0HeDN6Y/r7fSZn0GE1i7QmE9Sx6ziQ3RwIBK4qWizpuI+eQJr3h
H6H6yHXnphN1a0O+Ller6GfW8hhx88NCumXZgcVd1dGbS0k1rENE9KqASljdyLGD2ZGwY1sPJDAy
6zQeM+uxryli268zT8NrttoxadalYg5p147z6JBCc+8E8fZTXCsUqXhDE3+QVjZ/yFY78t8vRSrM
Y5ZzXRyNKDIY3hjSob4T88T4+Otz9OMpoojKwbBOSxb2Szyq3202iRo1UVzBIPAqIe6htUcnkQ+A
PVAAEO8Leonufn3At4IROqHlecTMXQ9DCY1r3x9wXDKiTgu4ExBtxctqtKBwkP+SoF57Ef7xsSQC
DhMS6XLAt67F3LHHvpAptS8UZe6BPHqHgvDF6eow8f31oX7ctNPyhT9dgeJEbrXeaDg+UcxOlRvL
12se/DRfLokdtr85dz8exCGL8NecaJv6uNuff6OsZNovtTNu6fRkyF7LzEqu2rKZTv/0o3CzWMD1
tnvGcd/qN6UHrhkAdhMkfjGeiBSbiTCr8vjro4gfL4Tt70dScTFGbM7m7z8MWNzcV13bBNuXVO8J
7tHVaBsCAITTtYoZ8mB2+ipKaYYg9GQY423GVm7FEiHo7LWWRVoXvJm0A+NBLO5pQhuXG4KLmv3d
r3/Xn513iIOeFNAT+a835932GwNT7Hbe3f7GboRxShTA/c005acHsVwc4zihoei/uYLE6I9W38D6
cDq2IaxrIdLvloaE0G+U6R9OvI0ezVXKkI2Bm/9WX8ord9RtH4Oudvr+YEwJ2e5Ue0aIwUf/LuHw
48EYbm6jtm0EQbneG59qsg4IV2rrzSIOuF8LowuLwfvQWrX5my/pB6mO55d0kcxMaZH7ePtgsWTr
poykBmwT8RDIpZ5OeZtl71Ow2Je4Bv2gH3zzT2/77aEJnxSVfRvhvOXPxlCerM5jeJCSq99J2ngO
Fpnlr0f57+j8f3g6f3Mr/jA6fz/En6rPn76LbGw/8XVybkMwwgMN4UgyPmdYxwzmP5NzzOOguBwp
JaMWJNS/B+fyHxZma1ZctrvhsN0Nqfufsfk/JJwWgl1cQ8qlM0r8SWCDu5Yn2Lfi8ebMxgyl+D3Q
qIX1ZqA9FUvWMci8YZu7Vqdt2qPAcoEmU5DEs3G5xO2tdibUUoOwagvPXlmXqrZ9I1iKOnk0Jhf9
EIXQ3PgPTpoee2sAcZoswo2JjfuYhjBHUd3TUXhKLfKGyaBgZZ0e8Pqo5XTyssUly7QJHL2fRndj
34/0A8BVgL2JzvCJVnCEEeLFq77Q0tRJdLQTs0c5ycU6Rtf+uvIMKUJ3qjpxsDEUNk2YO1Yrj0mE
fIJTGXDNcjsBui7OY9Uheo1OCYNM4a5W4YSA5EAzydLbVsZOezRbCwbdOI3wkqfOqpMtX4+TIE57
zdJsRCXjVhLlwwS2xw5iet6GMLaI/YYJnNxXE8HiQdOC9S6fywqPH13xcBrSuFoQNQfLwXFDlCwE
FdnqA0+K2adjznHIZjsAPAPLnLJqX7LuPNmgGfiknCx/QZBqwZ7idUQ7i6jGOYyTaT/ZmaXvm//P
3pms14ls2/pdTp/8qAm6wCokS7JqS+7wWZJNDQEE5Rud57gvdn9WnpvXlve2j/s7G9lIp4UWsCJi
zjnGPwaAEqlImm4v1rj1dk0CAYtukMwPpW5zP1oSnQljyAzPPHSlMLLnAVjyK7VZmWJsbtf+UzZN
k/9s6pp8zucSOWieoO2KFuid9A0Ne9rNqnI+cURcv3hzxnuiYXEFU1dhjw11G9tuqEm0cdHk5FE8
oTWPvKombaqorOKi84jUC7bOvUFl2JJGKcy2gdWy+v3HialyF4GaddKI/HUs55W9EO0slGlHLX2u
4kiFZM/RCIGI4ILUmCFS9T3aY4/2iRa4HpCnwDfI30O0ieATWEHROKFGuE8cSUzIUCcde/UDC50o
xJLZgbNYQQcRQTE3k49eH5Icjvg+/brJgBnUJgwJAoumTRlO8eiSWjdpdDL9hJ4AjfBJXHWmmZXB
5Gt+F+HzVullbeXFiyFr45qip6wONFGzN9GryQxGv05RBvaUiFnlmbeToryygICRHCd3NNx00XOe
iC2U4mlJnNvzQmZU+S2p2pIUQHNy1+EsyRLeDpyJcwEebHDcreXh+8WlVhLjlohhAiCmU0MdUl43
hcZtXD6WUMTcXbLCQ72k44f0OW2G8amjEXYJqsyQwKvg9u5rKH3Ozqu0UYW1Z3f6fsqW7NysxPxG
pe3RZhiUYz4mXpYbB9+TaXmsDSQeZ+vSLwfGLOolVtQNeKRxfa19Vd5gLWT2QltLoegTMM4/KPpR
2Q7k1Xw0pZnotJz8LIdeMV8R1+rCHyzIi7LLopsOFSbH+2nqbY/piul/o9lXXPnYnIm410Tbo64z
3TtFStqzPqYY+vUWgs0OXHr6OIFNjqPUBKMeena7G/q2AS+Y5qoMpZ7KC7JK2va2mSw4hUANXNKS
gZU9O0TO4w9oR+s5pQ781FYYYMOqnC1sj4XrNYGIdfd6ck3eOypX6ulZOknU+07xkPixHV+hDWrr
gK5Red4xm5WHlSnTvC+FB7mo1Dh5h4ZMq+JgKLV8k+SQzP2FM3jD6O49q6CnHRApV92iOEdTOMhi
+oLwp/kI3dlFUuKROxYi3iYWT6ihuswHm7nRnPYseSC+lo+JwqsdgO4h4s7xawtXRNyhj4wdkev8
6IwTbW2neX9j66mrgaKihkJMDkeWhiwG8Uib6EEfOcbwcypVdOPnGeUuoshRzCz1dpxNLz4OIrV3
VTq/tqzzT1iOvRcO4catW6dib0GeKne0I9b+unEkmV1hb3XJEZJuTCkN8uWVEUTtRA1+1ulcqK3j
sSRopnn9t+BQKx7lgEfEWY+GjzZ458SS2zHPeUd2bjdCos2LYf2sgK8i4/RTEyVkAvQqwsXSQ0vB
yjPs5sUCLG32SGGjGDYII0vHx3UApoGm+1AYQNUafXpEGT+LQHcgU1nbLQBQhPw6QHGGk+Z0PvjP
Uem/Nt3dv+dIhk3VdF/7709K21/4H4mh/dfGfsfzCMSCemtTafx9ULKtLW2Eh0UtvtWvgjPK/5MY
boZY1900hsAh4Zr6nO3/OSoRsW0ixEJ/qHOgslAv/YnCcBtpf39SQqOIuRX3HHpFx8NQ+2Mt2LW9
qWeU64FMhg4Do+YsR2UIiOZrpt9ajDr28TRAA7eNdnzVa0iSQIirO7PuHbXLO309a+r6uSyxVQR2
0m2jXntAuky+Z4M9x0VjhLa4gebcVWnIVuhd1kQPs84LV3FaIVz7HuNT/FgaE5mWIxSqz7KrKxay
rhmiGlYhcJJuZYGw50uKxC1wUMZys3SsT0vq2XdDWbCUMuiOsip9aBO9+YTDi2VRL6UD6Lg1XDqX
EMnChuk71psYBkRTv860QH+nyjG3G/bjDXVQRbDJoPFBJPG+HZH6lbGUFVkYoIeM+7UZunMH/jFS
6mISN83SG2+qmMqdu9orMaAKEFLYoiG/9Y2q+LQU/oQGoFyPa4w4DRlxRcPGXjnFmRVRtE1tj+dM
dh3riCU/+U3X5v2xmVeB6g3oAcUwzk9zKym/63LQSCafdqnJ8QDEByvUiQ+1ucw7V8vErs2z3xWO
xvvK8f0F33UirFhPU49QV87aghmz/rGqYhqk6NEH+2axi33nYUGxZ3GuD9aek9kFk8SrsjTPu3j5
RHIUSoMuhE7whx2B7feCjCMob2jPiZPo7rsbYTL7mnjhGeTNxNWtcdWca8Uc/1EGxSZO4yoG/Z4N
Z4Hs9l3fQWp923seuYu07dVF1xndrrWG8TcP9V2i2uky6ClQENu0lHTksD8+VWK0iaXJfbxIudA4
5BOXiTfOiBNA+lP8mJIcSgCo2S6fdLfTHzvHhbUFUwg+qLW231LdiXdwhz0rhC1LhEvOJh2hnS/g
C8IU5+2Mmd0NMyzGAfVRBNCvGY+6D202ti4HaODXhoXpapeXibyDXlU/IT10zxf8PITFxOUuyUyU
Jmh0pz5YzZ7pANG2Z7M+mui/8nk9I4QWhNJ/9qu/MS02Da5/v1/9wD3+P/9dNa8diYH/loLMz/qf
mp9NaWu1sKbh5QBJ8M9WBm6B0p2inq0OYAqHh3+2MucvCMcIy/GKMRcjRJD955+dzPqL4CjdwuOM
3k+3nD/K26J/9l74iQbWQslvbP/Q1zS2Pt9339pR1KOmzT5eadS9ceQDXa+YqGSLbL7hGgOZ2uOf
q5naVKQpINvAlk5ZbD5LlyM845WJ/HgIbyCYaNcXMcgxNz0blV/3+F6rsovial2zg0979doGTvXF
RTdyB9edGFhSlDWPNx4MJWKvMmXoHOtMdABF6WekHeQEy0Na6TmKMjoNUUzgfSX+NbuwkxwFxuiT
SBugSzY/aZwqLYCsZfnQg8hLdo0Fszd044RQAmvETrJftLVLz4aJvgJoZXhIZIiv7muaxvMzN12J
D02BpxGZXFO+EQZfqP3YNOnloOfMWFXhluzTq9eBJN/4NRDK1jLsBO6/XY0BEWR918YPmQXjhy1j
HY6jIyhnGMn4RqD3kCL7ZqJS0GwgxECqtPrzYK+LG829YR50ZSo8bYus9x1oZ4hPjpruWEGBgSrl
M8Orvan91EKplLtaMQhn0WdEgtTYqjfSq8GA2Cfidzk01Qpb1lSA54IWEOXTVJtoXokgmUeY1ln5
WdgUe9jTO67jlaP9bdGL9WNFtwNSa2EntzP7mn0Etim/UV5pelAV2TiftXLV6qMW69lKLgjKKsDU
g8CxZtuEXeSqc8x91msld8TMhzsUFboMdCQhUCcL53PmEVVKQLkSj86Y9uPBxLX72MR9/1rYHG0C
3Zv1DyuUza/UB+PjyCxU8GbEK0g8Bqs3aWPbbxRHLXYz6t8BXR4qMIhUo6GiATFWvsNrD2bVHAbQ
EgYsH/cmVWhHwPNxLIrPSLx3ZBEWGUa7y4LCxAjsKgGdVzWtLhjlCn2P+klaB9JWtM+tmpcrPXe9
NT5QzKf10e1ksgRlrMAWWwk7BLbGRVeXzNMY3fTDmnD2AG2E/A68WYfJbyKhi1Jr0wHEf4sC7JNC
oP1bLjCftAPdSUcwnjQF6KvQF9QnrUF50h1Apd5ECPKkSFjMTZ3gn5QKzUm1sJ4UDMjIUDPge0PZ
IE8qB+OkePBP6of2pISQJ1VEflJIqJNawj0pJ7R6ccwnCwFAcrdCVnRIdtpUF/1JgTHEaak/jIiD
yAs6aTVK08+qR3LyzOlKP2k7hpPOA4OyX36oJ/pkZiCHVkLmTCiCb0uvHtP97LMC3ZIAOSNpmGTc
HnT0kdOVlIM3fpBFbZL4XgweaXXIGzRWAggk1m7ql0m/g6Aw8lrneU6AOri3jzkPkcsYW8cuiJXl
PJcwBpLdULUUrmiW3JfKrmSKBXGt3ecEBCjE9HwqHyfNdCdEdR2tokSDoL121SIuFpdiMfcUFOWK
YE11ZtQ9+IGxqMQlukFMlclmKdyYR7P20dd0ZKQxy4zad3FqDV+W1F7v4jzzVMi6S6YmFGqZXRpt
Zcc7d2xR8+uIJqawbIR9402NKPapH4837myaJaTTrXAl+poiNlbOdJHF7jR9S7Dl7Tm38W0mUoRy
OLN4pAFoa8pkRETmHZR+VFNOnmW3xP+aM2Gta3KcFl1QandjMqJ5UM4a79H/4zPvl/51zcTwZBep
BGqa68N+cubpBQESEE4coczpUC1l6fwMQrZXJIRvTQCLXmof4fHqJs46Gb8JoDiPpsGUlf2Nf2om
DDUB5EFJtGUcqiXjZmmn5kMSGzQQ7K0nwTvQ24fs1KooWru6TE0g3JGGatALYbCic/K3HoeihV4U
VFn0FL6Zpy5JjtwU9UkSz1i0BQFJ+/7UVRlHvTynWUSvhftJ34W02uIBHGPdIcXb2jP+1qkpT02b
+tTAaX3NwiaOUhBCJR2e0lto9tSuIXHQby2gaamRKKD8os5A5iYvnNWlYWQYlTvzAM16g/+vqR+V
fJ0fjVO7CXnWxpLculB1knt3wLa7frM0GculsXWsMlnF3xoYiF5Qbx2tJlH9dKDY6qcj898K2rJI
6YTh8Kju48QDTJrNA4qZjj2H5rBnzF5on5AM0BibgwVSAbdKvv2qMAbIhqarlS1720k8Xg7UN0Sj
OKYJ/juW5bgrYqvEtl2J5QZH7vLc9izUu7RAERMBKKSLmtmanpwLK06BVdB6bgmHoUVK2MrgPcxW
OsjQXLyRxF/NUmnIm2vRyOnJoVln5E+gk4ep2qX5ovi31uggnHWFjzn3a9QUZtaTOk/qgEstNss2
yqQ+1lG1ThpaUlqiMgKy7B1mRxdepHIp7s0G7nEwTIt/W9rIIZgiZPkL2T7IjKc1R+SFb7S57k0q
5BDMqPUwytWimTuV/UfeCf1z3jp9HwmZkXWPYM184UTjaPvJU/NzSXftBYeVl7IjmxO32GrB/g+1
pd0TSpQ+Ic303yDcTgCtOR64UO8TfgmnXRoVkrhA/WWm4ix3O36fAr+7c6Ej0NODwRiKMaCVgVrA
xy7Pez8j8O6ZcdLTh8Xt3Am+M1Ok18bm+k1wsgNIb/vqAgBrUiHeNLSvRdK7zV6qKbf3+Brl2ZoI
WsiNbSQubWjDfxr9vPk4zMjJNikn8RRgI7qPJgxbIuHYrrOdOefDdezFrTrMuN2zcFYcroCQJrUP
a7qs9LBIWJs6hdZyZ9EStkioNEhYI3QJNactLf73OFsF9M9mwFuStZJzCtyPNN4nJBhfTLRr5LHH
sWVFE4hcKADJGtdXIDKX57GzqvGAIHj9ZnX4ZQK7z8S8c9opri76Wbjz9u6tFxhjJI77TPsEJzC5
T5ZEgvFSk/8i4QrbAWvk8hUJIfmOKy/mcwxbodpPq2ZddDEyLdDANoBg/mN2HOd+/WJ1g3ACs9RQ
93dIqnlHhQ7YvV90+TgYHs9nMZErgdSTQ5gxbQBOWEL5B7jc5R+sGXXfrs3a+Fx3xtbateQ13NQc
Z9+mpKLTsGZ9ddd3ZfvZH+f8LUHDVET66AGlnUcr+9xOCUz0Kuvqh4EJydeGgfl1PmUx7fhV9+87
zy/OUf4OXzi+xjw/Y+pe2ZW7m0a6M7kOjQHmIu9k/phtKAqzW9Y7v2nX46RVDb9xq5mfR2Dmt2A7
sV1A7LcxD6Rl9mr3quFcBq7iBUBq8mmhY/zFGxJkq/PQ1y9y7UDBDMXiXyiLJmkQp3GKdtHvIMzy
plzOKMPssElzrLSYW1UV1qpkMj7rxJdsGH1xMXlLtdKozec28httqkK98uSL27ZTF8LVZySGEV3e
J9o8HQGYzAAOkllcw8oxh2AyIVFRCK/+HekWThZ6/bqcGSz5lMuigJZOYjaR5jMBQazLXsMUcbWA
ycxWPzY7vAxOt8PypH0yixHYE3O2smBm0blZQIfDmfbkyaqv0uy7z7aW93SaJ7jkuykF2x/YptI+
xXM1vboQ+O+RMgkiJZRCj55xyH/A/d6BJF7zodn7yqW3tMYWh4WSap6aHtt7GKvZJW/DUaMX4CfI
aNXHetccpbNuMU9MGZMwMzrEO+j4lH9UeYdrfoXqngarx3k67PICn51Dlz8P48UWVcD5WLuP+1hN
oaHZ8py/EpPskmtA3jlnaUDK6wX9eAGeaAcSdrEv5xIZ/bHzV8aGrVZOKZKv0f2ECIB2teWM4FjE
yIk9HJHdmgExLGzuY5U3X+d5dP1djCOJoDHR0Q/MFx+WjOZa+RfFW1IF0prZfKQa9c+zNm15eqns
XVaHqsduEXskUkmdi+4yBJNPPGd5bRSZ89wJzUrCYQCqq2l++RQzDDZxl/hK7GDPpo8p3COx91Yt
XT9QWzZVRAVm04wv4unrqgNI5lcy9BxIU6sShpn6cIwbf3BgX5TTZpB0JLKaRDd79kakoZGYbQpI
GTtLzYzGEOgi29JN9zZJcQuhsO0mFTQr5qOaKk15FHpFDGLjKF0FKKxwONoDa82+d0oQD2aWzDya
NNGYijpGJQ/9MmNKMAwl9vCngIU49GKpOgAqY8C1tdYkMGIduisaU317KP2+uvTmfDT3eQJ9J2xn
LWaa6bCURWpYcLuU42xk+6HGxB56o1H2u8JFLEpiopu5d6UFXTliZEFJChEnY15iNWxTc+wiZJ0a
d8wP1VrEWIyaZsu+sGh7nkEgQRSd1AUlQj6CpQauQnYKiROxP0QOO4uFJH+u6wOHmf6eFICmOI8R
+RHMyMSWJaMwpBuVUrLKIld1rvy1snCeJpN2O1ccbQ99B888WNyh8C9JRlvm0GDy2rDh+v5b3mly
DFtvq4cN3ZTxHsuVC3QKTeVyTuhkmx1JdB4f2rIYtIN0mcgGjd+bJiF5sKwewKYonVDMYmoDgu3I
AYOjl+OpKolrINdAB+O/9otoI8bgNpEDCdsQQ7rMbw5kMIp037kjcthyFDkpFVbJ+wtEhVCSviQD
KKIkbME5MUGyw24YRzLyUjQ+h8oAMX2eWj0q874qC0JPWi9Pz0wvBeySsDE3V/FUdvlxFYkkMKWK
s+zI/k9cXn0KVWEyscClOIWtECzqkajXbn9KeieBLEzaecymo/XqmmP2RASD67fmW2x5Uu5xO9XV
1SZtqENdo6MMNdpip4RdteaH/BQKI08BMfyCRbNHbdlZAGy2EBk1OKojWaqPJZBccmZyfVqNg7dt
72SkAmM7J6GHsw+eFkd8HKjVyyvNY3ofzWsrK7bNhXwR31nsgXjNLepGW7fYG3vaInCA2FXyph+Z
eURFiWp5L0XuGRBr9Lg52HocQ7pjtKjoISHcFfvRGvrpbJpJo/64yEUfr0rVDNUHgzWivPEb2WX3
MeJ/GSqMWdBxHZxKqMaNdfVux5Vi84LkG7DAy1T0835cWOIXOXYEc/JWM4I3pePsLSQi8f3wd7BQ
LYac7XhoSX9BGzZ2lOl0Tna8UPiRZgDqJppW5F0XhUI3EAKV2lKMTolG1PB4PtuK8eXRzDEh7MxS
kYDkl2vaRn2aGf3OBfqWvxTEFj6RLVq157Lpt1gFUzRAobjF1V5AyKEhbSGHY0cFoXBQS2Itu7Ud
JnlwrYoqU9hrTjdKbvlNJqDnhNN2phNEOFk8DHMl4gjmHkEGodvOLn6ZgsTDMzb4gTcN5bh721oM
a2/JEjZa1vZVVgevsFpj70xYgsLx78ypdSR/qrG4lQcLU+uFJuZhicj3QKwoT8lVI7jzW7wy+Zep
TpAUyF6WQ7iAp6SvdUq/aoYtCcuVZX8ltngskMwV7tWxHD4LBbJ8nRkAH8xTqhaDXRK2cILKZtds
wVtJ2vCuT7W93KENxm8UY8e0o8UsW57MKuS9qzf+TAvAUHpA+7FedjkNwYw8WmTk5KpuGWB2tpbX
tAeAVjlwlc9ovREvQDKPuwG/ckJl5xkTjzYRLpatTYUTj0L3KeuE/+iPeCoCsFJkksWY5j8bmV28
LKfMsjYXdM7jU5ZZOWbjOcKFrAsKBC8Mvk7JZ0zrGIxvwg0E1B2ZVpEJNOxzqSky01bD5bRinLLU
tHyzvnYEQLzx5Sdtzfc6ktfGETPHpy7bEtmWLZxtGCo8xdLtGPtzgp85ihbjhHCd9IliyC/5MtVd
zf2d1XRVyiEbykPWdD0HqUancibsqE6JcXO1KivnQJMuddsBxgBBW4q3ZLqiu5Un96ROcLS4RoDV
WFc9oLBRS6Khsgu5L/xKqr3uDg69Ws1JenmHpnUtMfuj4mWknhfT6yBWk8BbTOZIzqO00zUO7nHW
UkbWw6zX90ZTOe1OWLM7RK1b2FlEfASe0X2zdDqmx94eANoFfWpKW9sT5U2rM8W0lO1JJ9IGdgDs
nsfSs+ISCU/jynNqwXHdwbIy6VJYA13xg10bjugO8LJW48tYLv54W27Bl0eb5Gqbh+0m3m1d6Mv8
FWZbzAm1Kweqyg8T6WHNgcYAo6+gahOHnYcCOWW5KOQkhtfUT8fpUpcdlV2HWhKnnNcgbmCI6lVQ
jYJpMk3MJiSHLO1LnHdL/FmZbjHcF6RL0rzMdFhVCO8bF2sSMbG9ypfAq5mxPnGgTvt7J1lFHq6m
KdI3M0OvSpQEZ1/3zpPAOkOfOBcJFACFGwOkjPyejwmvRnPLhhRjwCI8W8qIbVLt7LVsz3MrWR6w
Bc75YRRWQ9KpGLwrvdsavDl8JGx99nqk9G/J+AMo6IQ8uOoMeJ7bng/aoNIIWcZIggjomK/6Erdf
JTmojyQi0OnBRKBDSUNMl1FMkAbE4gqElmiegrQ1RFSrdmaTV1ZHnaa8C0+qzjgvpY/fYJKIRHDf
2CSJzBbWlYOwMrJlk0RyTjaow1nFNLnc9Zogr2Xq20kRiTaUXUCIScoZtiWrPkTmTlbnJlzC8bEY
vYlpl24S7SG9ffLRxrxpeQkNjbwP7U6mDZio3JCVuVvoMBGZUfDFPqvnJr0eTX4SBmxNIYMRyUTO
yKTx70ZlOxqas3Ndmw1ZxrT/BfEjRN7OQZFO5VuDd/ixX/1JI7JXSBGMWjoPrCu9XPlqx9k3gy4o
H8FLCdquOmemCUDMuhkxvUiwGjVifG0thdmCbhk0GxFj8NvlQE6fNnAhH7gczdt8UvMYGWoxXinT
kn3mlcVtUc/pFE7ArYJVue0DGWh5FQ6r4wE4U4z1aKRvsxWs5LmIdCmS/dQrIJa8zVTjMw4/kJVy
9T4388TY10vM7uvoDa6KWn0sbhZPV8lOrB6v2Yi261jw/t/GmweGQPRkvLUpUJqIIi/9qjgi3tIO
4e6MqoO16S/gjVjUYD2MWu9ca1kiMeut23xXy/kmh5we8myP9HtYAoxlWwKX1kyfKtT61BjSXi99
dEsE5c0rB0wN/7sJ9yCnapzAoNpRxfZXEDxOFmZY5J34AlhkwqKry+obiWDq62iRIRzTJIqWloXi
gjQ9tm/isWJqdEyDWKqyBVRnRUDJs81peInaJqHbP2nLdE/glJ+e+aVGRmZcZbOITKPNyVbWvOly
9jW3octp51+pozKHu9uIi6rIJ21Xx7oT5bA9zbCrpTafmfiM27D0y+ybU+vEZ+YKaGbgSIf+im3l
nJPzycBkmkvdY01BXZFD8XRbDON0SYwdgFEtPe+GpOGITPxl0BR+SYGpk90LRbTL9GBtNeM+ScpR
D7D+6GrvV6KPURkiaQkkUQAZELWe7EA6NIyDwA5ScspOo/FB0eveoSHUH4WK/XVfrVZ6Y3V6y1uU
r0RykVWUvcFxMmmHTEKBPGhGynHaGLZ+3knZvvpzOz8YfJPsYIyN/koOFek0nttoN8Td4AfNvQZp
WNIrpl5Dacb3nW3EAw1bC9Gn1WkU863PEOSKI6G4kXMz2NFMAuDWmu+xVhHhbHhHzM2ujs+4TZ98
uEtaWI2Wi3DDnuReCDrDoW62La0cd4GTqsZ8qM6o/cw7KjfQuglH5F0PiHCO9FhWhNrNzOUCc8yN
Nczhnboh3OEuf+7XRn3L27EqAh2q35tnr1Vx66pewe8EcE6jJ4sZBAnRDLdKrr72wfVq6wobNNbq
Fq7tEz5K/Wai/lIHW9pddtHz+10gR/bxXg/x+mgzdpLgTBH40++p5TdbNusQ6kRjY8cjDwKHiGek
tyPowi9E0IJhXfS2fySZBh2zLsvm9T/j+b/H89hZfjWfv2zWL9XLNpD/XlJ2+kv/YOvQ0PMgXEHm
HYYLdCN/a8os/a9N7A7zCDsGUH+fP/lHU6b/ZaPX1xlpoO/ZFPr/fxJvun8RgWGYOkHGtjDwjfyJ
pmxTCX2vgOKXwprhIIEySWvhWj+O4XUvd7STmnjWCQVJNGI8oLzlN62L8/FvEcf/mvO2XQt1NzY6
W7d5Zd9JaIrR88e+pM8j0FKSNdQJTkEJrf1XPPHjB0sUGMO+exrXf3+Qf5+ZwF1C0QBuHtSbDQEe
qdePH88pRJUjT99aS5OiU7GwxHZp9hsr2Hsp1nYVB0IdYjLTs0zjnWiHQyWObAefQZqgsD7DzgVT
VBfOsE/Nmkbw5NTUs7/+ZP/iwaHrgH5jmzDneR1+/GQpOVKeo7wJje3iB4lN6EVYpowlAkW39fDr
i/2rD4gLRJguqCdLbC/x92KNPKbUMwsyGUa46gS4+84bWXvtsdVGeU6auu//5rltz+X71xKG1MZH
2xSVG8jqfSwE8nadkDhG++OUftD75YWGv/wwDM5jnzv+Bar5D2nb7379KTfJyfuLCvhr6Cu55s8m
TxXPjTvDgtjYu6zejNt6omR/87L8fBWBHcfbtHsmX3yxCWO+F75wdNGQSczgAOV4lXnMaVGWvfz6
o7x/O+DXwMtzN6Yl5h3TfvfeE4YkVtmh4JCO0T2AWodYbrrNWc947/jHl8JOxhcaeazz8+fpUcSk
+eQg204QeeLFaDDeZ6B6nyySvdffPKPtTfvxGYEcZL0CF0nEBivkj3dvypq2aoDncg4U8TH3l/hT
KsfhU9fmySVqTniRbo5K89ef8f37z+1EKYV6HOmvi1nqnfQx4YTcSsGwrDRcdYPaYf6QM0O7sCTE
2WWpSTn89QX/xUtC6WHiAYamwxL/Th0156KlTYz4OyP0ZeeD6jsC+ph/87X+11dB8AW8yybF9t3X
OnPIJ8aRtwYWNghOpEYSwZuK//zmccKCsGcBbmOvM398ZHG54hbQiYuaiB08NIWjXcVkxp+bmYdg
Ebzh9a/v3c9rh4AhSpwQWyvprOLdvQOV7laNbDkkW+uRu7xJjzgGNmp4kpXxMRedirZy8tdX/Rff
ON8EC4XxVUe3+d4u6tq6WXU1KAChFm/XDU6zJ57CP8baOjz8+lI/PbZtjcJCjQoVLbr+HonZuhK8
lbXYAXtff4nwJD/UdZv/6SsoiHMDh8kI2uAH+e9uI5Bk4N1GxUR2yRbYAJU2R1Ip4+4PP8y2SunA
B+xth0aW+OPbkbci84VCbbHQxQtc5rns0MxW/vAqPgcPD+rrtkGjr333Bcbdq7zC5iX3W5Dz5hin
WC5qL/r1VX56BzaHNoJCJNmcpLh7P36WxTHMUZBrAi5QaITLr+s1nvuZ+qDP97++1E/vwOlSvi0E
ByrTNN6ZJumKZgsePRLrndRiFlpBhTmD5uL9DrS3Lag/LLg+Wmf859ta61kcRX/8TN0ohoYOF54u
6cYGa/qivGNmV70Wmt4Cf04h3lvoG3tUlZqNiCoQtAzmP/68IIj5ZhmYTnmE723wfF+tHMIgk8J5
nJPzJZa+fjCtis7vr2/sz88QKOOWWsj1Nonsu51Ti/Mq6bAREendkBbutx7tfTSViSXN+19f6udn
CBSM8EOsIVCdf3IfuKuBd6vC8gMBRX70GMUfm4Ik2j++iu3bFBlEBhmbuPfHB7jU6FatcpMzkjO9
awqrp6M6pb+5bf5PoAJ0kFviGp8Io7GJe+bH6zgZ8jg0h0mYJyQE7Ur2r36nM/R+w0MZd89an+Vw
Xr2W8ykzARm7lLtdbONq7Yu0vkOw5FV7BHqYRztN05oAQZlmwG6sCv2CicT65jkjcRwMi4vuaxyX
DRzD2O6ZDmS93t0ljOe9fcxujIM+bwnkCYzEKLpzfY6p82kNW+D4z3t/9GiDLNgSEUNNpNjb/hWL
dLKIs9YEZXmTp7M90u4SiWtF7GfteOPM8YIggj+2d2tdD8aNxxwLGbLMB7Q2svDpSeXO4h3g6Xcp
Kda9fHTSRj9YDSq+sOXTyY+x7Wvec9ph+r3UITmsDAihX4XjCM0n1BH2+Mcio/t5vfpOs5zNPYE2
N1oMbmhv9PRzLjhvL4xDam+YHZBgufQPI50zrKhE4cXsqcUGgVOzmTm3TT8DDEx7JezQWh3NvimY
BTFLg4Z5Q9vCAM2WrayJjuynNSh6DleAXYR09oNDQtGTmcSJft4op7AeTOafWFjk3GXllzK18Q9I
UVtWsCbMOJm4OkMVKTJZ1LGzaWlzum0auiTItD/T2RIoErqZuO6KyfMDglFtPRPwIswISamdhp2J
S/HaW1L3QaSobY4NfbvpbES1823tx1mPSoteSRKUXtPx1Mal66IeB5FkLD2kN3D4vCasPLg8kUu6
dM05lJ9+k2ojfSANdzjMx8ohXDYt3XkK3KEq1VWR6q5/XkuzvIbLa7n3SCH65azvbYZJLGbV5Fc7
ZIy5ndBAAYc4RNPcp9qLyMnIs0hp0Of+qsvtqmMCoDnWTmr52L1l1bKeddYiYmZuiONQkRDIzkCH
NwLPRAbwZU/cjurupGqH7AVXrLSssK510eExtKSy+mPh+pqJpzNudFhapJEnHil8belPXmSi8xrf
fKvR1QX9wZJ04jbv6JESNuSvyd5eLOOKuUWdnvcySefd2LlGe+SXQPCMONM5xPRHr0VFKJjWu+g1
4Gcp7QPAT6CDAQdsTGCtoRmKplxvWePrmsc5T3WAeqmd+TMDrhd9qsz6kAy0EwFUofINNLRgLrMJ
+J+Rn3dkEmM5I9SmI1hjPuvGrPRC0GdtcjOXFkw7Q/mjfzkrpB2YhavmTfClGg+p4jv8CuwtJSVM
a+sPak305aKcY63cT0KO4sxKC0PfLXx5pggq1XilJitJPsxowstbMtFce98Bfvm/3J3LcttIm6Zv
hTGb7o74qSZAHIhNR5gUJdk6WLZkl8sbBiTBAEgQAHEgCXZMxGzmImbdq3/Ru1nOru5krmSeBAkX
E6Itl4GpYv+MCkfJlBNAIvPL7/C+76eCBFws1LHSR0qAjk8J+IGJNUErBB3hJZTnqaHB/4YAPTj3
UOxHnREFIdDdeSwS8YVFT3sjmhhvYS0pH5Eb6C3PScaTXNVSmgcNU9PzZuMBgsfRBRRgkCf038mj
kQZKbDIaTJcu8LXUnDmbzPRF7jkg6RrPAdFd6PmKlveowy7S1x4Rj3XhI/LTv4xRKdBuc5qrGL9E
UZ7771c9K4xfG+ArNuDWV0itbQDZ6fTjyaxfFqg9U1ayui7VY6A1PQUi/rUXLwq2ZqaRJJ5N4gh+
mAuv7W6RDGiX3u1FdAWxpvnK1pYWGEl46t49Mv8BQEmgYdMRNbEQ6QD09Ua5MvCLC5gNfZqSp9DQ
hlODgP9iNfMUHayzt5yj3Z1QcTBp4sycBfN3aZ6EQPvA8t/MitniDsNvwtLvD7rueV9dYjVC8M1C
rTee3SOqSKN0ldpkcu7ShT6lDcxgGr8tJgCPeH/Iqp6lqMrNR36/OxiMY31KnTqjefrgTFPiBYVK
6LiTT7RNBxuzjhaectW3qB7cKCvLf43CgaldRIqO6m1hqn74a+bm3nQc5hvrVwRUDW2EENPK+LJY
FMirQX4Js0sz9ZIlzdW9lXq6yAfzLn3xen4CCAoo+pvNSgGE5K56uYUMrlLQayqj+fAYcFlWnPWA
dmxOvUlmLsEQodQzpGsSmrcwHbMNgIggU84S6HOCaU8b8Tc0QqEHGDVsfT4eFLR5eb3o9dABcINg
qn7IMhrWna5NzbXeoCdsFDSURNFguCYphI9iFNbijCKYaoxnamw+YNYWvWsjMlERdnVtgRqkkOyN
/Yk+G3lmpJmfl9NgaY3W3Xlv9qbIXTigvMmIfAdFZ2QwC3ADrJYcab1YK/zpSF9G+mZsIUzxqaA8
uEK4QAgLT6gM0deqFBzuluLD7loIEW+UGKcwtozEiUqpYs0vgtWIBQVvtbD6q4v1EnbpcFl46mIY
rWZ0PMo4Az77BaWfKVU1UBJdGguOgOB038bdCWUNtZRPDgLTpSA+BXj6JpipFL0Lq0ubO6uUXja9
5UKltLue0YeNDkdf1FKoOStFm1Oh3zyIF+lyNNX6gliaLJB4Tgwh97wi+48kboxI7lgtJaF7cyEP
7atL4tVlDIIvV1cBAtK9pTXBIoNyG2RwMl77yDQgoOwp4KcjxEAR8RD6bGT9wIIZqZBtS9RuPDiL
hJpbBvh3MDKExpu5gc4wnJfSb6kbIGLcLyXh5qDQ0FiLo4wu70I0jj2go2UKTtofomZIVWFaisyZ
peBcWorPQQSLPqkcfWz5EBLFEOEipOpWOqp1nokSLCVFuvzgZoYwp2iBAGJsNl/S2jDZcBicJoMp
QnjoxYZ2kWhIEYDVVe6XA8iASBiin5fQYdoDFwiDYWwIhT3TFWJ7/VTZQLK3hAifvg4W1FRjd2IN
c6SA1HG8MGfTMxXVOJoNTtDxfAs+lB5fmTuYZzCmpsvl6nIRAoAE9eNSBzZ7IaSn2SxYA2ij8L++
UzfzJXVlQAHTGw3h2uX5jPrI+mKDYgkVa+gfyuUkm1mzyxhfIqOHoaXO2Wk+4gBvjH7uxiYKIalm
IiyoT5BiPUP2d6C9BsgaZe6V2qf69piscBU4X9WF6Z5aQEOnBjV5skCzUdylqdxn3BY1OkVDAMDF
FOgwAkbdeU67qKmZni/RedUvfLdLL8k4mAOwhUdAPTQP85SyWRQuaVZJJPhp0S3c/A3CJ/QbCeeJ
QlY4Mot3g9xfWKd+binB0Op6PixaCDDFKVgvPzol8ZPEpzhd/eXQW0yhahgLpmDMm9HfZGk/Tc9z
LQve9bpoW6Pvr29+QTrRjfDBkZI+dUF9vEc0HH3MdEblScVCXbkTxJVHbpEYGXhSg8ryJEqFOCQF
vOWnnKLfp4LYluWmWmg09iZZaCIjPResNL+gqCsKfSp6Fuj0Ic76RK7fQKJ1XeTpqOj1F7cewkLg
1Llzmv2lHI1wwsOugA6ATJunIXTyaVSQIl+SU3DHqUInJbjFQGO66GAWw7yPkzjsp7QlH86VaW4n
HOroToI5ng6XKloQI+SnV78Ap6EZm7tSQcjHYAfv0+kGjgECfbQlU4NZZgyDaC6UaTdusqSt2CBZ
XhRzxKqR0V2E9xBY+mgILYFNnuH2mbdGzwUVC08B8nnf96af0FZJ0FzRl4jr0v8SDlYYTwquTnFm
uMjXg/fKatqdn2rzabA43fRcmmF6yG47AdANd+gixw7vZzFFDD5HIJO/6ZvZxxR998dolpAyRQ7e
6qEzq6++hIMi/sXwp8aFNpngS/VmiuiKoYD0GLndWXpVmAl7VU+6wEN7WQa6cD4lCQpTyQRKB5sq
soEgmJebUFvPx6qLUviYfnLe7RpLF3+w/GRhjNaeSdXWy4uZebqgffbZXDd73bPEg2BwBhVvjq5t
qK/y4TQK1QwI3oJTD/Db5l0eTl3avnKYXtFa3nXfeNMQ+XMAMb0P8UCdrIYIZi7fbhZa/3ad5uiV
DDyt+96fWh6d6nrIilhenl8BDtByOEHFgmYf4NoeNDhEt8uckBEXe0Y3lFSlB+0IWQJq7HMFfVhx
HEwm56qW04wNgkw+f0fOY+W4izD8EsRLXT+dgxJAsF+nYRHgkXVor2H1AQnpackafvJkWSgTqAZ6
RhhsFuFGx8YlNCWAV0VryfTSxNpYv3YL+qu8mwGD3HCL3iwvzkx/0Jt96NMOGRJRrBaIrI+gIanZ
Wy/sBuzKbtxLF4sRDhDfmL2J+XEO5uADmlRGNkZoQV+eQQ8M0tNVpuuf3HS6vNcIBYHkEYX2T5VN
GA1YSrBWRlG2HgwgiyrLS+TKvfXI3GwIQ9itPouulxse7H5VyzwnWXRTKvPRYGND28ifpovMW44i
0GwIVAKAxsfsLvKUiMedpdTuZ+GlbkzQ65/DlshGwLaNyThIUjzgzVyFCInI9sflFOuNsQ1683PL
DPKLaYhW8HgRrHtgvPrBnPcQQ+wGljp/cnMw0ee0vZt9ivWgD9YnC5GJjzWarBvqxvqkr/NufKvO
jNWEyIsadPyQ+wRy98GcItln5rZQxjToXBRjb43rjQRSbnzw4gQiQ7SEJTfsLswMCAYMjuUZ8NSN
djk3c/1eM+gKfL7GFQwD7PQis951SWdMLwFSw9wxzFlXG6tLOsyRkF08KoWuYdsMyA/oEed0IdVQ
h12OSTbhkEdgZ+JRsoiJFJbpWr/QV5vAGC7wN9NhV1lv7mnckn92aY1L/4VZT/k0KHTjOiwYhL54
GUeFvzKWH2Fa9lI2R0/0qmT1a6LHHNSVQR7D7bJMcmhD0sMx4Jhk6gbnizSGF2sEy/Bxbi0hNwhV
7PXQQIlVGeU0DHjTh++yHhc02I1HOKBzpLTyCLrGygMPsNIjsHLTAjEfwE86qBhcjfx9ks79iGN6
sL4JlXQOxSZaIMqbbBbr95vMV2bnm3CJtNMK5rV/TtqPtsB4t2bMMlwZF6a5oqXxcknieah3e8ri
JvJ9C7d7EBjm1XKuuJ/CZBBNTn0jjuF+6XP1vhsZc4EexNkd0sxI+G7BNLn05/l6fQrIfvoRl6/A
AfU4Q6HC6Gz+BYxGJLa1EDEuPVPmaFwPrNwcLRHff4RtsUqHCEzSKxqw7yw4p4VxFp+yLjGH0dpy
lXEXoXL3NHCnPfi0OazixQozA4pLw83e9OjlRyfOzdsJrbycZL7YsMvXfpK9WcXL5RPrEgZD3yDU
/LKBdgwTFN+4+2ai+JkyzJFLoD6N3H5wMUjyLDwfwLFHcV0ZoGlB1NvrfZ7PwfsMhczWYpz0ss3D
euFjd/K5p9wGqBJFr2cQvn+F/Q7MX1kCC02G/c2s6E6uu8Vgrc7v6Bausb8WeTE9X8W4JPkNCKtC
PZ0tQEGeRhsi1UcSB9P5ZyjAIMXdREnBv7sxaarhYkqsfj/DjYN1GK9Uo/sJfprv3VFUNDUYnPFm
xj719F6Qvg8ANFsj3VhTcEHUxI+vB3A7v8CT7RajAs4kdlqdEC2bM+IV3zT8qxkqTI4OguULzm3+
a7y0PPUXeirkwZfpGu/7DOUK4P0gPVXldZHG0+jO89x4ca4Gg8xDYZliNVmAxfSXzM1ASxaoftCY
FpAlcPrLfiga3UxRrVCE1NokpgcA8/w5nQNxCZO3YaR9Id6lN3RsPqHevP51aoEZAxxmnRvm6g3w
57N+N6bvNyzm0UxZqRqiY1rhXf4tZitNZqEFFzOBlnS6TP3ubdcI++lYhxXOIRmjbUwv0DT7lbSE
TihjkoI9V9OV/vZvIKonyHrQqoBmD0LujwawoJiSaf7WyvvKHZGZAqMl93BPi9UgvY2taM0Zg7b7
h+9nbOsp6IEQ/SVZiyiiUFqoS5yG1lJnZRpdApApMAlSlKM1DOzTtIcC+vcvVU9BExhSd6GGJDQi
0CmqJ23X/XUmunIPFSTBrl2OwVMtK9Z/sOTNVSiJ9Ch5UxYBHFOri6RIq2QQuiBTaqgYEASFVwBb
+i9cpYRZ7JcquIxlEaDjnFNoVJVabTh1s0RTsxTO7aobTM6SGafOkC6p4WJsprPixocAdLMye8QU
M5feLQMOPNp5wy5+oVhx6AUqPURWFFHw1Opt3uB4aEq3ywvEUc5HqOxZo24v7bEnuv/1NE93mmNC
lBT5Bz8r3uVOUrx30jzI0krtSnx7iwR/dh/93C99f6BdI9H7IqaR6CPtXjNxB0RI4T4si8UvKa2U
N1Te7ff+fYDgSpY/MbA6EEKqPZXC8u7z3zpoubnV1yfib1mE4pfEh83E9fbm51sz8P2H207l93/n
ew/glG/l9RMP0Kf23mgKBieYJmYAudjth3Lg3hQoJ6DSLHRldt8e4RRQz2s0A9YJbeHErlZ3z4gx
25sB9UTVB8wOkKXtZ3u9I1oEwiw2mgHC4hOMOKAAfbfUWej7U4CMHgV1EE4sjiPbAKKXX6OHRz4J
wAUagQNG2nvornKCMhKntra1Mkf0wgXosdEzd9F+Elve6tEAYfuRnp0GzOhMoV8uNOiO64VrTRe7
doLoG9IMQt+x/DCZe69dYSvooMM47I/t0dVe4/fOw4OyIzwViEXx4fjYe3hdRxMMJ7U/2B4rR7Tm
gVM0XPSKeWLSdkPtyftc9BoHANvfzgd/Ht8hbwAFbrbfgZjz5ALxIx/vfVTlLAson1A/PK6NLlqO
Nnpo86THmwUfU71Z7PjeWlewccQWhC9H9+iKaOra6NmV3gkwFmBkAx5u76G74guk7fSBWVn+Y3vv
5nb/bTkIX6OMP+DUK/oJIHPevaA+7D173yzdeQMRxe2KODob19zECQaKIqIZ2a73B9h9voFmsn30
o7NxAoXYaMV3xYo3yHxUjwhmV3r9LAtDU0C5kRwpP8c3B03D2a56gkWjf0dfO+jb4OYPVMwCVLHd
98e2+Wn73HQd4MCxBkwykrsjnfe8bwX6uLbEtBpg6O3n2OaA99N4DgjY4KFwuMl2QDVPYFpQEtKP
7swTKcRGBoD3DsOux5l3MIbtsv+JdyhdH11Io4j+bI2eXT/BqbfQ992dbD3Z1eni46IMTKq2OvS3
QdQRufequOVGc0C8DvES6oHAMe9v+N5JT6TEvzqCR2f3oYM2fPY+hh1gMUkq2eWxTsjq0YSMdb/9
HN+2bxrOk8HFzquIxO/MeW3pk8AU+U2A7NWnnOsjWvqK1dj0KScDBf8OWqy09IXNY8/DxNkdq8f0
1IIB2mjDKyca/hyi4/IZh6+r9Sknw4/YvvGjW/O7w7dRhENvT8K7fi26w8ETZo7cXpWsPrrFLpiW
jV57l+SkgWy9ahryaqeYA1mvh3dfZfaO7eFpHNP44QcEsZCAKUdIW12lJeCAHppw/o/tqZUW0lfE
tSQsMGMHfTsdt9akrg6Xd3vMHd8RL/i+DZc9cY0go9JgYXeSSQuA7CbZLuAFpK7Lz9anPCKLLzpW
NJoC+jIR3WLg6DNcfuT9r6k4QRRyoAhvP0dYqGucwFeVE6VPFrcPKe/AHJDA14FmgC3bfbah5BGt
Ar1parNLwY5ogZ5Z/YNToGkneIPYQQRYys/Rnf/Pe7/+UdyCQlszbIFezYCoWeyHPMwQWUDd0ndl
+6NbBYrQr2hkDKhooP6CcAOuffmRz0NlcEL2A70REfOLz9EdCYpg+TeaAuEHkef+ms+uJTy36W45
KcD1jsgWKM09YYMOR2IOlN0qkDcCCVGV9099r1wD/HF0pyKnecNlwHseQOQ3e5XPXwsKOBIwheLc
3E3C0VkD/JqGc4B/KJr+9b6eezWLSPnT4tTkv2P1DXZwg58PCkWJtyeSn0QZ2490JhA1AeChJ+Ke
vTwua0DX8Wb2UFR4FJqX91FzLz+yMaDgi9gEbdCExRCfozsSUBhpOAVdFoFaiodVKT85HUbneHNg
4iYbu0VyfD5yY4BPl7Mf4R7CBBFu77lFmiEyRkKk63fH8bi2gKjWN3IJqIKiuGMZll4FiUKEcG8O
iKEMfoMdcKxV0MZbQISJCNwg9HKwAEigrNOlEGZkNUXlnB+RW1TKDTZaBopGLQxlXKpd0tvvii9A
u7L7jzVHRn2+6R4gQCQ0QJjTkI2fpgPtI3NmVOXvo4sMUfNp+PAAutDFGrCEKk9HXgBkiRAG1VD/
2n2Obg6IXBvOAXlgg5csxCa3H7kgqOEH0KmUuRamUnyOzwA03QPgfaj8QUjb5UBEVnjvFOgKG8kv
AJTYTvYRWT+lcZ5QJRoAxYqEa836WUQJQKPo97x1AI8vGiwpTk1Nv6ArQFiQVz3+P6lj0wD7u130
R7fqjaa2D9dGIFnrAF8gjyI9QOr897Txcbl9OKQNTZ6JgrSFVBsMw+1HzoaJkhniu8QERxfzPJfj
/qPJUFqP0BobtKdq7p5ejvv62okFiYMUydEFOwAWG754EexoOlUhBL8lE88rNzVjoAEH/PHj7QeO
ga8EwJHnB08l9c930kMMwW/9QsV7e/79jvMmiG0IUxKnY8KFxQLZhP7GV1H08h8KZuD2XrZsOPHz
v0lEwTLTufdllfnc/+e7B35+K1/zpM+/ktl7f/z7vackFwPTQpqQ/+/Ptc0wSbdd3cCF7yR28ujR
U1vQPnc3emPPoUoOncDfOPvkS5W1+/v0PmNpfj3FvjfqiK42due9/2hXY4mXL4qlTUceB507O1ja
T1FSDVauKwxj06HPcztz5nYg3bPwIpsOfBGFT3lip9VI4oZhHVc/HiTD/tA03zDBie3m0h0rguTT
9JZv7dCey8MK7Pn3hz206/6cDSdIX433Gzvo9+eTbU7a0Oj85OZ8FWbs26y+jV5eOn/dmyA6B61W
WZ7SHB2t6bO9xPYl4rngDP2+Bn7S9hVxkkt7XUT/TUc9tzd25y6jYU811taKvLgpt0vve8b6dWLL
kyAi9ab3+zpNbCeoxinvtY3J5V4X0qCqUv3482b0TZQ81aZAbWEKLpHl9LPq9sop6Lcw7JXzYIey
XgKwyOoyPz8Lb+e1ORBObNNl8A45iaQappwCkbhuOuqdnT/5nVeJ/eBLZ1QZIjYenFam8qiiEULT
UT+EfuY8lffcoXd7gqsh2Qi1DbfrFyfNOkM7nFX3K2YcUnT1488vjl+duSMZCWS3mo96E3VYdP+U
dgI7fKqGE/dMxbP68efv+Txi2M5d/vDko1HrP0pbEVWINszyfR4+dF6n4v6l14l7h7yNUOlpunBe
PeSd6zyVVuRu9Bbm6N/fj+/G7z+OT/97RyweJ2HC6uu/bBoDJoletej2iCTUi9bmr/M/qA6JDikU
CmnZBTGyT77sv4Q3cu5EiSsbngGJjabL532epvKoaq/ffNj73/5PMvMLOXDsv2ho/rp1wSIGNzeg
GQtdo4ReAG0P/tx1cejZ9/Ir0s2MRaAu51++/f1ujZSnK8UBaIC9P/nRfja8SfIH2a41X5iETD4B
cQeDzEmYPORP0hVaMJmvQhepQjlLILhpTXequFvSGvIx0oIFuPccZsIjnJeGbsOpGdkF5/eh8090
qGo6IaPa6hBkp6ZjnqIjHNbiacHLbWvcsPPeifOHwH+sxhTbUnBTm17hPHFCW17MbbgXJL2enCDK
Y8mUC+pa0xu+IPjxq2G2xqmFiX7DOq69PzAf1WV+3lm8tpOMlbGo9QcVsPamE3EdhVnqJLj81Vjl
bLThlt+i4JdFItEa7Y+Nanv148/PyB25kaxz6WdZWlrTG2fpyxZE6F02nZztVa7yx5qTorRh+RLe
6JP9VN7+ffRgu/IsCRWspvd/nyez7fyMWJdResgYqoIT2fRC24n66IePjFQ+EfrRna1V8MNaMClg
+E0vOEzYv6nX+ejjlx408vRQa36ZD3ffvUILC5mGDrafSPaNfp7N73xETv/RlpeUIGo3nfg7W/aK
qH+2MKjYzOOcskzmy9lJGHgtDF8aC1yYzPvt74EzL6ohhamDqVz92MAciQe4trmCnIgA/C0w1s0n
fTu+OAU6/3xGSvTR+ZdqWPEQIBCOOe8OQRCgtRQkiLn+g6XUIyyBBGQ75bOhBd/kVUj9MJEigxYs
5iu2Vy13qLSwdSnRun4+31+MbWS9RXMwfxsoXTjJxnGjpR9KU9LG+cjN27VySBun4TAPXLs21y+n
H16uhZw64dxOpPxpG4nO1wnTIKc4Rb/KpkZrnGZRbXOYLZja0cZ59OQ918YZceaH9UkQ8oRNJ+HM
TiLnkNtFhqf54OVBUI0jzgHRpbjpLZ/7D4kd1CojVgtv7px4IEwd6fR9uW7/8rY4p/2CHcrDtjEP
ieM8So6Z1cKuGCURTo5kyRQhsdr0rV3kITZHmoSSitJ03NePz4wDfP/m9/s6swP5btsIqt44SW2B
QchtfrNvyCNd24Xs25U6xU2n98rOlrXVoLUwu1d+5uV110QRZLemN3wXREt7Vr/lFub4yseu4z5T
56nBHoTadtPbvsrXzvwhyhO3GqtMc7SRCbyOgifmRBpXbyGCIzNjy5kTRW/BUFwL2y7dbBspxhtH
NIx6XmkUIOOm7+4mSla2bCvaOJpvRQX2qbq9cjm0kbO8jZIsd20ZXSIUkJtOw/uIU07eeNDpmo8r
drRTH1hpYQHflVaTNJechWgj6riLa9gotQ38zt3SJqBLpDWhqm1M8cp5kg8PtY0g6W7lZ5vtrquW
gVjGpQZx09X2YSbgZ5L7Q9W6uszPZ0p2UJNLP3SfIjlsFIqUTW/7I87VI+tuBJS4Gq2cE8Hwazq4
yJU7oeMm8oJuI6q5c5I6XEhoUje9Y8AfTif6gvMi4WMQ7WsDQ4ZhzjzGfnSe6pEeGnlt+HOXURot
pdlGOB6GgdV8an77n8L8HwrN6DumCK7iAFI/WJ++9vLlDpXP/xxwsUDz/0Oii0W6yg7k866NU4lF
+yUKZrsXX60jYSMMdgX4BAspc6SCSr366utv2bu/8L1zr/+IGdUvroeXQyVAMlgtGO9XnJQPtj+V
B24htHiVgD6U12kLiSOAkm5A9Tv1qjVYHmMtTMR1YYs0ojRsGzfs5fWX1kISZpjkoePv36uQH216
LI5sYsEn+Z21EXbfJX7nCoSrFF+14dZAVZCz323ExDB/3M6l+OPu1ftqUsUqQ7u3+vFbhu/lrNxr
qhhUfuVJVoRYcNO3x8j1UVvYFm/sWDYNShsgpMsicYtN3Zyhpth8Grbe12WUONJyg43cfOy7KMez
OzB2CwvjErLIzHs+JS3s6yu7hlAT7Numyw3/1o6ebRG9hVkmnnCjuovTBg+RHM+Tv5RhF0obOC8G
tov6nm6jwn3jxLWUidnCq7uFgEj++pCTr7SBX74lE/psIbdRKrmF5+zH8TPojKDSN13Pd4TedozZ
qIYqHYs2QKL3nu3Xc2qq2sK+vren/vOZptFU9Qg/f0zd2/5KtvulwHnTSRbIK+EW1lcHioHN7/nD
5sE5MB1tJLM/+k4Guba6x3JptGHq3hLNRcvO6yxP8rjzr51xFiVRlh+Iwkq1pOr6P/9edxe8zEM7
9fyES1b/6x+6KLIFLfgQdzE4yqA4ZG9oWN2G73PtPz2R0hnbaVbNkXhHW2Lrt01Duqf48D225W7W
7jx/FuHNM2tf/3fLI9q/KLRmyAotpGLKU8XmBSV+8H//x/9KZ3ZhAx4sQBRzBxf2A5nv6q3xJNu9
KR6b3Ae6Oi2UGO79eZR0rxyKT9L4iDn122Ck3DkEBbNquaf/eurbUUG85Hfe5eGTDNOzkJFT24Dq
nUazp4gJvLdnhJG+zJinvTISHi28vEs79xNfAqUoPdG2XMg/NTWjt3Y38LuP4D26aZpX44lXv7tG
C++eMoV7YOQWjq0rO868mluznZoXD4G/LrFkiHWh0cGFhh40dzB76CU3Re7tP40w6QD/9v9qvE8o
+s5XLYqglM1aGj/XESISE1fsOTlZ0MbBMyRQqSEV2ighDBN740u1UtFZp6nZGOE+S4a8jTNiFAXR
vFakacM1Gj/CcpEFY4wWzNoZlJxHr3Oe+6ilVFNaHpptDG4Hs2+WT1o4VM5zkpTSXWPvq4f4eafw
Dg8D71ZaGkobSDwRaELsK6pbLE8o0du96Uq+dRL52BNqvU0H/ZDk9ZtV29ghHymObnLwYtUtimlA
FLn68Vsv7tBZ8OccAxxzLVBtj+8YGLF7ZDpeG346fB7nGUq2DWjLtbOukcToJPLSqnk5Bb1lJd0i
MJY4JSnpWlDokCSthi7X58vEiZevtEM13EFgkbNuqtaCFzxiw1ML7byaOyhFyLurFHP7tkX40cBv
BF794cGRMyEo2m8J2y+N/9dtYCQ2kdei62wfrxVTQ/eZxl7d/tMcibdq0WTih55L+H6slmeKYLKJ
ih550y/8jiRr+FdJjH2pr3fzeTVt98g/mOE4rFpWSrTVVvkfHLeWFVdFfb7RiOM8iWTi85ZG1WjQ
bdHokCEpT8JGY5cMozpkY4tPaTTuthh14J63QVyjsd+KnSBXE43+YKDR1U/TNaRAkZZ5Lgr1x5bG
LTJTbh0gdSjMrj1JjtUv3juuH4U/asZZM3ZtIR7SnGl+oSEoYv8Rzbf6gXfIIDe/3LWTRjEZybn8
qg7pprRwMdv1Eueh2r1lzHRAGbb5hb4eup1vwKdFf2XaymlWH3xrD53u76IYt4tk//Qas1CFUsuf
40wL29w0UySfU0dxBgUuXpfkdLXg0qHTAvx8f4k9Oy32tv8Pnm3DKEspZknDik5fOATAYb8Vfb3s
3Q4pZMk+84v5yx8YlEoQQI7q7sQua6M2NvLsp/0x28AsV6opAkkrdA1Gom4vXaRf/fTzk3zqzKNH
ykdY1Zev18IKBAPlJJEcC70cqr/8XkcRpRQZhtGGEsPXGKh0CQ8r2bQhWjKyY6fz0UmepCSR6BnY
dBedTn0ISLLqjGg70XTcsVvEWTWM2EZt4DHGC/SmI+xeIDKIoQwxEk0TGt81Ah415FIbgPdx5vlR
LJvrNmppQqfqHNSgPLLo9dF0Is4pb0rGtY0M3zkgWukYeBnC/vLOfr4QSBA0n4DRb/87czpP//R6
GdWEUMo2lU3n99IJC2kqDgRm+e+e9g8etVf+Q90roA9688mgBB1lnnS4wHdoYVz/oTYLbajwXJNk
dO0UnffqDoX9Udo4RqDbRplcjS+7dDVdDgJrsJK8DtozVnf/86c3w9YGbeHEuOYgfaxTQFuwvdc2
dZC60o5itLCXtyPXI2qljWPuOtoI+1vXQGtDqeLGx8Wv1kC5gts4MspR5fOibL/cdAVvzXB36Kep
LdeG2hDGe//b3/OQjIM0HW0IH7wnMpFLEjRUr67y8xvvzikePScIamn3NiQVdnmnZzlIet22cd8Q
CWVsCP3zWhhXVDvszpUD+L4aTSxpVWkhRrkDiFXDK5ed85ou6TuEUKUVV7YkazrqfSRHaTRrqmak
wXr77T+izn00/+3vZUXpNvntP8NHX87Tlq2lG98927CWyoOK2PwB7u1wUzfQZQ/gpjf8wX22wdvg
1AxB0lK075zZqeQWqW1QYGgz5Nd8err4NZ/kMXkYodhZjVTuwDYO2M/PYhA6C1ZX+flV/dmfP9gP
K9litNFiYWtDn+/vNnQhhsB673HmJPgQ+frm0/HqoZBJZyZYc0g7ljYwITZjqF+Op/66POyhAsY/
YF52WwynJYA9j+QAr4VjdIimVF2du4Vh7wSGLDqoV9oGJWwUCZHXf7506JsWuv9yCIfeRthXFhFF
NwZ0iQW67NB12lDAGUVRxdOmtrE9n4QlbUMG58yfSta5DbrRGSofonfK064uViov+I/Jcx4kIviN
E0c7gB8yNsUznmUbXdZ245cWXLxsoZbwtXouaK5P0ktpA+2G3rdEPXleec3/cKbmwkHRZbdCtyCg
x1OUlYLq76SHoMLe/MVcgod/4PivRiojyn4Lp/TISyAUIZW/exz5Ai3c+Y2z6ozs4ICcRxsaJzd+
Tb+8jYTvRzskU51LU9GGJPENORJ51Db2rJjgzw4pqJrwlOij2tT/vvWzR6SkDx4u9Jpp4QJ2TO8K
8QgHMsHtsD2CekajhUXNIZXCwjjMAm2jg+YWZnjhBPRA+FvnVYoGekoGpTQ292LHQqSCyTTKQ0/y
U2gB1Pyl3EczALfSSlXbcCXuqXHKd9sGr/w+R2KrdrMtrMxfeL3+Vuj+LM+g/FXzWsZdbeR3nzmZ
ahvcqZEg+YomCdWm3b9v0T/cNMF/6Gge9WDltCF6JwFVO9dosyWdtzmcRfzFg26cKXhivZ6mD1DG
ARH1cu3vrwt8DsFlmgY++08j4uvvYWl+AGazP9x4h87Z67O0G/0xwGn5t/8HAAD//w==</cx:binary>
              </cx:geoCache>
            </cx:geography>
          </cx:layoutPr>
          <cx:valueColors>
            <cx:maxColor>
              <a:srgbClr val="FF0000"/>
            </cx:maxColor>
          </cx:valueColors>
          <cx:valueColorPositions count="3"/>
        </cx:series>
        <cx:series layoutId="regionMap" hidden="1" uniqueId="{8F178AE6-52BD-4A2A-A5B0-F4736D5CD36D}" formatIdx="1">
          <cx:dataLabels pos="ctr">
            <cx:visibility seriesName="0" categoryName="0" value="1"/>
          </cx:dataLabels>
          <cx:dataId val="1"/>
          <cx:layoutPr>
            <cx:geography cultureLanguage="fr-FR" cultureRegion="FR" attribution="Avec Bing">
              <cx:geoCache provider="{E9337A44-BEBE-4D9F-B70C-5C5E7DAFC167}">
                <cx:binary>7H3ZcuO4suCvOOppJmLoBgiAy4nTJ6JJSvJeVXbtLwyVreIGEty3p3k9nzCf0O/zB/0n90tu0los
wSrL7lYfO2as7ohuk4IAZCZyR+Y/r9t/XPPZND9oY54U/7huf33jl2X6j19+Ka79WTwtDuPgOheF
+FEeXov4F/HjR3A9++UmnzZB4v2iIkx/ufaneTlr3/zrn/Br3kycietpGYjkfTXLu8tZUfGyeODd
1lcH16JKymG4B7/065tzkYvra/HmYJaUQdl96NLZr282vvPm4Bf5l+7NesBhYWV1A2MJPsS6aqgY
EXP+eXPAReItXiv6ISGaSo3lW1Nfzn0xjWH8+RQWtHy0bTm3i5ne3OSzojhY/Hc1bGPlq6dBIez5
tm0xrPH8t9tN/bIJ1n/9U3oA25SerEFehsmuVzLgL2dVAhg4+B/jfJpcz/7nQ1t+GgYUFVBAkEmI
rqHbD95AAWOHTNWYrs9fIkSWc88xcDY9uPzj99vVLV88Hg8bgyVsbLyTcXI5en6c2NNU+TTLy4e2
/TRcYHaIiKFqKgEyXz8GKjlkpoYovFodk/kRnCPhMUvZfhLuRkrgv3shw97+9PywP5/eTL1pcT3N
9wd9BRuHpkpNDSNzA/xUO6QUa1RdOyHr0H/cYrbDf32shIH1VzIOzifPj4PJNP4ezPYHf0wOKXAZ
TVW3MiIFTgc1EaIaW845J/7d69gO+uU4CezLxzLIJ+cvAORVkPzx++zgj9+zalqKPJjyfSLgUMME
xDECAK9xH4wOGdYRYdRYCYh18p88cVE/wcbWX5Fxs/VL9zD1/vkxZYN6koMWsSTVbTLxacKBAnZU
xlSsLUSAsYklcogZYQbSJBXpMSvZjpK7kRIa7l7IoLdfwCG5ElXpH1xVN9M9Ql8/NADulGC60IPU
Deir5qGmaTqwJ9Ce1g8HLAbWcXBTDQtavtpGDNtRIA2X8CC9lZFxdfX85+C4Fnl3YItpsUc9ST80
DVMnOlpqQ5K6BCor4IIOKtP8I+ms9h//t5wd3PzX//4/sLwgf5CFbsfL/V+QUHP/CzJ27OPnx87p
LOmmD1Hl01gUHvQkUzPI5uEgxiEcHGJqVJ+zLolD7VzFdhwshkmAXzyVoX06en5oW1VeJTfB/uCt
gMakahS0IraQCZuKK3Alk6iUgdxYTjpXmR6xku0wXw2UoL56LsPdegFUfhF4f/wOutISBtvY79MI
Hbg9MBYCXGbBYDY1JuBP8NGxsXxNl1PPwf+YBW2H/91ICQF3L2QMXLwAU+Hqj99Bb/WmfAmHv44C
TMFaYAiMYm1DEivDC6YC6zeXitJy0jnwH7WW7dBfGyqBf+2NDP+ri+fnPN8GU22P9D8AmWHDxKrE
6lX9kDHDNAwm8fjbFfwJQbscJ8F7+VgG9rcXoH/aIgY3abGkur9O6gpWD1UEbFwnWy1jSg9VkLkm
BaXn9iPB/nZBswcXtJ3eVwMl6K+ey+A/fQHgB04426NXCOuHOjB62Sg2D4lKDEoW/P+e3r9zFdsh
vhgmwXvxVIb2xQvQaYCnBnv1Aing61QJOBtMjOfUvKnTAD4A8hgjMHVvP6Brrhtcj1jQT0C/3IkM
/OXze+D/7fkZ+8L3olhBUUyrJST+OsvB+NDA4GtgGEvSlQF2GAZuBGJ3He6PX8l28MvjJSzIr2Vk
TD4/PzIsURbNNNmnnIXDgDUD6wbbyvlVEMOmauiUSRbuY5ayHQ93IyUM3L2QYW+9ANifTznEQpck
+dcPgALeaFUzwBmqLXj85kEgBEwrhE1q0BWXWj8Ou9ezHfzLcRLwl49l0J+/ANBD+C+tvvMgq2YH
1wCDfPojD66nQfKguvc0g0uHwBjwnZVDB4FFte6iBkPXNEAbxZLq8+fWth01D/2WhK6Hviqj0B4/
P+f6ILw9BvWNQx1k8+CYWGhHwJzWkXUI58bUNbbUneBkrR+dXYvZjp35KAkP84cyxD9MXgDEIV3j
QX/w084HxMYgdkMxMfAcqpvcCpsAc6aBAbHwSMgg37Wan8B8PkwG+vzpPag7zw/1uXI4XdLbHsTE
q7Y6Ty26JRA560jOYrmaJbNXJ9Bdata9jKG/NYfowzTpp8k+I/aKBrlBVMcqgsDX7WdTLBMGkkA3
wFZAcyUJQpYbnP4RK/oJ51mNlJnP6sU9/vPt+fnP2awQpb9HUasMgUfInYPUlE2OrxqQOceQCvkU
W/XTR6xkO+RXAyXAr57LcD+7en64X92GhH+71UuXJLgP5g8JQ6ZGVKRvBrxUyOMydEzBJbecbe57
HlYwqMl/Nhwsj5dwIL+WUfHtt+dHxbpqfPPH77G4ziEbdAEUG1I/93o6IFCMKYF/FodgM2cChLeh
QroR0e9cTev86a+tdfv5ecxvSmh9zBAZ1fYL0LY21l1BEsB+kYsOdbAxCFjpC+Ej5y2BTgzhaMiK
AS44fCSl96nLewQ+V5t8CIOrL93D2QuwS65EPOX7DBWBHNL04Z9lrgbbMAYpWCYGGC4MMjrmn02O
OV/Pg56E7XhZDZRQsXouQ//q7fMzxw+QR13sE/rgpoIghUmRvmmDm4dgm2MyJCzNP5LfZL6QPwH2
1UAJ7KvnMtg/vIDw6OdZUc7y5OBqCncodlqHf1+W/55z1oYgrUHhIzFG0BkhuqJrpv6zM7crd+5n
R24+TkL91W0K3JsDGfNXL0BEjcBhXwbJPh3HKhhFw5UVuFKxwengqgvcYhkSbKWz9pg1bAf43UgJ
5Hcv7gH9BVhBkCwUBcn0YDwt9qjsQZAc6YwgiJVswF3Bh5phIMjclJTxxy5jO+w3R0vw33wp48B6
AR7fq1kHN8s4fzgt4GlOSAVSlJlOga0sNbJNswiuElFGQewYUsz2cYvZjof1sRIW1l/JOLiyn1/a
f/Smyc1OcbN57eyhy3T4kBEw+tkyS2RQeNf87gSySLCmMZMtPO/An9atnbfVzvVsR8FqoAT/1XMZ
+B9fgKI7yoMyn+0T+uzQBMASVZX4/jwbUFslC0rE/8e/8670c7jWsUTHNs/Edsivj5WAv/5Khv/o
8vmJ336Nfwy3c/+zLuBFFsVDhPY0lg93g3RwoKiQg7DBa5ThBRh2zNCXqcnLSeeesEesZDvJrwZK
9L56LhP75AUYGCtOOOe32w74E+H+yupvb7Tf0siusJPsFt0XEhRwsr/6f+/KCzwKGX/8u/QDke4z
DAW8RsWg2Zjmpr4J9040yGHDxtJDCPrQusLzqKVs50JrQyU+tPZG5kSjD88vdi3IxA/2eC/OhAig
SahOFz5WtJmNDyrn4IJAK++fFAHcvZzt8F+Ok4C/fCxD3jp5fsj/8W+vS8sHlbynyYDB0YCGy9IQ
fl26TtfUffDyQGIg3GVXFzkf9/TOnevZDvvVRiTgr57L0B+9AHX/N4g98D1q+8qQIavrTIfbbnMP
6qaxBWnKTIP7EVTdHlravZ7twF+Ok2C/fCyD/rcX4NT+jd9ev9on5RuHA8zVgeVvo/zb61dQR2OO
mHuBn8cs6CfQX21Fhv/qhYwB5wU43N5Nu2Ip+n6me/6NXu3bkNIe0f8aUnpCztX5tAJPB+T97JH5
qaBwgSOP6MamtFdMuBwAWphGlpmfksxZLeZBath+9tbHSqdv/ZV8/s5fgK/jLPjePbjjJwt+QyWU
amuSfU3wQxkbyISGgOtQLWX4SGrvztVsh/9imAT6xVMZ6mdfn1/h2iggtT+b77Vc1r26crcEs8sK
X0WA94WK19j2tkp/cs6tDeDOp/xgcIJcQyWSy9ntZY3rXfrA48MOr3cz/ta03XXhtq+j8yrAVzUx
H8W7rNmr02RRTvQ/G7Cwh7v0e41Rv96lf4LxcLVI3dkX33nNSLpXmVeW13N2H1Q7DfbHC2hlYPcQ
h4N7GFtvETPwVQ31/Qx1kbchGQy3S7p+0IDZbjKsBkpGw+q5bDacf3x+s2G0Kq14MMQU95oi8Fpg
8WG5+wTWdD7tRLlPd/pQZQXMakR1DRLF1uxpyqCyItzx0Ja3BKT8vUes5GfHY7GFe8dj8Vw+Hl9f
QABpcYtsj96k11tkTwyhLgju7ygG/noGHmVT3xZ3FXsMo74Wd+Xloyyxwd+4R94DMdRXV+r9dhGy
UjpXhF6rDL2EKkPObHFn8nrlyzsQPw5Kf7b3G3bq6/XJjbPxn/V97N36eM3VfIxwXzrI/65D9Xpt
dUtnoq2y/wnW4Hq2+96cVa8J/Yu+UVuxI+sI56IfqszCTf79hZYUKFxEIMeNqPoiowBcU2umOaGH
JtzrglrwUl7h4xbzE7N8bSOyZb72SjbOz19Aos9onlu7RwX5Nbf2CXnmHCrP7jXP5jXPbdm67lEs
CHpWzQ6gJdfNHlnQa08uaBz4KOhDjco93qPG2uFQrA5qzd6VrFvj/ApklkN6E9Rgnuc4wf8uxc78
gtGu1fyE99/uQeb6tw/v8fuz549VXE3FwQcR//G7MiuVd3mQXAfpHmkfwkbEgNukCwzMU8nWkAAJ
6CZcc4d/F2m4khR+8vK2I+UnPyNh6SffktF29QJ86Pebw+xLZ33tjPOQyvoEg2LZYGBfiHntmLCW
NSibDrct9/aptL52EtyVjbkKwe+NwF+TDJ7AXib+XuvEg50At5CgCchSEG9GsKEECgI9CdLFl/dl
zE1laedytgvmxTBJEC+eyoJ3cvT8+tJk+n2fUTsFHQ4VlDSTLS95Df2p1xQkuCSmwTdAf9pegm7n
en4C9/k2ZLjPn96D+2/PD/edbbqfdgHitWv44yyyb0H8ffq92aNFMPRIpgyaszBjs8oJ3DbVqWZQ
qLa5yVoes4btVH43UiL0uxcyrX/7/Py0fgktQPZZ1QeYN3RO1DSC2QZvIegQQYn9u6YI4BqdC/O5
Abx7HdvBvhwnAX35WAb55QsA+cL0mx0A5A9ezeBtLgEZbS/BDL5ta7VPf+lrW8aH0ytlu+sqmOX5
9OBsJvbZqwWqbkCwhqy60Q1FsNd0otub8/AFqNsLt0fXOdZjl7Odb22OlrjX5st7h+EluPKaaR9w
YGBLmPzsovZT8r5fS1HeNVt4P2RZyicA0sn2G7KBjgdQa3yz9es68UM8U2MGG3oZLT5LfM+l9iMW
tJ38VwMlyl89l4n+7AVcjHbC4DuU5t9n2GBoXDd0/sZ3dxnW4E8hxxuapUFTrwX0JY/1Yxa0Hf53
IyUE3L2QMeC8gKo0V4/tT/80C00/NKA2B3T9XisEsIaGoWuFBt1K791Nf/RytiNBGi5hQnoro+Pq
6vmNh9FQk2fJEf66BPj/rETQz2uYrMqmOtNyOkrKoOxu5cHcZffw21tSA3+qNHShumxF0lyrOb75
9Q203LqlqrnUHn5iQ+XZaBO7+v5sWpQwFPKPTDgm0Cpt6PEIlZzeHDRQqfzXN2hoCjm0tzYM6F9h
QpwUbL9E5KX/6xvoaQEhU6xDZ0IoNg3leCEuWgztT+AHwRtlQjjPVAlcZkHQpvnNcm/vBO88kawA
sfj7IKnidyJIyuLXNzoD+zOdf29YqU6waWjIgD5uJrQDhWYzw/vr6WWQePB1/L+CPOsCLxMj1+Nq
fRqHvSB2jvqI202WsxuILYahXVQu0o+UtKszWxRZiU5ILFxlQqBSdm/7Ud1F71zFrPmJq0FX2Bvf
6ILsXWMQ5QKFfh9N3DBNeoc2mfuZp4bRWK3WJtesLf3vRRsa52aZYMOqGE99WysyclKhXHjfGxWn
3pmi4v7EUEsxgUaP7pgnbq2fdihBfOziGLWNY8a53rORiaLQPO5ymubnXZnXxRELivJjnuRabfHc
zWNLDZOsH/WFH8U28xK//9H1aaefaXWHLTWKwvTICDU9HKWGqXujVguVpndC7lM06aCUSm5ljNVo
lmTczJJxZfKaGlZSCUMXVt8kJj2KO70kozJ0W/ebUaqdsDjrCLnQREWw7dZVqAVWrPmRZvV1Toil
K8y9qSpRfc6irumsrHOTzOqMBI2ruq4Lu9GM+rLTvSayUdZRz0FV47+LqoIlDqmU9EwIGuROq2ZZ
bqVV4LpOiVCV2q4osJOHqXqZ5l08Lj2PnroacgO77PiXDitEt4RihhdlpxjIJp0WX4uaRo1dtol/
ZRYpseI2MpHV5GrtxJSF32LipaHVcLMKHCyC2LVQmufHbqZksR2Zqt/afoe0xMLCpRcR94vUCUxC
sEPD6itumrKwa6N/W6h+M4q6sp0EQiXj3Fe1yyCl6TV05CkiK8+aAFsRTr50JfaPejhfiRO3ev+p
5zG7SVhkYjvxG02MAgMpfEyohysbh240MrCvXsWkqlFjKUL07lGjegArrXHLyIHqy574wOuSpA7T
Vb365mV5G53FnmiMs4SWRpsCKWodcSe9pxVk2oRJbGILOiIW/UXa+1E3zssy9ew80ACxitpjPpyL
SIxRQcWHvmPhKc1y02GRdlaL9rw3yx+VSBPLTCthdW7GLZ8Hx17NOztR3MDKA1Y5KDPLUWtUZ7xo
kJX7PPkesvxDl+f5yPA85FQpMj2r1Y3rJk8zh7SqZ5lZKCxc1+woanpjnLN24qlpbvk+r49Cr+3t
1Fc+lRx9iqhLJoKWxbhvosjiXconKKvO2tR0cBNE4xL2fNTxdKIW+icXkZFIgqPC0BVLVZlpRR0O
LQXl7Sjq0U3RJl/6Tvueafw0ENqobzVvTBtqzHpObxTeW6HhvlO6Xr1KcqTbtOkLKxARnH03Hrmp
qjqkM0O7C33u8Ea/8VBQWFrnYstXG8/RWuRELM0mRoXf9lkb2r6rFLZoC8/qyyb4XgO+T1vXnGix
d2YWGRBNw9TPifA+l8I7MU3vG830qyakvt0E/JvJStfJaGw4tVJdpHrofU39+D2UxT3uw5ochTjM
bV7lJ73OU7tMlbee7x6FLv/se0poxV6fONhEjV2oyP0Y4Vi7LNL0I0ubr0pcvm36yI6K8hSFHj9i
ojpvXRF/BK6e2UZVih9aiJWxaIRnqwEDZtHqbXfSpNpl2PSVxetajHyv1azcyxqL86q2c07VkdrH
bWgFCSusGvWBlWp1b7ttrdp5yoOxoQlkJWqVHoW8/EaCvB6HTLsxwjw6z3rELxIzf+cldePgmigW
djXzrMhrgIiucqtjhXGBEi2304pd5gX+zBs0DgVBlunT6H1plkdhqJYWEey4QOYobN2vvka/J2bG
7TQ0kcNp+7ls3RL4RO6OvR6xkUYK/zwJIjuLSncEfeXCI6+uU0thxKnyLD9haUEBCuScBGZ+6mVq
eFLpSmTpvpqOtKg+NaLiSq+Kd6kSAgtJA9+p9P6aEeMyxiw70WqeTxq9+cK5F1/lgrQ2b9rMaRDP
nKBU1SPslkcqrtsLI+fE8fTAs1KEnIBkZ2VLR6Uai1ERKeHXoCGTnHrf46aiH+qGvuVx4YiyEsJS
gUzDDJtHsR8Yjl/W6RFr8o9FW93EmjiPouA0SbsQ2HX1KRbka2Eohg3MRrloy063gOS4XSrpex6w
1grU9mOJ2naMKD5BTX8uBkbf8IleuaqNi87uI023fDhRFtfdSUDpJKqwONL8YlyKurYpERPBTId3
ClBnpryrq/pGoPik87ILgrPjokfKcZ3Q98Df4gu9hz2XRhlYYaBqFmPpTZe0HxlKfqhFd6JRf9Rl
qee0QpzVQWdOctzxcZ8o7zmqPUs3czjrrXIcZ/QkrYvyu183o9SNWzsWjWdjlYU25Vy3/T67FqJ7
F3ND2F5aXuse7RzDD5JTmgeKZTSZsMpCHUfIu+wrkzh6oTlxbd4obf+2LDl9L0J2ojX6eY+NsM8t
wzXi5AhEexRklqtyYHcJYmX2A5Uo+lAKIEYr87hA1AprBBgwG0LHRPQht4SOFHHd4rakIFJ0Utim
X/b4E/Xjbux6eolLy8cq0NQYuvxl7bVO8r4ILF6qOE9GPY7T3iKeTqrUMXsjGORYY3BD/2BUUdSc
lXEWHqsmjhVmJ2XFAu29asTCzMZIAYkjfqi40kV8nAHLUPtRxU1fQ7ZbhDW2A99rQieExRagOalF
o54GuPH6bxRlZauP3DxpDTxpUWRydUISpWHhxCVCbZNJUZatMvG9Ijkyc1qrHwF5qqgvOk9BJ6jz
zXdtl7XviyJA3zME58hJQVaoNugPzG+vcp1Fgh3piq+pVhzXZJzlWe+xz1GTcM0mXtRi30oo0NB7
rsI5VEZCIQ0qj2kovCKD060zZaT1YRymjoJo6sVf3A5uYjuGEB8RjhuuvA1QHhT4uDIi9LVNeFOX
jh+Wht2D4GNq0pfC6SpKs/YsDBsjtokbZD69hIYHrhMELG6tKFK8LJykPGKeD3hoiolqhn3k28TE
vHK4S/LuPFZRlamFhTmLM4fHqW4AeEmfMGK5fqrjkSFIElssigmzC4PrwBeiHgTNhe/mefGucFEO
TDYH7fp9F3edbpMiiydt6YXc9kyjCL4mOP9WgiAIPmKvEPpVi8PSOzZUmorvAQVCHYEK9S5XqhDk
Sa+6ej5289I79wuFCCc287rRQez0jR9HVuinflJPirrMemAF3Cs1K8mZW83qBnXBuyYy2vJLKeI2
PnZr1LqOn4FaZrctAJ3SIIgcRfC2/2B4jGrjulCa8G1vEN4ZoyDPDX1cNmZtJUHt+pOoicPECvU6
bD8nsVpcujHzdMsrNJyPtCzlqhXUZkYv/Lr1hRXwLmgmSctRapVmWBYnhCvakWvyTJ/4LgoRHG+K
HR9U5nikxCYI0B6bcWLVrhnZjQ8ajQMnPY6dlJhKGVmKpppeYWVJUWZxaDGB/e5t3nmJPnZRHPFj
nCYq/eQ3ZeVaSZOLyEnjvjBHre4LAUCrjcjySJ9ZjQg48Ne+LO1c0fIv2CCBpbZ+aBVGxE/iUi3G
FevKSd6m/WfVJenXiocV6GpE8NwMRm3B1EkThW5iuYpXOGkbVw7x2/LYDAtmg3WgnLWmLo41LaJn
UV01Rz1tm2Ol0LNLwYHbsU6pmFUUjVMCuE+0vtfP+tZQj3TO/BNkANuCXSoj0y8MR8+1wLeEW0RH
WuaCHOu96NTgVWzrLi/GJNDEh4IrpV0gg9uGSOm5Uqd8WoZ6dRL6SvgpbHV0plRe/iPpMtASddDx
Z9xF2o887dvIgiLNynejqmJuqXDKL1qNhyMcq8xKg6h3sigBqwELowK9J1DHvh6H44gU6HvHAq5Y
MbCRo7BDYIBk5YXp+vkgV76nUH3bKiru2orIjHcZ1qLvYLP6ozRXSisTUXjUtsKndgGy8jgPUDtm
fvddEaw5zqO4O2K5GQZ2oPSerVRtOAo8YIyKF2nHnkHRuMtqw67U5AuIHW7Trk2/0K72RmakNHac
uv6nFMWtY/Dy1KyK0iEchVYZpWCe6JWGx2YF/MZKalJ/Ngs3d/Iu0B0fTCjb6DR61GblrDAyb1ww
X7xvmuxdnNTxmRcA2fcN0e3IAFke9Ty0caxHYJDFpuqoTUY/tkH10W2ofxwiqoyMWBtTT08c4dXa
yEsRPsGe2VlhFgTXcT4YsnoszuMERxaucOhEYcGvMi8H27GhrdXQOv0MOwEVtTOreiLiugNLMtSO
dRf3F01cpMeVm+uw8bqdELVrHdhJGW30Gtow869F2uWB55dzq3/157/Og+tcFOJH+c/BoXL3fLg9
d/fX23SWXEELlVl5Pk3lb24MhN9feGYG/8fGH/dcMUuHhORs2Uytkl4+zhPD0EOOGKnQ1ODgGAbM
PTEUGqkRHVpL6dBpl+kGBp/K3BNDySEQ81BiGxgTOGOMO0fMEOcimoaHsvTQGAa68IF/ZOGJGWqN
QMX0256HkMNOic6e4oqh4LVe88QYmGgQVUDg96FgTYE5Cytf98TkGdgVQaQRK/WqXLOQwrqjEhv9
ZdUH6JKUHhu7TcXwiOKsvgb3R2S5URpfqUnBylEITptjkSRfOU/a2KJeDgLUpJXv1CjxBahpGrDN
po7FO7fIY982ma+fJ9h1hd0bWtlarPCqDw1j7icO1qBv1aTk39I8ic9EkovKSahiKRWcAtCnaXtu
QoIJeEZSNz3nEeq/dL5Oryoe0UHUCCeI/Y+Zh8RnpSEitxFPWWUh4CwT5IatZ4OtPYqMxv0cMJFc
t2auKfYa7rf4ttQBYHeurQGg0DV0yH3XDPC7wfWzTYD6ZgwqbdwxK2Acf+gFmHaMGsAEsqgx3ouu
wDdl1HDQamgPTpayaZGduUV2Cepd9LmLzOZHn/H+qHfLFFuxG4MySPvgKldj8DmJhNbAszkjg+Ht
7Vg8RFHltUOlJwqtD3SMTapKbjkOnJRnXcIskrTpqDGZO0mAXYw0JTBGWRgg52Fg4QEYErA2JhwW
tOYHJC7yfb3hDDxThqWE6G0Mnh1cCItU9H1HozGokKlFW+MEVWSs+MkZ7/kF5+pJ7nYgeutRYeR2
GzXzDMK5K3ULFiHOfG9dGmLG0AFTNyE5cnNdal60DRA8s8D0dK3ejcWJErXu+cPb3zoLhvpaUPWY
Qf8ziVRSBdwHup4CqSisPMtz0JQy8B/tQCrZAmSImAyuVg3uQkIIa3MzhER9QENTs/TQUGLwhlCl
tlLseqcqb9xPfgWmCeiHWfcZaTn6lDNNSawKDOhpDurQDx8xdxTADAQ0dgGeoLDsfXB+xtEMq7wg
QJ0uHvVVq/mjylcyB1Ff1EfI5KPGJeeV6VXvMGnjcBRyL72qeZF8yVJfO+lYnBc2c/nIC1QBPs6k
agqrV4uksBPMj1tUg7cAh21/TBKi+dYt9BfyYoFkSUBJf/4/Kq8wBX//L+vycCNycD69mXrT4nqa
L8NFt+GDYdBcaDF0SHWsajpkn2KTgVW4JrSwoQ9NO7A6cDcQPsvowSC04LtDCBuaxkKYdBA1S6EF
bc3hOEH7Ph281eD3h0Zny+VtIApiJY85nfogN2EJGsQwICgxyLQ1rmGkbgXOVtDDap+3xz3YgiB5
ymQHc5KPDfw+bIbCokFAD3uWZqEawm0RJnbNslMfZR/B9fG5Yu1ImDy1cgrekzUsPGJbMNXQlQBC
nypmIJElZtiSuHPBdZrZpamht36XuhNTb5Q52T+atUFbCRUuPUPvD2g5h9GgdqwDL4y8uOnCLrfB
YC+cDhXqhBaEvnt4L7JaAbPocL0LKgOams6gcaM0ixIZHFwbhR3FLbX7PLfK2BtHNDgLjOJDG4bX
VcvzHVuTxReoMCC0gHJBmWHQuX3gt2t00fWeVzYFuGuplnkOrrRyrKedMmKK2p0JpKc7KGQQh+vS
i6qQNQ99KQlcNEcG8PHN+fSuQ66hZaUNEY0vuit0B6YTNvWicsdMw8qlmYBzg6sRbPzhVp20M7fL
hRqGbWkn4Fc56Xoa2Wpa8T8xi8qgAjyFsCGB7keb+6mjBoJE4Da2/czPopOwy1wFiDEr2h0T3Tta
KoHePyYEzgBZoGxIlB5Ss/Z63yxt8Dh7dgVxgYlZC2YbbkDGqSLUH+B5io8eJskt2IJW4aqpQRNL
YEZEwhbSXQ20MV7ZpUqTkUaTdpxTqoyTLDV3EKKMLhMZQ3zTgOJ/0EIKgqmbgEQm06omI8QOGy+c
CGGQY7dx4x2zSFAE4huaxAzlDUzIWAGNbXOWnEW+MOohANC5l4yVdOJ69VnagAMiQcdmZHo70Cad
r2FCCsdahzqHBJrXDDcW1s8X61GStm3KbVR1p8Q3GWDN1E84+ASPs8jnOxC2bToVml8CNcLhgoTl
zemyAsI6WQVBLujmwooRMpIksGo/46c1rxVsV5TryQ6YSpiDLaoaBvLAKjjVCOSlb85JEi0EJw9E
EfRGU45Tal5FGSuevDHocwGkD1nvkMx1D3E+9rKCFQImaZvi2EMxPYab1OHIdzM8ahuS78Dbtk0N
7AlUNLjrAwJ6c1PUGJh+rIQ2HPpgXOkpH3HTU/7ErqBn46BpagRIH9SJdepICA+6FFyUoI4LbrmJ
wh2Rq50tyriwURnh0cPnecuuQI4BKQK+wOqTd6VTperhSEc2qOehDawzGnGctk8TykAQgCJQMuDf
QRsYmlWu78rsBK9Zp0FYKQ00p6yL3IEQuBg/vBeJNw2z6BQUDhOUJGzqsiVQamYRGH0H3rnc9ywV
/ndUeD14owhxd2xo21RMv229ZmKgdWlDEHHw9L7Rud324IP3K9peFdhsLFPtwunTdwWQG7wet+VR
BwyuyeOqryue9ia3Xc37kFZue1oHamWlXVM9mRYgLwUTSExREdCerKu5CJdB5fkxyEdPj6xaqxS7
DYT+JzYEvB3KHYOmO3fmrG/IJ0KHRAIe25CgUZz3CurxhVplrgfhTDOd5+w9VlG7pYkh50YHcU8p
HKxN6EH4PzNyHTJGEC+QBaerPkfCM44fxtH9UwS6IIakRgKMFoMyvTlLrKCGQU3Z2IbYfj4Ki/4r
7bi+g7y3TgIHCbRooHTKJEkV1Dj0XQyTKFXCR0GS07demTU7zOktlG1A5sNqFnVzK2rqQe/4OI/t
wG38IyPlBEL2WTXiaqNfPQy1+1NRUCIgSI+oARRHJZOaNQoEvmoS2axR+8gCURg5EQQnP3OjUnZg
aMtcGgYGpyKsgdFFJAyZURSBmxeB15mF9DTS9eSsbLxgOmRR7uAN9/FENTrIJnAwguoyFMZYp+/G
VRXRCZhKAF8dsbxTrEjFxY5ZBsJdU2aBsMHD9N/sfcl25Liy5L/0HueAM7glY9CYUmpISbnhyREg
wAkACYD8o/6O/rG2yHu7b0mZr3TqrV9tKxUIgg6Hu7mZBXDHKAHiWJbJm2gYJBAfNhSqFnzi7jrG
2Pu544rNl47xZKpVTDr2TgT+viaakBwdI3CWDCDdmxfm0VzFYEGAPhCB+9QoanZEZdmuszEK9gRQ
+t8HSHR6K68fMjtloghUVXYCV98sOOLtRGIEX4EvZWPrIplKfszLCSD9XK7sE/F5qY458qGpVjfb
db/Kib7EdrLPwF9dXjdy4XGNoVUDgkoplpt0KXuQKXIVumM6tZYclpTkl1ua8H8ZTP2Xqef3kAMk
jGL51PrSMqJvvryRlvMowXXktx5T1G5zdkJTsDVfSdd02Tvx8KfVcvTYUXHqbbBlr6POmm4KZkKd
52Uxr4deZfGjSfVsaoxKM/HOan+IhIimFD9wCSUiRTX7erW4aWW79Lj/0kTZKqQil/vBdYpj7jms
rnLTaD7+fTCcPvJNLEQAEylw3rhAzCevl6Q83wRReVfbkh7aJf+xbhSsNSp2rZ5Ulab+/u8X/NMz
4vTi97VRsJxIm68XXGhqLdG4DlsfSLXw5KkM7bXu2qZWXda+E+t/eH/YTCBFBYOfGrLh69WSziUF
MWlfA6HHjI/Mdnogq1bnMm2Tf/3K5D+JzOJ0HUIDAbQEPf7rtdiUGb/6bqgzZsNe5CO57B2XFyDQ
bPu/38Q/vLUCvwSJ3YtZhmL9Td4dxMBz1tih3spp2mmtiseYWbofUxbt0ULKfbeu/J077Pc3x4Cq
5QBOcABPZ+/1840sxtylpTgLubXXdutBZaI+Oi9bGVUnQ7vDP31IVp5qCzwppKL4QdLX65EYzAfB
UKItPvgjc2Mrq6U1IAMKTy9Aawy3JNbZ7u9X/T1iwGOlcZrF+KXTgmZvzqBN13QswGKtjd+646Zx
kWkFImc3d+8FJ8MDvD57yF/JCfvGAA6/qPpmQxNZFp0bpr6W8bC4alvT/laXhg6YcWzDpw6c43tl
9SaqdgUb9p1k83sMAW5AvEKz9gslevOgXYu7sJ3UUBfGzNcY7We1ToFcVuXm5QeSdfKhyfrsvRr/
t3s8BSCVQysUI9EBg3vzVpXT6zqMYJVMZV+eB8a7qzIR7J1z/6dVkEMxIsmT+DThfB07GwgoK9Ut
+vM+m3aFMqYuOVveidDfYgXAFw7CaQdhloC79PUqoA4YF2WoHSOziv2pIKuidcbrEn777ywFTAW9
IgahIAC9XqrbFjP3GXgTce/zsxjjyV1K135PJQnHvz8Bf9g7FFgZbqE0RXrJTv//L61RH7WsADuv
r8NEiqrHsHTYNaYb/yGmDCgPuxcDJEL4A/N6W4b42C6yHzY0RtZPvKKN6D7njCzr7u+f57dA/7UO
pFP4+cgUI9A3W8dJMDbjWV+XOm4nEGUaR2o2laYGx4uch5GANANa+vTOAfvjPiLvQRmHn62E4uH1
PqpEZjIf1r42WakxFCTyS6aSuP1vLYM5IJq+tEQgvl6Gm02aIvd9jQZkyQDztm6sCeCwd8LiF2b3
Kl1hHxMa4TAVDMOS354HPJFx2fC+UlNxtu5zwR86Ycaqz7rzkSZnUwvwZvBxxTRbjkU5xO8cgj/t
6F++QfEmd5RdsCf2CxrCheQOLOJ8eFrSLbv7+4B5b5k3eTm3bVgtDlftkhCu+5I9Qtzh3oGk/rzI
KX0UOXC9+E1Uxs5txIP9BYSUK3NglE816UlJ33ltf4p+gA95itoOOOXbS2YwrVOLjiHukDoHHydE
dzaNPVApVHwp6KG6uYrE8F6T8cfHizB6gGoHFj75m1e1LtlY0hHLgh8wLCBbyO2p40vyTvn6pwyc
JIBXANqjDkri18EPkQoBYon6rqHg40/jmh4gNgHMkvqkWf/xpYLDHOEgnxB0ZK83l0rcLqkDoR5Q
weTnahvF1NYgmI///ERjHRSRaOIToOi/dfDJFC3piISVbEyB2edSfsyCad+p537fO3TuOQj6yIkx
xcTt9d4VY0inOOUOkbAuldzsunOiKCsWjf07OeoUzK9TB0qqGNGHCSJQxJObyl+vlG4NjuRoJWvh
+wZ0eqKPE/Q3NyIHoVsNvX0Hn4pO3/3VggW6d9iLwGYTLXXM3uRemU3ZGoN4V4Osr+TN1HXZ+KVD
+3+i95Vm/iiyiT4NxVyOezUVXfypkOtSnKNmINP936eT3/a5YBR1OgaagEowDHmzz2aIwXYdXahV
ocmhLWh/pAAzPoqkeK+iRJi8efCToi5F54jxN+7V9G3R3OhhaOamLWroVgky5ToQV94Ua5ra5yGZ
qOx2IBnpBVKrlKSNr9H5btsNBBBsPqa4OmTdAYZ90Cqo9otcrRnAXOKjrew2Zh86dFp3GSaL2YUK
NNjKTD4K+9UUyXMq1ZxfBt2XY6VNkoc6NkHzR4L76dd0pPXgwroN5V6yj+fUzRz0GUidGCg2A8Wr
KUO8+A/tCLjvrilDOst6XsBy+dTTrjyzvUhB+ORStc3XtOyWvN/jlmJ+quhWtExU8bgmEtqQqJiS
r0289sVarzmKjI+rUKSAVI+TqANNmpkeCFxpCttfjoojCJY5yqWBiosnybVtZUOgXsutWEB7WUlx
1TsFQeC+LE0foCDIsgEMJ5DzF/kdlOQmXBQZA1tUDskaviWM9y0QPqE9aDpDcBBucetDuxvo1sun
JCQi1VVo1ya/K9xYlufQ4g3Z7bj4sjjoFYKR8xkvOIYsbSyjfT6lK9htPB0SsfNjKfUxXZe8/AAK
51rW3rowXTVK6xWqG9ORR8LBc75sHDR/D2wdk2wXtRG9cFyAQQWZwTb80HGz/pDjQuKrZPH9UEOh
kBcXuki67TpPlTTnsRn8cs752Jh9KwEEP5eNVlmNNJizuuAN/56iqGJtBVpvSsEKTQd+mfgAoukO
YKBon0gqmrjiSMpj5dLUrN+GNcFMv0qiRsjPOG2q2TU6G5r7pulYfhFlE9jbVsUhfulD1Mp9MkCu
+CUYQTtQrCfw6GS1zrHmezVY1ldKmEDvwAgFeTolxuY3g4q13/ebpngeSBB/mriMf5gRKjLwhaGO
OksWCt5tqadC7L0qmvTAR0puLBpSVU3Wt+EhWUwT1Z1Ns34Xry4zP3Tb0JckEbaouhzfDXygacZF
oNtBH4wa/BWFXlBVgPPo9mSI03NVmHaRqG19MYNqi+Klioxqn2MTd30FNlmWVha0d71bADIudRB8
5PsuHShie1NFshM0JN8i14NenpUbGWrIuAiUCSVUoojDUd7YWUbfaGxVuxvduiWgd5PwUDYDM+cZ
hJF2L8D0hAgxtWMKRdaQQW3STTo7DBONf3CZzHLHeFy444ZGHNzuaAse1Eo1vxSyT9JrvjIsvG55
LmoQQcCHGzhZx71RY/QwgSzsdmM6lv4ChDH0XEaoSV2wZqUr9G8D/+ZHtCn7uI+TAeypfP5cbDKb
H1sUw0ttOPHoeFWOKggAsL63w0jX60LxeK61F0EAe93mMquM04X6MI20sQfIHbMVtGUmKNRrrm+u
xdSwpObNzOyF1AtPa97K5GFTZBNPG3QreBlSyrXq2wHzdTlH6SMSv3iaytDcIXfHaj/YPJePZJgG
pBum6XbmkTN/GprOL5nrTbgEaCBfSmfbHoJbv4BxanUedqjBG7Kji+p/0LiJHoXDoLrCBGv2VcZj
R44A0TWvPTRw+Wc3upZ+DGMf2ad+WukdBav8JoJocqg9KdPtEnlouHFbtnTnpJ/K8SxrjNpqYEH6
fpodxMhjT9hPtzbleA7J6KKPpVzi9moSEX0h4MXxI6RYHTmCGcR/JD6KIOFktvTnfamhrJwHOZFK
oGJkh6jVUl7xwZfRRepp9pQLanNQW9P4WVI07Az1PthzOOyBtZBXUXYZrWu/XU2LGIadzUYFqrjn
yVjnjfCuLptV5B5qBZvc9g0R0U5p27uKqi1l+555v3xtMM7X17YfC6jpFuGSPXJJ4SsQytdQWyK3
j90GSO2zoZZ+ZnnD1SMoTyq67CwBx31NBVK+5tlJ0rREM0RjiyLqiFzi4kPP7AQt6NpsebTjpF0h
ewHRjz93UVBfJ6fjp7wbWXNII8iUapmA4lvRFneA2YfFOw08JuH6riGd7R86lZjyiUMkxY9Fh+Na
hRGtSAWVW3yXxBuFek82qbyMmjLRFbqiHgxf6hu5K3RmxM4wtTQ7sIblcAPx4dQ95UOXxEcIm9h2
VXDQxh7FPI1N5acJt6QSrut3CmNChkCUZoZqy3hRzU4SejQrovyFdIvIazm75SIlHBqNdMPL25es
pXYPWo5qqrIcV3U29GEbfxpM+1f0TK7/4kVR/NBlzsw38FMjEKAcqAT7lowqqqaNaBQJU59nn5A2
usRUS9PR8iOylbVnI+TO4WLCGU3qdoWoG6BcgJCvijkE5U+xznV7T9hCIwQ7y9cdtBHMHE9zfnen
onQS99A3zOl5NEYTQrpnS9rvmSuG/oHRbSxFZQVbECWbbMdrI7xXF3YyZXcGsTb0NW5j6dqAwiy1
eRrILGdVl/PWQ+6jtiRyn6HR7O2XbOaW37Vu6u23JLCAI9Q2Ivuge85+pGPjcNnTcs4uWtA22mqQ
0bqdr7kj7b4ZkZaPTT5D/V6HnGGH62EMrf6EykgjjCcyuOIMSpMofUjVSqMb0wNLfMoXZfl9wE4v
RzgD+O7GpJuODhgvCneUfE1EzZKle/J5nK53q4OkbYfHl/orpq0zr0u1pst5BsIrPaeEbb4eh6UI
QJWK5CKz7WqfJ7EBk4sj2RtIyNh2Kenm2dlQSIDnISoHXUvror5CkqDuzKwuTnYRa6Ppxq4GQkU/
ebzz2qYzDmYl6DKQzyDMEn+MhOb+QChWuErj1hcH9JVddK2idgh1mEOfV9pRGR9AQ4GiCgLgONxy
S1T8yeWwNtBmGYsrh3Hu/G0qqfMfUr6OQFsKlUb2HipmBFMPmd98mEkxRbfFICU70jktv5CZUvup
aLwfwJGbStBrwwKl0R7XExBRQiS4wbVq8pVCPekFo18mvnryrEfe4iqFau3xV93+PyTc/xUDif6v
ObjV//nff/ld+BP/9vTv/0W/TU5GQ4CZMBoFezJlJ+LT/3PvACSE3hgUWwxoU5Ar8Uf/du+ALuQE
xMIzFkAH7vATqe7f9NscZvwg35aANdEhFZCh/BP2bfKLB/ifxq8AGxZlKPijmBBS4Msnl7a/dprx
qhrHIE73k8hCe0TZxlIoVhMdDYdtjfMD1Mpeg5276RySJdC42N41fvzhydbBXsHb8C3tI2iRhbdr
sUsmKD3qLDQYyEE3iSlVR+TQ7fygS1HrTcfZ3jCGvDn0USC7eGDRwxyy/INIDBF7BTkrsO6O6fjS
BAOmuF8WNVwrn25phYWnoqYeH3m2iQYEzcx3WlZF1vnxcszGNlTpYvhyXtg2FrdSEwXF+yxBvXA5
V7SGgJVNtS2oeIoFVwvmeNArXFjvA/AQY2Gu4GeT8YpM7hCiyXS7EOHLV01I18vAreurMc6lglFE
2/7URSvvFglW0R4fkdoa0NGS1TwKUhx0kuqHdIjKqdKpaR4bYYGnwl8B8kLdZYAFY2vsPYiwE6lX
DjlolU6WNFU2jf5Lq42JK91EJtkHSoeh0tsGLXqb2ugncBCz7B3DPHCXQbasj4L06bgPkkC1ky5L
YDeQsMm0jtB9TpVvMrkc7FQgc6oYGXJQNl4ro1DzAJ5Zpk+zBmh3DEtEp7pLHU/32ebGD0MaSwZF
ayayHUkd2Wru2RDXRbc26x7iCnCOY7aq9pAQEA4PqA2Lzygn/XUrY6hT6RB3l5mRer5p9ShtHWID
3iYcS7r1vNSumM9wwy7zIdm8Qb/XUAj3MKhY40ouolhB/cWk+Tiwpfm5NiTEx4AdfV7jZs4+4irq
P49Z5iHzLp0cGDT6ugiPPljVVVYWSXuc41nyemtPIjnV2kbWvWuNrdBP97dZKJphL9AgviDYrasK
BWpNheoKjWhh5+TzuE7FFwmmbXYMW6Jv0yhytIrnPBOVLHHjVM0vaaFmaux3fevyK+ayqdtR6/hc
dbECNbphKVTpJew9ChRqvOMo4IqkucmWbP5mLe/uKW/o/YANKvDZTjxm0i/3i0vG8rAyBRXi2Kul
r7oQ2HfpbPok/eg3AAYFrD+aaRVfabTgQuGuoajuOPr+xLkQ16WDAQqmO8mz0lKIqtPwabkmU0gg
DWubn5534jJ1Hf8+6DW+m8GX+jK7pIEVBpCRrzMZkp9tN5mXeHH6wrYmfWyafHihyWr1WSLhoYFj
I/h6GDPYMOxNOYQLmluy8hr8jV5XKUU7BLZd0SEwcSB9HfjYvhRjvpJD3IQICmITiwktFe3HCk4F
S6iI70vYOVCZw4PGwj2ngjfCtlY81xDVRFE7wfyglNOxgMqpBkE4KXYyi7rb1gyJ2/kk6cVuinLx
dRTMPSesnR9xjfN7sZRtv9PCxDjSbF1+5L/e9Rxp+wFs+vgWr3dA7ETzeS8m89Wg8UI/G1LzlUiN
hzKt9BFiI3FlZTwhZc1skf1ArQLVAtB9nHAxhdJWCijG5zkZ50uIjLXaCZVaWgvGmwJfmBflQUWZ
amtfLMtDS+e+qXNik+ZqQOsOMa3eHFxVpIS3BnJWwOaReV5v2Az+y3YIyAvdfolSKXjtbNG2twPY
7Udc++rG0rxdqqKzqz54Yc1XTNrQXpGTbQZ04BKdI/j1/XW5kDS/shwfbmB5lGJSPUTyrtXlGB2y
NXLTMR8FWc4TvSE99iMYN3tQyWMt66UbVdindnB6B+gFvjEulgouUFH+2EcTxEW1k1GuH9mme7rD
1Fqck7YV4VpbV4rj1DImjj3q7uhpgkHT+m0Fdfgl0YZO+7hDejsr03S8LWF6YyrFeluAfkqarQY7
ebkRE4gYlbKOTLgVAJZWA4bbCXp+N3+B000MK4ZMJ1BtgwnFIWwfBN3D/2h6bOE58Jk3svkUd3lz
i1DHYWniqP/pi1V8wJ2LlnwLroiuYuGyD/9TJM3rr6LnVKX811XS/Z8sBv//3/27WoLXGQzLUJOU
Bahd2aka+Ve1BD8zdNb47z+io78USxhUYiQaQd6T0Cz/T7GEPwIXEsUSoGRGc5Ai/0mx9HoyBL41
uMOgf50KL8xio1/avL/MeTna51CY7iWTEX3IFE/28DzoLsZhnXdxCl4sXBH0ezQ+cG5eIdSnZUE1
gsICMncMh0CPf12hZWWfgr7lPo1mBE8FsBcPx3HNmmfwxuC7BMDB+2q1ffexdKC01r1Yiod4kvPX
JN/WIzCnJDvPItp2ZyQH9eQ4LXMWf4IxWQF6cm7Dd7i3tBdF3lh6SGSKj5CRltneLnPgh2lZ4ulo
cQlf83Fxz80MyVhN1tVk1yrZEhQ+TK03nGMb0NSD3X8kxeKLqukUbFfwttX1iXLA6paBTV73Bt9l
qUcyTRmpcpeR7ueMDrx5gZFNovTJbYYysOyw2zDz0WoLZtxDLlC05wDUUtudswAvh2dRqqWtoK5v
qK5MECaTuwmcm/JbOZIG8lqgjcPHuB3pV+8j+TKKdhqOAUk9u2PtmFynHhDMJ/yvADu1wAAWHoxu
YQXklyiYKo1kdj9GS/hEGGCv2q92A8MLwMt0gLeRyWFQsTi4xVS85ws/9oBV7yb09OwwUsv2J7m4
henFQs80gsruinJreMV9yNrjEsgUwbesJ6iTggJkEIdkqjpwnmOUDmN+M3rj+0O0gU13FoBg4p4Z
yZJUkUOzse8LjC0KNLRqobW1S+o/IqHO4gF+DV9jg54VnjYZ8zBOgw7T91v+eVKjgZGI5FCM8mwZ
BarmRWDEVC6wtIg24IAVgNBO1U2/wXNOwRIoqeKpV88izd3LXMz9Vi1rhNuclo0adgMgwWlPyWJE
tcZJu1VzkNMEwHAb6CWFY9gh1x4Z17j8pYGlH6lcjn07jsM4J8DLZvhTjE0n4FlV2l6fBXzGeclT
DiLkirVFIX8s3vc/+kVtRVV2ouG1gEfDD4ybXbrj8KkBrA5ITQucxXobp/hsGoFD1VMPhg7SesrR
jZiemxpuTP4KNm3zWq1pBt4O0HNg0knbtN/huIBaSSeNeV42kSVVAorFdwAixuxy2k4XQ7/qR4z/
tD64rYjTCi6FGeTovffFuR/8cIS1HURQ4eT5VjQa8bIx2egK0j8KgFo1fbpLF57doWix3/uybO88
b2BBQ0NvPrQsGz+l1OV6vxHrr4iROE1MKXM3ZpG3daf8fFG0mvdHN0/qIIE4AuyYQnGMYBqDhYFZ
XZW92ppdvA0d3AqT0YeaFbYY63LDelXZJB58WXji5oDcMeaGHxusU6oeTRzct7yzQyWSoJYDPLg2
+F1B7/7ATDt9BBY1OiibzXatQ+9eQmazzyMvt6ekbCZWhVgutyD8tPdSLcOHrYf4fAfwpPzpAFCB
8BAC8JiId8l2cnPSz2kDohOGR3nxIerC+rCuAYc4d3N5l3b5+kktW/clRZmAgqKZIzSRI4EbFXMd
pjor7dbbMe2hR2ElsfN+IkERMFsjmVcsWAjqbDzwaEepACmhjJyI943MFD2ohemx3eVdpljdoSei
6V5TsFx+okH39/AMKsyPNlnhHANlxXxd5ms0Q48yxrAUyfphhGXZMLnKA2yPKwOjkqmON2ZoxWLb
Y1Ik0qFF37wCPqrAb8yWgxrwqNfcTFn2vYchZ3Zhuda23cH2DeqgbtuasO4p8Eg46sWmnBCqNPC0
5QcMGicPqji6pHBwiyWf8JLR6mzGMQwm8kTk+8nC3arCeYK7okcFrIqzYlxhnHMgU4F9ORBvWf4V
IopNHPO8bwt1aOD04mGQOLEBqQjGhiTbbWLzVl6PBvSDnTV+RnMxusieiSEWKTiFiVlQggZYCsT4
6CSZ4w8qBa6FkHc53L+mvoeQF7tBcjXtklg0hzweKa0xoVPrWUPmABeHUox5enG6ooCoKWhoizMt
l5P5H+tL5DgBZJ2aq2KG79H1asuk6yoqrc0feB+B83jiD0T0lFWH4jjBc6fAnKWLe/fQOCXiFxSP
fdgbIxO1i2YNgDVqvf25Zrr55MEoj6qFwHwTjlhTfD5Q7jXKZIwhYCLosyPMj1LcdZmgz8h2zc/N
enE1S9r/lKph53Ke9QxwnEBzaCXT8Egas4JWAWj0NXrgVKIBgKUi6sxhvMthTfU0QcZ6AYRw/rL0
cz5XpFD6a7rOJUiMfcADO81Xvm+2KWoxqfXwxspH3OMVcRm8J7WZ6COShxH1GqMbR8aCyx2ClyLj
EmHPTRFJv8clhHbGOYAFFQPz6XKIBNy4upAwuAEUQ/FFhwak06yYUpz9AM/VQ+bH7ZttcPdXFngB
jrfq6feECfOwDDQH3wUXnaq2ThV3PIzdss/XeAZBEOz3Hjzajn4zSTpuMKTs+H1p2vhr2BDT1Zp7
POiyToFiHkWcwaWbs0Ecpk6IrM4HWHZWmEmGj5ln7NOm9DzvqQafcje1wIn3KBZWcwxj0sPBEK5a
YtdJ+HiBKmXdC8x4kLJGuaJFwqwxQqLTGq0TLD6LR9Jnyh3K3ubTviQqmndlOye+cmPRdQfORvmS
rDAoqZOSx98DjjXGzdsivvAc56fq0wGGZwFji1DRblnkrizlGMMYacOfp2jOP2CgPqgdjbeTCyNT
Ia0CSZSrkIJb+BwlI70sRSibejFQrsBZAY5Qu6Fsp/y6d6bDLTRJjF1jgvSFEmfLUa+R09omp1N+
Ll1KnpRPBrSIACTa3WZA66/yAAOLfRr6UZ8xDriiiiEJbavcrN0M3z90zxAV5QGueX7V63FrkZgO
Kzqnj2HdCrMDhxyuWdbDmnUPjPIEt2NWttVzwttD0Q9FftHSVp8BpyRu5+IGhq1ts+TISwwZ1/jc
tbWQDZpT/GMYec6wEKiatXEJmlaBSHVZ0WRnHFxvW9styCfvMXmuy7gF/h8wuPu+AMKOAKltbqiC
F+ta90OHKbeGqvxWRo59BGBBzqKNRrYqQ4b8wfVKa5qT7INNxPC57IW/TuccuVt2avuA0AyfgcyI
+JAG50OVzh25YM4VNzTkdK6ylbc/pnkLt37LyHwIkyJPeHL4JDLJ3QMhVC0VYMsMw2YrgNfkK0u/
jMU44Ioqkx9Q9k84nWkTyRqS7R7ZTvT8JgySfGYS46DVSA5f0XEpT54Xhj8HVAu3DURL14BD1RPe
1nI+uawFtMR0tFRQBk0/h3bb5C4mbfwAE70ogQ9iKPQudMH4IwZl27HRFtzEJSNlqN3I5IuHqhT4
zwLQ9Og8QAScfwIjT47hC60wuQDCOeoBs3dK5uK+k+PMj6PIm6FGic8RoZCaPDGUKlnVKaSYSnAJ
RPdU6iODtQQnqaWJhPlYHGRT89UtcQVeCIeDTKYzBa+RkF/5hW93WSekqJsICFqVbCXYoOXYqlu4
AZCfWczJxeZQMFbeRsXzgIC/tZ1MP5bzzM5d0WcWm4/5Ri0EzzG08MTacw13hKw2DQe5ZTUbHA/T
pBEfMjWXP4aeJ58xVh9dbQXJyYEOKZIC8FN8/4Ks6XAoVa+jc/Rs6kqGcLp62Axz5X5cJPjZ7cbg
fqmQHKrZDbTdSzB99A5/iipUz2OjT75d5i5qu55CccaHcu/n7PTP9QLOWomCbj4u0bLcDpr07R6V
DGKwLUdzY3M4eNVTDrG73AakpmLIhpvCR+Vzj8Ez/BLaDSolvg76fJxhJXuQ8NEbD7qPyI+haDh4
qC1f+ivw863YWay3Ae3opN/h/In8ntEmGcCVRoFXCdlvNznNe1E1bYsibzNwSALQ6Wx21eZGDFAa
aXbugbfednwlsKNN+NxUFmyBvFYxzBrxxrLye9R07XOPQ/AYEg18Gs3NCf8uVibqiTT9V86K8NI6
i+0Gvy35ykAQ38BIiWe7w/mmnwdRom6d4qKpkAHSRxPDCapuSDPeOrjhwi1iHPF9lGzlV3Bd8CVi
2P3dRaNqCL7xxB46De7szpuuOKYWmClqIQ8puJioQwkSLVrvbLyZ/KzIBvN/2TuT5NaV9c5vpcJz
OBI9MCUAtiKpvjkThHR0hL5LAIlmR7WO2lj9eN9z2O85XBWee3ivjkQSBDLz+7dETOZ+7QdlK5h7
SC9d7xLOyFXk38Q4kcayWgMB9b4T4MMy94ZmDogvtE5lm8lMibLmSXRfmqlz+qCbb8tUVjfshqml
ieTIYs/19f3FqEI2Yx+heJVo72PlLQ95zCkk4okqVDQQw8ZFntDBbDhT2YxZDgkc27zsyyyoKxNh
dj6lpNli220I6VTsiLOrz26QcHTxNqtQpBjDQszvPaPI3z3v/8PB/YtuA4z81/DS+RNn6/DnH1Jw
br/xN2DJsukJv/l8b9pyJOYCjOhvwBI/ARsC8sMp8Jd6FEXs31m4WzzbLVGN30SL6QEi87N/S8Hh
Z0AyDvpEzOT8lNj7/0YKDi//j/JLOD7gJTxCNxiL9/mPGI/W6bDOxextGhNolGO8ecfDX2zRv/9G
uvD/i8/4T2JjBMa8iHkzNcL7/TOkZM3ZhIaKqIyhJzu4WBwwVDuTwX/4Au7/RiL+x2qA/ywqvb0M
RwaEKTihHOufkKuUDLJOKwd/o6OdiFyOusciRlhl8rFOS54QhtgTELXRpEF++eSpCxJbI/x/v4u/
XuXfGc7bl+oBmuGHRjPOx/1ndTCSSjHO7QR8DTX5lZcieSCGcUWI8dMgXPjuR2VtCEftj5Vj1JtV
T0nA1mp0LbUs2nvHLYxftAAgRKswnu7yOFN/pAJuG23EgqONNHxthuIOE2eHK6Mp9ZOuCd0JXPLE
vdQHDxpnaRHVrmaaEYDfgy4VhMwzV9RgDvnwm9oCO42czOX1MYttm8QYf6EUmn6tcrm3/Da+OG2p
B16ZNlvfq6ZnVzPqQAcmIAfZq1ZUqRMzwl9X7n/Wkn+5dVj810vJ4//53+34VWbd+Od//abDQ37+
yOz3Z/bv7Wg32Pr2N/62uBjuv6Kc5uGF+7u5uv8dtdatf7WYSpGqYVPW8a7xO/9G8VPGiw+KfC2m
TlJYbtkNf19bDMIk0VeyXmGq8zw0I/+dpcWAZf2H1cU1eANkF4I/4XMHVXf+yZ8xQoTiwC1vcGN1
OwlOdm9q+6Gt+0i7KcMsKX45vdnuROuPv6wV2LJjhrvSYNG86a6ar5LGBoSjmltvk1j3KQLIvsyu
kXG4tqoPmQ6cHdiGHlbxlNVBJoX9xzXz5WhXuhP+9RfnLptDbSy/Fmzo4dIPqdxI12ve0rkasgOn
uPYgxnZ+Tex2uOtss3i0JmnfOfqCpp+kW347J/dk7WR+bdrVgU5Pl9dZ5S6i5/7bWnT+Ym8b6aG3
c3fP4cs8T06K6krnd8Uy15Efl/WZMTLs43K4pllVXGlN+M7zwb24ZPUCDJnGIW+F2JslKF0Sa2/E
EAzXZqhcUHGXMMp5dC8pxR878vHUoSJ99TIObf+TaRQKVFp6uP2mNvEXRWHaz9o4fQNDLCfV+uUd
ssDldZp48XnW7J9Oy9w92czu3lvzLzfhAq6uWVwlyI8Z/PUxUmazfZtynf56l94yFVdhdO5lWtrv
ibOVW6x9mLS0Y2T9SPI8Uop9zUYDTjHYP1ZOgKY/WpKSFWMariN1J3ub8pKrTXbvwdDTORxc/sLs
2j98q3OH3pYPITSANThIXd+VZDe+mILLnFcpiO6gpm0GjnRJbm98YN+6LrGMo7FbiutkObWxabjj
Lqtj8Ek03j6wgziNY08YweIQzH0rphD7W+BbVOPsQG7SuVPIed/4Buh191NhxubGsbWcOMXbl9ct
A20WjVvsbhc3Tz1nv86VRtDpEts/uVt+dXXJK5rTdyXzL9lrRmB0dnO4XdbaHFyoRD5yvXCBza76
WhNBFJzGizLeOT+et8gf20qyg9nwhZQEke5zs/8259i5WHaxXDhJW7+MxuAqsksVgz3d18hZIV6n
csM/fRWxuNfLmBFFdY1xcL1MSzYIZ8on2Q1ulKeTe9WyrjjpmA12rpqQ7Xmj7r2KQieFJpbiag9k
cbe96d1VOCijxPHBXH1zarawQlqo8dgixhNjJNo5PhEEa56L2q9Cl9iBj6yYp8BhYz/4JlnnxI+p
MHUHmE2CqJPvFdYFyVtNLjjH0njvIqr4NkVjoZAEJrhBmUMTVbG0Q1Lw+/OQtC18gzf8ySe7DFzl
J/kmmf0VL5tGprTn9deJG95rXLTlPjqZTbWa9s61CuehE5P51o7e9JhbLqLnxEiReJoLMIviQVhX
RxJpbev7RCzT45K4+YW7fnyTqaZDqVmdCoqxQyLdieRC5nh7JOSGTOoqmzYOmkqmKXjlqDEm44I3
PX70G5cAQUC1+5H827DLkdw7ojPOxeKvl4REAvQvqPqsAkcN2dMiwF/DBCslzr9k8NU+FQIkMK4T
b5eZax65pKddBmc0r6KOpyfRxKh50GgGq+0mhGRVJd0G3uycUTSbXxUvu13m0j6MVfN7dJ3+UWep
BApTs42d3UZkWvsXZkQtrBF6BIgNnvWa7xYtfS0jkxEvMmP6WCz+c2sqHgkT0VhoZIZ10IBSg7Gu
pqPSrNcGbv4+HXX9kjtN9lKIWB6NWrO++r61EiI+gD00R6TEzXZDcax644aFJaSW6a3+chMGvPml
a7+NrXNkErSIVZnSZ5dZKHK0weOGI/Vz1UnkBoGlGWGq0+Fo1X38ahtaGmTMLPt4aIZ7zqfjXlae
2WyIh18ZsoqB1Ie2OA16rp0dlCmPyJf9QMSohwMpRmtjO5PeMfxpK7Qi3vig9bLyu23jP3Ig+DHV
5r2Z6m64OITkjn3m70cqowRJSjfRM20b8VbMQw8xJJ03tM3GQR/qW9zNXOxhAF0oSyEvXP9xM0IU
Mi1WOeGLWb3FYdm9gPauYGm6fUwbkdwnyaxRCTN4obSt+WPGXnRK19jmqR59yj2YrG0Oj5u5MEos
Ad20GSWkCS49SUKxm3yuI0QQamVyWA2AYbFq7/Avq7mBsUQohVenOK7eWp1Xu0xCLAzGYaxnJ5QZ
UI6s61vfDHReBALmR3Bx+8RqebzjQf1W1niWuTdvGHrASzT7hPTHCv2+VAcB3L5v45IIQQ/J26ms
KjOS4yLPRUe1xUbPkllsWmXqJ6BIeVqMtBIs6wY3FOUnj6lo0z2HEoLTxYzhx4/JYId7epMKF4UG
K/ob9Y7HGaB97lWdHWTT0kPT+usr7nzvtMyJuD0S5sVNE4NFGLHWcdBrInYdgFRgyUlDm5X1pLqv
mn3AlFLfodVb9+T9qMgw4jIkWLQORy0G7UXFf4nBeDgr992u4o1EGialQImGB8JjQ5bKPfYrnV4O
CMKVIiE6jqjHQHfETsV+R59GauWkxSePoLbLJbEn/5QNa/E9TqiLmvjmfGjq57gqWZ91Ywpa06j+
JPpSn53Kn0EAW+7i3Gq2clyb+6rsn6pkyfxN48QuISbx9MeUSYXVb15Ae1jw+70fV8bJqx3tQVRO
HsMrtO6RqMCbc0l1V78txHeO0fnUW176ajjzh7b01gneElwptkZAKzurHkrAoLslYVFzmq5D7rdO
3I5Z82gKuMtA6nYNB5vF16HpHmZL6DujTc/CsbqHDJiSX9C42+Vg7G3+/tbWqvtRm/GgqVo91VOP
KD5Hqhyn1RWF52uxuKRAiFiFclAkuyEYgwB2NxQ7kf1rVmee1SVIOm7i3rOOk0uqb9W21dWV3X1v
sgFklfGc5lRhVesXJ9gljOcs3Ta+/cuPdW7TwTOjVgoc4zKzKdjAboVf8MnMAH+l9JOosWdxrBbN
3nBM0wI05f0reKl7YqWpI30y9W0zWijM20J9rWpufhWI3VC5eZm8rrY+4/CIrWtfa2bgWrP/iArC
3/XNNILfUMcmfXmUk1BPut3H187ItItdeyqyOiPZqsRcwopeutCZPHMHWNZENkrLvdFoMlJaaUbp
ZILnYCnbttNo/TYzr45KlIhdtJgz4OnQvzhsbucqnzvmZjrQDpYB3QEJpxkTT41B+GXldCG5DeLF
QwT+e9Hncltz8MWQ0qcRIFUbLvHY78Zl6LbEB8yUz8zD1lMe6tYRIaEq5iNJVEO5GXmkj6Y9nCHo
zIAUNgQXjrCPOZVixFFW5xKRP0SRM5Dg2NcXTWOd8LLeeTGH6i2XxkQnjdGBXFnawamGdmfbM6wQ
1GjklY4FlI6TsFL2DcebHmY0iFvTz7CosSgGBMzRHEL8zCZp7HXf1NqyXdH7BmoZrMCrJQ9aqrKT
6ky8JdY07j198G5WmmynWZ34xkjo7PKeCgTRm0vEZ4rDJBvXk22U6/3MoaDGhvc7cSrC0TL5C8ov
21jWkj+snFd2Jq7GO1zKnIaVd2nt9KqRXBnoczpt8r4WTwtmgsFB2FgbsP7NuHg7NoaBICbXUJGC
H/7tz6v1UbK7/Y7TxT/UreLuash7OzBhe/pWxEvLOl5o5nkAnERTgjaJbjE1Tiffa+TBtUrznie2
PeirZZ+9VsIpdcTUvQtm/DtbpM0lVthIg2Wx52c1aN1nhi0kJEwz3fsrS8rY63qgNyo/V+W0njxm
9hgClhhCwp/WZjMqvXsE0a4fKl/TPnQzlTAfthPvJrOn2ItdhZAty6iXe5V02uPII1pt0saMvzAT
xXvOhP2rHYsi4Yi0Lijteusla2r7mvlE58J+dztoD/qNBmq+5g34q3c/+a2g0UeUE7vR0D2o1K/d
jenEMybqWo2HtXJbVESV+81GseKzUMoIBydJ7x1lrLuh4c5LdbILym5yX6cZKtJO06nZCNXo58Qv
q0Md+/l9ZpLaAv7bA/5knpmf08I+g16kyAL79ZhWXZoy7rg0GeZGGs6MSo8a7J0+cLByRmJC0rb6
pFoxCau+pxVlrrPITUmVmh3iDhOVQYck9vuM4wNDmP5SIa4Pald9S/5XlFSCM2ODCWZkn74b48KK
Zo3ppFrbPupc73No8zXqpBr3iUzVnZWI8g757ieaW6TaKGu3Mx60TaJxWIeuT7/VgMogqdSju7Y7
r4AK5r2+0gMEw4f/JhmdKVJjhWiHHh4YSWTls7LPc95nZ8tYp6/CkcWlTBfrB3m4/jAlSXbnG3kW
QmxzKKNSM5pNUe05/jy49fKL5jyJVkUl55vDCP/cOEXLFDtHV7eTY90NWlSYgGfZ2N3NVW9vBENp
KBOr2bVaSumgHIv94ir9NbY1uXHcBSuUhqjcNoY7VSzfrJ2wvXXq7SvX2jZ4EiPhV9tS81+pvXwu
5uWpGmwqIJ2+CPJsea6bOhSypzxOTS9zhcALG7D10U7pemqq3L03aaF80eYO5N81X9dRfSAsqu9H
24XNdhB1EFm/nts2Zzcfv7PWxlpe6V+wnDcri6/C0as5bklnDCgkKre5ucoXyrngSvhsB7pvkm23
5k9ADAc3HckwQNXwXmY5wlOKwUAQzHDO5NeSia/6dpbKNPNZElWxRb0UQoWkx7wqumC2i19aUeOd
1u0ntKQ/NFeGOMCujZg/6NtTW2ee7isbrrt2++UO/bN2dAa8cKtjhqWpt+GKuinoaxIURl1709XE
AgNDMY1ejg64QL4tujyildI4m3mrom61miMGLxgm0dr0EXgAFhZtil6SXziW6huUKcgLqCyIRCqo
gHGS9rAacAzpMN6Ztmp+z427IOEZhcLWqq+hzyYXDv48P2uJ69EcpPxfSMX6UHl2EqHwPqJ0Ydr3
zd+CnetIcN+GXPGtV1JFR3DRlTpSTFechQNgoJ9lcMfDtODOG7R82cTI6bYx7km+mvqUO/6vxlJP
q7TgTH3jnGU+gaDqZ7LH32biEMRcHA3XVjhJqnM22D4VIDEtj+ybIDkXUNEdtvlQM/NT3s2sbIJq
qLn3mi2dva91qZ1or3rBLgHhS+z3YxvjQtANShCLfDtK49vW1kPie2lYkEcZDHZxGcd2CiF6ZLD0
KUyNrr91wn+jmQ51gNHtVW2f2oJtzqPGYNPgesWYuOnLguM7AuInxSZZcENgkdQ+iluFp/QLa4cw
530SNIdq9MsqxsLEmST9Fgmj9djsYsu9Nhp+EcNLYUpzpHQkX1WhZ6C+6pCdM9KvP9zgK79DZI7e
iB0deK8tATsPSD/HnebXRwIRWgCA8kXoCAlxzERVZoVs26/a4OMaLeejIcY/4HMUiLTLR1lbPW7U
3nw2tPitMrX1oc3FR9MTfthN/buudQ8Ix/5UVvXW+f7XtCQ/ueXdqYrJxaQs0vR/klI/eC3nbqNE
y5RUaDtI0KNgb/gk7HA6TevK3daa49YpSTYeHPneapQ5kYFcXAeB7b9VIr6jziiPbA39fZmkIPpp
jxmyRLSgyc7fs+O1G7R9y84qKZqA3RWIJoPSxmjbVse5pzyxQRBEmTCiCGffJet3vc5zwNtBjthh
14u7Dy7m01CneCkxpKALjWgm3Y5mybY6HrIEcrDCbhs1hSz3JSkCNPyioKwJji2Z0yDk9Ce0vQk4
k9rCzwPyC9Fum8wn5q59LDibJ46Jd9phbCrd+6GMd41foSRwqKpqNg5TBXJKWFffkcc5zYgao4xy
SftNNSafTm6yiWDvBJjfATbFL+4wkUlo3+p2DIyFym33nOMftFU78zzs+CuPFOFdDXwo0braFyvO
D2RjTcHilW/ww4+K7OMsbk6EkGi47sewydeXdk2QLqaZFiYFaEZvpQ8V+xbCneWVSrOjKGNyJSHm
E1PsShyx2CP9AyanGIp53DtOmzybNSJF4YwfqH1PzMOohurKChwa1vaErNIdaCAtaHuXuzdNgYSb
VlCaspbuJ24kZnD6kYPB1RDo4mJsH/tWvQAS6jtKyfRjmpQiGMj12pE00JVRXOf9Kx58aWKpaQAw
/Br5UuzlN6qZVTHVBnosPfpTx0YMW5WNtF7WnUuzFg7KW4siiybem6Nz0wFQL+0dYtfmEJD289fQ
1BBYGXUult+rMyfV+hsNVvm2+ok84MnPjoi4xh6MAOcpCuGqfnJlmv6O+0r/AGKz9mU9Gvc0U/Qv
ss+JdJErRbXovRjLh/hYols7Jo0Vjn7/11tqXjmZuIGLKTnUiUI49hxUQ3jJP6uulSceW3uLL5cL
vOCHIfRjvvdGYs1ZJ/rHXktvoNHgMMql+i3AaFWR7sr1WqxtfF4My8L24Kf3acekbLUICIpxhM0W
Dk4TPLevrkrr5z4ti89kKbod8qVhm5bsSuY0GEeBGeVBZRTvcFlHZH3Ui2Ubs837j1ymcUgCmoeS
x6Bjs6eLZetbjGFiHKZdKV0Fe7UAOPQSqxoPHO2soA6tQvJHLThaxcyOn1wDubk/dXrgVnO37+2u
3BKAY6Pgq6wHb1n/LEken/lI8SFverWlvpaThkgYeHW6eQ81gSZHdpT+VOPv2xEbaKCXkKb+7uST
OjN04MVi890uFhDBpBnAJBRLPqb+sjxR7JccXLcrv8dxcB9Tu39Hgmsgqx41+tQ0M6wpf97EHIxx
WxsPjozToB6XJnT0hIe7A9GQvKHPOPOWp9ZG7N4OFUZY3PM7jjHjB22W08lpPAqVjUrurU5qwQj5
yvFF708y0coXhJvMw5iGeQknvUubUkDU+sYdOgn0vT4q16RYDrmfg9yMdn/w6nY8kKbnBZgdtGsq
8l8TVkBEctnTajK2VG13RSid3LUCZ+Pg1c+ZNRiPys8NsOYalfZI2wZaPgaGrRD2EMZ0G29sK68P
ZeVnIZ7w4k46KE/yaSj3LkKY8OZJrdDY1erAn21+r6jQTgiFMGmSXxKNye2LlXUuj4kcFbwK14E7
M0piR0e31K6BT45pUplDNOaiYzef402+VPahpg4QTXneREm/lCE1g8kG+8W0yaqxDlFhJccsL/XP
WWdGHAyZR4h+wSwGpz3PM6/KUEmGjpe4EYacfBvX47DLfEMePZPtJplt+1ou0KrtsjwO5q0LMRHz
AUWr4rQMdUqawMOw2B72JFkQrlGsx66nFjT3G8p2Myz/HZa9HXz0FCEJmemupqqM5k701oxs33Wp
o6ejU2RT5nAmEDZumBlS37rl+AQnrp6GximiFfImIDezfivIiYgcZ3aPY863AWTdhIUr21C61E4r
0+h2YC3QJjeZmt6BMEk0OA9aoTnn+KZi4/2cmx5x74xi90zgTXWHcvCXRTzBdliskj4/RbyTcAFQ
mLkIhyNRBd7wyPNr3Ct9Gq+qQBBotANycnsqMO6l5dZOxo/RaakdKxzvLq6tep8VY7HLlvlLSRGH
zVLKGmRyTU6DNovLoAr1neS9RRN1terHRaFap5VeHhshuzNUVH6LkdmCcUVISYetYY065+16DY2y
1kO9Grytlmh2VE/tLbgiFjvKXyjpbUcR6amVURxd/FFZZZ6GPJ0PJqx7lIhc/xJz7UXSNueQ/lmL
YHedPGAHfLYVqYfMuZuPqq2LwKF/PBxYG1DqrfVGot456+noncFg3BdlWuU5iVsjxNPWRy1cUJCA
tVNjTaR/JftnSk+GyEccFNROxxOIQu+4LKaf8/iQDJLb5SdkY7nrSjGdFf86MEWpIQdzjX1fCPs5
W1GzD2UZbxvHvksri6P9X0LJpOiIYkqseRM7NyW/q/V8SIVX1CdMJ2B/ch4MPDJyUxILzQl6WLIn
EgXwOlSIhErXz3apgwySGDRUmTd/f2iapvOiK1gzvffXvUbF+28xjO2ls9fpjzbCZOqaQm2JJ8Pd
xzCG56Vdu10/l4xhYCr3aLVBK1xXA/nNeAb02jw4zWq+6+sNXu3L6tWzVQXuapWvyEP7sBTgz7xN
/37JYLlmU1GC6sIWrr5SL6pT3xnpVZeq5ywDru9Mr63S5kub5Wsg1v7bT/9icfkjZAni3h5dQYqO
o6z3lUf8XixuzHKny3erzPx7LMHIXImaQ/JKnGPF0dwsxFs3YXKZOzwlFQHAeDWamyYXD0vCDZHf
1K04f/f4rX5mDkXgreQ4hF5Vz6jC2uGoiKN5JeKjD3MOhL8oc9XeWjUM+9pDbD06nvoQs1896INr
w1pZlnMxW+9nIgJHIcC23A+U6v3Z9ZV1JVRBHPViTHCJSy4mrQ6sby4wh4SFPMtkaN6U4OpBzv34
RBQd5LLEjJsQnNbMFUgGovrQYsLqrNOsf1ukUEHNYP8mxyb/6jx/esCGOB3qZQH+0iyx64wFRtkU
fUg3lH9fyCk+JFlKd31FWu/PraoTWQeq+hCdGscrVCElziCtRiAHopFy6xgerLvt3vpWW53BWi78
j2BRXKI5XfJQIIGGB6uTfZEO3X1KLcZV+VZ80F3w1JE1+WAKab13hiwinjyu7Gqieu5unxf5efO2
6qN8r2NI0c1Y3t4bAhktnL0ZhngCED6vRsWYvNgrRbIom78U4sYQTohMKZe06rZU3zc7PhLokrdf
qKZFP++2x2bSRJBjhdknbmVeWVR9nKu8F0p9EHwbEpHOYrfm8E1eWddqD7zMcDJsqq0JKBLeK/1z
DgXr7jpuTHN1h93tqtR8VmopWbtoAubnmcK0EQ3lst5j84KTM786SqAlc5/vo34uBOW9k55Ze7A+
c1OZtNiFtPLqRELDlQuz/LplNZoU4prz9B0D7QZ+XdYLWI6v1x/Q7NjIMtEm81mWtdtyXLd+lkqN
fgBbnXZ3xTBkaDjRvOP/1pdJXvy5zf+s9VDRfZv3bXktbamFk9e4+ilfstWKVibJ9NEoXePaxsLs
6VFELhYiVGhU1Nel3bObrCXzMuuCtW5XmvpeY1CU+ElOOUpzzUse88wzUCfCnjrUSE8aO5KxyG+D
RCMYWZ6gmRG+WuVlzFNiGIy+l++IHZl+Qb7LV7SyDrtpv2pv5JVM7lvtWHm1JVqrmDjrquJUNgan
jaVqSQoy/MHJ2a5y/32yC0OeoWleRoRYIVrOuP2s6BtfL5bSbQ9Fvzcecd4R19MO1Hy8ZkTJ6sFS
1KK7NaInSziVuQxsvpaXtUGfvtHH1Y7cdszfBZajT2Wr4aJNSjP3VZYYLXRs0Vkbg6Q5F/Nlk4JD
dPWDh/8XkZmrx1CwCQvp3uWOOiXIdEKd+TQJPQKypvCG6W39ctj3nXZahUOYUClWuU1H5iIoSKLx
iBfLdguxWfeA26wR9tJXzDIE8wUL5wzvaFntTD5NH8/FzpoK8kn9Ps3zaIL+KMcd0EcNIUpR/B3e
MQlYmTtllwXFTPQDzJ1ulWGq8swMPVQLEzb/tEILR7z1GY8LeWgmGXbxHViJNwR26jh/YkoXge8J
taNyC+w3CYTrl1+lXVv08xhG953armNejaJJ0H5jDfjBzKVftU5Y8cblxR79xWFGNt2VvJy2zrtH
Mm1mccorcylOsKetA9LTZtfWsoiBGEnYUsead824RZxdUIuBg2serwD1fpM+WMqgS9nidt9QqpJ4
AXptrYx6g4UZcbL0RaDc1UXek0wleVqdX2HarosV203dar6/RXtsDz8zMQwBSt82ckl0CHn+yMWK
l1CL9epgrsuw9TXhXEFEsJg2Q32nI+/eDohxAsCB3Zq2wzOnZJOLNuR/GE+QFs59PEa+u0Qc7ZyU
s0X5yhntvIIbSJNcxE3mLAcLu2eokdASNCsxuU031w9cTQw5/fJOiwa13PHy4DYKcXgJhM4RhJ64
0fwNH8nxtxneOnbiOwtCPF1SFN6O9mtsVhtuXX8g8an7liOLRcvSiXm22mHoQ7iQM5mAXp9mQJBQ
TU581zrmUyUlUf+Wd7BwB4YFBs+NTSM3ZjxjUxDPmK6gHmkTziRdbTgahymddQtQmiwYspM+3XBU
2a7t6H8sbk2Uhy78YEV/veX7I93NZpMl8OR5TSxSXToQdXpoQEZZxuCnIndWmHGS2nvDRlQjT9SZ
CPOZcKp8vDkCFyPqCQ1ZuVFZEWsy0c+yWetLlsnsjZgqroeBJe2u7eru2VZ2dU6X5KXqOBy6S/vq
g9BOMc3Bk+aiyOf6btqc7tCLF7uIG8EjkaIKbEz5ja9u8fcTI7AWjR1ZjT7fAxqo49pARXL8Idpj
sKM0iSke1ssTnuMH+1Yhn9v31truQYwPmhBN1FmkoPRCuwcck8HUcL6oKvkQxybrQEG66MbHmhZk
4zIFVL4/1iVsbu9N28G8JQws7h1VRRkZDPp1FOC5fu20tB8SZ1mvBnCbVXytee9uazonnvBhdJu2
xUw6xYuxg+4TWJ3X0ziLYkd4E73KgsF/4wwcHbs+cSAIVk7kjEAiTJbU4DtMclLtgTxTOewS0eYP
Vemckg5zXWIsh0QvIzwI1oF4/zfLqsJp6BLk7jGIVkxu69HPPRA+fWxe4UqnTwzQgGhDS9iMl71p
bVqcarP4hRo6fZxL42OmmzkYepsC+oni1mUS/c6RSWT6att2q3FYPNshKZTdScSPUp9mzFrFtO8t
te7a3Bz/YI/41osURAqXbNhVEIOl2b4WEMiHqbe9C6pEQLg1Le/KutBuhCMGwT45lJo5by0Ba2HY
MIy+bqzfrEx03qFZ+nS6Rr+rbCm2JfCLBOTZJF3mRA7SeRT5r+OcNneWVoJ0JJ/MUe9xT/7pqCND
sa3pxbb1DrCcrJV1UTgOcKBfrQzCebCWT29maL4VxOEqsP6YJC0SydLUV09fIa49VLZ8rU4U9whL
1HxLrvTyT7cimgY6Fs7LwGxg2vjYSNKd8HFZT9BG36UmOVQQ0QLImA+hu6znlHyjQ7tgTbPcmQ0f
GSEaHKgIYXofTWFgfTBhMRZ7D/qhBeiff+GdSHeZ1BgfforauJO1/9vDL85avq6IZyqOK0ktn3Mq
DjYkoex9XYt0mWxHMYB6a8elcu4Nn2+9N7zyQJipcVnS+KEy1FeePzVOfi00Dkc0NYTAbCch8otl
Dipccu3eSFptXw3kG49m9UXaQbi0ybnvm/i9Vc1bgeFiySQHRRIJN51wsYrG8W9FtlCmyuVZ2gZ8
5PJIwhOwlucedSkvKW65qB7JGXKLX/+XvTNJshzJsutWKJwjBFAACkCE5OB39q3vzc18ArEWfadQ
RTfiNriEmtcOaidcCQ8sIoPhxUqSOU9JkZCIdLfuGz6g7757z2UQ3oVt+mXrnBKMANnGI85OYMVs
wgLabzyezaXrc9hyoxPqpzihy+Y6n/z8gDtlPnNg666JmXhNYD5PXvucKyK6mVt4HklRr9rY3nQx
KZvvcYgOcsQl0wciqTZa+Jc+Q0llpvFayOxa+uVjSAlXSrfJzmqr0wVBijFkYNYa3shpo/dWabRv
rPyKdgcE6kA9Njo906rYUZz+6nL4KzoLllBfv/e+czIkJcifZBrY99TpdQxjsRT5UxJ0J27S4iLU
t0C+z3uHhFA2Hpcw2qGWHN1MX+VNK897uy+8DRYTTj5DbRjoyl1SZ2dehVGvqVn/Y5bdBQoJo26a
xxVB7NZefKtKIjANOJ2l9860KT7zgXRu050z4sDoCut8lwOA39g1V32Zov+HQOGafHoD7sipATl7
H7uN/5MMgo3WmGbbGE/DBgdSCREaalFXCbnu68RBWdOInBeMd2CG3NNhJNQWORq7o9NVmIYG0jq7
TngX0mjnqvd4bgmuABJlRA7Geeto30+z3agI7xwCPKQLC53OaZpzsSJiI6irLipLRFAxq0+dNL5W
mGyux7Jg4sEgEhV8Y+XIXqvlEbMM/h1h7qeQ4/42xat7BBS1sWqPRznjnOTuCVHwQsHlwFLF9whH
1to6KdQrCApoqMTz2F8O1x5h1q3LKH1jTEn8vx7Z7BXtNjB+R+gxDC/KvOu3aTHeZl5MwnLglxwW
akeC0DtBwgnPTF8XJ2M/nWuXZJTjP/FoO7drPyDWzVkpK20PE6sjj0WjuQhGr7olnOredANVIrz8
APqL+CJPnH1nsiPDCatJlKEibk/SThEjat8Qp9k15NrZ2k0IKj60dpmvTnUAMkArVKDk0l7c00aX
TzyJ8KtNO6hej2054vA1I6oNdOQEymccflDI6ddbinWF2WOV8T9Hz80uCVnlF2wno8uEdehZmhFQ
gNrQt7t48L0P6XKOy7rqq4h4XOI8gXlVZ5zcgz68dTgdg8kAUIwvFzKJbsOrkZXZRRX+jZD+D4UT
rtvP+l6rz099+dr+l/VD35t2VhkT8n/79T/pCv/jM+9e9esv/7FHv9bzrflU891nT4rybzGe9W/+
//7hH53cD3P7+V//83tjMJjw2RIMFr8EktZmsb+fO9j+27/qz//08T//+/84pZtHff4fH/p73MAS
UG3gNa1wQBsKTbS2yP0eZrJCqrlxTK+4QZ9SpTU68GfgwP6NyiZB6ICeWeF9twP+ETjwfnOlcAOb
DyV/RBLpH2IKQg78JW/AdCEQ3tGYcQPiKRFrDOuvTEGe71NcYiMzVZzohylOIp1tMdZJ89BrDlzZ
Zm6lpV6opa+znwYbvrjrE8OUyojQoTPuxijRefgxge+L40Pa4g34GCs3MuZyisP6eYnJ3QITQB+4
YFOk7jutWLJhNqlvBtZEb3jwyje8u+mPMA3ikjc/3KFTk40w9mCrLWzJSsU6rQXd/BWxy4/g1QAR
2RApp1vaY/+bXRReRag4rB3zMJgl77DUOqRyl5HEMvvApri18emctrhrP7GUD+g7yvEA8pGEwBTP
0c19aBzLKZ6FA9b6KuHNd4RDX/3kuNMxbmodoYmlepy/aJQQt5DEeaYvoUl/eh03MQ6LyXAR0nvR
smXXfL/xWiCIzTeV/nAxQoXudo4MC3uHz8VfbueqwXSnexaE20BjMH8SJsvai6x188ZBmxRuunea
oAoPEuCMIXicjD8Mvo3ifC7SleaiXe+p7AJJ46uTIIKrtuGoO5LKGPEDFWN6SpzF0pduaHX6DUUz
D55dN0PZbLvUare8QVO58xvQMhskvjnaSAf2+p5xwl+IdKui3zqtW8xEj33Sr3NFGTA6utN9xEFi
6LR1y5ZzH0GS7dI7yVWE4QT8eemiF1uOqx8slqpr14NkFm213SxXlpfPD3gBY8Kb02R774GAoLF1
U6LTUGOcJDlPo5Q1sV9R8bgzKoeiEYgu7U/y9a4N27/G48C2MOc15+BYbJlxzTW/9PXBylRP2doE
oJAjj8GTh9juyH3umPpFwQaiEgrdWG6CXiAfE3OIntZWAaRZIrGnI5wUGEFWkAAWxBESbzvqisKN
KvEQcXjlomCyBwuIKccKP8Yy4qIrI7ZyJFRT2n2UZ4IMRrKOg3MPh3hy8IIluomTcXltaR1G+LNj
kJJjk5LZaDKo9Jul9aafoSWmO0fZwWvfTmzuQ5ng6xsK9JLDaGycpbPr4pUf8OW/5k60sK0zafSU
ddrttqGYatD1CZ+jI+TznFv0AgxBmawjb88ZoxNlt2uqMXtLpsy7nzEOg7Ae1HQsh97iWdeva7Bw
pdL1WZAsR16d9mvMFcuMDGrXo0We+Ym/Gdy0WP9SEoJG3xdp5pKAyLHP59jgCHLg816jKCVpuQlF
wjDiRcNL7sp0Jq2n0LPMWBoyzGkrvpxONHf0Fyu8sz29LStCmx6XGX7Oj4RuA5jgveYwWTpFye9j
7sor+o4wn5tc9+9QhuzrkrEMD3rnCeDJ5SKvMLbB+VVdYdunfdVzuDAWhOkYi/trBevA2nN8VQAJ
KWA4ByRX0kyD8FBueFYBwsJsgAVFEFc+k1i5XmxwO2/uBKF04zrGu1o8DVy5Zg0C+aVgw8NO3q4e
Fydnn9n77EqpFFD6ogBX8FZG9YDB3LAJhW/TVLd8UY8OClVTwOA3TnAt7Cn7IeIQulYCAuW8bwP5
1syowRvT8XGQAAghYXFPr/oubu+7qEi7TYNa8JgMtr4D7u+eT9RdYuEQBWbcINPABGG2PGfVGGKC
WsPsLECzrj9gx/NfSoTd/DTuqHXYJoTHb8G6W7RZJBUYKRfnPY6Czu5Q3GXbUOlQAqrEztjsEoxx
95WbTeNO8ES8x2Kp8Pr5ujrn527ULsO6FqJRZRELfOacnAqJTlWXflAVL0aF9RN5fOVsq34YbXbT
0sZ2BxESHyJ41gvQDxVbpWLFXCWycTnYNUjjG9sVyZvlljVEmz4lhB7ElnovVJXPF4EJ0OEilZef
UwUTFyEwjq8qu+NeumTzgFBgxhuO80DDaDvNmKsl7ozNlGItgKyar3QgeiSwLM4U+UjOti11D0Yy
5UZtEFDPEIcnoo+VZtjOO+hIShRfopXmxYXeirzk9zRho2FGGFrJ8T54rge9UacJ9girHQQQeJeQ
TBkixwAhdf1HfKvuHVcKMFBqwdyPKAYfthcMIc8JYv9DNdkYOmKv6Z9o9i5OiwBdbCM47dPNUXTx
WzV2yC2id6uXsfRnqFJeQ/rD+C2X1ZRJ86T4NeE0WwLJKDUHKXUB2NbedZ+yRXRln+Mhz8MAb0rR
TofK8nw0Faevkn3eKkoB+Xc/3NCi1ibbPlcD11FPpoWpZU08g8K4IbqddbvYs7ASe50fX9cuwve2
xxxq7RQ/85pAtMejrgsXI4LLLX1jKkTFjYW/1Gz8lqchuvzKNeEuylGUYFe2o+VgPG+lRtwIl3Dy
+boL30/PXmEFlpV2sGGBLMfdMpTyOeiVOisNsTJHKtbPNamu/Nh6MX/Z9eIGVISjx+5Q2WM17Aqp
l+kkhGPinGgK4vpLQ6Yqpm2idR8dYKefyN/5wyjRGjcwc/jJtJhYrXFrWt0ZXlyzDddu7Z47WJUw
d5FFT0+IhlgPFcAY0Fps3Xmp6hLyL4zmmZsd9v2fFpLFsKlp5X2NCzBRm0rzCdj5FuItaRXZDpGN
aB+85uI29jrnC+B5fodnOfhUbT1pjLRx8YUpB/YcAx7TTFsu0znbJPUVYPp6x5+CX2RsZX4zTBFC
F4caPMuASxQUuEqzgGILC4WhF8U7fFsL3qfb+3vHCN5zMcu+6BAl42y2rnTyK91gNeHVDLl8hjgs
31mhsqJnVaDHPXhV8j3go9rXvh8nKltcHb3jJSwuQMS5Tzz7gvyc6x9BP6ngctE2jJG9bPyoOo9M
iIuOOpHpdgTi9xE5bIJJW1bZLqtLee2KlhMTKhf1n4nqQZcGfu99tpHy4M656XQNxa6fdj53P5a/
6B3VRmKuh/XO2gZHp8zte20gtJ2Z1GmjkwYO6zkpssTf+ezYr0ulcP9nXEPAcIqEZFbNexSOBzEu
UwU950bpLGj2Q+jwTEhxXSHjBvpFxCI8p+JgeMzaYAzRR+r8pK6WEXw+VwyHUZxjN4q+nWXHba+W
6OjteN4bYV4s7pQdd81kPBecLALOWjUMGjniWN9iHMjrExKE4gcbVt4aBtIrZBSxppLmuXlVET/U
maqd9nQqbPc10ErdJcQDxQ5nM6Q1lIjwvlv5OVhGWFVsgMlTnqAZ2xeCgK13GAPL95nZi/HRQZz7
iuYau0GUSc/eu9NcmBPPo0pjW8fB8NPPTVsih1so7qjE4ixwwvElASJpcaRq6wdMEvm9r/WS7cLa
C7dsorAhlGObH0vL3gdWTXvELC15amtRfrptkj8YzPr2sXC19WPyhfsD6l50LvsBB6guHVYMPNFx
BVPZO9os9ZcRW7YHS7YxSXUOoDvgPJmE1mfeSk4IbVfWEV1PCocozo40PcBgUyzti5n++Ro60CEa
AfbykA3MHZYcim9qSy4X4aiSaTcs4DN3KcILwBmzYMoFLhtXB7CGJPoQ6eXB75vWR+8WxY0SBsUR
rjikL59SlwY4dDZhrxsSaW2rLuTJ8c8wv/7mzgLk/b9N1VdZ8m//orLXX6bp9UN+n6aJ6MsgcPyI
QKUbBsImPP/7MA38I4AnS69c4HHb9Z3/TQZxwPqjersrrmMdl1fe/5+zNFhPVF9KcSMnDGw+6m+C
wh/IDLSIv1uRTIPdL7N04HIUEatngK/n2MBv/x0ZBIaz8FZiWMmSsJ1OZntiAeWKxo5Ol9KeycTA
vwRfOmRFemkwPAIq1KXqT/MEvx/Tm+S2MQmpHgJTZ4hmQLDH66jxUxD3JJ8gbySms8OzlgQfvkwP
NkHZ8BHcFnYOVjAMVZVtZQe0apWzSPVy/9ulIS89ekiJ0iYNRwRStcbnIWTNDqE5A3pn4A2WQ0dz
CKlJ18E500OMBgwH9u8S/qb1c7Ey6W9AxdvM5H4wX3psewh7ZS6yPHTHgbtg1fL5KnrXNixXM3wE
OMfaI/Mn+wKvgGu6zWNSE1t3zCNFbnRaPVJ5MGqcoWnnrlla4IIS0y8dn10h56NXsyoASSiuvJSl
0l4nZXKtFh29kmTxn5tEhx9tLCK17WcfwGyqepS02RhHPscAlKofidNpuHHeOFXYNkuMwiNOH57G
jYiDnfGBbZ96WAWae6LEUoNIWEaxL5jZoNq2QN/29pDGbFB9Ez415Jmde79JzXLp58pcRDIOUe20
VeJTJtK/nJU4Mvvrvo/t8lTkJtSblmj9uZAud4yG5+UzoWK6ejvs8MBeh6mOnxruRNyjIyutjn0M
lXAlp6/aYdZ3b4pCYVYaXRi8pxKNZGuL2XsaK1+/2JnG4OWUBbyrsGt5ULV1CCaw4TCej6AUT9RS
+OPWdqrGY2bxSZaGYaLOaXjj2OxIM/sHlRMv2UIT6IE3UhETbGpTucEW1Huan/i95CCpOtMfdWNZ
HykVMoibY5bRBtSnd5bO+i/asR91lqy83d6xkdF1CFi2zEGMImPWGS8Qa86SciJ3ay2Kx4iEcf9D
NBOWBnBTFdP87Pt3qPm5wLZv7GSbpattm0NeZAGGHdmi09AyPU88a+3t1Jn6XfCAUjTOaNyTi0RP
6UrJODaxZakOwm3CGh/OwOEcGrX6TEUVv8c0wV0H4KLfMpsehkOfNOjjJiBLsWM97Bf8Mxt/hrzz
u41tbKFOYptlNBXVEVldM9XLq2f57TUtMOjTeAQm+F/oFuSJVewTOV39wGycsrw5E1q5PbsjhiXk
9J4UGkVpM3UE2eIsz/Tex+/V6HiQMatG1Oc+9RAtl27V9vd1IryUOWdN9g2aRxB0Y3FH8q24cKxF
x5ArCax2HbmuQ5LJqeLwwYIl9xN5C7gyem6C4LtOzoHD3JSubk7Tsayuu7IBEFiVIvZ4ywXwUFHT
kk/RzzYuVdWFNn84LoJjfDhXGx8qbbJFpCkfxzRJI25l6WIe86ZMXky+/n6iMs/YgWiA3js5j9z6
pgz7A49TIJTwacOOmxS1QpdRmFePtuCr7WPKKJ+WGc7X9VD1SnIdUi10pyastjvXhkjKFLAkRw8S
wXgihfT1PlFyKvdogQqhsmu8ZIdpoeIN1UlwrnWGgQ1iLv4VIjZBxCwcGdaWCD/rjhl6gH3IapBi
5MqK9aeLKIOiIKMZOO2VQ3YJgsKlLdaRROScJWxjDB5uLGlbtYYXyw6al4pAqtmMIxPdxiKbOu70
BHwAxl/I5FWahJge8TiJHlGPb32o1Xk7UY6yoYyDbrZibqd219PgfMcFOzn7mXhztNrd0nGfzR0C
Xobty95hdV55Ai6OFyZAQ6XcLMMVGhq0LTuq1E5PFcbRZbNwkIT9Xw16M8WLOdSi457cefwKwrm0
MBQnXV9dxpxrm3MNAqHadFCczN7jGWQok/LxCYVxpaO9jKv6Z8bgj8RCGr3eagB/dz10uIUxDawd
IRmed1zWU/aSgZ6k1o40Z7iLeKs94Ngj9I6TozkjZO30+yIJ/XxLOh6uGndTG4O+XRqW1bTJcGS3
KpoxJ6eEXFDi18GrlovqKevTuN4F2vZZ0vOPeWtPdvvEPjyytqThuPholavTbVlX/kuqU6w0ZRNn
O4VKlO4Z29N2NVd6H1OU2eiFNhDx0I+lXZ967LXH8QkvKG/ojUT2/Rh1VV9R95xB8XWW4NTvi2o4
iTNmew7e5ZU/Sf8R5OPyUhqh3lOLeyEeokZ+OD1B+M0MK/dpanKSsm6vmi8v8VMqRwLy/c6y/Mwc
YS5JWKMXpDGUMM6ruWp2XVdmxZZmFedu1ovzQ/o5ZvEKRmq0Gfno57iDIMJYKZa7IrOWr8LSwxnA
LuALCqf5CY6rhbphbKbXnqgyVFnWBP5mUKijODFSUo86HZxT3wRcMwazMbdG3jTksWl9c3mjDPKh
SABpbgvFUX9Txh6ZZi9PWoMfXI2Me35hX6ao6+/9hGSwIXzGrs0vyzm8TVzi/wQHpete9VqjDXAk
Z4W0mZjA0DRBdmTuaxEhx/KB+GnM+YiuNN3Qq+1PKBYSRfUigfFcXEjI5qgv3EDj+kGWmS4w1+Ue
1wCc0PhoCksBKo1IgzqnxM9L+1bNXUiawVMEtuxARjUDvdtehk0Xlue1TrHz0rzovAdhMo4fVPgl
3UVTxiXG1yaruDOVkcl2IHlid/3IednCjnHfEpIgI9bimRmbW5EX6x0bvRhY0qTt+LQ3s0l/SKYh
b99bfZ0/aJybzQ6hwc6PcTYmSEuSuzy6lo9CexVpgZCWLv0Q/zQU07p7e6wj79iYJgyoCY3KgYgs
ih0JvoPyfQDHXcFtDEQJ5P0TVE9rXHYDaX1GcD+sCILBxY3nL9KCdnHVc4NQuF2qUF1mkL7VJTni
nORQVDjY7yrOFgh0xK7t8pCOrQnOkyJ3E9aPSZNciIEdwlujLBXtUj0xQk+5X7GR92K+UYEhdDxO
sfHcaVNNiet90H5nSmISGJ9vAj+yl63iOG2dkBjS9lncztBCoDUtgHg6q5MHWiWpb+QybaA/LzJz
nnp7EdlJ0q1xZi5kf3oMv8t/av+7CSjHaRe8MKw5z9N3YxCVefGXDfKGHqEip2KvJKQhNtV31xBh
XHqH9HcHUcj2GhtxicPplNecdqjZHrJ+K7/7i3JuPOV5utYa0cI6XoZr1RGCrh0cnO8GJIQH2pDc
cIjm/UjjiNgueBCXbeNLtIJl7dzlRQPj3EJKdfezWbuWUPiS5MLiB2MlbbnOjA9CBBPh8KB7456Q
mYM/9CGXOhUOiG7uOITXOjC8zZ0QyPve+65/Mt9VUEEsujWtENpfnUuEYedElHduJBq4u5ekn2Ez
1SkLWoouppIzyIAbngOCx2bju5YqpugJcjnPzUcvygCD8lbtHhrMfenBzIGG0TqO1FxVsTMBH1/b
r1o1p1/1dyVWOUhKiojsz+e6jStQLxyp9a4h0owCo9Zyrb5DokDLXUu3nO8CLrV2cVlOi4fWfFd0
sT7PK0ICBs1sQHRPb1yzVnrV3/VewzSb5tz7rv3C1kIFGE5T6sDYxxGgIca7eJvBrJVh3bTWhzXf
VWJFRByCFw9iCLnsAJox+7ARqpLNb4F5XxarxWyBfgplhroy23RQd7THtoqs/CrkJuNabzZCclpR
BtH4ThcWBWhLnzafSZuVYFziusvf2rL1ZrUjRMpwMZNgXXaLpApy2XbIbCFyWEKUEoT1oA2GwAU4
ljNA/KOwtdwRbhPoD/XkWvGe5AIGkoLsR3Adcs+PzzAP5/BtVAVfGY/kZGL8km7utFuylqH3wNGT
Ys5NotoKfvs/BYTfBQThw8f8+2v5q9cqe8t+2cZ/f8Tv+oGALMqbxbVXsiRSQfSnfuA4vwUu62/b
ZnT3sLGxBv+TLCp/ixDCmFxcGKKBJ0Hy/SEgWCLkz+h9D9clOm1j3j9EFkXY+CtZFJbo+j8ZIkZE
kY1r4NddfCv4puG2s1wclHPbT/pn7xC0h6EtDn95Vf4D3CfEw3//tVBSVp2E3AqVNZ5csaN/Kcjp
O+XMKmG1apco15DvaJ+y+dI5aD18dzVxqI2PFWXLmVJe2UOZkmufxvugiuvXFhX8qrGRajuTVqch
tObjsLZLc5YD35OKz2hlFbbt9IMTnHvW04dwkxmKGfBDiJuCcwdw9yS8b8LmKnWsCHiTD8bJHz5n
OF/kShP3Hcw1FM04eY6jhTSmBG+9kV4FNUNn8UxXmRVmchsPcrjuK42VoNOfMQ1RCiZI8BaypiWs
5jGC8dymDCE/K4fZ3bIVACS2BOAelFEesVdDFDWsJMIHsWB0/NaFBpN196oLSGfgq47SvZnjoN9A
ZEkwD9Bys3OpAT+koidfBu/FRjCmOpZF431lrTD7fQCRuLTvo1QCyQoJQ2dNTJjHEO7pzuzIEgsR
2olF3ngWTJgGKMkrFRb2EdQ5doXA9a8VZpKboXDMezklKKoWt/5sW9q1+9pPHcX0iW28Uzv0yNR7
jZ4l+oK2XqgnlrdLFTdkMprszjFUdW1bQKjebnB6oGr5OPs/NYvW6BQ4GlNrlApecweXenLmp27w
PJPWtTaTzjG/1qM9nbFClcnBUTI+LvHQPwLwcdg3KJnJM29ZC9OczmYp76WKqXBmqkQ75xHIjN/n
+szq6ZHdJIxaVHV0RJjOSCoj6AdhRNROkdj24X6gQeDXjRjNauVj6teV6zfYWpP0LDAtajg2bLSl
YlH1ky8bLOb8DPohtyFIcWieoVsgbEEIJGw775ZyKPlqeiwA44TpWi6GQ6RnvqM8Ca8GUt3GnW0K
2RriEgDKhpTuFYepmD1AbX0Oca8AfzHOfoSQ6JeTKOijH9oN2P0XIsJ9An+d4WTgOIS7LFXR2TJS
wst53mNd5w6ZTxMMj50cTrBo3vPKKa89O+7QZoi+dIdgJP65USOtRfxt3X0shaQHYgjiotkjoXdy
NxYMTjuhoOwdBhXNOrnt8Z9wX+CmNLf9Z6FChALO2+OLV0KZpafTms5aAXB/z8o96jZhDyd3m1ol
nQS1ZcBosChQzRHtsVrD8MUzFhCcowQ/YRrRIseLU6G/sjqj7hdFIy44h9NFBY2QkSG5df08fOea
wNTconLx4parjdoO8hANgUXAm0pBjO+RLQguc6JX2Z4mF+4mXD7VS7HY1r3IgyLcUU/qXS/4TbDb
9W7JcQsSiDiJUNlA2c3JeEv5oyQrktGEwk5A4egFLqSf8saYx76uRXCqUSnBPKkQUH0PI576gtHP
jrXEX7FpJrv/rGES4mHKMkMvVWTmo65o7oEh7PkdMD968G7sgdRQwCBHjJ7MjGaLUseIWZZl3aAf
Qg7iTJw8wzR3PyYHaIYDNeKOyHLl7hqqTllSWQMk+JZUFILWUCXeASYqhDzg4ehYosr33Sz7m7gd
F7npKRbvcPHRvMRUkKg7JxJY1QmRcxsp6JT5KtwqAXzPXrY9gxoPVNPE+VDslWYpuberqTHXtjfj
U4yqCcL6UMcSfLGbmfSg0owKLjGCLYaXNwTiDHex3552rsNFMWDYcI40Q4Nro65QPJsSKPN2FNEA
PMMD32eRxOCNJHAzXVBPkXHgisaZzheSJBOyg91ZDwLA2jtr7JF0LgbscCPJvp0XWaXjfcOh9zlE
qy6PTqEGJoxwiZl6BcS3zVgRVvzR024PQEqG8oJqK+4DKd+s4s1LcRq1DKXYJrYz68sy8qvkZzMl
vv4MlVNXX90Ab+KtQUUGlcbk4ItN6Tijoqhp8sLbvoE04m8Fy/WZ+PQQuv5+Llt7vI+sMcmu5jpz
Bq6tIKYxqa56kVM7EZO8hp+JWbKgAbpvLPcEf0g+XvM6gwurQqthtUywvwW3xOePj1AdCnOewAPi
R5q8skQ0pbcwdr9yi2rxo3YlNgYW1QPW7U0TsKI/NJ1rwfPPZ8rRIN0bZ+mII1J9hsEh6PrHMbI5
fxKfsKvwKZixFXNzToj7tJ03EjiahViO9ew3dHf3blDuR1wF3Eo06jcL+KLKzpLMaeG3lgKPDs3h
ZedvRtHwDOVBa54rJy2aE7sWOHximhYc2igywgwzNIwIqyn562xT1WPn3RU9745jXSgTnCKzRWD5
yG47+Yc7Agf/MfdS2/C2oYOVu5aAR/6+oFLqh9ZAmrqcqwCt3fdbhwV/xfFa8Z4E+nlB1CTyT2JQ
IvGjXYhl2EW2N6QnIvebiu++V8u+sKrxeoRkI/cphcRkxEoxjp96sYmyD0VS+bfkttyLKeX+CvWk
G4ddT5xB8ArJqb4rosjSZ2kay/fW8bC6WuSUzB5xuw52mvO/uTGzi+/dGRPzhaQQp6+e51Tm0jNl
l1xguA/EaWHXVW7jC4/YjYzcRrEdzDUy3QmXCqYRmHmemv1t6iWLd2Yv88fkV7TLUFmyifKsupKW
xXGBU0pFNnVuyTRX0eIfTdmmZptXfemx/Yd9JFxUdwhenDhiPzn63vSQCwpbxwIEworqbPfU2QDF
ilOsTwL7o9/Y5X7W3LYQ0az+4NX2wjs5nHGmTPW1Kqr0IAz+kG07+NxzrdYjID52p1Cxy5PJdune
jDsfqW1uT4ehWZ6YsgGQGgfiZKg7SqF6Mn+zr7MafdK3LmtnCk8U/jJkjoiWnNC/goMN8S8Ijm7r
jheO048HWk0/2rmAzqo1NHWbOwkKd3voTJcccj19LMbSqLkYlUB6pSUGOPOjy6f6JpqKcZsHqXNU
hBefawoZXqaiYuriZ0V8HMIavFRfsuXZxIvgISeoQ99YJWJ/grPqIHP/iKwh9hhv9LzrKyO4oFvb
BUNsEolJJSoPdrBY71Es37hM+pvJc6ytqwMKDDHsXSpqKdiiWTS8TWGp9qlrlpu5KdGkZtmedbLz
TxxfW+8IthcgbZCIrNVMvbjWdUxqb9t2IJRympDuGappG8rgXNjcxVR+Evbpl6k9gwcmanhO1hRP
JVHmX8GQsbbCK58A4RBmnKxwM7Kjg55Eqw9bzuC0U0mzydO6um/hmF3GTthdaobKU8KlHH4qm+zn
nNiH1CbXAmWSh2QTt2cz7RY82Tz2SLK0swtHi/tJA3Nko0OWJ6HXKbbaet/1qtsUU5088+ZVO2Rh
VkqiJjdHc/PlpHy6b+Cw3cZzH6zSgiC65d6AnXukqxE5OLesY0nxljf71XGMaM3hZEw2o8ZmBQTW
nASZPT+V8bR0hzTyfvoccZn25QTKj9Y/zmAluU6kfsqktBXKVxPFwY078VgPot6/ZElUnbTO+BRM
qnoBxcnzozDuGfU7iA1V13x0kRi2LoagM0Hp02mdlvdRh3YMCoIToGaVtlmqsd7nbgUKps88+oyF
kI8RpskMNhNqABtPme/dXKov0Qu2JZ6glM/4TUTFMSgp2lgAUE247XdRa2kDK8ouCt52OSAZtKrd
av/Zd+gLPEKcZ2jGATNOSf92UdDkiWiXbwgO2HtBTucr71JcFv+c9f8wC3is6v/+rH+Rvc2/TPrO
+vf/nPSx1jss/Vev+O8z++9Ogeg3/k9SthymGHwBEvExf0z6rvsbu6bQZvQWtssN788534mw8VMh
wpiPyLn+6T9kFGC0bkp26/XaRRAId20YYNeD5Z+7Lv/Gn/919J7dqmdQQjcfmAAi3U9mH9ZWdhM4
iQJ7BIroL6/LfzDt/6orBIKcgbCx/pM14Mjjrc0Gf/2Cfg9NQQ6phxmozHfY3q1dL6y3oVbx/0NX
IOP56w+HOcD2KG+xcVowyxPC+fVrsU9n8Uucnt3PLIjHlK1kbXXfwqp2OfVxaiGpmgZCOM4+QdJm
fQMuwuYm6BwqJfH1MQ6kusgcSqvy5DhLDR4yIIb74fZATsmyshxkq2UHFyULgKvAohYlXs93O85/
xT0UIN86lOHkaioMKAm4iFhKdqcpXu1yiykMXnRjVU7zPjlwCg5+MwbJiQwWyW8EPy61bXgv/ORQ
5w54tKooWAmUHvXj2BDR46/iwFT9TSNlJvba4qF3CetyeqcMCvAQUJLgFdps411yZwtuEj+LL8kU
ZgzxzL8rTgVHoS/6dp52MS2zHlVPUMSYYpaoKJvrMrfjy2aZsE3SBkguc8MTlddyJwG+46ocnbkJ
L8gmKpbpjE0jKXlLQlhdJkA5x/Xyfk+SwSlfaivVRAJGq8q7c4RYDOCTLZlF/xd7Z5Ict9Jd4RXB
kUCinVbfkFXsSWmCoBqibxP9Drwub8wf+NsOqSST8YaO8ORNniQUusTNe8/5Dk7tMdOPDKsHktkt
rP5U/CbzA8hbgWEra1yJ2IcwvJ50BF4D2r0MnidtFyIkY8YjMEBeqjDuq2srAEv54PbF2NtoKhhn
eIu4Ep14cvohUeMSE8OgaJZHPlGma7e3ehofnrCKmWs5QBtDWOsjIpUbBcfOk+tEUAeawB61sHTO
TVPZmbqNtKxyKDYtS7R46Hs/owLJTHMsm2WBhX66cZpKJ+wvwnPlZOepdVpx56u8QgEC4GlS67EM
jWAF6LVXr/A5QLPz5rnjeMsJwDNAp06IGxFYmclncWnxbUjbZSVCQvLo5ltjdefIVmU3WaSZmAUt
ai+lR122Gsypfq6CkYeo6tSYbcraKDRiEAVYF7ZkHvITBPMoDCJMaivQK3G26xIoIGgsyBRDnJfV
36cY9OC6gZ7QbSdBq+uprbOiRoJWG6LroNM3bXAGDRQh3SQdF1AZ17pYGcA0UP04botVovCoaOy8
J6jPZDTnbZkQRDvZq4mRGfToedPjyjPGbMXdlDEXLCd8Xv5AK9cDmVRwM0+6nbryKu2GKj0ycwgl
alMxYgEX5hQO97FsAGr77L34o4RWxguDt8Kg5E1EzJcy7G2684xeMcTbSSJ2gBTpLkWBY5c/RZGa
yQ6/yRgcle0EPeGvev1N0QBCLmRFwz5qSlMcSi3qsNGkliGC6YD8JG3a2cuuajIzaQe28MqGRrOz
TUHjEKkjm+5ua6EZC+bPfgniTgnyugD0zGg6cn13BtsWpAp2SeHmR4glmWeHpALTWcph4FqVSjZZ
R2oA9lYrh4zs2mITNDniijJid7aWWpMAgPFKT+3KllifRA+M4JoZGPWxVRmtfs8Omsd3raWpGSMW
8gd7x7S/HMKlNHOrir8AodGwNJae3jXX5Gz68UIMSKt2o4otbdWaBuYGsP9iTlDDoHOFC52RP23o
tNqCngl/5NK0CbaYMMdQ3UESWtKLCk5jUKM5HgAl30c0ZMIN3nwkPmgTqyPtSniq/dRbMJaz1upW
Bh8ENtB61A73PJU9BorQCs1HKG4Dfha9SbF60jL1WKy/GI5LrPS2Lj0znr6MnmHqd36ITGKVayBc
CrKPOnanX3QtxyJAJlLM26zg/hEQWhvIP1DA2OuiwSnV/wgq6qXKXXam7xfqW4dyPGI6KXF9m/2P
wQiRYD7+f3303/URAsQP66Ofl1pKk7/xrwpJczASOsxsHWFCy3CZYfy3mJK+OuUO0w6hm/N3mCLq
f2ok998sKiFKKkGFdKmmlKy/1BqQ7SwyvDzvnxRJ2CJ+qyRwJlKl8e8x6TYpl5z3//9LmYSMBaYZ
o7GafkexcTQbSV5CDri29N/1tw2U1WJhvOtyNYapDCNmua5neSh3zXcVL26CepO9a3v9d51vw2CB
xvW7/heUI4E6Di2XK8RBDC/sWSyMUIxe2vgvDTEBmtpSk0iLO58u0EYBAUfeqZHJyb60Q7zkz6Lk
wedLvixnqTKNYLwL7SxgFj0gCSw1Dvvp9l3j7LzrnTND8479LIJGmQW4h023vjNnkbTrp9lPShtn
775rqDPU1Nksqx7eFdbeLLa233XXI4zd+3oWY/dRCV2W5ar/0iSpcegSAgjQxM8a7gKNx9cgMvlm
mu8qb/9d8e2Ps/q7VIX3Ri+pexze1eF8fs1N+64Zh6zCZCV615LX77ryZpaYO6pAbU54O2u7lsn6
DjKTfM2VV+6h5KNRt2a5OrQcNkNZkmpX+buePZyl7UPaRvmWPgyKd5qKLnzsdyV8G8sOXsasj29m
qXyMtuqYvOvnNT10J4b9yOqnvkTPVryr7TH+x9u4nDX4pQLMFlv9nT817jGYZfqVLstqGb+r95Ub
RQYE08atFtW7wl+WlnFtzbL/yoscubRG2ugLczYG2ABELEbGsjnKBBcoIC/a4lbaOMWhe3cVmNmA
bQzpBU6Wd+MBZD8ww8a7IaHDS34GZwt+g160+ZOO6Gs+Mu5lUxw3mA7RJjJcmz0O/bvdwUeA8DDM
HogOAcWt/26MyN5NEkgpMUwYPXYc2wWUL8uaNqyZUT/cEf2X/8zVWPyAxwqLrCNhdFv6XZjBeh/j
s2YXiLzq0SBhTsXmYOzSJJU7H1BKiOfRt68lvJl8P5ZabazbNLAlziZrfGb/bpVgRKMxnwWj+fPo
BpSKRgXZc2NQOz3OKWD1JtAN5yFrmLFsSmugCMWtOH7RpwInjwiSUlskoi5PlJkIRUG+cb9Frhdn
K/PpjgVUZAru/OR+HYWi8chznvTrxLLs7nrUO5nCqXH4bLSJPiKPpX3krpjAp+HGmfr8kPc93353
ZsmtnYq5IJpXO8a+xkh1bjJDxQfJMCFlE/gw01WVEA2zEJnjP8yE9jddxAZCY0cyPxRBq73Mrl5t
2Q8FZLRKNY5OzUDq0mbUemSUBuXgIkRRYC+E3us8h5W6K+pRvwb04XzxjaYb8A8RVYYZsNbaGcU0
vNVBBS8um9KJ9rKRAbOpUIYAFqOibJCKEUGb5xXKN1QHNl1JHc8uUAbtNQ7RWuWVgfhPJIKxHVk0
9jVxOLhsQOBYJMkkiYYmMCQVaMFgdjeFPbUd5pii3KAbKh7ARc1Nb1OV6iBrPX6zgX6cY5fJNlYF
CE1Lz8NGdecZQfjq+garz8KacDssQkxEDloT3UkXZZdEgI2bBItvU7hle9OEhnmq6Ms6t66dILz1
KGBH5FgDQVidqfxNA4gAgLpTk8ID+DaGR+Sq+oUUu/pgq56GfFXk/XlEwH6K6jmy0dVCbK2T50bf
ENk2X7rBQ+frt9x+7lrRU0AOFi8blpDvbkcJuu6H0avuIsOA5YCqc3qi9y5eoAdhIOn81ivuK52a
qOFFS8qYRnIjxzOZ3em4SXvUd6vAcIB+NzH2qI1KaeAshyb1zrWvOUjlZRGQMUCwVB7dSq2g+8ZU
MYI1p1AvLVNEtuPVZPmz4k3V5XWpcttF6TgYXxWgNIhuDa3sg6OhXCzHMK/IZrHKbsPOl4kWiA+8
4iS1NzPUYar1jEGFlmmYuyBWLXQ1OGJPSdzOQP9UrZQzNsm+9JLiS+2F4tZPYeMf82gA7xmqqOZl
9V3jYQRsme1i1q3rcVTBdJNPmFyYonUJEx3gUEhiYAjxDiRgZ+oiGe7sAYzVImf2NczLee+7R13H
Yn5mKOiLvXCGyOuWeK3BnE9T3QMuzk0B4T9RNxo3Ml3aHUvaWMYxUmRk73DRicvY/fO67f8aNMKm
hvnfC7L/+PeADenPX80t81/4Vz0m7X+jG+XqdJfQgSD1Q4HyX94WXC8UQYCJpCelTnH1P9WY1PG9
zAknc61m8Kf4S/8lTTF0Mm8pnFyHxDkasxzpwsvykbeFWvC3lhWtc9Qtc9q8jgzRuuzquNpY6Kwy
sAVck2AlkH5FeoAhwGaf72cK6jB6+OXS/KVnNTfBfm2SvR/RI4iTo0p+/kUOZpmFLj0yJ1gm5COQ
frfN/OhfndP/1bAzEz3+cgybqtXVbc8xLvQ2MJoaQqpcSKareI+yNjVW9pt/iHbR4jwsfnKmLD7f
68UBofz+49O7yNt1GMLZeEzRqXL3TMEN4rf9Ut2OqV7iA/fR16MvVueUTKfQLo8lTLUg0FamOGV8
frPx7Z8e1yX2i4eIeYBDUe1enDOGaFJ+BMfNG3SwfrHVav0EVu5oy7UlCTKJy1sjtbau/fXjI/9e
znPCc7MTBAobVKRW+uXFbpij4iHEpl+YBWrcjhIUPs067bqHQsp+hfrS+uQG//HUzi1I1zW4xIaO
yOniGaKicTNQJcmSbts3NQzdAZUC4/1Wu+mE84jT2btTWZwsPj7TvxyWvjKNIdrFxMwaF4cVgIAc
gG8hWKOAArDXjW8JAVJrsJN7kHor6R1MHJnfPz7qHy/MHF0LmBzOlgFx+vLGVjqMjwSoO6ITVMew
1Zr0eUxdAKYfH+eiwTvfRx4gA+OF1IGjXMZf20FqY8wlgcVndomWfYP9bEZoHZFsfHIh5770b2uA
awHNsdgIoq1jTbx4Vu2gkw6dFUCTOI6j6TQYLDbTJwf587rNB2HULDEQzsvA7y9iyeQI7gu0AqiI
BJo4/hKXVrf++KL99UwsfEOSHjwav4uDZEOGXazDK1eHhb/ROtTwwwSUjO7O6p8fiZkHXxITOo2r
Xxxp7nYavOM8BghAWLeXTZEuefk+OaG/XTUTLJ/F3I/n4BIbRKyCaxoljHcCQx8cq76v0vKTQ8xd
hj9u/9xsQCzNrZGXF03r9bYUA3emU8Ag0e0bN6lfFbuuLu4RBEBb671kNcJUxg7kkSrpjSQ65XR+
jbrTDUo7rEMDquNPfthffhcvGZfXZV2x/7jEAztu1OVwZxJiz1AjkqO8YaPj3/3jO8mIiueSDhsq
TXGxjJBhIwMVuKQoW7CukZAr0lxN5BQfH+bPr6Br8YFlAzAbYW1AVb+/AI0o9UZhwFjKof9We+Tb
wXN6EB5DTJGAmjREATaysL+gxsGwWdgzRgNH4CGyRHJVwXncodyy9pWJKNxp5VvTSkJckSrhQ2jF
j49/7p+fEUvSmiJz28Dvy6rw+6+laWymnulwVcb7dPjh+Kd0adyO8vHjw7x/fy/WHomZF8eH7iD+
sS/WHgA7nZcMMllanX1oS3KUe6I/T27hxxDr8ZkSk6pwHC1Geqb2Qg41phXobDU6p+1Ih8hei7T6
ZO3988tCaYhXeS76AENfflnwBhpo4Mn0KiA4uPUY3CC8ek2aXWvtm6zXdnmFsOHjK2H9+RZKZjOz
vZoa0/tjEYYkxFdFh9pvOuuiR9kJuu/gF83h4+NcvlU2RRCvkzF/OeHcXhZEsa4ZOgSGeFmCgT57
ofRXbW+oT45y+fW6PMr8K34pu8DT+hKYCO9uURmrkNQafGSTfTQ6Wa3TrG4/uWOXV+/yePP//+V4
ofCioOs4K6u+NvXjVD3p/3SdeD8Ew2TPmQcctnnxpNqFaOvG4xBkltv5tMhcAs1ga358e/R5Gfj1
heAwpils3gfPNFC7XywTRoLvMM6xjllW0F8RSm9vU7odXzow1SchagUOhJyWaKoWOHVvlM6qNXeF
1Cc/5HIBeP8d9Jid+T1geH5xukM66rnCwrOEn7wlJwyxid+yLgkLzano1rFXfPLMvH8z/zh1ChFW
SWQD4vKb6lq9tETekXzmtMPWRMB2C5gURbGNgQO6ZHzvKxKggSmaq4owb1tqxmZIwhtGROUSZOuU
Vzvp3LLLrh6ayj99fGv+8ozhsnRZv9meoU+4eMasyWRvhOV+ifVefcdHlhDxqvgU+kygPrn6nx1r
fr9+eZ4rIqQtA9nwcmT0NAr5wx69zRAVn5zSfBP/uOK/nNJFFSPsrKezReUOkA3LYF4e4H8ve9s8
j150R0gyfvCifXXqIl19fDH/sgyh6J93ztRq1O4XR8YSymxX1jzmttYucCUlx9pwP1vs/nyb+KyQ
T4FIhX0ggMiL68jHEbNFZFDWZCGE4SzbjWz7Zskbs2cbV37wiPma4OL8QP7PlqypTxamPzaglO4G
zWFhAL+AVeFerIQBLK5hck1iOYPgh9OYJ6B9JEUDmWqz8KzXzYNojZWKJERUf//xRf7jKbo49sUT
2xSdJxLVESwjv/dEG2O1RXnnfvKsztCP35+ii8NcXGQyFBhq0EZYVv2IhbrdOVr02tBiWdhGebDp
r2Ns3Fdpu0fWjxMtJyQDi8T245P9Y8Gaf4XDBMZi70ST9uKJSpD3ikhxq5sEWHjYHSJNW2t6fC9T
f+0XIM7++fHmdQClB2uljSXpt1fUpZuYyMGCVckgiyVjC+t8ZfNM2dacjPrJ0f56kZHrcHazMoqN
1O+HC7WuUyrgXiLf2IVldAit7haL/SEn9lqPvevSpleJ7eKKwZSxKEfXgLX32Rp9WRnNT7NjMpQ0
HFzeTC1//xVJ5PRt30ARn0LElg+NMlijJk05Zy2pzPopR+JZ3qemLMgrSrvSuvv4ov+xbLARdum1
0bxjf2w6F2Vpjlt6ahqKwmTqr7jKwaKzw3/YQZk323yAwKvQ0KAdeHGOBcriwhhEzcgl/WJZ2BzL
8MZtvDtbFC9YhD8p/P56Sr8cbn67flnqe2TVUxiQ8QHwrV1MSXUYuvb+48s2v4G/rfMXp3Rx2Qbs
KzQbpnr+spJI39erPnfWnc/byJrwyQkhevujiGFjLCleaH1Jum6X7wZxum6Ykj+5qO0KjogaCWOw
WtKN39rJBjcLl8BFHIeYxSebyi/uC7aeQFrt1pKLckLsAfMBrQZRAG5cnt3Axx0eQjxITxGJTs4B
RzQM7kVD1s69MTnDKe117WXMhXOUE+borwqOI1HKjVmce4ZjhFqUPl6VMY4xSOvKbXdJXdU3rkNm
y8/cjYyzL7o6efSYEuksGy1JteSoA4hz1zhenEfHFdltb4S9exUZqnd3IySZL3iJVbFVvSpua4EZ
G5E2k2vkdcOT6I2OkmRyR/xIWbYf5omRqAz/LeLD+gJip7zGN+CcYoeJoJY0MHyS5M2CdGjuVTKQ
i1J2OjLbIJwCNGWFTaZrbYoEr0UQ2NsRvQdCN+r5auvnkh0S2ayvKbSuTURswAELgtOvO5K4aX6q
sHsRpWcADfXzK5/gz5k7WE71oWsieZM00D+NJmRe7vsHhjvdJk3w9BlVbT8LDS/YzsJodiX03Lz1
Bgw5TP/ubaDdp4owxD3wYIUQqXY3Cm+MD1eTWCWFGNgn7XvdEyvc7LQCAOM3ZaXIE5u2QMvemiD3
ZOSca3wNNw34+HadWZnctNzRlT5qU3sf+LnxaDWDgnY0RaW1GlwAd3vU6tNRT0pBHqqRceGyNeCc
NpoTVlEiKQzSPWT83oyb5ZSD5XdFtc3KxHmxi1S91aLBa97V17oKoALjRw7FWN1kA5HcPJlkLafD
G1g+KvwwIf5WhDk4igqdtDUeDNFriyk17R9lNgKssHOsavGUrmD22Os51UUhOA/kCUB8cqMzp7rl
fjXnAaiHfu1V0zdLkFoguGkBgq2U62zmdoEniVB7L3+T3QCXI3ZvirmvVGhwOmPQTj2aaaaWwnxO
1PTNkZH9Bao0iS+qh1Sfzz8wSjAbFDY08sKZ9CXwh70B/xVROSEMYIrhsCTRGhXlAnwL0v7kMR6A
a0Ig3budhpWnNdEc/WQaB9VHBKP2MljFeSy4xyxMIENG0lJkXSz7aSwPTkk2FX+IcARn7A/1/MHH
t+OSKKzj9ylbg6B10kwmQhaXEwEtaxJ19E2sd2cswvBh7FHf9Rl7+7Q/pkO1Bt71kErUfYQ8My0g
K4y2F6K8Sg7R11xRvCgra5eDX32XaP4BN6XlNXSU6UDplJxT3rAfGMChJ2DKMw9+/RVb4JHGnN5D
4EE29eIgLUDVeE6b6TGzXkp/3bd6/8jIUOS3pBUPBdrJNt/kKeGwofJwQZCCndz3GgObhQCke9+K
N5PQ6ZVAlG6HyNfT8At2iVcUmtSxugCPoUG949Y3DwmtraOKVfqofPIU9Cq21/TIw+TQsLRVHYan
Vqs2rWYb31Wk2Rvwsd6eNAfdWQco4kTCBBxnyRyhACPxHXPzE6P+UaXWIYe+h/BjPTWKF4j49tAF
UUSotYW9WOD7WUodxLzbFE9Bl5Yr29CNBX4vHKhxvY4yRSxT6vL3+2lrhuHOdJnJTiAumMVj6/5q
tcZmjFM8A7hhp2jTmfkSaNQztgB0qxGHi1cpFr0fLUAg1CZipwBAN/Cy7aFFureLwVvgq4ZLA9uz
81d8CBZdUfTNrittSeKdPsyy/hfWMVLfUtEdyIglgLqEEyumN5t0JzOCcEX88FNTDh0RciwLATiX
BbllQ7nRabJ90wWE5c42EG361cGszekayINdbaJYYpxzJzZOXdCq7yquvruBdTuJNN25sT3HX8Bj
INEJO12nxXq9tnP3XgbcaWWZ4TluJyhuLpnPpGv71d2QNBP3W86Kn9EQN4aekmg8zlk3ExF/3ej/
cBUpPVnQ2U8iD9IdaaYQ4fyrJtSecst8ickzKF0MvIHr3tgyH9aOkrtgnKobcviqu0pz5ALhAMtr
rsH6Dqqh4nkKWg/YTKXX2aEeB/M282gQ6oNfg+P0KtSWDt+HKfWfG3BrS9AkcbrO8qofDj4bm63X
BVsf9Qi2Hq19M7OSaEqy1cbwIW/y8QYmxrDVmJBfBXbq29tJZc4RnmyorUYX0nCkMvM6Nec03Ti4
cl1EtzUkaWxmyyYEZt03LvgbXf+u2uFZdANOHgYKZGR1vf/dc8ahwnolpu1kWTepzEp27BmOn6Q8
RbIYt5S1K20gg53kUZdwYRj6GE3LdYN+3YjIYe7GcNmWathFcAUaKMS+RfuvRfBiU3s8x+RaYw5L
89q8U4GUP2sdR55d9u2aGnYtaqQ4IrymRbJVPtHSYGBxJfrVKepOkaKlV3o28TthsUdOWgPIpe8C
Qdiu7uqxbg9pWPfWQkDd5b1x4xcXP2J6UOEwIhWycI+FgCcW9YjagxeaV9TyK6Pe1xawQVk/4bqy
DpYjyKHCEwhAHGqtd8RqCfqCDsWCh1nEy0bBC8N1CB3dNvFphtMu7IPpwe3aghMsq+YRfQB44GzG
XCyVa5P5ETjTzgd/vKL0+R4ISdxKMZF4WOjlCyvVK01o1MckD5GpOHjjbWBoxKuQH3hKYQKRUoOr
OFoqf5QnsM8ZzvRgGGtIWkmf4qZLDKA1boHNXPfxAQ1acT04o1gVlowftaQu+kXWxXDNvdYB2JL1
qDWEVUc7o3JatawDLzjFU+V+reqy3xJmNnl8UqwhQBbrYsfsdTIEVl3kVdac2fbskWUYx/aLckoM
/Knm9AujG64aQ9tbZXVPDGHxNXIsog1NjE6lrekOV6/v12Ss9afMzsabkCRe7K3es4yb6rp0tN2Q
F31I/KOVbZ0yMZb8qeCsDyCqlw4rtSY1QrU6P5sIc5rKDX7ER2XFTDuqvhTgzr34ugEpsIiDIHhB
p0WBMkclN9iidiUBa6iyremLOY6nfFBuvLMDuQtdUOcyAMzoskG5aXq3ufKTIf6ejTJfidxDUWf4
SNGITHG64ojjrborQnwVI5v1VRMi3c7aMLzK3X7fhOhDaTUGZKJnX+q43fegeCBxJbcwiB7yMldn
7FzPmYZkMMjlBg+yojM4YD6raU5qwKKyl2DiqhwR1iTbku/DkjXNP5Eg4OxA75wJ9Ll3E4tgxLGl
PiQSl2g1MJN3Uu+6aJHwLuGu1RwNDp15NyPuMapr4mCORX0kMku9pONwF6T6rfSHZ22U295Jm2AH
zIoAiWZtybwgJjAP7Nekn2S39ms5c6thh93IiI9N4+/xInQ34IKBQ6HQ9r05oKf+1iPueW58twao
Y4pzpcgRR2VfPrRTeRy1Lqsxhpd3ETqaldEQ/JM0zqooyuRtCgUBNPXwUpYOkjMoQ9GiSs2n0Iqh
Ggvj1Wmjn0T+Dlfg1oJyjVPQP9ROex3FRr/VB06iyA08f0n0JGVRrMDBESsGq2tB2GCwgK5/DKzC
OgdpTKSZhQ/Z7CjH1RidAiGuGlR/3oTsDJxBf19NYbWKo2FIYJU7RLRGrzbCQRuv81vt2DQLoHyd
s9Y92BHZoy5cXMtZ2syyzbbQtsRCOeu0ksVVr8t81xXEkNluqHY2vhG+w2698hBW4dtjGcAZCF3J
zjBs2DfjANANB/e1k9opo5ykijGiZM3WQz24RO3Jh9tg9NsdpUVU5HKo/a092LAldbIHAQBUwCrr
WUM3iGwLVngMlg6bku9t4GCmtHpjaVZh/xWTvkcgevANeVOH8xTDNsELd55XfM2rEbwQ/oLsqqrr
HgSlGBtegDDZ163eXlclRRbem+Hs1Tnpc1Y5FJvYIw/MbkWH1SQRAQMy+oWgB0M8wTr4KyBqOzNi
PcWziI1kppu9EeOh7WvS6NddXMUmn00nbPAksqpmqOjQMUYY9hPgnDDT4rUeqW/5yMCz8SMCrX04
7tAXNxBJWMSTsCs3ad2aO/h/uDd4DIBPJMNTTrzPwiy0UzAkb4XR1rfQTPN0I3svPUcRn8ldwzIa
QsTvqUP1hjbMyu6rIoBWbeSvU+951YFdsx8cuwmD59WQG+NUUNhLgprwZnh3EO2QaLDFBKHc6m6X
kqPaZAk0J7KLlhKMZuUsPL6ZzXWSNQ5jKn/wGnyTCb9t1L3Evqvp3sgNE5dOX0UjXNwBabNxKEvQ
AzemDuCU7D5QtbvOzFyLTKtGW4WOraNUHeX4HNWmAVYLmtKqjTVPkbjJALaE5r5ImtzLAKcK6UMd
ybpoK4ArVls91GPExq1TvpLiQgJ6DKSJ8sgS6eOoiMiYRYXjI/39RG6rcvR+BgaRACtwNuVVh5fh
xlFpc+/Zc4Q3vKd8HUxjOFyVcdcf+JO69rUP3CDbxmHtPoXZ1I2QAjHGfIuiktRn3y1YlUmXkWcK
Eqd/ClsjX/sBIYILP9JG96nTgtw/h2WH1ysoBye6IufEDk4FeBKL4CywoFABEDhGXnNVFojFh7q/
w+I67bW8sjiX+mfdgDlBTdmQ7JKx0QLeYtXykCU5hv0i79r2SDs6zZdaSVQb1lRvG1GPNbthihry
xthHGaUVJGs+3r7N0+idRgB018zgX3s9PuaaTpg90lQAKhqBSmQgdsl3YNr1Y6T3ePvrmdjFZIZl
sCX/zCoac3iMOmn1HfLkB827j6L6ENkFG3EcsSwF+AKXfEk2fPjKLjwVc0yp+TMKqvs63sDPsl3D
uGJrHhz4mnarwGQXK7a6uLUStsVDINJhndW4vXbhtCKSOpjjO1INSbgfGpjLrFbgcoyIWx8nt9rk
jb4GCDHlAEHVKY38o4ysdSnGo6yfTefrOBG9WevRxpdjcQqiWqa3dW1AvIFvBuR9mnjuTgSYFrdl
jn9+uuGAxUtv6OWG3CxQyJT7waSz1bqe/OfaXWl2iez+OKoWlWRs0aGLa5zQsfmNhgea427EsY0S
HzBCdBVWorlu2NXZ7oIYh42ye4I8dL8mzHJooN5EYtsNk/ipmBq0C/KDfGcppVs/pOwFrIQXD7+T
39VHXBXyThp69dQb1WN5nIPOCcooUr6WJf96HS/ndCStMa8M2ZQpmZe5WgFaXCeGfrKrOMhZzuHu
bkq/D/VNKhL/HNn2CLm2DVfs2CHkUOyF2jcDZJtNPgEJmbP4+xvTxxbpbbkkJnjRYPDsO4DW00jG
SoT3ERDi/O1ZOBIWW8mIcm95U5WuI8AwGmO1OTgkAUlVw5IOb0eRSW1j1kXYXGeWdggN46s3jcN3
J8CYXxhg/RZBL6HA8UCyuXFy+5XESpouOZzlRU0/Pr/CsNjUG22AXkWQTgRX0YDIIdJRnYhe9Wno
SB/BTyj4wRRu6bqtHBPE43AkZhywCamswAjQ5dawgxc4KYYewglPPJmw0P+gXz1UiMzKde+YPxVo
DSIEnpuKXdguy5rQoWUFwsBhXHnScb0TxwLPK+E9eaAmDe4ar9wg8Tah4oa+tTd0WlBTL+TZHZWq
N6kWVC4OkqwbHpB4m8CSVUU4h+v3yIPVWgTNw2Dnpf0NOiFpdInr0AGJEDLzZV4aEx4Tc5Ep1rt8
ExKhp+1bgA5JogiKCetDX3SnjigcOm8eiKeyPLXCXOOs1Vdj66pkZTVTR+hsq1mkSy0KkL0tD46V
XDkzoXbVBFjMyim3rsuqhktK2fBKjDNy/JFK++DkmUE/IUFxRzMBqFjYpcO5y3HRTW40sQ9zirc0
RSp+S56OuPd85kJLXU1k7RA781wAprgaNEfkZ1KnR6q8ZvD3kK5rw18A5a+0heMTIHLoLCWuJBIr
dz27ykgeqiFaOGkwrZKOAneT0L1Ayz0l+UOYeERjhXb4XIQYIK9UiFmTLL+0MtYBpG4E6n4XxNvJ
GB0CLMvggfJpJG8VdX2DJW4w30QyZv1aYaJcdZoRrzBRlHuP3KPvvmn3D4qP/o9U1Im27Vwtu51S
hxQqrfP1VVImFbuH2cbMUpMhmsVeRLsk3Xq4bL4nfSOO3mx69ifYlks/aQppL1KUMHvXJe58dHXG
D5tYOQPwUHrX4LvuysYJ/YGiafL43hGYAEau+dJH0mTnpZmDKtlBIWCnS4V5FhWQvgl9FO0Dc1tS
itrtZPtMtcOypDFg5VF4Qw1lPtITv5FqyndJJuURs4Z1HjI2RnortRXf0D4+BCQ0P8DNIgqFQM0C
0KToXJP9WRZba6Ma6cLv8BqUPTClpDamSnvte9QzGuHWKahZUE0pcV5VOu7+2VSBx+9d0WSDb0c3
5VyMpHQDpyppKfVSwbWIaH+NrOG29+APn0x9LqdO84EY6tmo42dcn3kxYDSGqvGI1gVDHqbN0onB
rmR6/Ezi2zObVjisIRsDqzOLTyYZl6OZ9+Na6MUZU8MxmRkGv45mQgTh4OVQu3VZlm5FHSQn4pvK
T3QPl4PL+SgW+jaQiY7Ffy4uI3gissNTLmOISV3mEIMyg7hqx93kmd3tmw48xsc37nIu/H7EeXbp
OAzREM/+fl7Ai0eY48wS8+ysjUdPmUs7tD45yOXMaT4Ig1HPQv3sIC68uHhUljmKulkqGO1pO7Pr
WnudXJAG9cld+tuBPMaizEVNS0rvYsJeQmLKjFmIYdJDJmtriyulPiVtjoXFjz8Zqf/lYKAjdWag
uo708lKvFg+aiUu44WAdu0NKD+psVdRL3t5Prt8f2gUuIH4sJCcYAUzEAxcXENQbRCkaysvuxTvn
/sauH/1sDdqIaoZ+ebRxrb2tf/bM/+UEWeQ4RaROuAIuTzCqvSAQPvuilBQrHDCVeMaI2C9zqAkr
v4i1Ty7oX94xBJGYHWyLTQXSn9+fxZAmbQ1GDKdTEsS0a4VatKa+/viB//tBbByQKA0NS8w6mF9m
rBbONEVSQ710dFoRTZVYKxma4yd37C+XzgOJLWYhqT0rp34/SsuEVfWSS5e756y7y/sfZnhXp08f
n8v7i/PrMJfngsOwCuJGwVB8OVwVgORxXQ0V2cOMyuLkSUX9K18/dDvpQcbxDaKejRRpATCf3J7a
3QF4vjKcdknr6dHIucyaMnGoFd6NA3n045/314vgIhhlfO4gNbxYW8ImUxUO04r+k57typyWfTeW
+b5GpbOU6Ix2Hx9vvnW/Xw0SXFFqOjysaJiti9VT7x1ZGCVviavi7X+yd2a7cStZ1n6VQt3T4BCc
LroukjmnJGuyJeuGkCyJ8xQcg0//f7Tdp2z5tA13X/xooAuFAuocy1QmyYgde6/1LT9SRMB5F6kk
RQEI4Qi9UsXyCcvu/a8v+/PHFKilPU5HAvc2M8cf73XC7t9kruTFr4sdO8d6gmFmt8512Hm/eXj/
9lLCxuTAW+ljPfjxUlPZZOawdCoK2sIZUyH0JobkmP2bfWh50378JtkQUIay0UGs5e79eB0Mxqyi
Neuo1aQ4ciE79TXz5XkzynhN+MRSIf/mjflJ/gsySCcIZNHs2Eh3vsTmfvdieqTASc1lZ+8JiV2p
ici4GOQpRyBG5fqH1sg+tVW7j5hrQD7dEhn3UljddZoyy/z1Df3p0wuHZXYxhGGAIMbozbc8aEar
yP6TgY0TUVlXFTk+jApXluSYlu+J/fz19X56bpfr2awS2Ehcyqg3z63NnEuXlcnUYJNfdqd51axR
+911u19f5qfigsssq+siPAd95r55HUuHBoLDuSGgHV6usHm4AcKl69rWbilCExJNh/X/7Irmj48R
IfVwShjiBU7+LHNcBbnG/IQhhNZt0+K3u+TyPX331CIfFIskCEkuBSLr+3Jfv3uCkCo1XeSxA9dV
fzSc8MJqCSPhjLrEw0d7c/a3Ua1t41p8fWC+ZWJffr3GV/PeXxHab/7vv26rgv/+mKv9xf7310/8
a/dSQct+ad/+oeU6f/0p/t5v1/3/mcWNDeK7W738Jt8yvJcP8B//fEiKp8en8eV7Y+WXH/nmrLTe
wRK1qFTQSH+Fd/2nsxIeuEXFxNrFQi28RTn7jQWmGTbx3NghqLF95Hv2UuX8Rf0m1ZvlFVa4zvqA
JPiPcGA8Ej88KpioXAOgBkByRl/kkb2tSKG0eMonFHVlEDDQ71XVh115E9Xl0IbnEymO2i6W6IvO
07ClyWxY1cnxDXnLFMnn9E7v3KJHypA+xTFIJkV1AKwlT0lNAHbJhLoPEHhcK9e7Y4E9ua057SBZ
jLuGFqvvhsQAeB5Ri4Um5xPH0WE/1gQH9r79mQCuao1u5NZF+b/te9RD+ugGMtRj7cpLo4qiyG1o
rdPALRE/9PlBUaGCcmSJFvFcHlJ+/X3NH7mphQeaYCSZ6cSZ29mRQmQAo2QFXboiKydiHJ/rRryu
RH0vjO6pt+OT5RRX8Nh0wIEwI3IvC5cTbrH3RDicuOhlnxpbWl9XlBME1aakkSUxzU4sC1Bt6EM1
uzk2w+TVmhYgEFGAdDLaKjR2gtHBAWBO2x2lnjlnSW/Yj0xKEXkANwhIpr5Z3BQHAk7GXcfslVQB
z9+UBV31ONeZ+qYkT/V2725BqZPlMbrterSQhWhmkmynefhceN14VZuqft+oqMeCnfoXjhgd5skz
+4gHuSlrww8k1CuAlfWC2CJ+AjYxcQZ53F7OflcfOs2aDoaORxQUMYDKltGcpiHT6KesCQyriw7p
AiZsysi4HbwQmlE9lN1nOeJxH5PWuJ+LQZyUE1sPufS1HVY0eqZ8fwevg2RG6A84V2Bm5J0yOqzX
nQgdRhrCXLNHnPXdWK/Y3WcG6qHcZkacNCukDWpf+3pNRCrBx6iYfZ2Dbj3M8EgKSh4GZkeFfuyq
8GJt79akdkwWlG9ierITzS19pXe22EV5z3fIbKalRMndz5U3VfdERTFwIIAqmOvJPAgYU3QZsCUV
MwBNQHYpuaJZdYwjU55AehoHy2dK3PCpL7wEFTEJ6RFDoBq0w2YyMm1LFKg4GytdOzmpb4BmiFos
O7myjV0o8+pRjXSpla3pu6afJUyZeYTc1Hg6UhXiklcj8aNB7ofRmSW7+bAEU/Fce9mpInbOxw8z
Axcf4pWlDdbneNCeDOXvCBsJGRq2o/aRVPNyXcGChLxb+Y/0W5sPmojFDQ/OzJOCcKW1s+lKGBUS
3bYCrul27WfgstoRqNZwLTMaRcyw78oCPa9N3AZNTK8N9JhgkHEe4rOxMSZm5mjUIKUbG0yIcmtH
urZBKGV0K11vUWplVuy+NkSa7nxYMifOcVdRwUjMBEp8VdoTHWbtvSRVfAd7bN9qdnGBAP5Yd4U8
84W+78amvHGZDu14DC7oGdykfvlYmRLWbSP3o9NBFwQMyxc2PCjT11A3RNdiEE+zHdmkdgsyOhtF
ZKFvZTdg/wnEsRLjArgzCijhfCTfkVqq1Ps90PP94BaPWciw0yQC72IiVRcp6vyZwmx4QjX+Pgv9
26qqdrUyijVlxpqwgPfxjILKb6EkM4nu1SMJRPdqcDmhynVbaoRedaW9ciu5aZ1247j6zob9yWEm
OlW6fQ8867NLq3iFTCXcTKTlkNLyHjRG/JCALFpVtPOgYE/xS+jU137sXrRV0XDqpV+ZGNu51RmZ
5TES0uRUTMnBibV7bRjdS1NoapMkzd0QAfFhulxbLQ5hFLyx2xwtqqBtWepHEO31VpjGmePZu6FF
ctZZoD2SaEGIWywXrhs0bS1unM5sd3mqWBqBWSS3U2Pbr7Vo8q3mRjdL+vFqdNSJxHvaAWMI76f0
L6JOaLCNyPhyZ5KKSR+A1WZgEiktf9rMvbfximdhZfXWahJJ9lh8DvewWoWanx+VU5nHQpgXPrQk
hhReuBpqf97L3D5zNZLwujn/nPrTC13Nna2ZauWI+NxPm2OSkmc+CSAdrh1/xl14nJsIEUm5d3Qo
tbGYNokXnqPNlut4ZE/ppPsShk5Hgp9zFY/jLWlpJ6AV1codTPO+13if+iTlMOu2+ynG6+nGJiJY
wpb88TJnevGaRfSA7Ywo17hj/Ejm0UWasHumpP4GLn8B6QHFhFSnglPrk04wMyDqxIzD2GamCvlM
XyPgPaXTMODanT9wVK8ZnkDoWzERZdPq2pt46Xsra37oWwP5QOrlL17e5te+xk0jGWcaArOCQNem
iAAMs0DoJX3sHnISKBAy+Ty3w7wmGYLBt6k1O9QMSyr3MMbpaXRpLl71rsMDPs8dNHfR+eMW73d4
Ual5ipn2JLYRNPmYP/XdkNwgxxlIRNNLODNejMxp36sq3Tauc9WTQ7bRejKCIkZYQY+4hYwqvTya
eRsGftsMG0QzQSLM7KwgGhBNa6itM5/ACcem18zNti9Sr9mZGi8cY0dGyGaTbR0l3Y3RTdNjoxdO
sk47S0faJAnFi9qGUExH1eZ0bPGnaWhqWgYZKGJS/5hUzF82sLaYiq3Q5Wn15ZRCaxqA1Bd1Uwfj
SIM8Rba/ScJkHw3ZiuTdR7tHYiKR6oA+ZGdBIZt90hsGBjGTfMZO4m5K++7AF3NJxzpwG7jL+OMY
jTabEQkDHP+LUGRrggsR8yXsAIjpBx09n3FiKvRUD+rMsRlaowy7qlMCi+ALXZJzNwZY3JFDhBEy
raHhMzZocMOsePV0RSxZlcAPM8ppzS1EM0UznhG1Yk7d5Plj6iiy9UJgMYJYRIqhTToRytaX5q0E
v7JkrmqsKlW+tUftSVVT+t6pWrkjiOG+qgpWTsJW0UOUJK5ZzKFU5XxIyPuL87Db++gvkMFEBOJp
dBdCRsWbMOcpFWRRQ0xW8zq01XDIvARsR6IPkBxh2KwzEY3nmRbFJ8MbM+RSMtsNSvFv2/ITRjiy
sNwROc0K8hna3LELzyrhhRcEsOWoIbT0I4bY+TQMfnczuPaDGzfNtik97QxW5WtTZNum4VfReSSB
ug8MXUznIcUyu/FTwZwa4Vi7q2J/a0iE6u7MY+SBTp7uMhWSFjpm0QaQEoIF1Z1Ik7m3BeQotL8p
Yeu88LLSiWmMK+TijmATtJvkqW/C5KiKBnOg47Z10GRyeCR6b93RXqC46YhQKKq6VBsnNsvcY6Ru
1mTPLCBKrZuhHCID7Z19FnE/NvCttYIkhSkDIVWiJ8bO0lBNc/TOC3YbIZCpn6pustCFKWOSw4oo
x5ww1Q6xBgn0WTV5WxLSC7U1o/4+QtrYb7RYs+QauolWnEN5y4bVgJIqOrjIIa50XLB6UAigTdtC
n5P8UouUZTy0lj4dGnKRAdLKRBXVxzhtU505X5HFF0ZN8pjDAqvcF+QC40Q/C/tsffRzd+x2MLDG
56qL3EFDa5unPnAsRG13KBCj18kg1Q9sZyI15EgxCpUVKPU8OVo9nsa17CHVHsGGURIyiXNOpa7H
zROKi35cTxrG8v2czGjNm0qbkw81xe2xdvqJZC7Ws9VkNXGyD1OrDeifiqMMkV71+TT1p1YSuLop
VTuGDw4XIKSd4JYIyfUwyItRFBk03SyOb0nlaony7JJNK8ayPyk1JCTSJMyQlWQAvjdjza4OUeEX
fOJeJGz7Fexb0r64+56LtmiAo9IjiSQ6PINXP8N6pUYuQvPCdtTAycTU5HCw9LC49UGRPflpERGW
jIqphhgLS28DLyyLV/msWqZJvZiXjCYxz+ZlOpDheBgwfWBdmWqPvQv9ykOpNMdeV46XaEE61YbY
q57W3P0YtZp7LKXjsB6VdJPWFnZbcsvGNpX1PprkpF1ngG/GoJjgZ12XiYOCwyCY3uaQBwFqq+c0
LHa8YzqQZacfezo1ScWIEZEiWqTajBJtXQ6yIaWvqsqSEqCLnHPXKBLrOBlmnG8iI+nytallDlUw
K4d8hko1svvEGhqKMJ/ss8xiBsk5z48+iq40HjuP5Zc8ulB+8BKcEmu2hmLchzK81jsDEv0M43g6
H+253SdTNRvPnjV47U6fSOWLAsQAHFnQ6ffqNA9pdUFwsJx2vGLOeKy60IWD6mkpem/pDR+1FijB
Ok0xrl3qKB7ZbAvF8dhKQXvlXd26gdCY8StMxoyRw/uq8JzrRM+KQ5IXdtAte45sk4LTLLoDOUwk
+xKYvUlTNe1baznemWZ/8GZLv3QbPbs0dTkE+ehzXyVheO6KSKeGWMLQIJ9AiE9hHH/g3MTzafTE
i6JRIonZ5OWjP+gX9yOEwPfQgOF76YRBU2LJblgzWQuhzahJf/QZ8kNV9tDbtrXb+fuGWvyOEx/6
Jowhbnusc88lk35W/amZSgcQc9tsfSi3iEMbI6zgX+DyPhI3ROJd7QzZrTNFj11mOudEbMltExp+
0HviYjaHfpNzA8qoPydpZyRCIL1qIxEgjK/TY+H2SIIjeofvZZS+qiZtYf+TQboFkQzgiV7vpkHI
thoImUBmbnn9oybE/2Xcd8lXLKu5NJP/awrYTfIi5eM/zl6q8seO1fJj39ishv4OuoOLDRluIaZK
k/7XVxgY0I93Fh50WsF0pzyG23Tlv/WsfIhfPi0r6C+cEDyXbta3jhUJdosxESCRAT6CHvL/IKaO
ZjTWUhivqNgXVAPowB87m1J1ZRHO3qHPfeNRFaJSqO/67skQiNW/+2q+tTL/QaD4ZYUbq/2Pfy7N
7X83Ub9ciskCZB7c0jSM35LrW8NIm6aZkK2TY0n7xYLU3P3OJ/z3F6EEgMZFS09/83lwIjXdDHsa
BSdKMjMZN1ra/G4Gx5f/8ydZeLZMFZjFvZUKTL3lceAYD3y53bNDoO2+Mq3xahK/xQG8/Tg0JSH/
GHTFDEeH1vCm8eyUOhEq9ABTTD7VSkMthSkiq9r1n92ar5dZWts0Qhk5vfnWOqJBiZLG0hV21m0f
yzDQ9bLb//oiy1/y/f1fMGWMPniqbcFneTu5TEF9T2oUe7sY1Q6DLzByi/ihfI1WTT8oq25+M2v6
+ctjHGGa8ELx6BD0/mZ8Zra+lL1r7R2GmaQgLoFYtfyzwdkyXeEiApEDyA6T+dmbEYvbIf5vC2s/
JCKjrMduoY8CH6GmJ2sPyvlv7tTffYn/vhwKnx/fV6gm8zBrxl4rfHsLAHXZIIuOTgmoSdaR5urX
94zu9083zV6a5tA5WIWAvv14vdlpnb6ayn2uxvKhgn36VPeQ0AIiBnA9kuygwlVWeNnl5AwOZ7lQ
+lSXUy8/6Chp57US9oDfo8zdT3VhKPRzVdjAtkG6haEn5/ADJZzGZd0iNe+rTAeBkye2diXZ1bks
Ftvfzenfvr227rLYMYFz4J7xAi8f+bthDp1EfHIN1jvV2jvXH+V5YXoUdVaYnP362/v5ZjF6RDTC
UsR65C7L+/dX4pAoF3nivozoymLXcINeKmIxq8oOho6O6G/Gi3/3ybjMMqpeVCpvH/i8UUZbR5LM
C9rX8zionedN4z7Xp+z215/s51eLT+a7Dsw200VA8uYxnDixIKJu9s6MlrYtl4yEMhmCP77IsoKz
+bFjsB+8uVFECUNBDqu9BdR6J1y0sclYGNtfX+RvvjMbVgu0okUgJd6uSqZFNGmP8HjoqjrA8Adj
NYqosxq7Of03rsQFQNRBX6KH+ePTYEM/sbSp2qeeRBYOJHhLSQ80cYyt97++0t/cHdIUULIZ8DDh
Pb157hqlmwSKgSEx8d7TXx8IsYr732znf/fFMd8CVIROxDPsNx8nsbNGb91sP5b4eEfbaXdxZ7CF
lL24/G98HEoTdBdwIZir/fjFwc4m203le81P1A7lKn0xUbi/edh+nGEv6/jySeDEoMTjddffCBMc
fa7Io0z3les/2nWusHb19flYmM51iTLi2ain+o8YEN8uyQSNAsKydThoP36uGKeaOap0n820Rjh6
lludRtnekarcK9XhSqVp8TvpFaUWf+2P+zC1KLGF1KPsWMaXJf+79c91+y6i8bNrHSOC97wQmYHB
I/9uednGdZgNWBM71Zkrv6+7T4sL+sn/gndG0NdiYKWivKi/8J/HbMZ+5VTyiKFH3uueByraYwli
6sHvTzzjQpMechImNnHW+vRTpE8zuqmBYlyh1xUXyN1lz9G7GpKtkZdZe+0kJWCyrkHWsM5nSQCK
/41tnQ3xow2aASgg+V8qYEAECtsBd/DeXPjYie037ZHMXCAIYKCrW21CCb0dzBbCYJKNe33uENxb
U6yf62avuxtkRB0tZHJ8jhYdYhyvHk7jTVuEwwaTC03/IW+9i8pIw0+OpehvFsZgHsopC18bYbdi
h2FX3ee9cLFewEUY+HXS6EUjymUdtr0erQqb6J9tFBmLzwgCwBkmkspYmS4eL+T6U+8g2J+aZu/X
DR0kZBS+BMfgttwQolVRajaKRbxJBwVFe4ZTGuTCBQqZugz6ggqiVbwJ3VncD3ps8EfaoXiN0Zlc
SJazPAitLrxpGhUSYpeQ4qcU3Vp09pPxLIiR0WBgOMMnPTJq2nbCnM6xyJAlWfqletZUTUpLWLQp
PoG4CBFZkEV56sA0oCMZq9DG5Fp2DvZi+jTryu8YDpSaHedYhUt13Qun5+SddU8hL1jLNDjS6RzM
crhNlVtdx4stYdWNU2Fbe2TlKll35mjE9OwT2zuDtZak5KkU2RVA8so6B5Gu0e8zjGonvSk3ghlY
z07Wza2jVXm49xR7Hq3zWt829uigaB/afoek2h2Chnft2jOI5aLVVlrHzsuyj8r25oc8Koxzb5qi
O3IwpmwjtDTDxNsUtlrJvixuAStoFmj1xr0vlFf1a5cdPQl6he81qF3abVszRTrKA9m1TyqkPYcf
1IBRbqVO8tjjGHluu4TeMnNHNQeirurilKKwq3k8JH5EY5zy16jGFR20eW5i3+uK+HGecOkfANyE
tOO0lm97pslFtiDdz2QtCJm+sUekSoHGWbLj4Ea4RtCzpLQrBvCk/3lxhCW7AQVxHrkmlsKmUJyN
IPfT0Q4NHNG+kNqOeghMcT/gIMeDE+G6YVQBmJDYIJNQ+47BpqeF9UM8+Akvkt6rHTJiq93ErqFj
Qc2RJFzNIf3ONXwAeecYTVXtnamSIXP73PuYM56pV2WsZrH1BZiGDU0P/6Pq9YkUwyZZqLORDnPS
JnagA+WXFx9ql59adcx401Xq9syVmjguPmeTSm7yBMz9hpwqy76oXcyXa9cpxGtO2DUidGDn/G9R
Y4ewQrup1j73giZf4dHoGawMTH5il+Fnp00iBwB/yoxIh+CQ4/iFNYRIP0+LlevEWMcElJ7PqWd1
07ZO3IEEE2Uq2lBhJOtVE5Oq/nEaamH7a0AV2JaDfOjSEJ+S5SJVj+iTr6RhGPG5Y7bd1x34j8RB
58lnWbXVa/dW+vO98udf/9vY6wvw+L/uuuzix/Lxe4HQ8se/dluMd7yihLvrpqlTKVAw/NVssd6h
2/I4QiOp9pkFL4L0b80WMnIQWxMCxX8cDgQ2P/Wt2yLeuYIeDCrlJcAGavsfdVuAK77ZfAEt0zbg
b9NtflOwsz/u+fjdhjz2H+O68kiIJzmdyWrlmEFqUIh+kI2pnRUtylzCt6YaU12r48gnKIHATAJZ
6kMRY8Nbdw3z/kDWuvXJzLQ03UuAGs0R+BKWjDQmdmbV0+XG1hMmlXUJgcIejq02+8RnF2k/IbPs
krQEG4Jd+ExRX+Fea7JsOIUDAwN6kn3HZlVVtCH9mr/NWsKrDrnj+sPRiki9mPgn3a2GGuoqjh3i
+WjzvpgIX6IzTXU9gX/NFKOVnbrmLkutXl9RjrjdyYxxTu+XhDT7MVez0i/mBhHC3vMHrUU3VBf1
ejKsvgpS0xheOUC5zYYc3gF9DzNfa9+HfDGcIumNsXbmzuLwFfGu8uOcqFXEHbvaHeiaeiTIICQB
2dDuU1Tm0cbO8xpmmdEjejHBZ5xNyWi1K5vZxUtplNrJtkvHhFhjKSwSzLrxEeuz/cGDTWGyqhj1
sWJzJ0e9Jq1tT/076RvaxM3D7CTFI4dxNnTEV84uYsber+xIFdc+5BMcljD/GNbjuv9AjEz6IpBq
VOQZ18l5rXvFlevWfb3SZ53pV6LbsTyb5ghoS4Tu5IVJWKOhlHe0D1rYxeB8ck9v0VnrkufGJD5k
F0PPsQPdD+VOc4zM2JZAOZqN04nuSaSCrR+8s3uDGZ6UCD0xmQeHEZ1p5NnmUMCrIFRlPyiUuysL
odOaDl2JZ54y8akrLIBOM/cFQ7WvZZ8wEhcPSByWTdrqdI2tWlnBgFV4JIcijnHIRpCxVyS0D1u8
puOBUORRrS3gJD1VWKm9N22JBgZUUYxMjifrxIAwwfGvx0l8yGqRkHY79Pyqqdby7RGKqJn48yro
gk7XZhrR2mUBuYQMjst59tMna0iS9hDRdHoZIGvOgbLN7skhHOleWovFXaOAxVqvx2G2mZD8nMA+
V08F6GsLCEhSXemJl7qBBh7jpXdq54JhVJRvMoN9i9mAmOhkDJ4c1kJGxbOGTUvBDHGx0DKkmMAt
WyP0LqbR04oYE8QgIVa56oR11rjLbTe/4HAxM3I2BHoNGZU9G17YZze1bG1GjTGZLzumdCcH/9uT
NVYMI6JMhPcohhaJGXFAM6SMmsDAsZPWKxIgCi1Pj9lkslmgQIF9QYx0xnwr3o16Ip8XUy+/nc/A
ZNWqPMThkXWdGwxhiwnZcPoIQFWmMT1gNICrby64oYneNmdhaM/6LrL8OT4wZyfwvW0g7fJy+oNa
+5lJ8nclB3kDcwmWA4wA09uGg4A22XQOc1mRzYSgZH7yTHKMU6ykyMZqK7vay6n/xbiRTUVoyQga
7mgwB3zFzRkOARAk8zl0rTS7SWJ3fHXdZHyNl0MmmjWNkwmqdXIj+tIz7j24Evd2Pw5VIDPD+ygT
OdibUXfzB2Gn1SVHEkQVM3bn1yROTZzAs+k/kj+KTM+FGdyjlRT+uROF0QtRpPV0HTJsq4nFjvWc
wbxdHIsGgNamjyYNyQy35WACzT3IQtagOUbb1x5mjT5V7Zm++hgVwrvHN60P65kosaBAGQxDBf91
ACIAa2vQdX6cwP6cJkytBRzF644OlfqUDyE0PoDN7oFVI0ywW7uDE9iUux4Kpcq9Iw7Nyy+oJ3R3
q+Wh95q1HR+u7Dvq07qbrXMjS7Rhhz/WfzLM0Su3kROrGIrNKN8btR8lK+mn5ZYwRZT9/H4WTGEr
Zk0ruRgw/goZs1Jad+nNYWQFLoM//Lg2Z8Ago2cLUATnJ8M2OdSYVSfXubWriTHW0DXRe9IdgY1Y
kIKuS3xsaB9kY8+btNEAQwHkF2gvygURkdimGcTdjA02JcbWXSee7tZBXuakboejWRRByqztNvXc
zA88B3bIMhWMLnI7hFPEfa/OesdrEx6lonlmM3DLdWLYUcG3lWakn0b0WwOThWbe2oZgQM9sTfmr
jt52B05JYt/1IcTxRqNUa1c5paV7b5K1wCrpCo3UnQKA2SHi+RwPeC3JchqrIrWCDN1NjuSsER+b
UDPrTZ+OZnYahRruXBM1ZIBmJfdQVJIjhvC1Tj87Y0LxvgpNXrezIZxa4+OUFSkk+6JKoBDmEBmv
ahmm0G7YYJp1ngzd3cxQc0QrUs0jBatvaxOkr5H4TEuPhjMObizLFrHfD2kRM8MleMS8irpRvU4e
MeuodAvACKuBs8tDlObm3jBk0l/A7yMFbeLXsm4Jr5szngrdttbIBHuFB9qzXpp6QklHG2eXOFN6
5cwcKMFS2X275l07K+6IGBFovuDp3JJmxKJi8UgkZ5I1t0aC08Q41jvyPFeVQbR9mNPqWokUZh9f
doiysafM8g/4Z8jXMpi43lV6lD+10G30PNYesFWXlxKtWM1JN5c3YdzU2plWG8uSF3rlfYMWAoSF
GiKGYmuDs/X4mpqz+uRbjf1cREVV7sZGOGcR0goCZUsfDkIvZGh8bRT9X9X9TzyHvyq7kbL94/Zx
TPLvS+8vP/NNmy/eLZ1AOMSeyyTki13p66Dzaxi3Q3VIk4sBqEl9/a30Ns13S9VtUNJaVOCWSUH8
rfQ2jXf8PfxLy1ssgsxQ/yT16Cen4+IVM4Xt+tT3/I1vG73CszMTUBvHO39ojaeQP4M+fM58+RrW
Vgx/Jo19SUiRkWY0MiEDCmjKLJcplr+g1YYswloi7W+02T96nv63nc9olv/qSXl4LJ6Sl+8fky8/
8JeFw6URaHu87/REsNb85xHt67NAkjr/mIgsXJR/PSaaxxAdb9HyrGAdo+v87+dEMzwePMiCnPrw
XpikW/3Rg2L7P9p9mGbgiWV+AiByGQ/9ZJbuaqX1mqBGk+SF++u4KMrk6CP5pDXQJiVs19izUVoZ
i+qqlcZ010D5Q4s1JkY0amvoJQTgWqnqdqlXRs3RL3QdJReSTu/FpkGOwkuyZMUXeVxkjCUdt6o+
Jn7ooQlD6TcdZgRAxoNJNyq/BJgB98L4IifzFmXZHGZWdPC/CM7CEF/6OTIhhGiiWawIRT/eC0IJ
1RYSn/K2XpQXKNjY2gqOjGZqoG0rvwjdIlT/8mR+EcDVvAyo4Wi1I42j4Veik4NtjWhOb+C4bvov
YjoXPkC2c2bdXhlWEz1Us4lyEgPzedIN8S2DyeEU23p7M8kFrFgn033T5vVR+aXHL9b2N7IFgZaE
1SfB2HJV9OVz7oIAMZUxnka+3FUHqwZKhds8cviKEBnr8yH0i3wPM0nuCDhPz3W9f68louRu9Ipy
rqgDw4/bTRZPYl8OI4I0OBn0qaxPqmMqFXLGOpVE812ahR5uUqE/lU7er0OdKWA5uWQsxtad784L
ocoZjrHQy9d4srtj2NTWDuEh5yd/tNbNwl+oGJeu4sbt7m0aShRgilDwKkSJT1+2q5lq21BUu/cd
Z1OzDNKOfuQCfAW0/2FyEKVuM3BKc7+StV7JK044s/9pjAnkO/kkXAKqKkvmuoiX4KdSN/HhpXAD
s+PE3QeWjIb36ZAwG0ijk9Adc9zLrGjyC1tVl5Bbw2jjYdgJN6WTUfNXPVUUTiFIDojT0ImbgH+c
D2Yd0l6eoIc6AIa8VKcD5knOZJqgcHQl9RuCqFUomw3HuIYQxkjwE1iIBm3DOcjzAaKZubN1OOme
t6lGwxMDN23asnTZpL3GuoljaRK6ZvfDp0GGTFitukvC40wyZnreRk2VHLnhmXtm5O5TrMe6OGgW
h6KjXetxvRot+dDmPDKVU9ruNqIwinZ55NEsgKVX73OvvDKpNVcyJqhvtjv7kDHg+5gJYipSfASX
pW2F9EHKvW/RmAj80ihOhadBxtMlA1K7skrKrjFR2z7SXFqG1lSC8KQWT6hu4pbcpSncYf5N50Ab
3LkhCEdJUoqmzKGUCZFDXzpxDRMlMUzQXaYzn4khurbM+gLzSb4TacfpAsnbgOYC+l9j3XEedqv7
Fv1IxRk0w9ik0Us/akqF5VPUAJ5CUykos10lcmc9ZSVzyNxFRLpO3Jyairj6Mf085Bk1st67F2i4
tSyQ40DS6arvxzIQ5RA3SL3Fg0rtOFlXyv1M/u8ByEl9xgIF07CYW+5pTK+CqOMIK9LBQCJyJ6bi
KPic5XbMev1pUCWHZ85pMtF4L63pmbUAR4ic3dzjUCoJCUtzdvUtAwzYlZwkx2KjzdZAnpCPg41n
ooV6DJlZPg0cdJJVaJVasxmGMDUpxecMiCZob2xpOqXjXmuGON1Iidp0qHtGl0hJzlAsGle8vNPG
Rix7zpy939VRku6An5JhLqRKdghY0I8PIHF1K3oWaU7fyup7Dq5CP8QaI53VMM4flJ6/16rF4WLV
7c7MMFWpPn/B5aJOFYv+lsaIe/IQvp9ov4ujaBLts9eTMM+ZHU9/azuNfjAEvTV8YrOwtm7T2lvX
71+yKPPXnMPUQ9OVd1QL9jaBWHzM6YRvGyjVJ6OURIVWfO7M7oLSsp8h/SXnQ4d2mTjcBh74KO5o
6nRQOpP5yFFUbkZwQRKgLeGfK0sM2RlFFromEuj2eam/+EkVX7Pehme+N6ORDiejWkUKMJ/EILmj
Ke4c7AJoWVc780PaRdVW0935gSQLAnXTMEzPQJvmB2E72ZUnRXlMp+I9Y8PXCdF3t3KJJQXeFVYY
CZr5CPe42zL0+X/sncly3EqapV+lLfe4BsAxLmoTiJkRDE4iKW5gFCliHhyDO4A3qufoF+svdKuz
r7LKsiy3bbXNvBKpCMCH85/zHfuBOdT4Kr1G71hpg0NWqOQYqDb+JojZbFyWQWqaU0cfaP7VFzQS
r8N2biEU1bb7Xig3/C7mOtyEOLTulMzz+9mROyzp1da3pNhPZQatxpTGqTWKYtWmNVl77fEhqsjs
+U185Ds13EDD82/hCzzVcWXAW5BgRjbO4n4F6fSAnucc8tZUuw5JPp0VMw/FZ8Fsomnt99YaI8vr
74yKSmCX/bKStflodxDd6vyekdwNF6PI9/tpu4SzvrEzsWzztiVHIIZ93o1y686YTOtyGiIzc7eD
TVXAyNe27Zz5AeIeE4DCY1gtuR9yv3dAN2z4/J3n0NH8VXqArqWdcJdmfnKe4sAk0YIdXpEFYKBa
weR2jOSHY43jEZ+FvXPnolinoJbOVmnt/QZ7bBXqbFW68wejPH0Pc/PQZelT188Oczj74rbJfm4b
/TRmCLvs6J7+xXrfxWL8alRzfx1Bxb05rgbx1nfdOsnTYw+QtUjH6RqeXE9L+pJIvVajeck66+jb
OZu0F2xFliVn4OAQu7v8geDTKcz1kZrvnEBFgsI8Ns+2dvdoWwQCDbr+XJkfPb+4yWU4H6aite1V
1tfzDizqtzxrrVXQzNXW9c07Twf8W6Zt2Ahz7eIakvxuDGD7it9JecCsZg3ze3bTDYPrgnXJMR/S
a4asQCon1JExkzVk8hzIGte2cHpGWACg7HBVqxxYLWi+TmyRw4f0QOmPIbm1M3WKut4r322xXODC
wZiGu7sGuSbWgQJZMOB8YnfOu/TD1kl5kIPVQHqzCgH7fRwRl+m8psW6mostdHyLxbowb9Ilrl4C
HSCdmUuMz32paGCQfpV5O94gCNNzBROKWSJb+lhdesZjsDCddjySjFm+d1dEqAv89xoX6P2t04TG
vVGzuqx6S4Ngc4a88nbY+qZ3Mh9BZay0bXCQXHJiPVE+17jllyIT50TYyiezhgudgIbK602m+uTO
hGp6WXrbgyqZicsIFC5dSQCAsD4ZIoAKblV+0KHD/+yUfnPohbXchfns3LYpg0RViGKzXAOsKinA
k4986XZlhbi+vBkCcOlsBp2ZlxYX1NlOQTCU2K/X2lHjM1bS8p5U7n2Hb/9SJOAsYUM6pPIsGHl2
O9+4yu3Oszs+ZMb0XTLhuUcBYpNrigtHwOnk0CpeRiKBtjKVQ70t2+ox6XMe6OslLsi7Z9ObOno6
w5NN8m83oZFs+oYO5Fr7yYVTC150v77VvakvCS901DTm3sRfbxOb+Zl4BtgTKz2mvkqYd2b7uTMO
vZfrdzfI5drtixDdcRkOUyPndYxIaK70pOsnvlb1HZWmPxlJ+DE5AIWVZPbR9O4Lw9zuliuQOOjx
6uv06kfL5EH1Zx+QaQEfY+M0rK4YFoeS6i38+RsaGtJTwDgT3c1t8305KXHXyXJ5xKhfHEmJQPS2
g3Npze7OxVB+UCRcV9CR5qdqSusXK27jnfb8KnJyq10rGH3bKZ9diEkGm2s4fOpR3GfN1L5WZlFG
fmW+icEi4ahppYhjo90ghycfYW6HpwaIzqubDrs0aTj7ebJ5zZYFiwGN2w/LVD+aWV29Dtn4aRDN
LgMaVMMun7+bvdpC28z2DN2dH03RN0fXaMcHRkbdpmasSh7F9380wh0vXeo438Kig6VpxXSitUns
PtaaVyzxmuFxNJfyhrFDRjxKheOXOxvzlhZuRaLV7HeI9Oxpdm/sPGjRRFiz8VJKXV+5oppjfCaN
jXDKJ9o9GJSXzfRoKn2AyW/vzNaxPkoTM4cd2MZ3p5zqt76Q6aaB2rYppjG/qJbC+x4o1KUMZvM7
pU/21vTKbm0H9YsSMEamX/HxoMGxRMRSZcm8yUuvO4xOOGIaAMqRxUscUaKwHEvTb2CiW9lOEoi5
wt1snxUJDPnNFFtQNwl334fM5IIuGEHyoEIzNjSXu8LDsD07Y3Y0MqP4tsCUjRhquzteVNwVBclt
0+1XcxvfpzPcXgCM1hrmLoFSP3VvJg7y60YtG5UZ8mD6xSYf8/Y165jnD13zJEzysJNIzkmFmaLw
xnQVcNfcC8wTlwaZfNN27YRenmCa6lPet2D8HjhTeldZiXfTLpb9aPUiPTlsHVGBPXjtZUm3aeL5
W9yERyjgep9D73vIOSJtE8MMV7k1lSQ8GK9PlCqn6NAh1Oo6np9I5qTOphitHvxvPTtbpilX3+bY
fOZ1U2w42mZ3JHjTB67p3C5jP+xvvUJ+5MVkR2MuWoZyWCJuCDiFJxCK5jGTfb/iClNBFETe1LMB
krd1lrtMzerGcHV2Gi35oHCORYO2uPskLjKAUbm3hSyTc5A30BW4ZLE/WqjYjmxWs8jIhMxk1ihv
T9aZPfTbvGjdh/p6/sn01Kwcu/0wrzh/IWHnFqFYydi0xCrm9TxozZ5qt9Ikddo/5xP2dS9NuIeS
3ufu3Tb7uXQQN6mPDyN3cn7KpH6lfNb+tqQd3C7pMBSy5ukH35d7hA16vShnr3Ctp1ce5wMYVsjk
S5kiZznejs6nVvLP96qD016h/ggF3ToP52TiOhjTvwBVKYuESWLXTadyQ5BFHJ0idzlG0/Bievkp
UUGwi9347Nh4s+w8iXLTyG7HNPjWZGptmU14aMPgLGZFtYYM5kgXBZ9UHd6HsRtGFsEfDDfZOzpJ
xa5fDjuPAOiNpdL9WOcLdszlgF78pipH08ww9P1FmeGzUeKAWqzUv8wcY28YerZzhNmMGO0HqcBk
n7rDeA564IU2YsEbNikdZVBW11O17Iw5vGnHrn00vDz7oa678yCmDfnV4rFP5hPj7vaEqwX3luNX
T9IvnhCO+ud+DPVlZB8AranEJ/eD96A1MInVHzWT5nc99d2pnAvyoSLXhAOS1ossk6i6YWAIx2gW
0GvSbgzArC+p2WU70Hbee2557uukHXNH286pVOkUscgwEbYXkXC2F6TyB2XtuYS/ica6ZteGV8+Z
PnlEYl4L0Vza3jZ2U6zNU1Y3J0hEyaYRxIbdoXS+nNjRTx6izirMVcBgX/kMRZJutRAPXCVZMe2x
OX2oqpTTKqj6bG1LoMW1papvE8ND1u20u8v7djhwZfPWbLzGmgh1t2pbfOgObsJjiYrCsJWsbeiW
w9arCOWawBqYKBN6WxyyxG1oyW9SIY2QM3dIhevl3nYcKugLmxuw+bVMfroNLTPZNibvw7plCvzY
zstnHsMCDmZa6/va7M4AANgrA0xCUwOGuTNchiVCEEQ1yZ5jBZtuAPMwyZTLreUFJz37LxyPOJST
PsXA2FaHoeycU0kPIkY8HO4rn/TaW51xAQ7b9GvCnwSmxJfrXnn1aSD8t/Hj0D81/OOwOc4bM3Wf
yzSWq7FbIG5US45nMvTZdAUk876e3svBmm6Zn5Z72A3VmpTt64jjYSvm0T9lS46/s7GdnwaWgcis
DOe+HCUdBZCv11YyVGcI5yRSuf4eSU3aj1ltwhO2AXQo83qvE4ueSIpxJ2Rc0u1kFjhXBpK1Jrns
b2Am3suWcoKmM+0VHmsswfEiD7KqjYOFtSrqMvsLBSrgCpE/9nZBI5Z2yZRiqVz5aT3dq6Kz1qib
X/RMhTe1Et6+sv1hb1u5ycFfJhu453ce2TSUFhualZe57IF9ddScn24JyNjXbF8OSJSBHsdIhMa1
g6IJQXiQEe8PFPKpHu8Nip62ZRXWyHVEn7uq7NclPUwAC3QYrxcx+2vVE8L33fIbG3QTGca8bOoY
pocT04YUEpYh3G+8seNRdNxq8yYgC3dIbC22UEwvc10dWnJzN+A82x0sYqyrsc/ZkfWBu/1A1czM
NHoTkK7eE+qWNNQE1k7IfiKi0kIUiGVPd1T/rUmm5zlBWURetN+SsvtBkOFiVzFh4MXVz8x6++uz
xczYysYdIvhlWjpzXXjOT1ytBT3eabHR9FFC+PAZvtNtEHUQ3I92PGSnWHhsrHXu3xVljvKaqF0P
gfSwJHQ2qWFGQXTS90nFsThyZx/iG3tO6VtSsk+bXeFh+D7Zgzc9MpRz3S1j63G5ixOUeMw/sVmv
fWUnhBeJmc2XXiz5KRMmn6wXCxOHbi57YCcsD+mzZBq/KuIY08kcAn54nfoCksNgTmJatRjqXvXS
NzKiPad8oQGpfcoYEXN7qFtjOox2zLvTJUCzVrAkuBMGqWUy+e9Fr9gsQSJzrwz0rLZ+1bLk9WbJ
LQX/4mNr9on10xiQ6+59T2vjmHdgotn0aHXACiHIUt4DLeXCnUsxLmsrjLFrC93Z9lFaMuTaGA5W
etPOLmUQrtUVzZpFkxonI/fAkelkLrujo3mXViCEq+lUeeYoVosR25ch9+cv5Xl4G7UyZb2e+gH1
M0NavkP5D/d+n817KrmeqmXMt2r2OKZVZ1yT30qLrH1fIsAlumQinrhH6TBtsmscERQebBRhaAKy
/qcarOWZB0F/Q7/Ndx7pWptDXTm/AIkDnp0jdVRGOG2BENvOtVTAhfsRUEaV92ZSR0221NdjeSCH
tVGq/Jlqom64t/ux5nnoJn8fVgjJkRmr+iFDQMo3iarL6rHudHtjIghFRY9s2eNoeSnGgNBDpdvx
rNuFsQRketuggrFPSQ+U9mLQOaYbvI7qpYRXVkk/fu+YDD+MmeE+tECTIjudT5PNEZFodv0dDzFn
i8F9pPmCawGLZMqiZFdgedr6Dp52eygolEDuRDJ/XvrYP4g2cLcyz7pXe0nnLwGjfufbWY6Ns/Vq
hvzxa4kxfZNc7Q9CJdYBAcA9aCvOv8JuxBCesmIEzAxo+sPQ27W4uyZtfU4ACVlCltad3ytvrmzY
Caq0NxzFpbsX+MeSHQ99mD9jI6J5gI6QqT9kaWVhlUha2Ymbyc7dbOO5ViwBTEjAQqByLCxK2sNZ
ta4dptz1SoX5hpLoslvVk+qbbdH4Vb5qxmasnwrH7TCLQ39nV503c0HtMPhDOS+L3CdpdS1CjhJf
61Mg9TujILiANt/NlkIoyAlLvAB1WV6mtLlDmj4mswnFPRU+ZRdNt7cWlNqKQrdDzUiJK3vdoirO
5pEZReaAxwg4dbq13nk11aECpwS6Cjk1Gwt/NCbBOVR0GzPvWGmuK9+TrrtgLHOoG5qqna2dZFvg
QNubzZUq5I4N5P1moqoLDxK5AVaSyLOUPMTtNTaPj9mGLrC0b7iK/NdExf5JWk62sRah31IZpMcJ
iRR7Xooqi60HlRcg1DYZw2AfyCk5jqmoxi3Yp67l+8n6ZTXa7PaEmguiRjwyVyORqDZ+atp5ZNfm
tQyueADK9rYksUVdY3eqLAvgV9qOW3dK9dfSEVK3Oo7lJriWiCN4vVF0AuCsGwihVxQmEr4P2oui
E5sq6IDsTItStfXVINDjnTlDw0fyeVkoiAa+YiDjThxvv3uy/wk5CN5BN3inVrT0q/ccnDmlMDJu
7eY80AbyQ7XBZSD3us6hdGEVmcNDbk7TMchS2r6Syr5PG3HrhRiyu4HolspuwT3su9YLb0ifjx37
US4vYaCSs8N0gHqGUGN/CrHogy23ogbE3Ab+GAWFbNGYM+Nbph1silym76XPU2kiAj4IJz97kq61
xT1mjPM6S/DMW2n9HcuORHz2CcCgUzsUo9H9lScP1px6e1SA9L7082YTKsfeeRPlM3Q336cUsGwA
RBU/2iU/9HTY1y1z8zlEoRSe0CvUgHhI7qvWnD5Yb6sX1fngtBeQ/Z45X0j/u+vEH4IqMlAI1p2g
nRy/iwXypu3cR+GFsOXgOeQHogFiL3Jg3PNS2E+osj+1l1CyZzL+4r07udjb99itcOsFIN7DCkZb
7Cd3Sct3uCLdSquEO3YHlVbBQU7MmjDfd+uSzDAEnmpeNYMwboHHdWvLwqI/GVJvcG3yEtcwDR7L
oJGPShUPWcUhNm4ctYX2R7UMnks6cezlkJQuhkW/ag716L/UOVYUcw4oa9K6OleGzSUQkyY06f5H
QtHHxgJi418/1M6CvsMFLl/TlTCvM05zbWW8dqBU9yoeOb7lkEKKqo/IhOCIt/S7zq0lCgxO7mtM
7AH1DT1zToBG52RovbWTeB+17zKk8YX5VAfsBaJQZ89NuWtZ1XIQSbzlH4gc7eW/pLJbKuHRjq9M
lUnjyXFqY9WyaB0n5VbQ4peqXsPOSJ/gbjOuLPQV7zH3HJOSlXvlflS/ECDdLxzI8AsNImMoIUpZ
Dvsu5JBY62TaGZO4MTUxoVUIQCeSjvaOZHTt7BuDD3xzNOUAbSsImNDd+QtSEl95Jd0vdAngXzAm
v+wJ/5IH4/9PJz2OiH/m1Hhsxs/3+jenxvUP/IdTI/gDXu6VWAuewPOJsf7dqWH9EVhMjU3B6NSH
qIkb4/8ZemybEThRPcQx37omlP/D0BP+4UD9Jr8XOnAViMTa/4pP45eX/y9BNkqir1RWCE4OJQCY
/n/ZOP4SZHMCHO7L4L323TJ6T6lU0g9IS+FU705BXSX+T1IwXZ6uh3rp2+7NGTQksw1tr9WMbJRZ
LI1Lc12FprBouZtVARpO6YTpEu56Zykz7iJCDPatQISp7S21bBxvcvq9WH0r17P7PaP3kSqsTJP3
wp3t9fl5JOXkoXtPwr7Np8zjrx4p5aG7bm7MhiyY9Cor3SVTH3g/kjjNGRcw+aj7YatxphT+3i86
oZh5lD4XM0+k3obykNCJahp+yK6E+DaaXfBLIMZ1PmXJdnTp6+0oHZwQVqgTzf1j4RnJWHJpme2O
Q7iErLVmkOwjCRG/c5HM3MA8Ny67OZmwObMYBKVOnW1xNXPUREXpuOHRDtNyOe6o9Wxog1Hc4Ufu
rH7TUSLU8oQwpAra4Uz5FPNxsmizhMzZo3d90WhWcehe3Ao3OHNZX/6g7TKVt16SNF29Ikxf1zTK
dEyB5VQqNrjackWxqiSlwSvf4Sx3GPo8KL7mxqkxRmR2Eo43Zl+NxcbQKYf/2S7JzIGcaF5i0GXI
kwAFD2lcs/pTK0ToCMKVvBulCoAqhc74yNfljt+48THklTTX4RvN61Gcp4pBL6vbUpMOkFN8k49J
T3/qWIMULpKFXqyVXS5XzaQ3F5bwGreyO/hhSdtm1+EV5wFuOZuk+CYGBVfjWHGJaTapxX+YMPgG
9hdj6kXkz2n7o6IqGY8uu+pLYOIPwCxp8yehwLWD2GZL5d+DDsVN32ncL6u68QquaOYAJmtVa0y5
VKhcwXEW6UB8mYpW1RerrBwMBf3gt9xihaLkcjFslwbUxMIuSoWXpAenKuOE6WzjlEpyULTH4OK1
ReZyjgrgk64LDKqfOhap3vke9y3zoCx3Eu+JLqR4NdsmwTSspNGCAUA1vcYhm34R+U4VmjKbCeHY
5krLdSHi7I/kO17HSnV4Vam6JWiuDjs6GtdL1hBPbDiVhrC44xJGYRW2864IDJdeyDRP79iJ+09n
7EhvLfm1EpEMNf7RWbRMLPXsZRTNMvi8442dnnlq+Rg1yDOsS1gf3MgI9MAUoeCv5qTC/5kr+ASb
Rs19uA1H0WIe1dzpG26qO03Vn8P8sxveqMQwH/14cd4WCLnPXADQ2xWRl1OJD8DaB/TR6BP1iSMz
uNbOApwBwArX6ehNzK6cnIetbEuO125nA5oMq0Gg0GB8y47+YFITCJO8YerO1OF6mVYPASrKa+m2
TP6o7tWQ7Hzup1FNKyacxNRT39kksfz75oxifo0NNScyFMsWy24ZvBFoJb+26h2sthdwR5iv7JYS
0ev5Hj18xbWor4+Dl3njlqVqFtQD2u7w2EAeKc+EGa/YF02wI4wgFbuGWtle7jBEK7A/Q++HDeYv
LwMXtvTBGOjuockKpialpKThlgkvE+wThwEjr6mFsECT7VoA28wixaUr2cF8JyrIU1qYOOQdbVrd
YeLjIJKhGpFRFGxJ78ZIDGc4FI0r+/OMdmzc8N6m/lE7TR3ItQ4l1TiG35heZGDhCZZogDsJ6rak
3TD5gDmfqreJEAxCtUYOiGgKsoyXOlA5Asm6hFyrPLrooZD0q9TxW+sH5ItgKQ51biTwC1eJ6Myc
DrycUyWQM/eSJRV2keFaoqOh7ZWnBPiS2Nme6jifleNketWrDWCyjpii1QLQbWrRKWc+ekzS8UDe
2CNjHmz0xfCS90VhnNRot+OVBUZYPk2pRl15vDDpI/kL0bEhlXW1nkQ2yZVoQsrGKRgcw23J8Dbd
2APu1oek6k0/guo33AdW75JGHOMRmbgy8mkXMuuJ1zLX1W2spB1wNaWJMsBkDYaOciDK4cy0uqV8
mDbw0lsK6I6Qtpk5ZS745hA6Gbd+7dXl2ZU0/FDk5iH5GFIUVVSkZXGrGP+ymfYu072rRx29pC/j
eSeNssIPMqfxHZjBFF5u2Oj50DgdHFXTG+TPHrPZK8Viy7wNw9w/Kzm354S96fpomNxVExJdmCjN
MN8vRUz0J6WJ0zxkXs/u2bDv2mtSq0m7BQbhJdt0pHGSWQOmunS7zIN6J3PQfmKgDIqz0dkSRCgM
VrqB6XokGWA6lkWNMzdcLkw9kRaw1eZRA9bEXQV3DEc9B2zk3F5grlxJ2YQBCVRgmLSTBS5AFz+x
bjIhuWKR7dNvVw/rtJo6wmfbuL7qlmzfxEtpxwI6lwZtRkzajgtcVbiJsf9gzF8RWlP7AolQb5O8
dd8mbrVUxJaF38pN4Fu4QqYGfPfeJIm9PHC7TAlqCSF2aqR0D1xePIGIDicUnK7T3mNgyjYDQ2mm
n15cyiAyxmGGBhrXwbrFg9dsRdtyUh8hvh0TET+Ucmn4Kytd3oahCuYVHfD1O/7M9kkbvRds8FjE
EgimndXiTPaQZyxLGF99m2HgpmtK7mJjH/e2fXEYQCDoSVJtlzItFlBFeDOoTQZGCYbYEN8F07Fs
70Bi/enyLfOBkqiwX9VgO+O3Gi/wSGYtb4hFGWFq4yJylLmrfUUivh58PDQF3bE9xwHpIsFSLdwa
95PbiuEzq+lh0ZEHETKPtBku5xg9+0eKgPAohcNkzkBv/IinFP5PVo7Q9ZpGVuNm5rN+sBUXdcTl
jskyrezdk6ct87NzxlFhKUx8vldTLB+0P2IT892qymn/KMnC4YH134sJqzswgNQiZxPQqmXSjsY3
3M810HBOMXpjA2rBfcUHwc2MCf4qzxx1ThOLeFiH+fNbR48hMweaVv1Vkg+cE42FwMNKY75INgDj
M5bjoeSX56Inf1Qdt2SYoOnwHlrNcMSXkr4Yqm4e6KWb7Q10RIdpXdsoKHK4aFY8ihyznDChyTkb
BnTCmh32AGyy+lKum5565h1faOrmK6lKp93NqPE7StJHDIXZouWqCZLOhlquzJ96VB6FiACOns1M
91+pGzbxC9YfQZGx2VYTskCR2t+n0q7UU+N5hV8j+421v7MZ/ppolNwVxH9D7fidZXG9Avj49D3o
adQk2ZA7fo/TYk116d2s4HZLikL5Jtqy3DSM/++BLmC7BYbL4PkvN6S7P0kZf+WY/aef6fj0CIU2
fB36AhwHK/xfqT42NyaFBwXhzSqqGwfVcrcUOCjmeFo2Bem/zT//edyyfr/m8PN8B9obJCvuOf/4
88gA5WwKFrzqObn32G8jPuNxY+VLSBPVQBp4sqgmHrHTCc6I/xJLhk/Y8f3Q9ITLU8w52voHvtVS
yPnalsLpufEo1/IGRC+7/vzn/8TfU9HXHxL6wsLhbxIeITryD5QpPNJ1OrGYU61HPVk7exTO98zc
N0mhGqLgf8+K/xdf33/9s2jXAqhmU1Zy/Xr/cmuMrbxPuqzxViOHrmvvYfUidWieRoqv+9U//1nX
xMI/fHfkCPlBoNUc4WJl/f2HoaDrpZxajzsNq483+yBHNTTYfSflEFVDqTctp+61nEBr+5UIfgCN
9japkBw424R1QQfOy0Q33XsLUOO4QDD772h2v9OC/vzw+ZI9zwv4Cnijfv8dVZKIBiOGh4s9aDaj
yso9BIx4++uj+B+J5W+/qHx/fwL/U6PJ6f1/Pfzvfx8JEf+ms/z6U3/qLK77B/P9ADJUiA3Nsa5k
gj+DU/w/tuVbBIx4MWg98Xi+/kNn4YT7B4cBFO2QhYHrxTXQ1BO4Tf/tbwbRKajOHvoMqbprrOpf
KjX59QT8uQ4ePv/tbxAoyV+ZjmeFgrPi9YH5/QkhNjV4+VUorf0iNfDbkueNAszycMA5AftMsw3c
gg57ZBzhxcJkG9uzoW+sznEAEtfeIjeC+QqeC8YGCA1LzYTUmmxDR6QL8vLoW0YLrsUlBbBi/sEu
GIZB6a9ZBQgouF1q39Ud7UJrGg0I4DhI0tQXV373mTh5KCLeL/EwFHlLDKZrGc/3ZcjkPNM4pYFj
k9Bku3/tR6/5SIzM/+HUXfPnIvY/T/jf+Pr/su795yec6caQNn9VEX/9iT+fbhvZD0IcCQckRJgX
1z36z6fb9v8wLcvhqSdcwNj02qXz96cb7dG/6nomM3afB5134v8+3cL8A6wP2iO0RZ81619CcvCf
/75IBxSDCdvlAOoKAeeQY9nvj3fvz4FkIov7Z1TIbnkBVL+G6c7au8bbC+yq6h4sB0/mrMpTiV92
M9ADZQr5Jit1iDnOYyNDAjfTcecWamt3TMUaOOGR9CcUxSxcj2F4zxmMw+xLLN+vGeSEuJVM8uPM
8KccvRd1Pay1znCrzOwJAPNwMaAG+4NAZfE/CdTgzGFY3WmuGtVw12XlAdTMW+KEVOMSM16Vzkh3
PNXp6GEukCPRPSOjU7neISvFVBUQjbqIOr2RRHnXqdOc6jLbeUZ/x1mNY3RqqYgygEPt88sr21m3
TpHSxsi0ARfrT5dqBDw1myIPGPlleisN9SUnT2/hakRVsvzIi/KCSkXYiVMY4Qk4En7+xuI2rj0q
TPCTfBkLtUZEyV67rrob54prs9mvsIB9uNmJ3g6Grs8MXdRbbroyYiiEtcbFVdNqOnsIl7NcDHOO
ATRpjac6RxcjiTwNUq+05T8EhZdFbZ9jSFhornbl8uqVQFDKydmZhMVLzANr6F83oif+Lcb+Umf6
HgXrQjY1Wuwh6q3mXIQ+mK+m/k6vb8mEYjrSGulHg1mfGUHXkdV12WYC3oHGhjWbeDYVw351n+bA
/IpyBydiooLinmLcs+iqWyMUx74DOeAb7WM35g8JSfQIsaPZQkuItGP4H8YU3xm+d5z8oF/Pkv84
KAVV98Msd0bpVGvF1lEDNeqNG96V1WgF+BY8il2q8rakpdnC3MgKKR6NIDMeoayRS4gT8Bo6rHf2
uDwbDnGxonmU3cLNTsofWTmZ2AeF9QXaCcFu9vReQTmNejhnz1lgJWu0FUxYWSYO9qyPY54vm5LL
VIRDLIvmjlKG3J2olEucnef1d10HFM0SZ29sX+qiRnVukMAmF6d2Ju2TcNItBnSfiqd+3hqxi89J
khzsEOMzpCDE1GNKwHY1zOMtwh9d3yaG2mGxnLsw0O9ONixbWfoG1Vo5v5dMX4uGz8gOEtSrjPu1
kQI7H7vXrgy/mUZ59st03kKQoGc0s6dbBwNQifqLbS//rkerWJNvUxtTtM/oM7yNdnOrWw0GxKED
NSmzHyIfzxZ9DACovHyDS2Yf5ufSQTdlqK4PQ54YUTUCz8GWiELuTNQ55bKK+t6b4Z83wLJAilNH
WyrSVuUH+1qFbxOBqhyIqwz5yBaZffPCRK0HXe3J8fGCpzglErgZfj59hHVxUgMHUzrFzW3bG5Hd
VUc6o/ES0s5pcd+tlb27BunQqst6DRm+4me5+zDD9l4QkBwAmaTlhbieBIiQgWC4x/uKAvOWWzj9
pMw/UDPVKMK1yLo7qknGqARms3IcCu1HBRWaup9rEY2tmMYXljx5BnKKG7YVgq7ut7YJNx/ywaGL
lXorvVZvZyu2XulaenTH+QoY4lwwjTiqMMTctkPoRvPk1h8N0jBWXhB4YMzyg4MjMJpRXqZQK+pr
wpoTR3MRy3QulgRfDxAKWtOLo7LqDQ9Ce6dD42Zu1Q27/efiQ5XL9fOVGt8xc1hXk/Ez81SIvEjs
00ziS0KXrrPYR0fNNzAPUTjceYw8L49wdgt+UGPs+6EwV7OrkbIaUZ1tPLs0uVC7hmu2avS+MRQm
oPE2bwrWAkyp+1Fn2JQTfTO6wRE8jc1gpPb2eA9PIyNc6YFSRCM0f8IRC6hnY/3i0J//gHdSHc26
UasriS1YuulkMlbYEVcbYP/Vep33E2YN6W9nVT+6fvm96B6aWexrBllIBlcChMOIh+gPCY9yforL
w9J0rN+jpYbnmQHVGWHziMUS70h9RBDuqRjC8IZEQcmPdh29HTMbJy+c/IiSsf/D3pksx42k2fpd
7h5pgAPuAMza7iIQA4PzTJEbGKnBMc/zG/Vz9Iv1B2WWlUjllSxvb3tTVtWdKSgiALj7f875DrZk
/F+Ur6j0IlXRlVFNmnJFKj5Mxt27KoODZhKbGPNXQZE7Gco+Cdx0vsxmR70OffUl1l2LpSCyA6eT
Jw0ugKg09mMH5iJkIlOB+u8idTpqKkms+NKI40canDnyDPlpaqRHdIiViUc+wQBCorBdMff/St8d
9Ss6O1OhFx6FQqSZ9JIExQC0dSh21ExtVd0TQ/YeMNJtxpWlk45fTCxMi/aDNXJHBjW6qLT5tWmz
B4vx/o7RpNxHDTdTKbN8ryLAWHFUQCkCyrKfu3DvFxCzWgIvKFQrMjjyY1zZ/RB0/XjLoOp5ipd9
6RakG8rmNTXxNRYWL4DRTtW+NbL0wvdZgYZlfI5dzDEbFww6XiMC4Eg53OgePWxEguQ+Iay9K1pl
nojCWD7RFPhEjhcH8UjETFYgkm1DTNg7ZHUyyXIIcGcmp1kZJW8xtWJ7ZzHQPSSu/q07hZD+wpSg
mor7NxMvzXGZx/TEiJz+iV6g+VECE3vGuZDfmCkBEEq1to28kno/S1mTF8Z6PJh3tuE85SA578kH
U5WDn6GS3RGAs0MRkzOwQcrwoWGk3BvMmgBs0VyxdoD4LcIlDmcSnOaYk0uP9oziTyfTRLuqv46t
svFVe5hADFlvh1m+Jol/GDArHHMggne17p7ErFjL3NuQuGc3DvaTQwIzkI1xYWukQC3q4nS0uiLA
Qj8wkWS1zFKsyTYputloNhMIJZzuV12RnEa+eewnFMwck4yg+lUW9QmJ/Z1AjbDiKEhdEo7JyISO
U0wmH914xSBRpUVKI6/JYGO12c+h1e6zIbaD1qtO5tS6J/JP5pYmZJCWelOF03jV2QIO7vo8QsOu
yGilcx2YtaKuwmXNLM/Nnh43HQWcibBCh1eUO91hzXyZgcX42EDzrIG6ZO5jsi9tNgVMH/uA1sit
j3da0WK0WceFvZ/tssi6tLDKFOEYyMzYJor2Xkd8FW12KMV5YXrb2CcdwjxTpvrEkde6iD9nojpb
OBmBeMuDASGn0jwIbo45Tx8QCE7CGM5ZLQ4ZnXRsu/a9UoQIOu9gwZIi04UdPp61uw2d5RZC86VN
jJCx+VijaC8PpaVM/iajDOyo70/qfnxkfoeZiFAqC7u66gs+tzTftEua02Q9I5r3bRjGi7hejeoj
RpyCcCstOnYsrrip2fLFZbAsBr5Cfz+WaofKeYLV6SLum7emvTXM8a5yFODTcFvZd2WZPTM6eSpK
i9yMtx/85rgY2XmujSP9IJc1VpbJYOJfAsjZTiMR+8qMqeqr7U3ezN/K1PskM5Yq3g2pqp9Lt/nq
mOGZHHHck4Rt4+wwCobWsXOIiNXLmAo9OX4ZyD7HNKAwv37G0eeb+lDWmt18s7dz/9xOL2HBvQyz
OG/1uencarXclJN/1md4551274HCaSC/KRNxNqQjK7J4kZVTc8YhmskyDSAM0l8Ve910QotpfI89
U1W8iVqcKI7iVXoBUxx0v67l1vdSPlfBHzOb6luRcmOzm3bOZwz1GAov0DauSru5GQyCyom+UIp/
IPWu5QQOrrm1W6LmZo7iLLKrjNomBCBxYcYYFhthb0eDxaRG1nF44Rz9+ZkZ8j5U2RN53AuHjaps
rTOALo+xEz1UDL83i471bra6ICOhTMjqmiHtc6xltkUAJKwXUZXa21fu/Hmwo60Hb3aZ2nlLBRXa
on9kuPnYKTYvddefzo25n4TdHHrbuEGNeqirT+5EIFj5n7mT4m3epbdCl/gxFTIUhxG9G6PxrcDX
sfOqdC8yx7koZtgOBfWjy4RPIzGvR0VdGfLVhhBouAl7JKfc/YqfHXxWPz/GBmmbGp6Rt0Z+1tty
8J8n9koJS5lZGOcZCv8yPWBZORBajniLxm2gHDraicDMZntVgwDRoj9LWQMjY0LyH1gC+kkeCYJt
mAI9D8OVn1WXhDIubMO78/twixXkkxOic/PaY82gDBz98KFfSPe8JtL4uthnOHCvTbVTtS7X197N
PMsTUqQXJTORm6ZMvuBSvKAQ8TG3EMWlM+9ShyJ3/nZRaFyScSJF0Z0KZ9jNcfUNbeFm0sOurD7h
6v8a2e1JDipSx+Z0qS2q5sbwqiILs2kH+5RFm9MaVImOQusUq006hfvY6o8W8/F4UV+KukyDqC2P
RmmLYMxcgRWuvcgq4xCLZUcp2EnTNC9o/k8NKZl0TqY9ppIUyIRAZGZpQFQ8GqO+RErHfbK6Rm2O
6SSHUcmTKPWCsBhJVTc6wI9Gg1hUfTOStTspXHsHzNvU8Lyda/E2h9/abd1utI/WSAFtDCzXzrz7
sIqeqzxlszX059oSl1VdPw5Llq+Qy/G0yvGIhrN8dPJlDvqUkj/bTt66yrkjAVceii59jQR7SaqI
6gM704cBMiDSYn008MNteqP5NIT1c54yt2IDr/FUTzl9bMnnnEMriu9knoZl6e6X3us38WoKGstb
bAwSy5133SQJjpQwrbAPtVfC7C8WrS5TGCW0RKEKgMDgiWoXuSMPwBC39dtNWutnQ/EaMFonP3E9
rBwJGX9IY9NyML0528cD1YxjRZYt8qeR8ERSnOK/T/jK4/DJsjR+KnfNmI3T+qf1VylvYlr52CCL
Jtrz46CSGZK2C2q4N14PLsZ2+rMMDQQbp77BqB1MI3ZHDw+p8ndh3FZ4L8edX9Zfbde6zpplH2al
FcxumDEB0RRVNvTnXbix4DBRJ/bW9WpjO2Gl2ZMh9wNVxu5dPDgRCS1O2Mt0nAWtjwlyL4LpdN1h
liDcOYTnaLkkxe3KEGdOXxR74JU1ajRsjBjRH5Bfwk6prrOX0JvyozKo4nUn5oI82/S/g5TYgCX5
VBpkhgwOSq04VZJywNWWOucvUWh6J+VcprynEzq2JjG85PH4GCbF0XCwYXvaPl1alrbFJ99k2udi
4DafCnHG1hSEJe+qbQO/MsVOVRkOJYW84VyrvO8tAl+ok4Re7NGIjiwtueFy8rBCFj9MMd5censY
bPGrlU3WbkqH7ABoQxyQCVGNo34ERFdF4TFOMhd0zwKRFJ8EnbE8fbw9cDXp8GJubXvT1IsKNDWD
7OvEI/rfW++nW2uyzgbS0A53otdGr5pbrXCN+5iMzNaqKF3EDkYscx8VDd532mnJAG+akBaQqWNZ
Js/kEBiBPAOjYleQRBS9PlHAfXTTg7TBTl1ZBvDpEgp8KYszy7IvE7ZquShOmzH+6vjpDpn01I+x
vebRmVO/ZSp8wCt3PYwDrm257z1xCjN+M6CotD2o8nhoX0I/ZuSbvzXpeFln0Vk2P2u3x7k239iO
vprm9JNRVOdVWp9INm2KBo4cNw4WuBuvXIumZ4IQSNuFMZ47ZXJt5ymTpP5aD09oM7dJtfrn4UFK
r/rEVME5umyJ2TCWLUusgby/UbbGpdFZe4pc43NaxU7HsL7sQ1TihTqBEGUuEz45p3obqfaeWmNM
5sZXh33fYvdPY1T3PMblWVzEt+RV/cthStRj3TcmEaBlC68UW1Nmb22jARpZ4Ig2eO+W1rmRgAsO
WafIIvhnSZs8kOpnnFWP02kbxTehXUU7aUIBoEH7shtANmHlvaP81g9GpN6UvlsgK1d6CsEMlYLd
JRifoGjqTzqFFr8R1q3ht9jPm+wRiA3dsDUjiKxi+44zJR3EJtWEV6Fdf2vTpjyG5uhfFFi5GOWA
/iX86p00cUpKjIHixuOw2+/b0nt09PIgfN6cA2iqs3AhAaKjCwZDfkC0T7EwQD3klJjEB0Ei7URU
SdrvpNZHovAcEB33ThfTXRJnn4aaLfX/ClZ/lZrZv/QE378Wy2vxgd+2/it/zvMd8w9m5Yzsqa34
i7b2r3m+/wfDNrjWnqBRRTHq//c83/wDMiBCPWoVQpdjYe7690Af/rar1mG/BA1IJgAI4P/9DwDm
+mv5l6DbfvjfP+rz7/VMD7a2UqhUyrdMn3zsx0amIU6F7oyMxgIdJtSzhjkF73Ux6cMPIsdvheT1
Oq4F2kz6sMTR2twPovXsq7nmwMT7hyq+dJPYY/+ZV0T5hOVv3P76Wj9/Jpe2t7XVjMqiVSd8L1Gk
omHdLIk+mxPdCn3ee9sFz9c/6iv68xNhSqGxaO1C8a0PboqoJQhi+nCE49kQN7KtUash9ERXqccD
x4JAjcavP9d7MZ4r0jiGKIQ87qMy/mnx/kGMT8lBeHWDDydxWhaSLI4n6P8JBwYOJdPJ/+xiH77E
2pxJRNlMlRgkzhMhjNJ+oB6Woi4cQ/Wfeve7u/KXdyFCl+D+Q6OiiI775P0vFnU0qPWSxYFeM+Mm
qZAf9Cib31zlb74/fCg0c9F0AhfR++AvsHKQxiKCVEgaOTkD8tIdmtQlgSiF8+f78B99IEqzKC5y
KZfCJ/7+A1msPT0MNs6lHXsoMlIcW305/uah+ulG52tzEC94WaDsOh+1uCzvZYYbHfRi5VgHYonQ
YkOZ/KYZDv37R1/G9/sOHdBHdffJNSBMvv8wwoB4bgI5YeXCpbdt2kmB4fKqCqJJLgew1u7SDe1F
Ncj6VTdGMiMsFDVUj7rinJ4vedPcC4Z0NMS3PnlxLHmhx04E2+RcWB4j3S7sMRvioKIxdepAcmCJ
mvrAr0uSxeRZSk62o6W/jW1M2BuDcJkFkpD1q8pckA9LYcdLUMi8vfUTs66PMXwV3Jx9SToPt1D/
G6vK+ol/0PjXJ1GsjYn8wBbvTvXBBcLbQLcRfniGUCkZSjkrE49jmd2UxJRu1YDskgFpIY1qSjAa
Ruz/I6PR95/Edk3bcjAtQN/8+Bfo2gF/yiiZiZqGh2+ZLb7JLvg3d/HfPDCcLgDO8mlxHH18xWnm
SINLBHvT1/0ciEHIM7tjCmgCOvr869fNR1mZbxTDD62efCw64D76thKFQRaXHWaFtCm+uCtCYQOS
kFZ6nHvxXSFDIS9/fcm/eXoIW7E64/uw6DP78CMyrY/L2OOSdG3yEZ1p2MexN/9mmfh4FQGizHFw
ayGc41cxP1wlthHHbStcn1G40ttexu20IdM3eL9ZHX6+EOr+Sh5kQRLrbfH+KW1S1ZaRQRcL59yI
dguJT9hpp7t/9qVh/GcCuW4YPKwt+J7fX4V2Q4plDIy5nj/ZIBSrZGsTvvzNjfc3n0V4Jg4aTI7C
5g58fxWO+nQvC0AztNbkZyX2ZdDCmXH968+yfvU/PsXCwhbBciMtSFj8x4dvLPFjurFjDu5+u1Q3
sZXnW6MXtJflXwQi4lREYvfrK4LQ/HhN9myeyWbr+2XVSnD+0VBXTErLUbXQMfPGUEFrFpAOyTMb
lHBgZy2OXu+rJwfoY0g/ZJ2LgDcNg3uaE+sDNT29s6FFSGQnEctXvxtMq/W2K3QW73lT90xVHXv0
du2YdLRY9/n81vpQNAMrRwoNkIDTb5x1Mmc7KIaTWw9VJ9krsAbTxrc7wJnKBBV5KoEmUDZUQZ9i
mLZ4mFkTmGNkerAKFIvLSGymxuEO8cN50e3qL+/nSKwd6mEDY4SoyEkjCgU8v2vyMSiMJmxo7yP8
O1vVyNhjFGpeE46I0nPlQpPzLaaRG4oxYPzCcWJyW4VZ9CnzakaNll8l9Gh6dVUSQLWaftd68OaI
l1kr0wnC3Erwt630dOn16MPJZx174di/NjMNHhVXsCExSaglihDxwsa88BYHZxMgy/rBN6GCbJKO
5DZYoRIZlaYEujacbAuWrV9OTSAtBLAlibQnQYVLxN9w4p3rLkVcBXRVyeoQFTWkLJ1N4z0prhZw
WA7WPgCqP3J4bccCswLxIfyLMDvMhP6vAeyAbu0IX0dV2J9tboJsa3iDeuuiPBof8eeHry7EKSAS
Bo/2xpbefEujtvFlSi08132e1/dDnzjGW0Vl2L3DliQOuraGXVIyR7jTnhz0sUoA8xOZivIF8Itf
Gw+1V0wSI3tsfSKFF71QXcZ8uvJF9QwfiX4JCB9uq7fJOBLBc0RaRUFduEylgBKMBN3JFXh7lUSw
DwJR97V9msKASvZObwwvXTGY1Yub5p2zw6Mawk7KOBoc+qWyUb9URoNCzUDU2BvtKk/lVD/M8PzG
ROADgHaz8U3DfTFKq0WwUckyEHDS3Od+atu3GcUnKigSVXdfnJiM4hkFdLZx9GTNmK02GStQ8WV2
2T4loHbN924lT4JFzvzcZGHWPcx0RLUnfW1leNkro7C2czgTvCd5TbvcUCV3OXM9+8jMmy+2ANc/
HPM5TJ1Nkg8avKA5pnZQwyQg3tjGlftN5SYYEUy4TvK5dbPJuBxKE8iLoE8oPvV8THvndd9ri84B
NVRvrdHmTNWKBroNXQ8qWk4kT3z1BW94jB6goZ3gu1jotdkoK65uZn+MVtJmbmB4x74uNwMwh36b
WhlKEYzsxsLU3cNqrOe8frCEpiNBQvcrznywZYz1/cUFNWrHjrdpBr02qgCczi8U56j2IorjNC92
vuOOuFNaOx+V3LYcaI2JtGZpco/7QzbNO6zyTrHlm07TU+zXebLVHPVajPdLid9Ji2OeuFN/zSsn
wumAnRxuTBEhhBJ3TELZPLeu3XfdV4oWOMhA7pKJLN0dYoT20pOoKeIlfSTEaGkGolN8NQwZVexW
lThLiRhPFk77uwWfNeOkgdmq1Z0tKgfnMmVL9hryta5aatNPu6oS/r2v1yCbjvvJJQHX1Y+Tx/CD
d++kASyVdlbsyzEbrM3oqAYff+4w4kN963w6iW2LPIBECN/4UeMumxa1dQxAT0txQq6L2HufZar/
QmfRDBhnqPv2jKo5QdsIu1TzME8D80NHs0/dERmcZVDVpIm2xBVJmZGzMp2TSVF9vDOHNrmk7ZQl
W9ojc1/gs5J2UOaIRVCXXpUHcHn864whENHbzuJvn7BrASvTJvldN0lvvDWV5hhD+Uw9HZSEvgMF
wsGAPjPGmwKYzuaNkYHtOq2KtSODW01fJyrLrziRGwBDIA7f8WcQ0RlJamGTA6CZnpUAnzhVzG0Z
4pQDNRqMWNqs49KaU7G3aOa645sSDJCNMf+E6d4NA6tU2deurgEFFaOQnFSXdeLISwcyvF164erb
nnviNi17CBu7kIGCblRvhuhxk3UIFfc2jcn9fooHGMKdZTG1D0naXeAfK8Sha2M9cBrxoIjQaOJn
e5e3ymPndma1NZNG3E9TwRmyAonG5L3WHCXanHrj3TIv6rVi6aRL0BQxsSNDlC/AoRDaFtuqj34d
M7QTAPZ8LGg9b2scZBjCXHbje9FFEUg01Y1nPBxo/4lZVBcOYvWqepm9uVtEiNErYn5IAqHy7DSY
mrzlQ3ZSP/RJi6SUF2ODyj3RI/MV0vTQPPDXlCVlOUTmuIGMRH6C6KKqsy433f4sbjuY7bnl1tmu
p2GxwG8povDF4V/rt1Zbu9XRAm6qycl4y7j1Ve/QmBx1EY6z2hT6rp8c2K92rr0icBuBHVkC9TAv
cN9A9ibmR8629IwBCbtORXnqZUXpBmZVkxwuRW0AZWKiYu6XiHTecaa8cTgv0tJOzjxePNj7BKgy
MIX+LF9okUdt2aSDTMdjTjsn2GefCNhjb1L4vqs7wX+OtEWGGEWnrqANCvObeY4Lgg60jV8wvL6R
uq6atzAqVfNtTMK+OxR2KvMTzeowbRhTV/HJ0lozAdbvYFx48aF14vt1BB5IA52JDAW6d2mBMe+y
OAFOIkOf+ia4kmi7aozQaInAMWSvHUVg2Igb2Z4mVJ6RGu0EpJCoj3WI9UEVLKjsnez72LR7OxAT
tV1QjDn7nxSO44P3NYYFS7WQvTgCsPP4dg3EtS24lpHcuc07NK45Da6MedYwDskle5gYUNUpqSBe
91jPCG1Hhlywqfgj+W7mf5dNLMNkN3xHWk8L69ahTyl1C5LJLb/NvGa9ABaKfsAL3nBP8qYIzzzb
bdSeZ5+comFWJbjKtvUvqG8TMPEYFNXYlij03lqzSh4iqCE2rLBWEtrM0jzeVTM8tU2Z1cZjni88
I16WEdlKMEys4Vm9rN5AA15m09XntjYwhfiQou1dOU6raVza82PfDsYVsUhPbYXfqG8eP5qJgER9
+Q5ROqQFLhRhjGbM0GD6xmFDPgOXVMM9JX6TcTBD9p+BEXkzKAwtG7DebP2e7DSUn2NpVsV5CkYP
CrhZeLzWbHuaT+2x6EUAgCM9lGoEoEWNbAHkTFpeitsjkmPQV63/kDQZzTvUy4Fob6fY/JT0LkI1
NiDUEX9qRL43IJEwcSB7fodD327oSaNMCrkD+/w2a1wO9TRo2hpBd5GM7FtKXjal0fOkSzKX9xnp
vDfHDcfkUOtwYcLEG9UMynQBWexJyit2TBYm78YtmOvslR5a91KCL9tNVgovEn4PAg8tT/XpEqNR
bUASWveqKyu9iWhyex06t+D76Sb8fizE1BCkom4En8dhWIc8TLCOM0ERs0Wo4S3WjStQJjPAlhaM
JkhmPWJ1M6ZY2lS25AwP6Zdf64EbvISWwl/GCSNiKeL4n7q7ApPtDd4BlFwx9DP01yKySM61lg94
nnsSU4dqnceqN7GOsVvLzjB3NN5ethVIMJxPlLihRs43vz5KrXU7709vHAyFzeGQLI4JVOPDGdGU
bE6tZW2LAAsFip+HIwpQ7cL5vNTQT/Zx1Bn+gYSvs2xpR8N42tPAfL2APmAvj/aCa40cyryNCoyu
B9RN4heOqrryOqNVpcCy1oJ+jDixUelK6lQcNeHo5640igGGM2/DG47aq9NxLmLwguT4nrH2R+69
tbj2UXYF/hGvr/SjI5LpMVlIdcDeBKVxSFLui4MBJ5g0Hjoo7omG0ODzr7+jn78iKTwlqc70GasQ
cHl/2IxqKoN1ISm/oxbgwVBLeEKuhP5YmSfmQ+bM/f2vL/hxYES2Rnge+XYSB7B2vocHfphQD3Pi
mumsCrZjZvZ5MZp8y6GDfXK5dL9LFv7NtRxmRigkDske1/kwf0+VTRuAQ+JfNqazq+vC22fLoo+L
SovfHNt/PrQT6PP4cCDLGLfSrfTu0O4XCPIyp/EuRNBEg5svZi9ufvPd/XwRZQoSwOwcVtXHXf//
P3x3uLupIxvI++RRn3yj/Cy6bvJqPP76F/q7q+AlQpDimVHux/lN7tEAYXPIwcmQDSdWnMYrbDU/
/Poq1s8/zvrnM1IhciUInnwYE5FwSX3ZgiVef6RyR1WzSQmaYYG3p51DGoHX0554HcbWIh7QVI3h
LuEot1rmLZpIxTw7eOBbWavj3Fuze4wsnbpB6OaTv/313/XvvhFmWh4zQCQ1y/7wvds+rgIO03zv
bndrI7gfW6N0f6Om/O1FBIAf5qhM0j9OAS1iXoKmJKaZLccQ9rVV423nqiJO/utP89MXTyyHdY0L
KQQ3/+N8KV2z4E2ncbwTPiVuEXXpJoY9GyzOWJe/GdP9fDHEzVVqWyUIE4rR+1s2WnoGVxLyAAOk
ZrdkRhtkPf2SojR/8yP9NKrj/eVQcGatMVSTgff7KwmnwWVqzjh+AMFsAHqMWOjz5IraXX2BnO8T
R/LNf/rYry9NQckxk2kknI/1w9pretF6iAdxXoVbQunlXjjczd9/sf9Nwv0fseaf/99Zz7v/+s/i
v/5Tv76ryPv+7/ypnRso3TZZSkTU74EzuQY6/wzDGZb7B3NuzyFoCVTLtCW33l9pOEv9QQKUyTGZ
ZbTSVR//VxjOEn8gmfiC1msm5R5T8n8inb+/JyUzcIfQKCKzg/K2crXe35Okm+JpzsMbKNHWJ1SK
7AHq1tgF1tRje3Y6b3orCcr95tX6/k3y51WVbdkWE+Q1ar7+rX5YJlzyO+jz/s3gOAqLUx7f1dB1
z374Ia5/Tu3/7UXWVxUPAAqX9+GjATSuPd15N4SVnE+z27T3qa6n372r3m9P/vwoCIcM4U0uY34s
Gew9GKy9493kfZRh12JodeN48bDTtDWfmIX78usP9f5t9dflGPlzyyBgIGm9/+ZSKIAQMtwb8IP1
GVDeOz1a8rztvXHz6wv93beHbPavC9kfdqaq8EUPCukGpq1FohC+kdlQO/Xri/zd3efaDgIG+hKF
7B9+IqVbHF+RuslD6sX4hwaiw+PajrBUxh7+MMUPjtLRb97DHzL6f32JLj4E3vzMBT6+8rNkieco
825azkbb0Wkijqud42zDSNr7pfTTu77xAWu6mfskvZbTKHOHN1oWSIzSV8agLgEV6TZ+fTpG8H+3
EHw4q/x/fDffM7I27Yf2x9W2b5q+BplzU/Z1u4eQuTh0m1ALl4Pu+UZhjX9dEd7+R0v892/GM03B
rYVdB5bbhx8EBlPkRKO4mZLOOhWAyLYLza3//MEky8vDD/mB147/wUbTGM0QAVq/8fMhDQQZHXpI
e+836x7HYB6Ffytj62dhU80lePUSJ+ac9f5RgbGTNE0VU6w+UPjXSDl+8hNqP04bL/dKuoh9EoCZ
lbj9dhBWn+ysYsFr7NS2hTXdNOtvuC9CvYWBiYDUuk7FqKbgJzk0S0t8glag8FzVC3zXEUhuArHX
V7fpOMO/RIoOr5ek6ChLjzADkG2PqwdX5dVDs0oqsMXq5ls0tN3aGg8ODn3dbtfjKqLIRhiV/TQN
DZ6/SXTJfVeZ/Pi5Yx3BNtrdTptEGQMTdDHtGnTQ7dquLgiTiH4618Zo31SkjMS2IO/2KjHTTQEd
bwlJGGYyB3LF9kM4OoW3mQmq3jZ2bYOcLiqbk7fV5DeJwSN4SPk/CKTLhixxyzj3BXoVeZSMxqx1
EkJAOqjbCoRrOcf8IwDju68O8hFHeaszPuteTN8wMjtHD6ZPspWjlEMAqy+643v0j4ygANNYC4Ga
gEdMnylqbvJjOUfdvWmnItlrMOfHwnQxBFStKMpNKyPg84ScxuhA1GMotxrAPLMZG4yrNtALdjFY
1/JcjLFN4xuvMKKQkSRwqHF6fm0wFqdbohUkJdXKSwx7Z/T2E+LqC6pJPG1yn8JhwksGrurGi7D7
cvz17+xY1tc61/VlmXOFIEndjCiywnbNxNF7YFHRB/50ZmpepcZnzxj7c89j6LyFodVcL0Mrz2rT
16+Rv9KhkyQqrIMCs/qpoA4r2ceppAC8JS95zrh8SHfELhtqpZZqDA+miVF6m7v+SBOYP1bbBGIC
NmKlcCq7XkOfiFS6eI0tQOwcT+KWuOwyVm9wrVz0nFmWlCFQGcWQciKq3fvRiuhN3IKfd0n1Z0km
KCanWYGp10UzfzbHuvcRtNx4Z0+peHKrXuVbMK3Q31wa26Bf1qMN5720wssy7QHKIWUgQef0YI60
R3vjXRen3XltlzTXc4fO16nEESw0Xt0yIb+F3CNmZ5sW+YLcOkcLKPIemOEGqGHKpJQCcOaoY2gZ
+0QuGR4VZ3ToGiANwUwonyFRL11v3tYWm3dkAOYOAdIrzO/BLwcKH/TkkdkwI/cb7eigA2twkCh1
Js9NiwQas67EnocMaybJjmq06XM8Wc6DgHn9Qk1BfOeOLobgIVGzCgSjsdexnrMHWkHkTWov8ZsP
PnLYxg42WapTyvRYTtzNR8hV02U98egd4sIpj6AzmZ3yWau3WBA1hjIt8zeT0s5n/gbtUzG4nQog
pLmng8jrdOtZpf/iZ3YoN/PQkF6t/I52Fmfp5+ew6JYVCRfjve+0TzUcpQ/mBWPw5iV2FuIRxZQn
X4mylskmpDnv3hJJ+VmlRvjsAdSrNuUo9EvVWs7jZKOdASdIiquk0APQYj+FzcFcl9O0cFgJSS0k
0/WKZjQ2RuHGTDij6EK0Aq3XxrOrNi5l32pPyLMZ91AHbb0tC7sCi6pd+QAqebg3s/UenMz+caIy
lDRBi4NzgxqIKNiBWIUTz5nu0ZpUeAMaLksptGg7wkMWySda0X0IwsU4RBemHSs8+4YnZ+bBAzTW
lBmrB0tEW8k+lbH1bWx6GW0iXsvTlqi69rcsYIy0IiHG667S2c1YzjNgdWlYOPAlRG85dDZma2wJ
82YyfO1v2qxIyWCNQ3YDna33yGuC4dk1HWG6dswNG5kQE7Ol6WQ5HZIxPTJCdb0L+gL66iXvm5K8
kAPckhRBYVi8geqyYLbF9FDm8bnXNLrdCF7HBYGVUeY9nHO3Ge07ybgRg7zZisuucUiAzoaNzmbQ
1yRODV9G7UWbpaQC4T3w5MpKVAx9+e8oETwVyPigsLgh/KVeFzscbESOx3nrjUuc7QbDFWeWHbvf
irL3HSYUkFlAs1d6ZdsTDMmcugrGIRyoLYkH88ygSGC1Y2n13ODPO3cqE4ubuagB6cZGvB9So32k
4dOXGMTmpduViRm/IOan12aRDV9J5ltf2X/TAjjRyKeDqkF3OvahjpKtURJ03Bm159xUWBGKnU0l
imk9enFr3tczffDbam51fFJ7k+52jHPxU1RAiyIS/808ATHN5wwMVkaA1c0S+4ucEmveGi6T4xOK
UEGbTm6SUhU0huZ0YmdVauyU17iXWTtp96TzssTazXZNrNbETBDvhirN7AAgaP2UJJ07bSEv5k8E
P1BZBjfpO7qGuH22Bp6idFM4653lENHwgzqvFI0kdoTyXk4I/3ZRqNeJ6TRqtxhdAuhpO9SBr0fg
jo3q4JnKGY7IfnIYuhKjaEHp2FCDjZ2Z0Eywc/pecSuaEzom3q7wsz05zqYbMxJAUdjw7MAQqLs9
W48shMQOURgrE7mxwPXjghpmWmBpc4EqPhJWHFeC+IDCHPh9iUwcc6zoYC7qESWFjJveuWnYC4pU
Mcxg48k0HYJGxDKvmrCtL0wxjd0ecc4bDmFbslLhnJyTkzgslEF+vRyA+7MUgFmVaTIdc1L0Ty47
s6OK2hzMgaEaILJeTg7cnHUYQEz0/pu9M1uuFEmz9au09T1l4My3e5QUmocISTeYpJCYwcEdd+CN
+jnOi51vK6tPZZb1cPq+6yLNKiMtpM0G/B/W+laxM3mpMjQ18FkfW0RUnbxZvYHsu7Ydw7uVXeGr
GCxDvozVG/XJqhm4eThNOIT8FrxCCJ0WhMOg+GSrT8vAcntB3hORhwe4z8dEFfgRhYNvDbw4lZnA
JXBAe0iIUFNWW0i/wJXHOMCgqnxLtENc5YTVjH7mfc2Tj5uVTSgk2tkTyVEsmTPflgs0+gMtewFr
ELCRc2Y9tteR409YHhYbO6dIAWixG/zPwlyMITTzJ9wyNdv4cE3bIwZ57IMThwjRhXpEeJrwYMBe
Aeg6b9VYJuUHhMa+L8nRzYTcWy9V7nEw+YCNJR18lrqCvdZcHybPjeubpaove2KDL0wOqeCciKUR
0WnatvkWhopPcmKVy0/Fha75FQpwG4RThP2WeEUJJhcmrbdF6OtdTjKqDLYjl7g6auCJ+PJW5i2e
lYFGTOs1uqkYAvabNlubp3pNK+b+8+rwXhZeQNCiQ509J4XzOEPJHH+0kTEa4U5amx1o7eqZSNK4
+WMW/L+Tp38NaMn/88EThDE5vTflMH3+y+//829t/zG+6T/+3/QvuJzyv9CZTn/XHwMpn3nUaRII
Q4y7luELbdEf8ygGS8CaYto+P45CBPr0ZX8fR4V/85mBh3geQlqE2Ev+MY5yPB/aExBaujkkvd9T
rH+ybvxXVg7Gu6cRxj/6NvSfUXKaOnin/zF2906TiT8Nh0zSGUgnKV0h4vNsl+aIlFj4laTafnE+
wmNXVAodS0WoNKROkAazc0chXiRko9P2zxJG0TYpllC2SXUG8yUqICelnaLCx22/I018LY8p0//b
IC+HtwhZ00NRO44LT7F04j2gYw7m06aVF/Z3Th8sMfc85P2GOS+J0KVUHpv9LYIeqvwcjdxlANCT
ZWI6McRANi9+ORDHcN31TfOkiKU6BbO5MiBzKQ9gNRkeHLAF61icT9bAiZqKVqzkXK7RR1Fk8wsX
XSc/ergcDido3/zORgCXBwN94WpyT9wCXUcNVfIajxfoGHj/jUu0nux/1Dn7jlLLbFBpZE+lX3Yf
nInrdGbCpAThXPapt3GVbh5VbzPKu6CcEMUop3udgpX03Vl5hGJqQUrGvMjuMM46Jrsh1PbBqWdJ
X6XTmOSQ2A6/Bj8dJZgKdBosbdngoYT3uxwOvYd+gbydZTn27eo2JNrPklLcpvbZdgJJNpmCMzB3
KpTXJIDVQCM+8nPixgRfi1uvN61YahhZdZDfz+zvgzMNC/+LMtBxN21dmvl8kBADzpzMBcuRLgj/
titCSM7mIAC1XekxFAdaooYrIqrpAcGPKzcuiqVHLDzhKw7hRm6qWic/Q1MoQzRx5f/sM6U+ajB7
+Cjj2f2xjk316Y+5+UnQJ4qNasxWha8tOiW4BMHveDL0NGVJY45s9BSbO4YGXP6EVrDaM1UYK2yR
E0M0z2CkuitOwWLY67rAyc5bm4QEyNQlJcVVrRrX2wREGaS7tgcgjtIAvgXiPLzrpg2d10HPy7Vb
kQpOUj0Uze4sGiU8pCbT1cVILie2Z+Murr5i3ctmUX1nGAfNlKEOFbkBMxnbcmygLpxkKtkfmpXg
W8Ay/KFmmb+lLeO3zMV8S16Q/yF/6b6lMM23LAZS8EkjI78FM8u3eCb9FtL036Ka9Vtgg8oRsQ0n
PMIb+S3C8b4FOem3OGf4FurIb9FO9S3gQTiEmAekce1eOd0SimcffUr+sPpdGW6zb1GQ+hYIYV9t
3CeDdm3dmm8pEVbLsv05DZGw1+639Gj6liHRiqXNDwD69So2chpk+r5CYa7um7gzxWFOeQPdu62A
rVRYmQ1HEnqsvZZyis0PCbFn2M31BPWfQsRxfOQCifX3Vi3WfWBWhN9WVHCySInOxpuKL5Ef48UT
mdmZ9sOXhmlKvp/awVM7JHXRexu0sqDYWrvoBeJUIZgH2OYnfJ+I9N90JAyWoCFMumO7JNAbQAdU
sQ7dLfBmT597pEZ8BvgnkytkrZSP+al42qIEIKcpdVC+AwwGKncYs8Kf3pYiWB+yqozhw0dJVRKZ
TAb2FcSaINtHZsBs4qLpsdumpxiPbZ/UhyLNzB1pP6LZJwCa120ofIxomQ7tZZlF1n7lFCAHkRme
5rKpOktNyVdKPsFJt4LGTTxwPlEWhVVZ3pf1KOZt3a35GfFUSQfy3OQGSY4O1+yAPYWOWi3qYyVr
4xm/qPwo48olC4okr3f0ca6LnM6yRkZUVxZEQgtfkQswo5OETQXxaEebONrNFBG5scEXHTt7Gr9G
3aWAtyS0qRm+UzMxT9oSlcTFcphsDwdSoxBeBN2w3HAPqOBYTgEK7HoI2qtCpEu5c6jy4m2XC2R4
6dT0N5p5bV37G0lK1JeQ5G4dK9TQiKPybKYZTZq2wehaJvJojNtc1LIiHIPrGWTXNdiAp0g03YhS
VPDSTTM3um3qKAaRA3MabWHq+KfgtLJ81oPxX5p4EfwZgzdmBZhL9nYhaGmDMFEN96gw5WW4Rhph
o9dGM1+g6ALCNdYi3TU8zj+9IQUwhHpwdFBRlvaly6v4wdHRqE6OO2+5Ih+9vsZxnn31qgzjTZfk
62Ofa2WPg8eNd4Y8gRwEJrRw5SiZ28csh2e7K+dpHjcjZ066WWJvjokCPQ2fOt/0R5/hEWYqokOw
HzeKSJWi0uVygPUXc3MgDqsIAhGkgRaZbMy+zohQRyOWLHf0HsvLoHhR7wvSZptdqntmVWXguPlF
4mcFY7lWSZL2/DmEZUEaw9MMdUYyYIlNyfDL18WWO9eH2aVSjucZdd6G8Q6kFlJXNP90eveSYCpN
x1alHWIfURL6oYkPI3/IznLYldI1UNVW6yB1NiqSu3ls4uNM1gQkFXzhj6Kv+f4mu6T3TYBaZ9NU
ZUUiZM9kxK4VGkQq5P5WCS/Ltkvl+U9GroDAYO6qG+4J97UaQqV20OIXWg+uxjsVTQg0K9bzC/mo
7TsGwLjgRBaWS+wP6ek29p3HQgXFM8rh9HcjapKtKQHqaNv6Ob9EOCy9pgNsXY7NIjmHDsTvU9PZ
h5cu+lEXRhgwiw3BSohZ4Out3Pcz/gPFCr7bt6XnhA8Jz4zduZ136m9yevadmgfVXsZNl0OgAdb0
Wecq6g9S2yo4YLuVpFQmFtRSQAA0Ache+kwoXn8zzagdT0pjqCMMyMYbkTewOyqO63Iv5mq6zeJs
0MeZvr7czprialOh9En3omxad1sTenA/aqTAe7/oJ39TO1477CbTITYOJM0qSL41gWAJkeykD5DU
KUw4i+yQk1pwaVHDyDOFoRB6TcSFPq75mnXXK/jwFzP6pIajV1+//BE71yZQZUIkOhEX7aWak2g+
3XvrJRtRyWyhdH4B3MwfobRDdk60Td8l+dPBhnfk8onCNZt2KzfmS8YUqT3Y1fEvxwwVIQCkYAzI
m27LMzOr9Q2UWBISK0PuBXgyH/fMCoGio6R15c/Ji/l+FoGarjGThEA38zKBoWLDaVOMY/WDWCIt
9kM5ZBduaAZ/P4wGuB/l7G+btxKwQKnaBzU2w2sKTeB3jsSu3pFj0TKFM375OthT1F1bjt3TVHTL
Z4+e47ayBKVtyXdPH8c4rS+Y5k5vlK9w6BPPjh+cyuNdLyPCOEzvMdCrRkly4mnoJsZlfcCpvJ5Z
p+35jQdHvBrXae8nx8MV5PUotDZs28qPQOmeuozB3PvQmPzXEjfhWzzlqKrnSXWEyRGqQ2O8pJfa
j6ivMtJwkNamY/LScqdczQgXgy38M5zeeK91u+10g3BjdkWDbXmV0DvihbDQJScgeZf2jm23bhvL
92gYLGEzNR6dDS23fMyd2Z4xqp0Z5TAqvmUrIOB0C3ZuJ+hD+rAwgiYzW63LuccrP9+g57fQ0HLX
4ehpQHKjiyPYxll9xuazr0y/x2oTjnscec4vURvWWkNUNvU+bkfiJFQyhvYwLlJ/SqFI03AqhabQ
9ghkIUEwsA2Edn5lc2s/IsDrjyjtSJErtMYuUVLkP9Hnj1ACVyCAh1RH69m6Zj7FQtOn+dbPafC3
mZ6jZR+G2oAhk0XJ8CRzx/5MhmvA1MAuWFNLklHB5zm1Ts90NTIfWEGvFJs1pp7ejlWNDTTEWFGB
wAmSdkN97DxmKtN26zmBJJbVz34O6JHJH6HOcnYo4mGUeTWLGII6hyW4mgmiaM/GdI1YrDoNtLQg
MtEvNCqsuPzQMHhODBU7aNcWEGlNdJdkql/1nzM5FKBjMMy5ZAqPASXrknKyOJFfvQHF7NqN9GcO
H6mN+zo7lg7QFFJFvB1ahRsog3m1laBA7R6Qjf/M9yxvPbKOXkaijvLtNI322nHS5jnTYiJjb011
stdBUvws2PDAWlmdYv1BbwnKkw4swJFbZ/ZzdSskxyLxAOZINej8wOMCOo3AFjA8orEn/y4hihuR
u5B54Vhg8krmgAZSZiFZqW3jJch2hyYqDsFs22UHIuikZBWt4jbSUNrOEreFE9uH2tUbBIAYcIOJ
d81BhQ3DLFHmM18N0SEk24ReK49qmfHMeB7MMzZtjEXDiF0j6UtLij88AOBFDvw6jdcEV6rhCB+7
vYrnyohDlbNn2A6kvTPNCXmV7fS0YMZqzOyVh6mDsbCNjdeofR0xZ4eoRZLQQ+OfAGq+QyTnafZf
5mcIezmm5ixCZ237yFTHlhgXHHB978Hr8NuoO2fWmhAM0UF62ldm4UB31xCthMRQMe1gXHY+jpEZ
DCbFjHo8xULXFxkaVFCIzG15ZdQe4YaNlLxlUVOHYNVaH2N0bp37uaW0PSogu4TLR1OdXk1Lv0DH
xVcBpM6m6e9qdKTZDvGpH/ZcIbMDjsCI9RqS3+WixqVXnjWBNk9DU0/OUUYyNZseBpC4EAVbuycG
xNrdk+xih020NKQ0oRiosPw1Xql2PC9FulkVSOldPI9BzaCXY2ijhjLtj0PDrXUYI4NauzFJRdnp
N9y/jIsLb6caD4wfLeHA4irMmA6MkzEexgckaMfWI2XnovAVJgjVwjo8a4a4Ks5FTFgJprt56K8z
9BlE5yS5BFzaZmVJBrALeI0Ms6jYw2BYmMAxo+225A7F0UYPpz/VWEuKQ+KhRd+KkPiwW8psK8mA
SgfxO/MhOR4w43XtdZ4Ha7d1nbwZrufC56RkS7dWxyq0bXEmsX15e35BkrwRA48+o/qWRl9PoR73
tVKZ3OU4Kr4qF3LQMT4d7zukx/CRC361FbBMHyY3E716c+1AwF5388pumWNzGcvzlMDaaZeTd1bu
nXUR5SGwp+Al1vWtvFNGAHKoG0T1B5lUMXmcqZv1R9B9ICR3aUcxSIDcgIzb+JOy53buY3uzyMU1
1w087/aHxzuiuUt7OZaPGd4UudX4Bu0LgbDcjxuEnWt8b1aazcvUb8KAfXit5oNZeMUDoR2rC8td
TS6rkMRu+2mZZY+TNKWXUEtPFcfxNHTLAemiGWnTmZzsuaGwy80Vnx/JNerDy1oPUPJYn634POaA
pRY9PJbkoY10cSYqPDJ70WhJ0nyzFkTTF6Wn9hHrbYCysneekxgL5YUkki3ZMfPrWX9xidtDwi5A
X44+ak1OVAgfR73k/rJfYTTKY+QDXd0mwVoxjZKm87bCi1OIQ0Hpuntrfb4MsYqqQF2gJB5QyN/Y
uQgxVucc8BN3WjiO0f3gB0V1P8GoGni3r7I9xrU/eIAdcaxtDXZgsfNWk3Ny+1zKo4/n+tJJ5gmy
YKnR0sooL7FJgPe7x8pVvVmIwaSQKsK2tgtCHOZaanVaptbMHHaRbNR1EnXxrTvnLeZq00yvifbG
I/hAw5ieJyraz+M69juMyrLf9/juD3nRc6/bLlgekK5jh8twCwc70gQHvpk1kY+R24MVKyCMuhvG
j0SiVgwEyz10jS7ZlgSn9fugXJtbxgMnQGszR+eM3noLIq2KTqvNqn1J5hmPmWNTfV0SroZRlEb3
uRyT9GdqsPxsWKAJd5vBdHj1yqB+X7wFzuVQJViIM+B3HBGmNBde4JXjBti4M/G2ZIbIcd7Sy2Km
YLUAlmmRO8F69LVxNHTT1YuoVjyKLY6S6uTMHuNe/ebhd8ZdGo/DcmEM25FfY0l/cL6k+fxzmlos
7zIaR7rGPJkpRWtjp55pWF5P1RUPUweffjGztteNnMqpOZb9qCikepfO2cfCVRB7GTktYHEI8BF9
2xEExjyeae4Se810qyIwHUBcXN+OyKb9a8VK1Dg5PJsA+hs5T1If3GgKmdU6Ya7kA5LrtYFFgch8
j3eoth9TsgqPJUkQ4ojYFaPrULhnJUlliAhmt3v0+jYkRsufIzKyojood3nCvEgeerCReHJVMLG6
36hCyMA5BOQq44fAU0ce8lg6EycAbuSzJvYz0JRDH8kLekGz7tnaCaYU/sRU/BgQVJmMRzaDq/dm
miU19wR+tclZAKY74MuO8vi+q91l/mQ7nVGhjs1EV/nDloSTHxkMnLLm2yEPOXlokAteF7W0yfRR
pAUsVFeOdHYjYl42dDGoTOzFVO3sbzbWCvh14CvaZXjPqnHJXrWI6umxJhWA4WXpspXDF9ITbEcP
3itNfnrcoRN/pqAu1GOYr0kF7F4kxW9RIqeGG0btGz3EElkSqWB9SSJBoNNSMMMMTHWTc2v09xxI
Gf7AdqykJIVt0HsSUoeLys+XJ1yrM/mPid9rdo9TfO2OpwFvxSYI12mwntH6D9FuQDoRbvni2nNk
AtFwMZFURjxrMYOQtJCNPt0lGz5lX3o/tVcx6cHj4rIPHgLKw3KICrbSNIsS3t0JNpmi0XLOg7rs
ut3o6Pgylnr0LhqZYoexMskU5rAAMBogx2Q+JkS+giTOJXWyRx/OW8yRy4MCmd9urBqsvvDXiZjs
hOtNDTvUON9wYXjtDnkcqFe1eEogwWCaxHjIHZ5TTxa/naph76uX2nmQRc9CrPJkK/YLE6Z1m9Y8
2Ofd3Be3RvA3wQdw9BVjIhDBdrAO/+x1uWegOYe3HfS1fMP4nzzlkaA20IuFbX73SUe65ZpaZ1c2
Cboz45CWxHtFEZM6xln55TEF5SPEhXNy3YQzQwAxIwdje4HAQPeJ+Rh8jReIaRmwpSTDf7qvkHM9
nyQafODGiPvK6hkcsl68D9q0/FDGTQ3hdy7s1rLG2xACMzwBy6vaLRmqMatcLRS9gzjtVpDbVMmO
vW5+sEoj1+FuphuffQ+n7irX+LWfLRqLOBfjp4mnSO8G19R3S+zqfJ+sMbeZITH+rOb+v89OFq39
woj9PqBB6Xc0ecWnpkS8ZxzC1TF6RFWUAvLf8FIDRWIcFd46JemV/HJzxlu34kneUj1U5QFnwkTM
YlcW9aZxevuLpNCIHkMG61WKCr+FMbtSYDrgGQRYjoqu0SL4CnYtxx9Awrph3FFXY/IG98biIHdl
+9Xnjf40fl7uQCa7pDbworhECcPxXY6AwZCaFLxwTLkgSiJbuH4JqIaXHVG5TPuts9jHjNUL/NzG
yS1rqHJOdgLypd0SCWGv5tQholGTw/lJH1WGXN0+uWzryjr7LnPDXYWKSWzHTjrzucAGP2ybtCm/
ws4FlFtp5EEIQ0LmK4FPGup1Rb7duqukG/NOaU5ZcSWSBXgGTEm8PVIqp7gA0thTImsGSH0NuRzZ
QY37e+DdSN7E4HiPed4gD8KZ5upD2iYq2+BI94ONdHIqfXZhXX2a0LAOQmBByylHh8EHTW/0kFnf
/ZnoLF0P7eoXd/7oDtxF1Qrtt2HS9BvMmGAcYhMiEMHi044zxiChcZRy+CA/dn7yeJKCjYHEfS2n
VhAREvXOXQNduGQu3uOmyJVm6zU1InscAy+bGNj6KAD80aGZH1KWINeUhMmdnPsp2M09yDFm2Qrn
HzGYXnyGMgKC9dSQLkHeaE6+g/Fh+WeBlYcEDIraumIYGOVEC4owbaoJuLo7iQc6N0SEOSXyXiG5
mHduduJ/o+uL6I3NKau9QtkVASz3x+oFnqP+qgbT1hsX/cLvOFjb+j7SSqNUQsrNoKfMWAQlST/d
a7kSdBDFnX+NSx/n/4CC7xmbr3tn6b/0MZDBWF4qfr/LIalS0ABTtv4MWDuRglrgP2He08mvQPbQ
xF0rqDIUzFwMTLFX3BtEGm9EwCE4W9xB/RzSHv6AK5v+43sp/b/r+X8lDf2/2s9fvY2na/XZUcQu
p1Ct7//+300hf8MxcPI0BgL1Iwt3Vu3/MIXQhLJup6BBNZGcNvd/38L74d9SD0/Id8AcZki8AX8P
SCIZDO8+q1Vy5xKGEOJ/FJCEX+8vK/gwBl518gv5WAXJKAvdf3IZJCtPTbfkbzgbnPVHu9SivZYB
seUY/yfIZHkJV4bREwBYiQrLD/1wI+FfKEIqqDVCUobIX+kiF61Y3k3LrSUjWmaXFLQg3bfu6J/m
bEw7vlq0Y5h9J7R8+rGyPomgG8lUIcjOI0/M7BBacrQBBvGeSYdfuaj7hiyjzAsLwk4GUc41cbC9
47LLpCKGCpI8Bk6O+JC1CxnJ3VUaoKE2Bw6wZnoYi2pqbiGrT+Ez9KlG7GU/+/1tFJOHwftLuOlb
2aZtdYFSJl5A8ExztE9bOkciA/IajHKbk1ubC8ZtPGHaHfYzI96vrHAUePIAFMJD6NO03KeTdfWN
5JF9cYbeic9jy9zvzG2NS2eSRPlb1dppoDwQVF8MSmCtxNThjHhWpDr8e9BGgXYGtQtVNxwSdtjx
JpyQRxw6arn+JgbQMkApkBUJOwHVyJkeWx9+WwWvawskhJSVYtRgfRAwAwgPEkHVQkoTxsl8ioBP
NDWzJATQ9bNKMISiewK/ipxw/pJRpoBbAlnprok5cD16ZZU/OsqnY6vZxXwgBVHV0ccFaJ8kitoU
QEteLYrD02Wj/9aSQhFc+O3YJJ8DEdfVM5ildbyJZZ6qH67hb9pPiuqJIJAYsDjVbXBnbCOTQ0Ce
0nsrUDDtNYHYmmlv4N47RJwWezZNgdg4jRbZvlyJpyPOoODcGEPCPKgYvTEDgpEAcejK7oH4pNzf
jdDNH2HhB/Wh5QitNswq4ttYZDMgqoAp0H5J6tnf8UdIkPO+F19GJGBHateYh5L9BIrUuKOBrAt3
vAF8ljARLqfO6grxXMPk/xB1DbVqVvuMhgtY+92xK5fk4Lllk16wSV9o59xSqL1SQ7NeaTj3uA1d
HubNMjteuC/KLq2vqwnm8oHJ2/IkJ1deFXGbVRdtKHG6V0jD8ptYlSKnxUE6vtEy8l6bhKU3KAFv
/XKNTPyjS8cTbNyTjJ3oIghou0W7zT0+XC85t9ahnTENCT7kBgQo16OgHA8l+qxwhxOxYS+OxYgT
10lJnCnHU2hVxEx8M2N/Ybaua0hQbjrjiw8VytNjH64UIgw/Y+c4yaVPzqZMei/l6EqCcZlOM0MV
8Bz8czXG+CZChuN8bSLNZrWbpqkiqccaAjyaqmGSxpcylOe2R6l2CAgbehoCUbRHnOv1XVH0koHz
OpNYPXBNSCyaIhT1RRx1+Y5OE/gWK1jI/IImheCdgVHbULNP3npdDiWvThaVbOdZrjPC3Nh75HWb
PwTwEmbWnNOY7EWGN+KxbnrXUvGHBCaXDkk4uzyrqRGRkwJpEK3nKvJbirB4NmY2Hh8AOA73o1OD
aZ1b742rbO3t3EfBXaU1vmG6OMd5SAdjzvjgzh4GSvLmYWeV54FtscGZ7CT/rpIAizDrGdntcyKs
/AN558hL7dSV7MekB4OBzmXuxrNy7o2iZtdecxCamCxGzSCiBIaVRMhXQaDZDxcZjH8rpFU9Cs6l
DTcBG9GUbBunfFvxxNwBbOFNLmie42OP4cBnL5oPX7EKxJnhLS9/0cp7xZ5h4ZAcywEvLROrDvmy
b4HGH6dJpM8LrAn41oqrRa0q50vc7qCzo9gYDEumSyoURKHlhmdXlm5LQ4wW46wI3No1Es9AXFWN
Ey+UKDICTS7j+C2BBDH9UkgK9cHn0tCBzkVdP4QZXDZA9AjCz1jreeF5gEzWHIisdvprikX3oY59
BFrwKCKCYAKwrAcUmeLdFH6Yb9Laxv2eFqP2b1wAZXx3jlQ9ok9QWLtgiR3Ba2ld0cOSqb1sCZ+a
g88BHUVLh9kyyWIJ5tU5RsIwR3K9bFz6huW2qAIis7ZZq0oI29Fasv5jvMlQXTC5z3p2DWMxOQYw
TZxDOa/XstTbtY5oYsOqdcZ3uKFZ7m9Jsx8bXgoNqvCtc3Ls/0Y3lZxiPVQfIObv3SeWSctp4A2V
KZu3qdOSBrg3sRjimzGfluAMIBTDp7hmcL1jT2uKs2rpYKFx8pFhVdHvTLdoweIFlwJaNb0LRhBs
OXYokXU7KhMG9VuBD+e+jZJJn6Tka72f59nzduzOwvW6UkwAzoOq9FjvxcFE9snEebaNwbedHJCx
pZdt/SE/d3OH2W/oFTAbmqVS4aXvJ+Qmrjm4LALdDENGZk5VaQj8S3uMnJtiKhIFr6tqC/1Z5s7S
/1C1G8YxgB45A7xCY5LoN1rgbgaNxRPW7TxDQ8QidVhE95PucfYFS3yEusHG58uV5yi+fbfZywyW
3bxPtS6Wqw4CegbRvmjNj0BNKrlQdGnRMRD0ZtQyjJuCZYthHxhXwCmHYpkXRBLs/YgYBPw/rien
mtQddyLrARPazKZ2njrPHBfh4Ava1BO8qnNu3Zx3k1jSuLhqWva+6LjCRV0Zz5XTje1GGzE+dYD6
/ZJ07OGl9hIhrsQEYPEH2Dxd3ya67tGhDDaOiRTAaGBumbk5y+MACdBA9KjdFTI9mH+0Prh6S9IS
8iHmQCvbcWSaE0dSIdnL/a9+DKrsR6NIddlDB2uyF3T8/bBviyTGM+KlV1y4eN2taKPfZTyR/8SW
kM3Rqw0JXoOGluXLj1TWUXBRUg3Uj0sxFuatZqH3PjAGYVXRm8YQ0MJjDB6eDfO+g5hqb+sWeBBK
GWKaz+qpJ5ySmXTQXmROYruzGJmQfm6507kL2VSMvzC0hA9jO3Uv0Yml8hS1HgP3LlnG4ChXUHNn
eR0uZmvnzgy8UkTD5tDgBTknbqp0Hpum6e29TbFfODy/QzmeJUHhNwwUCrBPnR7sfcHGwP6vI/7v
jUyCi/c/1yUf397/Gnt8+s//aHu84OR3dwkVRkYc+7CY/73rSf4WYzoFHk0zRMPh/0l6fHK744Sn
XaK58SHc/r+mx/H/lsImJaASGLaIQj/x/idOeP6iP8mOY4AMsNZPMmbIIoJk2JOd9E+y46BJYoQu
MTqLoboL+l7tZBnJPUM1/79h9v71J+ER931IjalHX8VKhV7rrz9Jy3jJ2sVHP8paJR66UyOx0olg
7fjjJvz/JXj/8ZN8HiU+WhAH31LrP30m2FooOkN/IwoWjGySCO6Yl3n3p+/3P/DZ/wcfhyhrvjMO
UdrG9J+c4jlzcfhMKU6TeDjLGSTcqGXUh0QUiBr+mx+V+H/5lrh2AaQklljhqVk5EWb+eu1OyRZT
HjJwykQCurfXQ3aVDm1Z74eZSekOcjgdZE7e2b7JWfv9SDEsqs1Qrr4hzCsif3Zlo0FgY5ezJsGg
NIA9tCN1IsbDHi3LBCNtny3og+grabSu80LVN7X1xXjUGKI+BqwuOSKLCdwKkJX+VxpmS7vNeQN5
1w7q5nzPezf6Kru1ChmncbYc/N6EXyXSI5B0PvnVdxAu+cEe1IXfZGCykqVO73l7Wwtdr5ZNmlxk
MAUl2U9oG69dcteeJm34u33e8nKTeq2BCjjq+CNOMaqzEyXnnjCotCH7sI4J6GLf/VyogNo3RZqK
JLkxFXuUrsOOrLHQXJgCvdMBMLn6xPTWZvvGnZd3oL3zLwQK7VfblOEVaU4cXHjRpvsZTyVeuxwR
MR88KJxtimzwOSEBRm7Xrnfe1TTET1nQ1k+IRUdCdQJC/1A+e7k+Se+r6ZmcL1qPHdwTXvOJnW7W
pOdKd0ktX2GndPdizNlwCdRll61zQp9ZzHIA6lSqn3Gi1e+IaMt3nprprVhSoiOrtY98gv8E3Ybr
C/UWe4p54OrxzbC3xuHDKLfNd4m/4OyjULYv6N288IjicFFk4fjJS+4zZ0NWmt7hzzMVF9NnxScG
U/+aRbJwMtfzDcVxQSzdpOuHbhqZRHZ1G/z0DOCfjTexmynTVP+as8b+HHBcwoaPlvIj9Gv1oBjb
UqQv2l6NiAwxG0KfBzC45vMlDGqCAz3TEPhYyNn9dK2tPvDynMiukRuGG9cQryTIP5x2U0AEO71u
Yupj1lXeBaRH5BOpLk89T5PRoZad9LZzqrN+Z5F23GnsPMS7rsh2dtO4CDb4fd6dVPdru97Nq81v
u9Yzr9TFxXtOqxzfM8bNn5HTxsyBdcHCfRySpNguzmT1ZkA8SzimFv26NzDUv0fzJG9hwJMfalB+
hrcsnp5ZiSAGFrH1P+pek57GMqcB15bNgEN13APJdCunvnZW1wQQliF/b5p5be87qsNLSLWFwMV0
iu4hvbQl+ooJxaup2E+hovF4+Bk7gfNngM9T1vATm72XjfK3V+BBoAwKUeF3k4OzqoAW9zRWZn2q
ee2nu9GNit9T0CCtLFQRv1ClRndihLqy7Zs4q06/zP9l7zySJEeybLuXniMFRBVkagajzkkQ9wnE
PQg459hBL+Wvozf2DyKru9wR1mHiOW6plJKsSomEAVAoee/ec2ME3ajd79TWk/rF6OG/RGypxQQ+
DyrjXy1MB8/WZAw93uRUPtW1En6DFZHejqD9clrwBePGqdktr0PyeuCVOQYkbIOA0wps69B9nVI6
QfRw1PrbwAC6NyL9a+54vK2YsNHrWhvGH2DJGUkt2Z792guwgcAP9uxNTNZdi34Uq+UKomKruCXn
5s8VU+ZzNW+lKBQZPVpWlHuYktHwUNYafQ5Y5uwsVgmkxmGf1z6BaB7N0lUQFFDXvYJtFR5YY7zK
07LhNoWCYsJX0k+GQhsI/UyEhZw5bUhd3w+Mn5PGUBlo6XOcy2k8uwPWVwNBsxPUmzAZkzudwluy
0QW7MJ8boLjBPnWNUb5zzQoVqys8dqnbms2ht/LpNg1bQ4aSfgBFGXuHd56wa5B16IZMMJ8Xhqn1
TxrlBkQ+achvkrbdk69bNDqTWZLHtxLbuNjrah5voC4QiimSgaA8VVbpsUkSIknp5pM3G4agCYdy
iMkoNJifLXDlnVEC67JRsnSahZy87gfVWWljKW+rjkYpuoEKKSOjNcT11jqhmxDzDAwibo2ORmcP
7z3AYv+UFKgajkMm/R8ckaTY+DLqbkVCAcr1Z0gnyWPN8NCawJi4BVGOmzSyTbGPsQtTpR9yWrOh
MSJojrWu/uZ1XhsAZW3nQPOkYPKtaf3vHdTpDk1TnIxuYVXiS0bgMs1ui24dhEj1BwGWJboVyr1I
+dhzG/aIjJpNUKqidGyMvTLp5SEGB0HvTDODy27GobSGJy5GkjkeicxwXpVSVs+aPSQ1zd3ar90e
PNeVpBl0jYEaZwqexpwAQTssjTWnqZBExioJPylWob72eTjQ1EPBv2Z1n/GWOLxvU3h0pEmOevWt
iHvtix90CNiaXvEQHnYlDaIy6iiDtqZVvs6w+A2SKCNzW93LXzMksXd5pRquSCvtlmXBuq6LCrKx
Muhbsj6sbz3//hE/UsCpsjebttrHdm/fcLibx7lfsciUkcyQrVlZjb4xDe6dVA7jtqI4/z0Wnm6u
NWRvmgttFgeHYTF/rYRWVEclNKSFU8uihIYLhNWn0htMAI0WVAdcT8oruYxds6bIjnCjM6xpb+kh
GtDUr0I3c2p5M2hZSOGzrdW9zIg7QcTolA9+R+EjxNFKHWFCFFAIHLiYs/RGbowmSg+svfWOEzni
eTWMpi+MTe0ld0pBr3bQWECidqQ3ZGgdwwn5FuoAu4iap2mMfTo9cGMVWCtdjXqVsvgNBHyRXuaj
pDlU6WMk1hgbyifEeHymFvEkd6Nt2z8D1SiuWxYKxhFfnw9H2w+fdRieWFME+giXsnFl0Zkzsi8W
haJnk+oAE3snlb0ofPJGjdSrXaUywK4PuCPmAmLH6tDbjvnJ72vE0KCSKFoSKo0yP62GtthCVwbJ
HEUj99WzmwSPNvnV5VgZUFpw4pP5x3SmYoWmL82qvOmIOQ1gqPRqd4d8N4/vtFIkRIVrOI2MA9oL
cadbiJuJMKx5dwZzVM1Gzk/GNTN8+dpR1cVlpmhUDivqGsOUQBmJuwCCSk+pNr7IOqM3DxWoJzqV
yDSMTdOH3W3k63q+azEdKxfD6NB0HnACI6kufSQZ9FiqxyJk30l6HKAqwnmL5rbp04yyGjDDfZHp
A9WV1KxrajoRcnAaL7x5AU31lXw6HZA6rYljpBDdPvepiRIUcRsYN0bEF8dCouh3eq2jSs27iEpz
jfldv0Ulwp6Igghrlzrp9mVFJ5h8kAYziRv5hPFcB1aRjO6IMj3atgQNJNfwG4eXKiIPGFFmaSZu
rBhW4EaR3X2v9DmX1AZoQ5JpYxByTlUMlZtuzb+5HX0bS6CDJhCqQ9MdxYAGqZ1QyyFMzRGDx1Ba
0rVWCRYcOuJ1v64cStZrpTZJlx8a5mA1H9VDn5BS6Ka9RUIPRdaivMPIUddXTWdEzsapPYMQOql2
+wR8FDrrAIFn7CadiSFN00zj1eq1GkbtVMVi4yWOXqOakHVk3ITobLeto+gTNPwu5sMITFagKWyy
o+FEAzX5uFWbdIuSL9SYcvRO7D0Te0XhIlzP5vqWP6Vuzp7CfMECinnH8ziEsC6rxCy81kjMh4SC
tM1y0PmxI66gHOBW1Lyk+Kp5GMw3FPIi9bMHNKh4CcPIKW9jAQH7tgC7wTJV+KzB7OvM+Mev09P/
9WL/Y05i+99LEv/1nxXLZPVf/4/n9e9+7Pxn/q5LCOMvTMfSAjTJ6dJy5uSuv7uxhvnXXHMwbabU
OZ9qxvD9N6HP/oszvGlTUKdAQV2CP/SvbuxM6IPDLh2WbVVI8aGyxPtWLIg3TNWaxcKvMzPwPxcH
XmAlSRooNvgHW9G3va+ZG1Cjze7NAzlxhn9PseNfS2GMv7iOYTkCCub7YzUn3JwjlxQrO07Kr42T
DHsLPcYxAGuHY4i56kNFg18XNByeDbwg0rjYxr+/IJLAMrWmGKEWFKmVM8B/b0LkWJxzozOX+u0J
wsQiTYjbm8sU9NXfX2ocmyjJaB6yi46z5xoV5tpXiuDxz09Qm3Fi/7at/7ojQXfeYpgwkgyd4fW2
fqSZpGFCTZScFZ3iNrM8Not6r1QP9H2wluIO++E1accegiP9dsAiuk20OvtKH9TaCm1KPkQK/Pv3
UGjiPzxgAVLm/e+pjbDHnMDviSjnd8zRnrJm51W/+K0eneH4vS8B/etaUsx1PbKOHLm4Ftr+NM0i
qO819T2yovv2EZoU/UQrYTE986BPjFUqWeYsdHBUGyDB+xvDuzyCTsWHFTCjH7XK8R5NGGqbKlfy
Kyxd+W08yfJI859Vu9JQppXoVdfokPGKoI6FoMdeepXT47iImmTcisJrPoS4+/VAqFIx2BDaQP5c
FhNxGnaTFqfmqkwpsXuGX64KPW8/PrJN0pfmOEoQoWIp01CzsLUCOwbExKINvWSicWkBLz/zxN+D
9P6+GZPiLJODCsneXkwOoQPWO40JgzBn269JONEhQoPyLR+j6gB8jfC2gLrghvKu/nDmZZ/4qtBe
gmgEScHY0uaR96aCqYuCECg/oJ1d0fvFz29aewfhrbXtLE+7kayncL4IdeOgYAcjkq6q3mPN0kgO
wVz1o5P09v78m+b5YvGhM+osuKI8e+rWc4nyzU+i816aeYz5zyYA4i4u4sEtajs9M5+cGOU2DTiB
/GaO6JtlQG+vogBpy4QTMe9rSrrv00kjzjmcHVGpCcqdsDbv28fva85xpSZtseQ4iyt6ZaKWeejL
lY/TcM1z9NedkNL9+FXgbs6waspsYq70v72vXg81a/KJyXYwzmyKCfEtbgV7+w+uAiNX58tg5p+j
Z99eZUqxiAxpKQmNL7pbjmHhxi6n8kyA4YlpDxkwMjlTMEnThXh/FXaRGvFErCxsLMROCwjI9EaF
upuiWB+/IYePAEi1rmocLxeTHu6KwlQa+vcpzQOMZWBNMjzGZ770+bEshrajGmxdGHDwbJfTlkrO
S4r5jKvUZss8SeZaqM3FdshWlf4QjGFIqcS+5bR6ZsI88SgdTUXZxr0ZQl9OZTZNyFIpEG6Lnrpd
IesUxRaoKb3KzgVCzovR8iZ15L6ajV4OvvjirYH1s5qBpXzVRfk2QQflOpggA9VHYJ3px7JGOfzh
0eiwFtCgZsfDqrCYQElIQUyUkJ1hjAbd8jqtXfBUH8sS+DVNoyeESQrymJPOcp+jm2k56b1FTAyn
1H3uCULiQAde921rnPmIT40TCRcDViZLsDrLF99+Xr5I+87sSaQZCFs6EHtFZpba9pSBdO0yMlJl
rStx8giprNuqhTgHUj81WMhoAGFEzw9I/GKmyvNGZGajM4eklJ8tRSRXplM1V4nmF2d2NqcGiyQ4
QdLZMtnML767rFcnINYUqOnC3Axedj/SoidWavppetGljZzizAXn3/5+dOK/d1hdDPAytDwXjxZN
mR7aHZJnnOgGQeqefhGGIP0+OiIttk6cK9if2Jx5FmvYwIGz9bxMYHErUteqG32bg2o8Exv6+3vi
KrhjELnOHdxfzbw3K6WsA6AffiGAIJXmQ4RP8lub9833xAMw++cbkvMvXj435i723Y5m6voyeUKP
Azy3tA1ZTaiogwawi9Y1QmMyXMio8sbpO+xogd3PxSPZGRR++NvE1Upkmq4iuvB58vi3rExgnhkS
q04oa5Ihm5+h2iXTduhxkK4jDQ36yjDS9CnuSU1ZqWaCuDR3qvBqhLkVu2hN0VBhjy6/O2SyGOsw
oMSxokUrKG/munz0xobQ3TgjdoZMGwExpAlD+eqZWvMTnol6I5Eufcnt3kRjX/Cr+b262V9ILROP
QSbZ0jeI5+stOAP9KVAmAjN17CSXRN353KJZ+kcPwl7sMqyRivTIcidqLwA4kOMCM3DVJBX2mYDl
E+NW0+jQ0UNno0gD/f2UAFDSIslJhY9TS/0qBYZpj5p3OPOWf3/J1G+YdeTMdP5Nl4ylPa8tjYZ2
1MXjRWTo2d4uHGIdU/w5H7+UwdHJUenL8Cku5pioDDHOy1BQWE2T3YzZIFFplKgMuzGRZxaIE4dH
S2PpYyvPR8/pcbFCEJUUINniAJVZBbXrVmqwWXE13VZD0VOvBphQr7HukUtXUTqlGUbEqxHU4c4f
4uiulE5z5lH/2lkvPiiepK6REkQrXS4LD21hCGxE7DhorCRHlKZ1vYY3IPcK3BRrRefJviolow3X
Z2TN9DB/uCbSGXVeXkzUBn2QMqDSjYxzWGIFAF4HWx3PTJe/z8+8b9IQbI6ECEd+BSy9mWJyW89r
GtqSR5Tqr3WpDS4cTfmTQ7/+ox81k/Z91P74+Nhg889pBBG+QNLyfqxb0CzUgLI5SnVpXNLWxjak
htp+gl91Rity6v5sCgoqdSkHxde8Er+5v1ij/q3YmcT3z0EWYbVJRvdwV4U5mN/oGmDTdOaJnpi0
UXI4VJsEBxBzOZGitZRp5M/lkrYv93Uh9c/QiEFstgNoqo8/SMpN4DLZTDhyjtp4e3cZ2eZswuA2
sAwh2OrxoMreKC6VcjqXdn7qtrgC4HWyNhC9LuYnm9UODhtblqnR+r2VqoyOhJNbA57kH9wUY1FI
/kt3xGJt7ad0jIgRZSs7EreYs65iltOQwOYcTuMzFzs17TrwrRj8ljpPje+fYIAuR2YeExKc2fhq
RGG/5cBsvv75lk5cRWdhhdUIBRIczmLLrPkIBDQo8CjbtfQmxp+3n9QaI9M/uAz3gawLGbB05o/h
zWB31D6q8ThSFKSscSC52rgEy/6xjIN5n8wxypw3JWjNNPVXbsCbqzCRUQFTcazIpu7uBjgEIAYc
/cyHO28MF9OnTvlHiLmoTO12cS+yV+F4JApKBKgJq06kPz2tvdVC6zJXKKX8+cGdGNzMQnA9KVSz
eliL7yia2tEbDC7GAmN81XLL3jpq0O+qQP94ZYtSKod3lZOGIFdlMSENQrHNqAfsQvfTvqynwd7a
cBPPHHdPPD0C2KCMUHDCS7gsKEqIyHmE+hSfqmrtsUq0B0hV4qFsSBzwjV4/Uyz9NdMsXhcVNNOc
Rx73py72+QPRnSNPizpTQeN4bWVw76UmmqNCQfpuKrTpexhP2oM2xjlafb/t9j2/b/fn93jqto35
+2Jckv2zPJpOhomRlS0e7Z9i2pcR9F+LSLHPaJUjWpRNv//49Zg5VFvncyCPZzFuUr4RL5m4a79S
s0OFynJLSHPwCd/ttGLCVu7+fL0T45SOiGqYqKPRWJmLSbjqBorhv+rESt1uSYnXED75JkYB8+s/
uBLVM51SiSUpSr+fSsIIy6eVDGyVVXREPSlvqOC67CJpu/7DpQuLaptFTYuhOs/D7y+F4lEBB883
Xaritsat9lnxy+nKtIdzXZp5ml0MUhYuBzQuKF5VLid7GWC81j2uVOldfMuq8GBbygjtD+317IFJ
3U4FYwcjxTozwZxYAChxUeMyqPKjlV189VVDoj3NlVmnMNifeAYeDLNgOjM8Tgx/MTe5+OVsPPi7
90+SkoYDpIm5xbboodrK9JVuPfp1LfhRe/3HJ2jqF0yWFBCIh1rWMMCtcDDTmTNNaKCsBY6KcgUz
4QirZlNQTTkzTE49QjotcyeRlhftvPc3R6wjsixTSMxn5QA8wkp2fRuc+6JPXcVi8SK+B2G0WC5u
bLbm/F/GPaiYTzHE1E0fnT0bnLyIrtKCYY/IZLnY4aS4ferS4xyaJ3gozKKV15UKX+DjnzBVf6qr
3A2ykcWYy3Kj1IgIIAeD0+xOhHgNhhIPe65Fyj8Y3tRCMLwy985rzvt3E6DnYm/Ghn4qkP9h7nEu
0dTJM+Xi+QcvP1928dR26MZRY13MtlVlx+xrGQFDmGNbIKRhQzh6Dp1omg44wSRxHsUlKiYGYW6e
rZCcuPrM8NYN1i3mj8U9+qjQ/Fbt+ITTWP2cFLX/EraOfpMRVfThI4TNtgeR+zzVW78dWtSoRfsG
1nIVALJHpxZ2D0EOPmYwOv/Mivn7lMilaL9rVOHm+XexovSlHkyhnKhYK10JMNOQ4CDKUr5At7dI
bpiL5biC5pbh9s/D88SVObewIWYCYZBqi+8Zm81kKih+0ApJbxdzCH6IgVl94gw6S1JyI9yw2wtd
uFV0cf587d/X0Rnczu5LY7Kk57y4aydLUEVxulg1oR6u54MZyJ3IP4w5zs0/X+r3b91R6S/a6PsN
Cyr74lvH7FRBA6SkRZC8dRtjeT14Tffx9YXDBS0nOqUa3/xy2qLIWkTE7WI+HAlgliPhqvyWc6KD
E/eCaYBWKZsCvvVfVZg3O387BwvNioAfAmzS3iwxdBrk03943nIY+swi9N05ti+bKEidUkMrECiD
mQcoj2h/5QA2Wde1mA5/fjnzgvh+RuFSuqCqLgjU+K1sNAZ6n6Kh44awHT76bWvfE6DVviCpU++Y
o4NNF+jahxcyLkpTksWMRg2T8/vJEgSwk6ATp8iJX/EZ/364gtjvv/751k68K7YZSFIIOoSqaC2m
K5I8RGjpEyOCY/QWDqfABg818Z9chSmZ4xNnvuVVCkRWeOu4SgW+e8NrQ8KQJtOZq5z4XJmg5qPZ
3FmlN/P+idU8niBuQDnRNpk2lC0ntIf2tEbF3p+Zek+U7ZgNOQhabGnYYS8tPz1ds3GkULYqrRz2
dJhDU1KsGDMqZQTtMLACPIU9dK1aQ2OHKzn9zlHVmS3BotolSpBszEr29xEYZreXo/hwnXierZG+
IgZg5sSz9e6MX5n5KAb2yysDqfRe5JbKLwnPzVq/7yS5Ct8DBR/apTzM91chOt0LHYyJK9/yzS+G
ZWXHuIajtk6w46xZIMMzr/jEcBU0s/W5ocIpfFkSHO3G8QtYSzAQTPWqT4xpCyNyPNNQOXUVNkNz
QYFTm7FsqOgKQtcpNGEhW6nxiZ/xtfXac1/eiWL0PBFLZ1bZUMPSFttwLNSg95u5i5EX4mpWpR/M
KSse6qrJ4pUV+tmXNI4LaNBZfhWrfvJ9igNcsH0X1VcwGtIzs9yJz4dKw6wUo/ZEiXcxZMYKQAXp
obxMDpf3IrXCXW6WzYNoJv3Mon7iUiw+1O7m6QCf4uJLFXiz1UpH2xGlTXCTRnVyCfGzhujsVWc+
hFOXogyFFAWVIEeqxaUAp2Z/t+DK3C5fIRrWuzHySrfrQDGcWcRPfA5y3qdTDGRTRpnj/efQgp7y
EMJQ3cAisy+nIboOFBIm8FMo23oMzzVoT4xTeqYUWpnz5mPh4o05ghOIraWCqrwnNxH8jL2pjtWZ
uW75BHlmWEVplxoUL6izLu6qb2TZYG+h5dfSCMKpZLqq7YePsAQ+qiE0VE2d1QmU+3lV2BzfP0Bz
pO1Xg1LH2x3nayVWI4yhcFT+vBppy+c2X4ZSMKp9egsE7SyPPE09dXHHZWa+iEzlLgZ3ZoSJOw3g
FitrM0ENHSDIr2SkwXzxPk2qv0IV76b6x3LR+dDm38IST1Ve8l0tKyh6MnaTatG8lVmCS8gXOst8
Y+9yx2jcP9/377dNMYiBqfMuKQrZyxdpEo0Afn5WVBXR0SE27KLWgbF+/Cr0Gmi0/uqwi8WOgpQB
fKJ8+quyNodnDff9l1JkXz98EYakKZCassdkZL4fKGPZBgWuDoHdkdCIINbrtZDhR7ctc3Q28zKW
W4cqKRd7fxWz6JtsAHS4ig273Jjsay8k9Jhzr0Us5435OogQQC6gtuCIM7+4NxtmnXjmnqa2sYJl
Jb/lKBqfu9RKniczhysw6VbxswG9+CkmBuYFHkj5gisDOx6iPaLuAuRrHTmUKdJ/YCvjLROeLPdq
n1hHQNOq9RinI8Azk+jRageASTn4U174eyvEH9FqnYV1rqYfdGAPnF1mGTiIFawP49sIuGjahP6o
7LMuNyD/TqMB+I1PBfa2jr0DN0UFBLjS+/IykD3Rl9h3miej8tjnpcnQ+vsC8ki1Zg2x90lVKy91
6xA02nUpPphBN0O5zdQkJhGEtLvR39ueoprrnE2pfzM4bXwNjmn83AkN6n0jc3kT8OHW2yQmOXGb
pNVU4JYbp+qgiqTE4p2n6Ze8aYMHewwLcpFAhFylVWk8qtBrX4peF+SoJSV+QqjQabrDiOl7G1sO
BPkIM36GkVcOcGwHoW0rZ4DRUEYe814QEll0iIg8gAzIzs7feTbYlq1hgxNcxUIH3aMQFJQC6jIz
2y0IByTmCLmV/ykoAXOtK3PG1vlOl1ykA418IiZDYCde2WLgLhSlKtamWfYvhVpon8kULDs4SB78
vCnLnEchB7M+BHU+fQsMAhFXtTPAyGF6q+5kkMS3oqsw/NSQ7b+ybYFi00dVTi5GJaHeNDD5y7UM
q17F/JeUV7piiM96nuEGHaQZf1b5e8Z505n7Wol1bNqDXbbbqcEd5naOx/QfoWomDBLyOBuDCRk2
ENS+JwFYLUr8TqVugk3N9M+dF8LC92GNzWzVHBtuacnye+YT5HyFsmoCb0aEyKOvxuqw0dPI+2KV
Y+ftLaCf9xbBP7cFgKdDNLbOIQxEdVSJaF0byOZWPT6C51HxzM+U8GtzhQSV1DLFaMDlepMR0QIC
WVuujahT8HhYWjrsQOw439UB7r5bpP3AYLdtMOF2WimvrG2wUVTPKdZRW0JCtpF8gHpxgv6+kt1U
uGXBjhOjX1mmR6pn4I5M7E6Ry+k3VolA6KzPXZ3/zaBOvoEpStLd5NnDZebYFY74xon2CcQ/7Lq6
ACYDWVaD7AEy6Tu5mtZr36Ds2USD6lVbo4iCLwPFhsyFzQ8uDaEN4blqXhlYCwmbBlucFbjQxqho
gw3tiumygrE63KCjMF+CKiTMpXcyWW5JLGkIC21MFA6ihIN2Gel21N/IujKMR7IIyU817dHnYyiT
xl9nIkoNNzGdviIFABYzifR9/RTMLaod1olQR48jO+8pMmo1vQqnoMd4o1Tx1wpWXkFYQylh+Jfh
+CWpxxJDXoZh1n4uJ2Xaag4QpcvMTON+X6A8zOjW1d1TFUwYcUoLBs8atAxA9lgWmKjqoau+turQ
3fuaJF3M4VkcMiOyQ0R9tR0eC9nqk9tovmWu0iIROM0E22f0OoC9V7jTbeKRKz/EE59h3ceVReLq
pQzUVNtH8MQu87IicKdrIl7elIjnFDTlA/N//Vw0Kd0S2wDkhr6vmOVLRfFUdGPtbMHJlA4MTl21
OVZVcQVBvG9uohEI6HpQawD+SEf5hxJjx+eA+ODbbjTDBpiXPgHQpEWdUPeeo06VvpI/ofBsfWEl
L5Bs/dvYKyVg4BRr1s4bZvy9T2KJM6fIFfhuvUAMLinohGGQn116m8YPjZsmLXXdJZ6jz9cORB5Y
OiFRfW6D2Nffp1adjP5maIpWP1AXTXz4xE7WP44V0VP+3zE1QWWLz6Xo5rw12WjPHlDs56plKji2
mhyMFxDo7GIOnWfQ6iRU3Lsa+X5h12aV/qRoHSk+lR7qEKhizAgbkrDjW+ppjE14nHWIhUwxedia
nXpwQsmLwvAeYZWzY+D7Op5zxkACBnhDxOd4TZxFN7mym/2e8JnLYUPMs7gG2VM8hpOlYvBGRCOP
ZtB2P5BwTSUeTaN/iAlpCPMv8IHK4FA2lfiUpm5RVOaxVY305+hXMKS8QE7HGP42tnPHw64xN5r0
DZ9G3a5bzvOE4GkK51lCo2xyMwwtPhoB8rR1men2QTaKqrmZWqrPcPah2EbKaL8qAcp97m9IfhT4
WcnMkoNO1DvF7olZBnfhJsy78UVx8uATfknSsHrDTrAq80FRC0+SkBiyqYgYwLAgzA3SY+uehJnu
jiQW0p6R5HtHQ1HjeE1SHb+dDMTR2UjTJO0alHi7s9HiZK4pSs4eU9qGh7Cx+2BrkDtGcVYEJNzz
XKFsz7k5QNIGjwToPg7vGtD804YlrGpXjT3KfeeUzoOtxjAB69EclJVK/0m6ms+UsRFMeXcEr5Bp
EcQtMQpsChS+fceaujXBwsoF6P0OqPxUtskeMoBzN3ndINZqXJbXLYEM121jCZKbgwkaHTp4zNB5
bd4y0KdhDe1M5t80Ihu8taCK312PAyq/q3qIc+9mIucQOl9DwN5PEmBIZYcMYqs3RFAQZFVjMRHP
Q0K2xY70Jau5UVsRMneQjgPfyQwiyC+TGZj3oaiZ+0ITKtqW3Dxhfq31eBhJAwZku9MrkIfI2ScJ
mj3RR+3ecXqp75TYC/QDR568PQSTlRRbLQh7ufWi2scO7ST9S1U0gDbGqDXuydzwIBQPaSDsfZ7M
6DoAWAxVTsQyeyKg1fj55w3xb4c0bT6ioRWgic9xbdn2MuK4Zjof8TGMPY5nPQVvIvz4xiKm8/bP
l1r2V9itzs2V+dCC8J/Ow/vdqgJ9ywqMSawsVKasSyZwegIRGZaNM2wrwO/H0K/1Q12MExjGNtv8
+fonbxXRAgW+WQi51BD0MSS4IK05xoSTsy0baXwqPWNw7aQqz7Q9fjsxcat04znSmzMJR10cM4I4
y/XRnrkZhAa4iibGXVk0wwdLFDxQm2oTRmCH9gpit8UDJQHEg+NGzFUNSwG2e4UoTDSIpuCO/vnZ
nXh36DnnegEyJroNi2rIRNrL1EzId8FUq5SzDcSxMsTBbwemcc1EFm6jqSD5NLKKYy89+9ufr3/q
gf5q5iB5gC60vH4ZKVbGFg5JuU0E5Dh65C4DaD9zl6dGCLYXqhZYh5AgLc73AKyJRHJ6AsGqvNiI
Qak3wmJjAZHO+fAIoThPM4MOBFKq346IVSPauMpspB2hQwQpXYErs5b2j48+tvkq+BpY2aguaYuT
uwbmkSAnwsn1EF213tmD2w9Rc+ax/V4X0WZLCGJ4/sICO1t3355DwxASiOVzGaVO+hvO39YmkmCD
UEDDA63qwr4e6oHUa9IqriHEKZt8jAkpkohNDnYNc1PkUNstxcnONEPmT+BtBwYozFxlRxRBM44v
ZPGJAK2tIZugoBGTqb74EA+2KgvwFhh34dp41EhyaoNzQpDfRytXRR40S4Wo1IrF+Z/M1TZnSZ1n
Oo1kn5TMEcIUjDPz2cmr4LmjJUev31w2skg97RtmTgGdObW3ddp/UdXhXMPi9xID3lSMYDMVjnuy
50/mTYmBBS20fZP1Af0+PJ5Ga78SYYFfvo6tOyKBh79v6v9M8P8xv5//3QS/aqs2+x6+dcDPf+Bf
oeDqX7O2RjD5oj6HzcdQ+NsBrzszqpxOAv0Gvis5ywb+5YBXsLnz//GPNV2nRwx98X8s8Ir4S6D0
1likEAGAEkc+/oFUcPtXZ+Pf35mknMYP41ujh8bVfqtERVULzMYoPkPSUe9q/DCpQ5JGrITqcajt
fTAm4hiYZJH0Grv2/skgPos0TIP97owGMeVDZzwMuK/ASHEIAZKmhyNnDv4AgBhbuW+mh2IctiqM
oDy9KBvvMm+7lnKTr30x/KOh32vKS9KYe72hUViRZtG2nfI5174XneY200Wp7zML+k0NLae6aGH7
H7JKJK6lVeU6jwhPqKgIBFqzsUhj8UzPhTvwwyNiJ9N6IlTqcOZq55HbepGyrqDYlf5NlBjOBq/O
IREAltg7mdH1YAPznO5J9WZDa/oPgU8IcNcfy045Eja2It1uLTv4HVqcE0PRkLvR1galf3ZGVaSu
grDbeVW5V5p2V+mz+yfZBVK9KAlP97rnzqKwQgN5YvOouIHpf89Twtaa6KoXV7mqrzNMv2jRK18l
Xo5W8Hoy2mPd8fvrdhORVQZq2Q2grMAlXwdsh/vQdts6Wav6uOmbn0oeuHb6E3wJeTL5Lq8+2c53
SkdkI5UUhybnnqLadaMRJ14TFrMjenANXukqluanaTBBGGkgnwdK/VsH/htVhZUEYWy0wY+g7oGm
mG4qqRbEVvQ5Iue3BJRN7XBvj5QDNAqOKwUKzJUaklURRv5RSS918RIP8qtpxrRJdeVpSl8jZ3AV
6wpw6KHrY2NjFA1WVU1/9dop2yVq2F5g4arh4gAoyyTZnZQ6TVSGJi9ZUvAk/DTwpfpY9qZLJe+z
lmE2CjnUBfKLGU5QkPrrtO0wsAmrPsLguXWaKdiF9kWWayEP/5D4iisTX14MdExDzqLGldGJzdj1
WwHWbGBuDKbyItc4wuNxAELCiM6rI2W+jQpX2pgjV4Lqp0Y8qmOnO+EQRtOGWw2b76oQWgVemKA6
nxKA4dlXZG/NcWarsvBcC/5aQqi0slMsjKC/IIKqv9OgAitj6UIv31utuuEtryOl2GhJT0juAPlK
cXs7cqf4rsWbRwV4huiQImqPO6UAri3CG8+amendNu20O10Ya9V+ECGFkqrX137luEpNvdM4qD3Y
OVvuQSmWaE+OYSfWEYUgJdxm9bc6fwTwEkBRCYaVLobD6CUbQgOcW82ps4PUjHVsTOtxVC4KCOtt
RNBv+zwQPGlmd60sDnrQME7VDTyo4gZIfQrTdtwPan/fDnKnTfmNAKMn1WplgEfHGNp6hATd9/kX
L1SOGtVJMoBcDrAuqeP1Vh2uo2aOEWqpAqgXdTRsrP6nMn0J1a86uLyEYPE7TPRukQfNSm17IFWX
2XBo5H1c+8E6TUW7bdo7LSLvS03heR8H0T+0ZXSY6rucjz/sqsY1o+wSANs+xOnuWTd6529C01u3
ur8uJ/CPY/zaIM0MerNbexAB9LDYoA3deZF5MApSM2PlNo+fzED/6flYeQmZarvHwQu/epKvwZ4y
RtVrZvVrIuJXBPO6VTPAp39tCsJWvRhAMF8aHdR1ya7V0z+lPUBAPvNChVhd9uth+uEpP6mwERsq
14W870x910R3UeQxRVx3MnQuJkP7KulpyYQkP81/RVLdrpL6U27K3C3RA0glvkxls5rAd0PMgxdI
XM8YHG3R31ZzMgLDJSVqnGIdQldqNvtOiG0y9h31MXXYUptek6GwIoF41XQ8mviumb449oujgJzq
ecJBtqWEQ5xb72x8tdvB6/f48ZiC10oZewCfu59WNR0nW7mchgc1OLCF49xu3wmjeARf5gZ+9VQI
a0ca5z7WPAIj08w8JHnJHO/7znRpgzlyAfpcVzJsrok6LzFPhMlrLYNbRSfnzYL7Y6XOM2FisCma
O45F/gqs9FPNWlNl8fBMiHm0VjJHu/TjevP/2TuP5bqxQ12/yinP0YUcBneygZ25KWaKnKBIikJO
ayE//f1AtX1Fqq94NHfZ5bLLLQEbwEp/bNDOeUYVrZAwNTgJoacLi9hCsGbLwsQyDMmR9tZzQbbs
o5eqvtpoe+LIT8NsB7Ul7E3dJv15VZEJpVVDesj0bkNWtLprTK1bVwnc/hzJq6aINcD5lmenOvke
e6Th+ansie2u4/HeFoncRl4ubg0qA6F7iO6yFfnaD55+r6ky2wn4gFVvS9O3Kh0YtqSkns77Q2ip
YxCVYdCGYEw95ZBbORQdgJe2MSu26I37UtRadKRJI9oD7wJ9D1QqEmrWwRc53W1ouS346QyH4DIT
VYnVB8nSXITO8D4GI0viYSEykjs5SFQeLP6eM1xauceIjE/NqN2GSkhOhRoR8kiVORG8d97EsxPm
lUzsaIux96Kf3WGPKj5IVeL0yIYuKdEa683YHjGzfjdV0q8cNBLPWlM7h0iGKmia3Wk0bHrpvGCD
uC0rFXDejbVbmg8OWd8dJzPejd58T2NCEM7jS9JSFcAvMDdkdfuTZe89MnC01k0ClDdMeV0RNEuT
E4uSb1iEiYEgJfA/XdA28b1aDl8rS7+vsQhEmUhWVdnv46K5KGqxUSp5L5xhS2V0HNg6RSnQr+4m
Kpsd6bxjWwQ5a78k4JvlZVWrMx+V1QzAX4qyo81vRWM7DzNBJLfwy7Q2HuGO3O+F64ljXpcyUEn0
vKsJmtxwVAb+taSx1jpE/T75sxPrapsYdBTZsr1sFaOmVUuaX3IHqGmTJbGFBbUNu5vSrCj0SJPo
EYQwxipTCqH5dWzSJyyRgdsVu4ZapzF1VU9M2nXiDIFVT45vd7V+UYYmG6IE0Uk5ZM5WmJN56YqM
areansS7sLbNeG+3Zn0ZWkZFEaCRsvhP1GDvaCWn3WMot9ncZAI9IHJsplCXiogygSyii7HyDshx
2VE63eDlq05mxSEjBxFkH+3EkVFNlzvqhwdzUpagz6I9Mzmu0EHoSOuxxCDoBDlFKM+YqsTGbpTu
K+7fcN13LaH8BDJrEUlkNdVaSBicg9u3+ZnZmQ57xazdMydaa7OPpk02xwaFqMDYLgmo20LJ5mNr
RCTCDiwcrTaVJ6VFg5eZL8Ij/wWjMNuLu46+3X27dFhNmRatKmCUM2MMh2tFxuODyd2f2zEL0pCG
RuBRIIUWWdqX8GfuyZNjdcmthPskHa+cPOwDUtiZpVJxl02at089ktmsooOy5Abmlw7T+jbXnD2F
gSShFW54wWKMbI/y2oAk/pD9oHrMakM577SqfC4TtbyLnao6s6CZGHqpTnycy/VK+LugkiAlvhGv
DTONb6WTDGdJ3ZAuUAe5Z6wzIrE2qUE9Mo7a5qCWpQgUK7uNcnE/aUq49RaPhGsrNAOJNfmh2qNT
z9UhynXqPEtrulHmrHoqAGruAF3DdUXG8U6q7JRz0mODEDcVYb2ufUuLYrxRhkrfEaGq+U0zULcn
CvZWk6vEGy+LLr1UAyp3OxhE0XQUR/fplZnbLwnQuCjb+4GeycS9nBs4q+imqeZhrYZ9dsriej+k
SwgkScW70Br2YRTGX+hKy9bm0N8kbkhCpZA0JJOlemaO5g3qr8Gf1eakhAMHoBAiQLNCVBlJ8kod
puLTOKMSP+Wc6c14LarRJ1jnbW9Irj4Pt9aEPEuoAJ9pY48SXOlA+1+1zrlLe9Xyxdhu+tS6oPhM
HuzePEszmCD2/lOeXAEnt6DhrMRhmsCrJAqAYDTfW4p+X1ojW1saHI5t3PiR3pLu13tXuRtRmxcd
J2+GHjSGS6Sk90hILlpDykMrO04HTY67o9S3XiNvp958qJZzi84hJXKyg6Y3REhPSIHtITv1NmV5
pbd0knrmOAaxw4diewck9Pk1kymbYqHNm0opphV9DdZGYJyKklGcisTU93CSXnrheLIO0ODLV1jw
JjDiMNwL0lqgeBT3NIZTmWwUmhD2LLJWshKhN2wY9PKU5V13npHWt+0QCBAhQC42I6NAQzU2ZRAJ
p5NBlcOj501UMJ/GPZ3THvh60VILE8RuoZ9NMwEAPBMpvvUD5eV+XldqgJ5tCAZRxc+ybXjaRnyo
J0XKsxYlGBw7JUyraiAlktrDblPTg5EcbTmCOO0so56/KgSCrxtaUe1Je03VeitI4Q6yuGrhjOwH
DsXpSpnHJ2g+ahKUyNu/4Qj/RVT+BV/6O0jl+nV6iV/z/FX+jKq8/aEfsIpl/4U3wSXAiuw506bM
7d+wisn/s9C9mDYXjMTUf4JVjL9w/6EgJfUJISqAB5DZ38mCiqby5zCPgOgursgleeUPYJUFW/t/
oApZT0DuyM1IsnJID4M6eY+9lbQr66Gns1POacadKlesIiobwUdG74/EV39fCvyIaDz+TZjKh0uZ
BMqD7nCICqd4AWKZfJz8z2wEy1VQ50Hh4n4CxUI2/v4qTYVcI2lyBZSHmGRbSJMi9Mj9I2j97Spk
SpNWBCeCPu6jSq9T+Q1hjqKf5zTvitBg69fCJ//0LV38eA3/U3bFBTvrVtIPuIC4798OEjIsdwRQ
oDv8xZxJSqM1zHkZ+9T0fGu6swYZFYwzh9nOTxfP5uwcaqaaasrPrI5w90INrKgKKg6t1GySMX6h
1+rJmePr39/Ze8x7+f0ecC2J0RgP3CUF7f1TbmNJ8rPKmTMttNBv2uK6ijiueW48UKNpTkFIRP/q
99f8QAH8uOhiEQEnxiGifwyM7GOcJ2i3CB8uU3c/kvW3b9F5+dPoyK2FcDAY0CitXcpS973Xq74g
+6GM7XFLKjHnNzul73OJCfz9fem/jqE3R/ybr8pivH745EAtJq+VJYdpqnimoPLIExSargROSiPz
CliIk3SkwdfO+Xhtj3qFEsKr7l0oeh/Z5XDm0s6wnZ04ooHMiV6ptI3YOdIyy56orqJHmguVIy6o
+arX+7EMlJCVO1USom3pWyx8YSTkJP/+Z72H/t+eNhF3i3994ZDQZr5/xYPttIMcVTL/HfhvA13d
tonMIfj9Vd5j/39fBW0hEkONFLWPDr85MyZ6y40YHEqd13llj8EcFZxWsf75dF47n0xC//Su+DBd
DMH8y1sm3Z+5BtNMOLGNFiMqzh0fHRsqgmIiXHkaPpPy/tMDBGzAUMi0z2RhvL+UyKcM9ZkW+w7S
+RUSBNpHUv0zxvmNMHw/R2AlxeiJT2bB2c0PhKLW1TjDVZ7gbHrleTKohHq7LSHGiWtu29pRYaMS
Y9N1FO7lNNx8CVNN38z2EK+GUx8u1YvDvs6uic+lFJLYyosYEQ+qS8XaNXr6iC0sCapI6TY0685r
7A8SpemorvOUPpU+ampfz/EHIL7JP5n/fp3+PMItF2k8LqpFtf7+CVIVXY1dPHLEyY3MT6iH9vU5
A0/3EDp2GIgJbQIU5iT3yVfyD6/OxjdDFsASJ/WLrJwiCBIiGoewfbZiO69B16IsjQ6///b/YRJl
2bV01AJIIY2P3PowOrko9TD2eywlrFfTuEXkTapf79m+O0zxBqVd88lF/+mZOmw6kPSi5lU/Ojtq
q1V7lkfwRoK7fWwA2Zniudk1ZeDNTiRact8ZU75xnTL5sUn83zYRLWsG6zJbDMhbhoO13NlPNF/G
GJmHJT5w6qYOUEsZF+li98ls/A8DHOPGkkrBIsEm6sMAd1uT86FDc3xuqRS26joxxo06oXlVok8+
z7fN0c9Dj/0bWnUIMIM0GfipZXL76RfpU8wGpEUfnwntsQbPjLsxsIk32A5CLxfs4jpyWrlR3Dq5
mER5Exf5QA6Yq9MM6ubbujG6/ajDRNH2nv7h4/5xcw4JHYtvk9nh/c15IWCaoXFzc2fFlwNVL6dQ
TuonI0X/OFQ+XubDW63Qc9ggiCbguTettQkQLO5ry0eOPT+jXo330grlmYrK7KbJkd1WnVUESRd3
lxTUWUErwpeRNACwJiB/4WndRpmKh0WODks2RJe9l9LZ46TF2kAVRntrUYAzea+/H4vLjvrdVos9
NftgfZmrGfqQne8fFxMzUs8Gfqx13bXrJc03+nm8OwYu1pjE6Z7bsEzY7+gZ5SE011j+IDXO2rT+
9KtaxvlD3SqR5psMXgoINCdaZxlJncjeDe06p7MHRW5laY3fea05UtIDDO1rhM5FHJWTfEGK6VW3
umiBq+fsM//P23Lz/mNFS4yEYtmtMWd/NAw3c0iaPgLIVdORI1sl1fDAz8rXYxJzgnbYNXKO6ZEX
q2LNAWe4Sjj9Jl5pr1Hl+4W0zE9mon944mRzkAICfol2xPuwPkq9ibzMpNA4dKvxLreM70pjoR9u
qNqwTToJfv+G39zYHx4ABjJcQircss2q/P4NF21mypLBDEw++sjezjJ0djinM8XvukJsoUrZmMnQ
hnRqsnVFtRMazPGTYakv+6b3t8GQYNJn/8rsS6Dr+9uY3IwOBYKOV4ZeoDBSs+im7WyoKD79s464
RPiX2TrpuayOytzm/uA1aJCLyl3Xo4RaqFO8AjqJdHVdZIdENC2NFaZ3g20IWs4yX4k/+sR0+HFS
5RiKFc5EokFwAWD/h0GO0hmUIWyVlS0m8mFK5SWPYKyRoH1mOPnHK6Fm4WBLlzlBJ++fTts0tejB
2KCwy+9FUTTb2qI4ih5v5ZPv4ePqy2/Cma0S9YN1BPXScic/Td5TbU6aJbxoKYy2do/7ESfkpioG
aMxEKz/ZTP/yrROo7NlEZWB8Zen1PlwMRXvXeEPFTkbO+hbOMAYlN7cowNwcrOz3X/qvv8zlTEYm
Hud6tJAf06m9uhldGtsiFAZzSDhBX4m1VoUNellLXGbI7I5anH0WAP8hP4kJ+U3nwX4GfxxH1V+0
QuYMfKqUmT/CDoA63vTFeKoQKKbCO6bJcMgIS0rj4Yx93SeD6pevhuGEaR9PrAugQf7k+3eZT1aH
shzprBH38PRhHUJXURyHwvSzN/nLw+VS9A/Cp3FJoJMPOrQ0rNuGKh/2FxHu6F542Soea2dd1lIJ
stRCwVw37eb3b/SDH3d5tksS1lKCidCTsMMPc1evC4LGUbH4CYeyLQrmNEjRWByaYaB1N9Pp3vN8
JzXqL3XUmmeNCFvEx3hURJTdfnIvyy98N4Et97JoJJfoZLLUPnzLbtI3Mx5y3nM7KoHuyBHFRNOp
qNyG2idCtt7WYa/Se78pSjaaaknqqdqdPrmNZXl4dxsEEaE2ZE4yFkf9xyApdTBNVeYF1THsri+Y
SuqTrdfVRnDcCgwv+pZZIoT/GhJqL0ftix3WctsO2hSAHFgvY2Fs3+7ovyDovzSLUfD/15WdnvLk
Z/jz7R//u1flLwYLui3wT2yVS/bzv+FPhYoUjnakmQNxItTmSPAfWZluLYqzRXDIyYht+pIQ8O9i
FfUvgi6wxwKZLlmEqvUn6CcitvdfEbI27ow9Db0GLLrGm/3xp1XA1ZSWAGe5MYE6rF2VknkQUO+X
tF+NgTuDfFCEW66TwptdP8FzNwRKhh7l6KEk8LaW3dT9lTHWuoNLvnVSqq7JRvkeN4SSHp0h7Nde
4RBsKamLkns97YxyE9GpRG+2G9XxSpvVONzUCCG6OydTZOOPxjxoGLRFRTIax1/va+PAJMVEzybl
cO2yWmXf3GEk43dloHbH8VwWhfyWxlnypTAkrXZxlQ/Jt1HqbYqzTwjYugm50Jc4EQk64AzBaKem
pnOZxPOI8aKcmU9QJWjhjeoMntji2xgDaJebdvBeKg+cwAnpnBPZZWgqZ6BN5AUZSp7Cb1smhuCi
azWdkd62NdKdynPvVFU8Qm1q0X40Q0OlxpJcZczEt2YS35tN6x3mBpnOuraonwyUdEacRJABWUFz
bUCZlJEjEXegSL0zK0m3ZGgoIwoPOv6i4+BlDYa3JJZ3ppIq89aWMTWeCY6Muxn+HkabXyDKfTZW
xpdKccKzDrOu3FSZMqLQUKgCJE2/2EvdziUUlNBuiGYB9Yixo2Q+VB5c2VzhivFDpBFXRmFiB9Fw
iqHb06p4fE7dMRk3FUWp6nacTCO6mBWU/qwKnnzWpRaeGyHphZeCVSkir1Dk+arIJv1Bb7rpKaO9
/XIgzgoJUXwaQssOZGZQopG4jX3lKf3tXLb6fko04zWXWjyzbs6DxIo52nG8KUcCE19MGK4Iu4rM
0i3qj7E7EaBDs53Sev3XhOSueqUSNL/FFiryxxSSCvMWzbVtgE6pRkTWDk14FRPugB6AVkcjIIgv
c14TOv+012x27BHnUtsM+0lIT5znY6Fi4urr3AD4VbWsLeiZozy1Ie5XakB5O6Ks0nqmFTHN1H2t
jon+Yjuh00RIxkj2XKuk0cf3NVIY58FRJ5UOQMG69ppwZm7ha41YzKte9CgZthJAqQI+hRAzq0AH
DT11sx46AoEmg3I9lUThrbNKyurZCwcaSax+bJzremxFcmtEUqoD4r4EzxWqJqR2EOhNKy+k6iX5
eevmOG2DWFVzbRdqwtXWxPhYBo6DToOz8w0njVzF72HeHX1vV0N1zFLb3WZWL7b6IMtzt0FM10jj
FGPGLGl5T6dr6umcxzprouMbyhY5Fq2qJc1mZIJlz8VAv2HSZC5mPLWrfW2eBwp5Bm9Deka5Uzgw
blMvLNFJqg4KGhQAVbmo63Q/xF90RFyfjytnKrMbkiMrZ4UNlc8367q7qevEkTku3dntbB/KlJ05
zOX3NDWj87EOb3KhuVcVdbMHNXd47lXUSO4Zl8KqHxgPgkPxl6IejRs313F2JyhXtyoz4WEge4Nq
tzAdNpPST5tIG+1b1RLzpVdP8kCOUnsmJtH7kxR2EJHftwWvi0efdIj+3izMul/3jUFkdeIxmRKk
IdRto4OJt9Jwj6rbdZhxm6ncppnb7+Z6qh70ElN4rwNw43ChBzB2sZGbiY7cFZ1ioOEk8tuaPkvw
f2Wv54ly6np5oVFVi1lWqghdcB3OzUzPfMg5bzUK2/V1ZII3jkUqvJe23RG5orfOByqBZ61Qfbuf
SM9VxmerV4adZTXiqpXEailq4vomxgRf6ZET6SbqMMVUtKOZuO1hiof4azRljq+QOh+Eqi02ztih
Yyia68wR4ca2EV8OLtKi2cImHOVdep4UVnWWKkJcJVRe7Ht6gh8KoS5WAUNRbpq4ftYtT2yScei+
Rq7TXWIbHFddVBkrrQGfc/A7ElISH1W85lQIqp4fKkW/p/rnKZr7pFpp/MPLJ6+daKvjH3H1mQ4+
mQQj3uxNUcsJIxueHoVk4V2s28O+Gx39NMaK+VVPdftoun2970VSH1BrHdmCymC2W4KMZ9VaV0jN
d6b0JMIfaio7OzIOY2+Fp6iKw62hWPpurCvxNIU9hw9Jpapdp2Eg9aLbeXP77PAK11ai61fNgBC0
yOOzLErLnWZPxtHEpPyQqzZSHZUQhY2JyLvwKR7ESEpT/EVN+NnNwNbwgY04MZE5JYvbNrHKfeW0
xoUWTwR0RKGr7t3I6JAlRkN5hy/vsqLB1heKql8pHNXQmcbNxlZr7FOcpy97R73uheXsjCK1HwWb
f79IBmOTIGnzJ3IWDoNZGvfe5FhBqguahqzxRck7ppbEEDp/30JPkVpGgOWKGsseZ2xqXKsE+lMP
M1LKyG6ou6I2Gd3qQDc2U5frixLpXUMBLh9QrZzayO0QfagzWTeias9jbVnFkdfDAiopnOOmnA3n
sons5gxvYPp9mCNDnnVqnCYWwkjF6BKYBqfqyN8TG2gNDePPdojRkQMG2i7LDs3ObiS06ALPfQeT
1CDEs5U1Qsa0gZD1rCQTAxXYuSAaNkLDhmqrIyjNTWNDXV64iNVruGtdquN+6HDV+TT6xt05ghtZ
vBLUY4dPOibGTKVe3WofW6lV+2ZGzq01pbcZcySDWdE+EscxkWk/pLtUWsmFKzku2HRE32Qkjrhb
hcp26AvoAWp8acDelOWQFn5H3fhVq/AWyizUTqlnt2shLOrA6oL2VjKd5102d9jNCRv0B4eohcmh
J9rsJf25rWuIvZZ0/V5RpuRsjq3iruxGkqzz2qleBj1kY2VVcUxNaVUFYVk6mFXz29Kyadk1Feew
1I76wspwYTpR+lQ3BDEpXT0ouN6tDo0/JXb5MGcejcSzy9D3pnspvWpXgCnRIjFbryl2SN/WE2UL
hfs0oFML1MjRLt0+B4wr7PYKAyPTBn8hn03aOd3eS5NYWREZXLI9g/uVmX1dS9cNaAslX84iI/5F
HxG6e+3g3KI9/4rNs70u2ddEqCJT51LqvYEUnklLVfQGcX4HY5PT+dce60qiux4jGn4GMywaFp28
TLczpeinrpnjx3H0rjWaNi9qdr8bDM5LI3KcXuCaIxN87CXtmEVY51QBlF0K724Xj2Nv4sZPbX03
V1Z9Mgif9B2rQSYWO/muopZXXznC7W7cxB5RJTktXoFZt1aaYvV7F/IUFX9js2DMz4qHOLDtQS4t
6o2/ts5EQnPYoyHAJjgiv9IrYjPKRLOmHUQ8Hgh828alPbvq185o+nklyZeHgYt6+35wG/NlLlR5
y8rYl35LyysPkECPuIyZw0dD26d2qt3Ek6ufLGWI7vBXpc+ZmCL0q1013va62uycsViW8mKI1+Wk
6KcpyuUJvlk9FVqB5pO/wkNQWatnM66/m1Jrm6M5waSiFcxMM9Bm9jG1NcW3kN7RyZTJOG9mQ2mv
e21ANG2RD0pD/Dgitqb4QT5GNtqGINNJY3wdi9K94k7vhRIiRUe9nNFCXCf4E9wG5+lJNFJMX6ZQ
HaN72ug1/UsKFe26K3ScM+5jlfi1G41C6/qkKFWorwjmRasXR52k1ZfMjMr0VpRpp/3BKxrW806M
inXSenWW66gwVLIy8nrUDmZEgfLG6UlbW/U6uUU71+rJkAvpXFW0PPdHmYQ7oRX7JbvA7zkXAM80
9/wulKsDtRaiZkTFCgvgiv1avS8MMlsUIquOQ2c9Z2E2nqbZ8nD9mOmxyGS8KohCWLUDpK3dWRSi
OUDquYZYiq60CIFoeoytCa4lzutdGyfF3iYFbm9ZxUOf5ZedDlSamyz6ztQ/hDo79JpRHYxZrmwp
SfH2dqfH3xigxnXE1O2b7aA/tBjsbrXGyw7eoIXbhMq9E5Mpbg/FQnamGGryJO0mP45hbzypaMPb
c4L1xpdR2hRAm0KZYo5KpPbs+4njYKDltkjP2cXbjwtXNx+GXgNrN9O8bb5obZfm90Uyja8RKeSV
Twy+m+8Kze6bfZyH3BmhOfqu6QfnkbTVokQrGXrhxiySTt2rRj7GwUTM236owYyPSlJxhJ0L6qvX
6jD1qZ9nKaREF9oViTyGWxtr16mSjrNXzCdMP4Lb7WGsM/Ogj9Ygv0zu1IxPZkSQAL3VXfiS4K1u
qe+shkVZu5S+u7VTuGddOTnxk9MWpnIKY9cpLhWn59G5UUQldtYZTOeWHY+H2SM5e4XHGY63qpPQ
CcyxNhpqh7vIuczDUMsRgMs6utSs3EFfSY6MFcg+jGe/mPG4rxV+1GtvW2V17nL0gzclFsjadD1A
/i5Lc9cMZoVcWIw8sXkW4ya0V5puQ+2qEBBi12gJkRcFjCSlJt2dlcj8EEKyr42pCzc084JjxVWC
Sj6kT56AlBd1buPHrjdiyhZz+15p0xn3vlZu0ZXX27QkaWOJdc9RjDteuYrJ03kmQQa5OVEV+Y50
Zv3ojqW3blT7ay6sni9fdYpDLKRyiAZ9XFsZqaSZkjlBWvLH0GxXz70OFr7K2Ra8FES2NSsd2nBd
TAXV8VmVi51iifbblKNxVfFGP9cgKMyBVm14QabO5mYi/4cOIldtJr/EZTSvI5NDYIqjbot8cNrY
4CCIIaJK2+oIOC+LUAuPkxb1W6Ra+sWklvOaqhFt40TtnVNN08ahGh0layaOfSUZeXOpn7lTpp8i
dBvpStbC/bpYY9azrrbPRqV0x5wOx82oI0UoMlf/hrhaHGMwmqtowvqHZgkNZzg5qK81VptVZ4F0
+mNM7A0sPed3BvzGKmweykyWSaOHl8YkOFlDmx8HxN8Bx+tsTwSAbNf4l7yztp3SILRC67qagELb
KMKTJ3kgaC7Dbm+FzQQjqWv7aWrSIO/G8BgP1RDoupbtWo0iOitq63XdJ+1JzV033IVhUz+kaPdB
0JW+7LwvwJBle2gVhaZEfB3ReFBQZS4lqLFHfpsmTI8zcV557Y806f8ijv8icuz3iGMnkpfXd6Dj
8id+gI628ZeFYRUPK710aACWGssfVlbUmKh+QK7hChb12s9WVnSVSDCgaUAV+U+EZv8BHRVd/Qu+
DrM+DdDg8Ggv/wR1/JWJxF4Cw6ch+uRCmvWB5JrZZZdZRrRZmTnaQWmc8dZuUowayz7Un4nq2EjZ
UNDetASytNWcPg3q4Hxvmnj6hDlZmLt3KDqZbhYkERl/UN+/sGClN0nFdfDB6lUkd8D+M8rMpNtR
Cu+Q5mPGLYRRFL4QDftnAa3oylBGUXNB1cab8NT8wP+CX1L0Yszwzkp857aUuIbl+JrSJiIiIKWf
vo+LH7/oZyklr/zd7+Ri5NMtolmM5iDRHy5WT8LGU+biHlBQJ05x92TUSvaDAfhfK1x+XISTNFoQ
vrE3B/NPYDLYoYhIf6kDnSjDvVKlfQA8Zlz//qd8gKyh1/j7eVOEs2Kbp0mAn/rTVWrZtxVnxjbI
+urSUvB9jFFzQ84N+4T5IZvrvdsXF7nw1r+/7ls64s/fChcGeF8kyzDXZDJ/kNagtBdK1NpdQFAQ
BuOuSUq8KWym70M3M9tNqMML+cQNPxm0+51G/DM3sUlc2qrpK/DjLi2WuRgL3MpoBvcWa6Zn+DVq
s/vE6MENTV1RMS8T3jCjrtd7MyAir/VdCSrVggfexCJOVhxZ58oX9LGF+6acZpJ4LCA6vZtznWVR
Iq+sEP47q76LXG/vSeFwdhVmhzO3SJS7MjXuBI8s2hmis7MVGy1HW1upxVHXqOUSa2VbeB4/eXof
P0BeNBsLApahnNnNfeANOQBVSkZpTFCUMjspatitRYIY4fdX+cgzQ73ymSNjQdxleGRSvP822gSF
gNZqbTCobRN4rSB0Sw3Zv469uulnvfR/fz3mxPfDirM3g4ooSmoe6fxY/v+fvkVbKcg7i7GlEuvA
m+tKYzXYhE+x4VRXDWH4gTY17p//SHzVxJog8zKo1v7A9rKxcehgB8cm0/oCvoOFOiZLajC8i3JK
8k9+4i8zx7KMQPWYKNbIHfgY6TPzcfRgp12AyxQftBi0oPPA8X7/IH+R58DpIgtgfkJlwaJlf3xz
Wq2DNZkegdtU1EPw68Abbp15CIgS9wYs7kzphB0hj9Wzwp8ap9hQHUk2FpXBzo099daXBDzV/fHz
/7vH+BdyhZ/eUfDUPv3PK7GW7XT+VLz+n39dDU/lt6eftxhvf+DHFsMgLQPWkLQMChsZzAav6++0
DPcv3g3PmVMLXyehV/+hNRXtLxUDCJnaaBMZofy3n7YYf72JsqA1URfAibI1+QNbBwLgdyNzScuA
O13UEOqSf85K8X5kVn0M+uM52KJiixzMxa0HNentm3oQd7remmvp2fl5bLvVJY479zQQqPesEnPm
94sfkAzvDKjDkOei7ccHffENTogTbhYt0KYb5LS38jy9myfthvKj+VZbvIhjLKPLMO/mo9mCEseT
MhJkt3gY7Yb/XS6+RmNxODqL19FIYvdQtIgFiEdMjGgDIt6pQb14JJu47b9mbkMsTBrHtRMkpWM9
Wm/2ysicddvPbUN+0UXlHtNm8WSGoSwOaBBwaorGJlpxXOC3TcEuBEIl9zB5YmtTgilSkp1qqqDL
zGyYQq3FH1oYpR3jJ4BLkWj+ilWzeEmLxVXKrchTsThN8YhrF+biPm1NmGD6H+u9PSY0CGVlq5H4
AOW1KtMoaGvtICFvttRlnpt2rB5TU6Mhsh4vBuerZ3QXLQnfU4oG1m6a743xaMXKcBkNw6GX7rPI
pjOjlCjvjnMFA9O3txzHfSvrxBrZMPkAAkd6+E0Jvf7QiOFrzfq67+pe/0LkpW86kK3CkA7KB/tZ
x618JtvmwKP64sbm9eg1JE/13SZuhmk9hXH0nKaYNuPafbH0VPgxrZ1PatF+s22QbxZo7WG05EPS
ePtBVw4FopJVHIX5FWoKuMdmrL6Vqn1tl+K7OWu3FDZf4/TeTfC4mRAbyfbALyE7No0uzaBLjDcy
h796DiuxSWu33k0FoIJQzCuCaG9EoTVkgg5PlkHs7grwqOknnmnXYZLL5m1fmIZ+NDoA0rFKbmQ6
APUgVMHyqQ2qvg4HoX6vqGJvIIxM20kzX0FGrq/sHIc4y9LWUtCg9t2+Mdr0DsRzOoyOTaStWOX9
1z7P7e4bu+BrgQ0jKh8aq2Xz0PYS1LWYkLBOrtTXTR27/qjQvBWE8bLHsBCc4IklhA7ndDh1h9JT
9G41EnXYn2lNKp8U1Skv5FJ35oJw7Gnz0jCT1sQfrNqxRG6ZlgGsdrHUh3HEB5q34oJ4hag7nxKL
/+V4F07aeKthkrvBlPcwWmthFFfGMAVFpF+n8wDwyTm41evLLsItbo0kKVle9n/ZO5MkuZEs227l
S82RAkDRTg3Wu5t5T3dyAqE7SfSKRtHvqNZRG6sDMv9P0oKfLpHjjEFISERQYAYDVJ++d++56qoT
EMRzK/moT+mW7aVbkYbCBA0Dpcr5Pl3VXUsVx/uqS65FB8XAa+eJM4CHUtL0VqqHpGJJfYv5R52L
rNGPs8g8NNZoR5HRkwXV008a3Zm/WbO7sgD77oCm39RGpkz6ROG11CEuEq9xjV+ZtotsCrKBin7j
wjhYx7RhaGRGD0WckP04jeajVtjRHdqeMKhgFcBG8KbFz5/HdLm7L3kS0SBrDlr+rcXi/IjXut4U
tUON51jqQKtuH1f1cyWtBcfssDwJY48od905HiORkfuhpzSRVFqNQe80A7Ylj06xRkAEmmZVr5TX
OcBtrL01ht7WkIOxE8pyXw0iULbdwpltqtn8iFnuPsrkHj60XNF83NOxeI2K7K6MB2YuurOOEWxh
x3xQ/eQHU5H1qwl6DQbqEDupFVHjpm8ht26tAKOu8VC/xajkpjpb53H8IarUm0V/+jWTap82Vr1q
QKWMdRcAP05omsEHMNn/re4sDfte01QV6Fov6Jp0+5EWuN7wOuqMIBJAG0wPApUMxOT2dI5lk++l
DO1zCjnylq/TBGM5J+eCJtwmNdJwj8li2JSeOEYtxFYnHPYu+ua9FScfdM6LZWuaH/2E3PmVRcbv
Y0vi95EyNN4WienTbWYY2bdh9ARi9jmtMaXosVgL5yPmI3CjhmfJPcWPCDcsttZzzP55K0QlnipG
S4iDo9fvhF+c/Ny4iclajY+rnN2eQLDIpgfdW28DHT6WHmpQs7W1QwWTaCUYZTIS7/Xuc45W4QrE
Rftajs5AIjGH/TdpatICc2Nhd4TKQ7Kdl+n1uphrd4cPAk5G0mTeySxL46nLXJQ5Vqppu0K3z7mf
dueC4x4w8iYUt2NjtAFYB2PNyu1vI21qDkNjp1eugaZlVYtF9+6r/NxI0KcDtGECBIacF1PpgFoJ
ER97n7kHuMP9nNnTbvQs97mKoo1VFGcGn/umi3ZVsS/HPt8bJoNSMeewqXqWQKwq/aEvh73InW9I
VuorMer6OgI42sMr9rptUlva3msH8mf1LNy6fBfl9/NVU9TGrdLGIHIGbgHfoR+dDwT9MZsfk+p+
VjYx6upzP6fJFsuZy5gLX/zoFmrdIvbBFqSGfbr450OEKx+gZpefNZHPj4yskw1t8OIk6iz9oCVD
DM9A0lwXSXQc0jKGPeJrZy1vpjuNoPaPyeRE2gr5M+b/duEAZBYx69bCBmgbTV4XCy+gXcgBseHM
D8lilNGdUa3lQhnwFt4AarF87Ug9PKDMn9++F3//qYP/iySeP9XBuy6R//PfX6GkK/W5+7ke/v4H
f9TDmiH+gaKerhqEV4ShS4fsnwWxZji4mV0cfri4+Afacv+vIkYDiBYeHy1u3aWKXtJO/yX0o8NA
d4guB57ev9Vw+/WUiqxvyaolAHRpYCC+v6yF2XgoRcL0JtI1ZwogkgiNiACpg8kXoHdHrXnS0ce8
Fyl4oYj+cV2PXBL6NQSaUdT/WoMXBBPUfZXcxLzHRnnqKcTZzuEdD4QaMyfPzY0Kl2mgyF5++ol+
0+763aU5hKDSReK+BF5cXBpKc50PdXPTo0y4KtKq7jdkts9bpsi85hbetugEmaTczlGn0/aHrzAE
i4rhXZMUv+5PLYLvNwF1At4RshWpApZf/+cWwWCoyLGm+CZhrER/xnDMfK1yi0YPygW4ZZ6ajQa6
uzReh7JRiJqKOqyxQ+TkC0XCi6/MFInRilq0eg85+5sHA4qmxfMqbFSg4qKVRl6G5oyzf+Zkj53B
yj0wIsyYiqcJbTNuJsT8JcqXVlbrP/8+F6ez5YlEMUQwImF35I9eht3Zk2cVMSAegiHM19Luytex
9J11yAD/SPSD8dwXtnur+XXJFptGwZ+vvvz4/2rk/fhJIAjQjCIJHQfiRQOl0C3QOso/p8QefGD2
3r6awoy3UWu+l824nDL/ciWMfYvhH/fRpasKXPYIZT88hwhHOBeoem8UnbH7+18HKTh9r0UZzLn6
1yesL7G8R6E4R6FFf9eKxqcx0vVNS/f86c9X+t3XWQTLNgGu8C4v82PwSNpQjbKbznC6RzJk6hvX
T+vDny/yu1+HFivLFQlfqKcvempdZhMZkyc30vCnmhEeYVq6VVv3adlO76Brf/d9fMCcgmeCJfjy
3WScxpAvyW6sZu42fQvRLCiIEBzfed5+exmIvCzjFo/bdxH2T13C1h8mt0Wd7PrZ/JgWVXStEvme
MeNiqvL9qWaSQeuTt5kGv3fhkRgwyleTF9+UiY73vnbrXm5lqNDtWm7zIkXRPgzmbOtrOVKxUvRT
NFC+Q6TdQfYhzPDPP+NvvjSEDl4vWobI3y+/NLPh0i5y76xaaJkZ88p9r2X/RNn+fycOv/Z7f3xn
mklMAUyXEFDroqtcFTlxNrVxNpezYoqAGuGzfCZy5RVs/jso8N98IY55JjJ5gqddXHS/vmZuaxfg
MMbzEGbRwe3Caa2LyN7++a5dIC++fyMHmPISpu04jKYunv4U2prPiPwMx9k8FsqRq6KpQJi5XhnU
OD6COuTMa5aIj1bM4+0X25m1TWOl4nrutPBgJnn4iP4lfTDTqKcNojfQC9D93dudL99ZeZYPc7G8
sYbzQNNx55y8uBt+3tuszqxqvDtnx2y0m7nsq1cn4pjeTChniinS9/qg2/d/vkO/2Tp+uab56zXb
WB+7tLXOqclnCpIhRbU+jgWQS0ROsagccFB56/aAofLp2lHOewnuv3sOFtsPlHbCwMHa/PoBukr5
CYvKGbD1uCFmRaEZjZN3HraLfviP5wDyPKNJB48kRpBfr6JKozZkq5+pK4TYdGNpdmszNiwQ4zP6
drtQ8UetUuqh8ycqGpRqXo+IGa+GlepIgApOQ9qq04ClvfNiX3BIfnw0XjqPxdlZCteLF2Hm/FX5
tXXmOfbWIdSme6MF61guOQ5oUJIPtRjk2lBKcPAt7PFllLaxiZM+4Z843CbhaHzLC0hef34yLoI/
//nBKGQA9lNmEwrw6z3rkUgNytfPXZIaRzcuzUXj0/dHyLzWvrTH5KFrVPnRkWN51WCMekYm4dJf
q9UEn5QafuOgADyMlcyOstCqxz9/vt89OD4OSDTlS/lzGYzmVJ3SOSactcaWO+ZsCBsz7z1f2G9W
ROKmASSRiMVvdLl7RihWkizqz2Ak+2xdt1b8VOjElyT4V62tBJ36znb9u30H06P5vaDTiXa/KLWr
uSeGzVDnEXfDldFixsORYX1qnMG8HRo50gLBbunQ8BmMk5UY4x6JQf9AJJTxb+w5vJK4sw1Phyjh
XhR2pBqVIvawakSas5mT7ptujvk7NcNvvy/Sfaq5ZcqIK/bXp6yVpgizmA5gY2KC99I8QLq0eIZi
cZ9MNNE4XOBjKqIQxjC+zFYL5qlFItk0+jv3fnnTLtZfWBZU06Q1oFe83P6atnEXL8h5iDkrFKbx
sZq7r4Onv4bYdZx5BnAp3tugfvMUk6aAwYZXX+f0cLHmZ5VHiEJZncUAklermhocHqMBcEntqrSM
gyWrga9tXo/5/IwO/uyK7s6e2g3Ni0/RUnP87bcKazELEY88A9jlCP3zHjQT/9f7rTz7ZEAeeLzl
2p9s951v/dcvjUqDTjlVPBWAxXH8l4toBKSBp6vPxWjGT4meqEcjLp2//U2WSbLJI4VReuFW/HqR
0pjyorYXJLbVvInByY6znVXvfJO/VtdcBHo0byzzcRaIXy8iaZBptjOcW30wHyq60Ae0ChKwQ28X
7yGULgAhy4LMoUS40Fb4OqxFF8/K5NBetuLm7OZIJdBuW9FdPNrJB6HGETXdiLLUrFLxpIcFIBBO
Lp8nfHRHNBinSOV2hWqRfLsgb0d60QM97myjhKregzD9pVvA7cYMD/uA/ggr9F/WDdsOJxGa5zId
MYyjPzLmte73yZUNSFTSnLbxX6A3KIiBZITG39tp2keqtP/etJ2ykk/COYE3jG4d1vyLBy0TY+7F
9XQm5m0OKEOz9awn+js7+OUzwEVwxuuguljD6FgtJdZP55HJ86LF9nkmJSwLcDoMJ0cHpjjJ9Pzn
d/PCt/3960Ci4dxLBUOb/1Kr0zUomQEr8d60zd2sOWBDPNRQR6jT+EqAnmLRc+DWDvFdI/v4VtqD
9rUl5+pIJuL8zv77l5rq+/f+16e5TKhO3ChyTDwlEE/ViU1E3tbm0N3q+nCqNfLA6wgpeu7gbe+m
+VhFZb+dvNHYu05k5kFpatn0zit/WcxefqKLF2RJjk+bsDnPg6Yz8DKML2Gu8rthwP0WZohIW5Rr
gFTiYWVU9d9d1Zaro8URoAJNY5Hi/focdEB4uoRZllsYQ+DVrQn1yi7eWXAuzwjfL8JSQ4Y94jOc
xr9eJOzJgsgzHoGqNe8JPQy3Qz2dzGbc8Xg362mQ4zu0jr/s0MslIROxXAN1pEi/KANyTaaz39Zn
Agl19NmDaV4XapofPL8EHm4ieJKBqZcR5YGX3KeE0xlrDs2WvRJGSQLkv/ESoDLkleYo7FKW/HoH
RIqowMgVJ5YI9HtPHAUoe8upAlIuXljfDCZkgIN9aekBFA6EYomnbzkYyNuyqOrP73yc5Yb/XDQs
d4e6hSBsqiSbv379OG1feKUj2nPbTxr8gjJWH41EuWjjqSrToJP4naFIqnoz0gpKoOxXztcqmpig
49XDEjzjjINUHXbdLk0mMa60HLjb0Srq7Os7n3V5/i8/KwszSyKLIWXOxUrFroF/oCzOvSujeSMy
pASBp88ev9cAE46orFajiRFhZAt8pbe3mAncr2IeOPnySwLS+/MHuqwDlntHN4MbiITVY6H+9d41
CKTxoFRnQ6vnJKg6fdg5Rt71/84jA+kRSpjjUnZcppXnnsDWmCzfWxDBaLKap0Hmi5yiKpNeEGYF
qZuQlXALOx3ZdYupnUjFWuTnBCsdIRcSR/A7i9Vvtg2Uj5z84Bag3L38UF7bRObs+SflTf51JC0c
g0Ycf0rmanj427fZtzi+owKCQsc2+OttZoqKyTTXTuXkAgogAXQzZrX2zjLxm/eALiNKaIvVj5bZ
RbnlUpSHnemdqqazULWDLZe0i++yrGKs6fcy3//5S/2myiAQHgGkQQFmUqxeXFCSt4h8rj+pxFRM
pKvWAlsy4EoYvM6SKxUjH92q2SfFwk8RYbAaDdMX2Yfte3w/1p3LF4uajHkTgm5KDp8Zya93mNNT
PHYdprTYAhuTMT+ONoI5w8vYzP6LTWjvE7Ud04g4o/p6s6x+wP9LX0ndjrSuMGdGVmyf0gLV0WoJ
+iYKOYz97lD40ZztTKOctWddA7B/nOpcP2ooqbSV37Xc266xcVPmcxH1cBHa8WzM8Bfr1K7fmAdY
LZkjBlwTNXt4RF3ozwUTfi3uN3bhaq+d7LK7ntE0aRLsiW+t0qNzOYzTG+7eyNqUNcSA1ZDk7h6+
2iQO6BBGdWqdfhy2dWcXb1Mrci1oaYam61IU3b2yjCZcgERQqYzOBDGtu1EHisE0sy8uUQQREUmG
dl/POPOD3lSyX+kUL4cshSJWSTFla7zZqHLLLMNV7/YkIZMOalarXiPnA7fG7N0kiSjrgIubGQBs
XXbHMfW7jjRn0e1bybTKIHUgdtHf1g7ABY7NLGk7vwL6vhm8qSwTaHGJl7y1GUyZQMEvt9ZxY7Gf
mMM0yS1qFIiqpd8Akyj6Eu1k2vdxZq/4Uy6KAMmpWQtcLLLevgHYbJ9Cz4nn1eQvMIew0/zx1pe9
txOh4n/3rabt9hibjG8yTfRh3YphXLIQMknWZxgNNUIslmdcTwMQ3pBYinPBvJvNtV1yjNrSML11
A+yDHzDLS5sgdFb/pzYd8m6dWlb2aPZ2gxu9J3mCHMeSfKBw4OC5qmfHrjeijaZ01St+nfXsR82d
Vgi2TaAV5p0z5KZxBluC8IgEYRQFha2MfDMrSAB77INIwcn/9ILWjAFHIGmRQJHMlvEjlmWiW1w/
Mb6Spx1xANLGT5hg8vko9XLCk2qFzVtJEtJ8JjRZFoAKXEBkWdSWD20elWo9WQSMr1qR4pF2MF3e
EiOc3UdIJ5AZTjloga6uPDIU/NGFbtj4ZbRmFMpT7YPh0QOhPMJbBlukQDQmaUR0eUVvruKKVioq
BHjzqw51Gdks5Hs3m7jQLHFtYp3vQMOm0WerjVtc/kK6D6UzjY9iMp1iayVp3G8ZeI1QTdIxe9RJ
BmN/1EmcIIpX9bd9OPR3RslgbtWx9RebZPTNL042VkSq9765wVbWX7n4d3YiL3lLsSeSmCFicUDS
liUYMUNnhQ0pfXLcyYCF3zXxY1JL4xq6jHZVO1FMsAs4DDyKXtU5h1KT7WPb+QmUjVAtASVJjUiL
ZtGHVvckGp0x9vNNNw/IemaoDNG6svqx+7Gl/ke/8F/UpT9tRH/R8bKcZon8/H+2n1X5s3rh+x/7
oV4w/7E0czj5YrOF+Pq9Rv+h5tXsf3A+gJrIKc5duKHLCe+f4XcGlCI0u2zQTHnoBaHY/b/iBf8f
4CAsEHZLpcT8nS7k3xDzGj/mOP+qAxnOIWincEZrL8RvRpw5obJGV5uBO5R5YLQQuM6i8MXXFlsj
OUsKOMYsESNJ32Hly8yPGAe3dR/vNWTngVnwkK/qiSZ02G58FxDDoMWsvB5pSEblu1fsXeAM8mzT
mJO1dSY/2VdsUCgdI17zsNHXrUpLktifmgbmxQD0NzfjZANPuN53KImvSpU+4N5GVaf6ak2QxU1S
jnALfQdei2IkEkanCtv5xjOq4QaqR8dCrWl4vZMcukjT3jclcQ7VFN5N0/Qcyh5hFDpbDn1FHA4c
B8LomSggGRiuvJ4MuEdFNutroo3Ml2JU8a6aWV7MGj3crMQI/A4wZ4jHuyDR4mZoTXHIBcQQ1ym+
Fbnrb8J6ULdM1+dvtpZ8Mr0pX5uzgTgByzNjJKE2BRe9YY+yrqQ3ZHcI+I1DEYsmkL7qnxK3IGO4
o5l/tMMIejVzY/veinDw1pF9VxHpMFXOJ7/PjS9jmrvtikywYlhDHtLvplH2LInKCq89k8WHq1rz
qW5ncaJhIcvNEKXONiLh41sdGyipYxSZG7t1AfT7IN8/lkhQF42bqW6jzHSfc+hD3qpL5umWCqA4
A2tKmH4VJItzJBBQWL2hvlXzKE9J437zEVxbq5Bb2G/MdpgOk+27kIykMyUr1fpxsnMiNxpEkErP
CTrVE0Ql5OAEyG6Nfj1EhQ8mxPLGV6WiEJRGjVMW/JSFTpad6bHWI/3cN+6ddDSLVdVI6sDJOa+s
tNQBTBKR392FdXZdJnOzKVMh21XDTnmEh+vc9D6/BkAr/OFkZ9yETXUmHhZHaC3keOZ4IFYa7Igj
uJ0P7iBNOJimJXelYe17jMQAf0JANdL8BFiEiBBdXzz+yXOC1Xs9l1h8UrGkHtk7CDEC2YW74Kvn
G1xi8XGazU3E/yKiu0onVavo5Jld+drKdPJQsBUl/Sptpxe3The0yibykitJIb12PWcTofXpkHcG
STSCQtCIpTQQfxJ14LmcUhpiAXu7PrludiN6d5eTYOtl4Xos1CPAISo/M9+NOinLGTG2IwFtrXNo
xX1fPtR2s6uIvIrMN3LtNuOEkinXX3Q7Vfdd1t2EfYjstt6xHMGgwJ6sh+ZV3mCqnaCyCGLdCPte
YYQj8sXctBLVLUyzPXkm4Z4sw2Buan5Vzb/ykkoe+Km2fT4S9QTHh0bDrs9sI+jGyQgGRxxgUahj
b5FYaMdcN04zTsFF5G5qRKQPvDbXRno7RebK0z8lmfcU6zIQs72bCKypwRIKHM5kwhymNr0xmexW
8HOmBtcAVIQ4+WaxqrhMTQ5KJOPTAI57ZaCDLtJ6Z5WuBfmh2YSx+0QuEZGZqrBZ59SnECTJdZxO
fTBmybcyz28hlCky5Djbd3r9UtXDopjHW8DbeEAae8XcdN2N+VnWCsZdsjM00hxaYbyCWBqjUw4+
cz0kqttNqQzzuxKe8TrTSgLwdIpdwKw7KFYJtnezOrdjS25TmUQHJedGIGsPtXXaZ/GVKvBBrIo8
baKnyO/FCkM1ELgsaONsrelI8FX+EGUxGCz9lRM/S1zsZXcFcKi5zzYgKuYNgmYiLdxOu7emUH0R
c3OvYyK7b4qQkIDI1M5UPqXYhLnf16ue5u2Jnm62Niut2SONcJ0VsN8D6WXGB98wFWF1qnzRAG2h
EW7CjSYJ3ZTg70iRMubPWaP8E1rNbRSabeC25rxpKo4VdE5SZKoWqEX9ISa5NLAT7yXXYNaMeQoM
xkeUmvf6dZOkyZFpNDQTgDaBxcj0OiRQaRVjW0fxHyh0/mRG3uZ1v45baE8NrNvrOpTpTShBlGlA
MSbejFJvn+uihAH0OSnJVo2jB+yqgENK/SvckH3khEepyn2fZDvGsOwqwhmvoh6Lg5bVb4Zhnrys
eysgowQhQc1BVmZ3jWG81VqTByBJ2HyMZF+MhgYqBjXgwpppJgq7MTNW82yBaHXJckTwTSJnTPiG
P0mPMCMqbtGZQxCHmN6KuXoLDT0DpyKPo+6nX/oBgI1dyi9+U5Kp2ej45nG92xZ+ir4LCAfbpGFx
norkpq4Rw6UNrpJexpvMnYDOVesKjbi0Phjjh3n+qGwR1FlCcKv3goZ4tTx0wNae/X64zht2tdZK
N2037m3tY6LJnciY6zrm/Ox62S7VPpKDsu/q4QQm4xHbbYPqm8ginhLo4OOqtN1dp8u7Ju+J4RsP
c+TwOmCxsdz+Fvv7jYi6q6RCX4BB4dUFqgGoTp3MWT90CqUzMupJ5idm4k9hHb/ACDz2fXfMeIjL
uFxFbXolHQyj0ugDEemfwiYmors6WBMYB/c0u90zsMGjqYlHjZnNym20M+yEr3P/UCs33howvMCq
QsruJ+ubE9oc1e1daH4m4HxNioaBtQna7Wg/MPd5mdS3Ar5MX0QnWGgrnxHsSujpuYT0VoUYhWh6
3qYdgeVdfItxylqyIPBtTDqvOTQ0V7Vbz4tPsbgagPhtivyt1pNDVNkbk+iotKqCbsKt3FrD1h8/
JRwwBD87GFhbbMAYnPyQOMlC0w6erg65R9hsmK5SY1rpKbl66jkeoysxPU9DvPOKaDuOJKqaRr5K
9aE66iYHyiTq73vcC/083vXYikkplpsu9L/w0q5jJXZ0yaOV7oaYsOrvKhDti1NVh9j3t9ywgEcj
mPL4UBKE5c3eTjbTJu01BNOPttZ8Bt+0o9mxnlk2Ih2iTNw251AnFVO29yaeDFfkGHbqw0IJcQvQ
Yla9NmqRcG43AuB+JxK35GrOi4+Z+urlzhnk74tpTNuunvZWZm/tal7P8ZATiVKu9Xw3tOkhcntv
nc86JK+48XdNLvh5sUYABFnbdsxSZV0jubvGpyBXuhHddeQ9loPQ1sVAHC/OWScv96Iv3KtRaSlf
1J+ObfGFn/KQmdyTsliPXXHi1VqNKl33gEscFdr0sojErMG2y8G9c+hBBW4HjFB09okpC5GXibtR
sXkfVThlNVPd1xQafdvfajHb4mis7Xg4NHOsw8xRa9h/O2O01w4pooNQDyNSGTwQgIaTJYJGybpb
W/ht97OyXnz6aI89xKKNQHB5Bf/OWTm9rq9KUDqPoIBejPLRn8dzW4mHshzXdm9uO629i736yqFv
77bDalAkLjNgWFsNoWlINZyovrMa895L+v1oJp8G3bttu2Kr+dfmQNDYrO9MQjM77n1uqeti8B7x
xPdbAM1flgV9W1gk87plv8ttGIZN+1RL80CG2ELF1LfYdvyVzq7tx+Gm8SwsvURE9+3WnZ5J41uR
Q5LjPbXJj/SOeUmEZp3s+y6ON7qbGJvJtnnUqwVMVWxAh7xFzSvJusmOUj3mUbLEpjC7DwjyPhqT
98nMx/BouznQfZMlgOzuyEyfhQS66jsHUGL8bhl7BusCmEXUfLbJzpHQ1RFu+Lm1+6Dr87MoixXV
SUBsRSBAjoRi2ELIWo3FqRDhGQhimHySJQUJIZSZ2vVSO9iq/qhoOhS5hVMMkHClfxJRvs105k4A
Vwda7tD+N3bprapZahzaGwjhHumlZgZyKP9cO2KXIhT2En4QW3t0h/kgkyqonGTH+XNPZ2sdmVCY
Z8jIRUXsgySbEPR+EKfWps5tB4ClG+4wIOI3DO/d+lNawECVHtCx2boXXiE2dg0YdMi8bejipI+m
oE9s+FQ6sH7XJbzD2YZgojD2AC7Nsw9134Judfc0Ns425utAy199QyFQ+Kxc63Za3EvRG3Q9YpHi
2iC799gZz6I0P9vZzDMjHukt4t2ZXXZtkoRTjfDW0WIAXUp8ijGK0Y9eVLORSi+ttdVgTru54SCZ
4JSBXNc8NKMbfogBZi3/LppOaqzsbZtU1BBOS2ZTF7FhKrJmTdCwazSEM8uEcyWs7BVwysvA+kx7
lbFQREjjSjr9hlbfrTmJ12J04Rcm9YMxutuyHGZITOrZrOP7wbaa51TPvqTLXhoSaqIVTLqGHVGx
i/pC35hVcg47/YuqtWOTFCJwpLOyF8hO2HyprSGYeIT8EcOPY55zC39snmkMVcBs0uXbsfNv+ki7
jthKb8ECkYRjaNlJ9nV6rvzG30/KhuwOisdPNn2edr6xStOiOXPS1ba99MWhGzL7IW9NtfU9Gb+0
jpt9CjUaRTkA3oCEQnXt5JT1baXNnyAt1MHQ99rGQe1z6mfN3/ueXZaBYVa9WimyYbZtPmvXuCrI
3hZaRwCz5iZFuTaK2frWV3EFBzCVwzlLRXcT2Y2WEYrsebxQZe3Mq0h1EYlYBlCFtdGFQ7mhM18Z
12Rh6kO9k5nWlf4+JYMHmVubRfaHQi+cJvDsPmoI856gOzlRsuNJI5ZAzj2moZS6Y6YEv62GHgfh
xJIbxF2YnP1EDBy+tfbQNl1CU7NHAZzlsXH0zGYmSI1sEGxtc5aQWYiOZs3NgmOo9SRTbHraH7Q4
KCyeO9bRhN/N5Chq5ZqzRwADQWwitQ4C2KwwRIW+pP9nRBZhXHFuAZDLKDYGg8WbIrXdO2lSWWe3
ruBFjKmTkK+txfgboynaTyiKrvwu9x9LnIv3SjiapCQrSTDXayLWV6RCQCdCQeeew1ZpQQLukV+Q
/7jHekwgUhPLU8cMgPXIy6o7Wkj55G1QTQzpjWegPQEQqOb50baSJFvDrtA4QS6wpsk3kkNBVk24
trRw+lBLFFVbx+JdwlW2lJ3RtHJId1RXqInZwKAyLmhd0LKa8eZ9Z+62PwC8pWs34HjTGUMbSFuk
lDDeeiEj5oYeN+oQkqKZX6fDqI9Uu8bcY4ScDYaGsGhc9GMMO5cAZBcEcPodB8wBLgYNDC8m6Acl
rWNsh874UiTzAGOJHEqIIQV2xHEkRLvxkr05l45xX1sdkwVWAuMqBFjByvQdQyzbNA93duuRWjxY
OY0KuubLelZJ7wRlF3Sx05qdve7HkfSXkn9FSeAvqZqp5fBbODORv47qly49wC9axllmY6QQWCll
izf0GCK6lFvAVqR72oR8BqKGT7pDlUatN7UkwsJ90t2bavTQ2UAL0u4dlYuvsvK7V6S15t1kjOpr
2VKh4B1fgmqqeDdKiLeV3pcfK8PAsDtmtjkfBn3SCaTyQzdhM5nMjbQr2e6kOdf3cZJWRxz10V0a
hmG89mjtE0EPanHrJKOJzRUCtV3HyUuSp+qqH/PpDp1ks7Eg/kzYrFvaWOQ4cH7IIuMr+gEf0HHm
o12yvXtojuXJxJ18p8Ov4OyGQ/XYkJ3bbJzC9p/x/Nl3tRzM5didZsSN2qrBS4Pik8bGlE5Hpyiq
5dcfUhoiie3fcn6ysTWnKS66CBs8Gb3WykaMYWH8071nwtPab3rj8awPoU5wuYjlg4R+ciOTRtvW
QK6vCivivGBcJzpR98rNqCHgzgHhIxQIHGCji3RF7rT5kLFcvqCuro6pgfE3bBvqEVz6Pq2snm6b
TTF+XmykL6qb2L0Lkpn9NXnT0Wcp8xgnOGfjVCnjLXNzK1+1APQ+pNlk02aM0CmlwNvOCC2br0Yk
b3iOGCq2VfpNSz0kH6A4+3JntoothvvsbB0vOes5GN6NZH2haI+q7j6tkYesBLO1j+I7ijzH7uVd
twgBn40Rah59D1jNlcDu3hUGx7fZMtuKxwt9GP6NBXAu23h4oucKKM8c9H5v+A1kxxI4XWzdgDdl
ucqFtat0Ebor0XX5thuV2tOGEwd7jOxbCCQkzM+iPIj5U9zcD02UBtjX9Gs6n5Prjg8M3ZJjzVt4
FM6MuMhtGTjBAKZ81ozkq5HNlDijgdXdJLjyNoo862EQyNI8a1YrU6LpI+2Pgy8taLWNOns85V1k
cWzFCEpOz9mw65CXC2Sz3XO+4n63d4IVhrKjkYjZHkVGh8CkxbDP/RrvZltqQbTQJxykgxxvKn28
yoRB/8Vr+m0uYOXWouDpHqQewA6mo9qeuyEGtMZ2aqc7Xqt8rTfZSz3ZD41OJVzutNG/GovoC+P3
HTYyAJMqcFXO3HXad75FUYEJArHv/7J3ZruRI2mWfpVGXTdraNwJdDcw7qRvcu173BChkETSuBg3
4/ZG8xzzYv15VhU6My8KU/dTSBQQCIUkl5zkb+c/5zuA6VZ9ngI6lRR26G3jKIs3J9tmVoHg5VQ3
XjtqSk5Ot7gcfgr706sG41Wy66l2ppq8l4Il1GSLeLTuknbI37xeXi1B233Ma5VdV8tsf08MDnAc
HHO8ahureCvh4n2Vjl2+g2x0TsliRMGcdVROJ8XEVbT43WHMgiY8DqXRS2bCop73vD+r7DgSMHgr
/Vp+2oOb3RYFrD9nBQzGTdnIY79wymcTz/O7p0Lspz3pi+0ke+Nn2rU+eBrQ9llWgPQERig3gRGO
t4uVrveTPyTI7ubgfcjOKU5WzhjLB+21O5FQmB3vsxGlf86YkEQ8WcX4s8M2HcsJCqVdl9UhaF1z
T4Wxz5nLX/c1KX/Dru/nGX1IAwlcYIOVQ2ZBS5+zt6WrBLzhytqGJkajSt3S3k4jaJN7Wy9MWZSm
eXg0E3vXczNtL9XzPMirjQwvl+ScD7tsba/HqerRnoEHpSM0dRLX28AGnOCUrBzHFI13BV7+Mq1z
PNc2AXIj+xx8V26oC7ga5ryI8ecMB5V4TlSslFfNhn/2QxT71A0fK4POQDX046FfeAYJ8tnFBUPg
OhbI0+QZtrTc0+crzwo0OCSRwYs9tax3Pv75Oe++5DhHsuo5q1ywgU5dnzRS/NYaZxVRtn4aByAO
pUEXTWv/9BeNsJRJY+dpxoJW79Ogpow7kAgxk/cs6Nq86cbEv9W1RGkxKijPvYoXPTDSBQadYZA/
br3GfYTVfqFir43ivpp8WEF9xTICaNCw7k1lvLcNCqaacTNWvI3plu+2BtuhQdu0u4+f0p04XITW
oal7IELDeE9Pertxan4uI9XVsQ7G1zktOq5j9wbRRr4wfhZ75Y5jzO19n+Q90I0UdkcdLA+BTW+E
VLu0zNRuHEN1ybkuBxrQ3aMJIecYIvYelrob3xerrBitOyIrdmrclQR3ArXvdXdKkXahkHC4sb3l
XhQhHeQUievFTg8DhYgrufx13Zjd4G/BNKdRUQbMv451a3ceMnEuNvAl5JbuYh5vdeQh1AXTr2Cd
XAQPc8fxujni6QG5gG44+YV4KDPs2EA3Yysd59gQbcw25scSqAWVrWFi0sOrU1x4lGFLCaPFLs1x
pzsjgKdVModtB8MrtmYCIm8S87GfhwNgDTp5adjAvMg7pijnG1YKA/c6T+7KSpfnqiuaxzAxr8Ow
F0eSKU+9WM5WOn/Os39qm/YqWP2zbORL+JvUNw2PTPDmplKwyRvhz58pwp0lsZP2Y2DQ6FD4t55Z
lGgUnT5w39UxSJ7yKqhAN9dEpLaTVuu9ZxUfIM7wqXOlZWwXI9yKgLn7ImWvk+Ljz54dRHxTqgr9
3mKy10d6p7drX9yzIjxUgX/I4IfTUwl7hjF+69nVoei7uDf0be0OcTPLt2Fc/fsFJIXdLfW97Fv3
J7SC4AFXYAnajzsd05JZXoUwOCsIDM7TzEmAStKxjyd69zpP4eCw0TErtix7+EDDefLtEw6ZdTua
002f9PolDIvsNjH6nUvH/IOAhU6PBTZq3czORowLEagw+Nm2rBWh9SzW9QSqF6/ImBxN5SCIiWgo
zR/L2orDxXYQ5KGFEDjtJzsVO6XtJ82tBBL23J10XQ0fs1x8htEC+IquH6AX0Ge0nsktPRi9+LDs
dF9yS8Q2t+U3erKHcWOFj1Q+HIc0p3JiosUjMa7SwjkSOD8OofrR0F2Q1+PVZFSYz2vgaU4Dh79f
kRObpkRa58YeljA9+sb8ZY911JS8GinbT6hSD01XXCk7vy0zzKO0emyQ+L09p6XlAGco241W+YKx
8Thmlv2sq/CkEfJqaBMbXf0mC3IhwMLpX+ZF9q9zZcRFy9YlyGCGdNNi7agbca/8rn2XaXblKMmy
gA33um2HWVNtgFGK53K+xTX85vf+a1+pR46z5TMvp9r07tRumwDmcLkpHBTjOW0A/6Vn2z1NWQMG
SWZ3kzbznV7cW5l/WuUk8w1tXc5tu+DdqOvtzIHwPR+t+aPrZpcI+zR85ikwEDKb9nzpL7go6dCI
6GHgEnQ2ykAkBY7jhPe4XOhTK4I5fMGsp4wrNuTGrb0E9TsN1e5P86K5lXyXHh90uZ6CxuwoAKxE
18ckmNuoqYyyiqiDHBhh6rIHsmGKvWvBicEWNN6SbQqioMnMaxy4xRp1PgspBzLvr0viCg3Oq74Y
RlP2iHLcDj4wrE1QijS9Sm2Wl4jBXyZQIypi4nxQlxaH1dpmgyffbQ3H6DpxbPg8fS87gwXiLLbA
8v9uu/7/ZpC/YNX4Z2aQ//3d5a3++rdP/W+P+vMPdpDLP/w73C2gfgpjJPtaU1xS3hg7/mYHAWXh
4DsmOP83JsU/rCCGZf0VAzm5s4u30cQdi3G2V3rI/vMvGOf/enGWXBoNqSqwLp/uXzGDsPL9o3fR
u0A/YWZgXTdDTKJ/ji84Obt8dGJrk3uisqIUsWbj0hfpNxuQ4/rdYqRbcN7VPUOdjazbXg6/GEWS
1O2ZHMXqOWdO620VdU03q63tOIvBer/M1hvHkTq4n1oa1CgVWIc0eQBV343nWpolljQTseuwgmCm
CcdJ05M1NWIoN6LWWRjRaDSNj95qWslF+6ltZnPDWhFBBwzVPxnd/IknaGWlIojmxEjva40lIaLq
ZPF+ULMxNCFTYwiHoJAczOH6w+6Yb/Gl0iaywQpJodbUVcXwTK2D5yPbXlqb5oBj5e3lOUmLJyOj
fCQB7hYPFtbc6qPHhXnvprVn3rvac4ITvPN+jmwknDqyxFzRPzI2rTqUYzcGT3rxldtDBwuo0GG/
VpcfFTsweRgCKgYhTA8sGqgHyMfwelRDZ0U2Tz5/ubaJv8s1GirsPFQilOuU3oig1ay8eXlqeXeH
0IDxPrdD8wXXIuRMNFzI2T+ZngponWs1tQojj8Ajxzqq7q1DgUJb8PDPZPcDKlve3+QeAyGTEnUT
x6qxZfAd6B6bouBR338tAIWx+M92kfOI70e2J1ZUEvUoUxAbQ223hPVofJ2jwVvVepApv5Lv2Sw9
F8DeKoxdooTi19ZW6PT09uEOSm/riWoAb7vY0oP3NIyJgb6GnUTB1adgKaGEqK26sr/FCa7smzGs
w/WNejRYCZeBHqj2cYQV3v9wZtEnb6sFFeKlHSal7vyWoyPHxf3a509Y9p2rYrILgFeAAtMp5Ala
+G/O4jWfQhWX9cw4vgHOujiM4EFd3rj3WVGorYOiQu/ZNF3IsanRbao0xas5z3N5J1Pl2682rkb9
3lpFOV25FiIITjDa0qM+Nw2OS7pxkDl9PdYu40IZVk/lrDhH8cBSOzmu631iDM2OX6qBKkkI20TM
JGEQ2SHr0N6li4fTNdHTbUjlxTtuHCGPNKl0IUegcMrNm2JmC3w3GSHmqG0aeEbHeJrnFwJtA9zr
nNONzTHLsOb1w6NrfUhi96IvId+Gar0tLRBor34S6PfiojG1DoQ6zjALRYYqZHPLFZa886HWXjba
bthPWngMWkC37XXItOCdKIInF2ma3Tg8GM1aeNkm49hWkkJSWKBhRSrHeMvHpR8/FsL+02dAxU9w
NL2KMnijoVXuul0aZX13JqinnTB0npy8qZUyzkwqqDaM67ocblGg1HBYKYN5YPEEfm9Y2oRi6K6l
o2JdGNYdFsdmbI6X3ga2zFXBTtVQ7zzI2yyShd3ITaa5ddzgolhPbIFwK60hP1TM4kYwszQsgoNf
ryQdgQkYsaPgvm1DRA8so4FytxYibrvttCHPxcJoezkjFPZVsg4VFg+hnGxDQBXPnNmkgRVbk6re
xkpPKDl0el4ZdjfeqYVZILKl9DRUN6fsWfu79Zu2qvUrUY53Jbyc2VTn06eyAjQkVIMHSlLe1sRd
HhIqk+1jzosWmyJLjN1k9cW+AjkTJ+Y6Xvht3D/5RljvrL6pjn6biz0UgSnOSd3hHzX6/n0OZ8/d
5JWR/0LiNl5rZ0xvBz5nVFDmFJeLvTy4dUAbMNrAvk30cq45aj2lspruWbLY1inx+2/CaQMlennt
7FpjbQjKhupZ+tiqtybdfd8jC2jABa6HsWoJfIT43J/iKhjEU2rj3qZ2ZSQvNNj+m19iQN7OGqM6
5RRe3A2VLE/a6/xtkgfuiwNhbd2vicCgXpUzmAZlFWdiN34WjbTr3Gah4cfeBBUyFiYVQ5sav96X
7sbnofPQoP1prN8ADbZP3AGwQgnk8C6uSPIfNbnRz6Acw5u8d9IocOs0smtruS67PvkxZdkqzsxL
Uzzqshvx5SC649Py7/kxz0evCosfiKMCuU3BRRsDXtSmTk2nA/NIC/d2Nm12ra0QDYqC172SJQ4w
Jc6Wh9VndJwHrC5U0gk/e6tNf7xOOYjtzUQ4T17Wd+9oVHonYFDtoHTmD42DibClTvIw+sYJNgkG
Drt5Mou5vZmccEpuoa8Xh07iqrKbCpog0LjlakBf5M/DIbcGa8LH1eGxXGrzZEOTeO5E/uG0TX0S
c3ouaBggus/x/0U0jcO73nQweejbYgnKp2Zd12gRaACa9TUGMGqXxjw5DwpvB2fc7l6XWl2F62UU
sBures+T3j9Zlmc8AHgtoqFW6paGB5bzhZEC+aP7rq38MQbmanyX9DrM27CVutw0uKLuZ1O1xZH+
thlJjJ/Ctp/HdGeYMj+Xq/5Oc3kb+jnBnTZ5T4R1509F/+i0rRHLvHNeW4OsqZ03xGWH6060+iiz
JqcKWlXmd1KM1abrOJF0+MdF62QvBkVeGAnZ6tSVcwxTQllrj6IUok9V5siNxXZMqCFzZxFoWafk
aQ4Vm0hv/STCno9bz4f+2lR6HxJkuGomeDF1J9tovGRvj43VURrVovZjqxxuKVKarxhyggM31PBc
rRIWYMVSjDHI8H60CIrp5+wt5OfMsm4fitLEhEcj0hqFWHLwwstkeJWYmOxTN6j5Cf2jr6KRHFnT
RH7ahQNtmgxrhyplKHmgZm3y38tQjB8ZjVA4C5ZsOeRS1xFQPDMyGvHdpLR87bjJceTgkX8DrfKV
ektJlxyCjFDtus19DBc66VOwgLRYHJIhFNFo5mxWUfK5v9Dwsql9s70u58t+0Mup2wuJVMzLXJyx
jwZvXBkG/hHDdvd885ry+KxMd1St6Ze5HHPjWDaXu7YWKQxVzFQap0C3LL/gLyJ3ESNWw63jJO0+
7ciruHNtxaAVkcnFVP4YE1mVW7YsY5R4I4tE0O3hTvZ+H1Na2sRJ09xaUgYg1AI/wTpCksAAcbps
OuFUZ057fD+pxHs3rWc3mdp0VzU1DuGEKuawplVQWVhCt57hi50hppFeEMOw8BNalFU5rLIuAnQ6
7ebV0nE/2tOZhsFu2+QzdWmQbqfPUBZsODCZvwewmd4oQXTe5iQbHubQVWyp/bXdjeYSvAZdPxzG
sah3s1afa+WbB2odyihlWX/diLq6VsSnd36wlp/VhGVFF455yAoOo22o0XZI49x2o5lFrkfQoU/7
/GGkc27bZ4ZAh6qqZ5Do68m1XPGa+c1zmZslI3Jg7pVcxy/LxZc9l/6X4t2wH0M2S4Qy6UzM2MpS
D//AmNDzMM0diivb0AWF1wZ3Vp1kR7pK0+su9HnLBjNHaqjx13RrfuWlKzke50MYuY7TPnT8Nu1T
3+MIIWhSvTp2ZUSqxuIzqjL7mJgksbwGXHA9bNvnnh63vdNXNQkl7fyYSLiA662cecNJhOY+A1V2
P8wN46lfA4lzpg7/oJCFInY50GdXD4ULYRZLELMZ/a5bV1rfF+8J20nmC/iWph9PfkVqpMh9BB23
gGBtIXdoNv6Td2yQ0QV2t5qZwbCcI7TcTsZ1FYgeM0WXGKcgWCVZVECZ+x5nx3NFk27Im7OBbxmg
b29miENvhtW53663lB9UzEzXeTgwLa5O92Ox6AFfqz6hk0BiJ98Mfd38ZClfnUSNnZLdnZ63y+qY
cUozeYTvsB3vcaBnWTR5a8pI19+V1uTc0Jfe7TER0usDHebBF5YLpkDw3u7rxcWer8aaJTiykrYo
ZduUBJhPmPxMqMVmxzvR7vzaj+ZB6uK6lZZGFUNEFzOa57YzRoMmv4pNpmOV5Iz8bD3DevLNa8V7
u4zqxep4SQAIbHRPm5Mg79jpJtR+8cQKC+cr9VVJczW7EjmwDeyHFu/qoVWFI0/URPpJNLhO/zxh
mjY3YIkEhaDO4m4B6AP+67NCzK+6X64hL6oE3z/LfwZtMzssWW3HjDDunU1aet+mjgeHejJt4q1K
3wXchrEKFvI8V2v64fdV0B9TM7V8zDMKILZDg9qmWC7dlEWuCHGHRH9YGpcYil3l5i3Lu3yEG6yL
dxZ/DIH0bj2lLNh2vmJu3GQkhr6dYKiA2yaS4g7bfmUBln+MUuSxGuT41qm+vtUO9yfhgfywsH9y
qxoy41avOiVeMJowii1VviQ2qv7IA2bZdu2S3ThFqGPq99xYuhlOokHY5g0QOf8mVM70k72fGy+t
5/waCbgRsZAuLWglppRbPDrjEbyXcw4cr35Ct69h5qaM040zVOTjmqF5aJrQ3LU1su9iDuYPr0h7
MOuJdzTBpjbActfk02kog6CRbnoM7G66XyktyhHDe0weQIuCyHQHsS+8/FdIV9wLtSJyuxh2dj2g
RNAMC6M4Wlq7fxBOvR6IHmpWXrUvz2yfg9PQI2I1xoJNzKzdU0u53BK5JiBfIdi9k7J+RAGVXx47
/+0C+vyqhRO90eaQ/ILY3W8Gt7/YQefiQXBT5MGT64mt/lzcZ1ZY8gab+59svML7PDGTnTWHfeyJ
4Oh6pj6XXpWC2Xax6rLgMrcshdvHwKmSH8PQsm9oOg7cEzzrDH7s5dxWLDcu72Jqmg5lAh1u0+dk
0Lb0sYJgT+Ct02DZnEkHiLi11WO/MrRsZiHULrRlzoaYuYh4nrzY2TCfn0SqCeRAEWDhPnXlC7tU
MhPpygPar0sVgRbIEXLxr9yHqdW/1q3fswZTCzUSBTqmsyXXsvIvJi+8B8+gGh60DfBsu4b7J1FP
GKpTCMpQnL3DwNRUbwYL0EDkd/P4s+2U88aqeHpuxFpBoZldl/RCK4IXtHEaSAEesWvUbhNeoXnn
8mNVNCAdZMuMP4VVYR+JIbbzzuSM1+8ZlT8JE11qbPvpDt+iy1qoDb7NQI7vfV6a/dW8BlreKgpB
LhLADOt7KBeWu13x0bvdPD9heefCxZaIvaedyOwki3foMZA9Inwk+zafyWBOVmq6R9tt8f2bXboc
prlz2bdUbm5sKyJaKLDpAiZdLl1NnZaDy3Bqw+lc69qU8YoCV2Dtsu1dCLI7ylXrfnqp2e4TGEhT
DDO7x+XJNIWnGxt+QUL/C/MBIoiCDz+HfjVtewBRxY7j6TrFvMeFc2y8CfPcHFjLGWGHFT4Y9upJ
8bjEDksrcArDiZay0Wza57mj/ndTD3DL85CmXb/Kq1/s69xTn43DRvveY57oMer0ZPwyiQBw7rWR
AlZ7fqSq1TkzoNoR+tRlqWUBxZK5vBflWlMuTbqFlbp/rQ2Hvf5QF1gYbA5iRlW8k/mgiBccQbft
+orWUkfYxc0SGFlcdWsT81zFyUFrUBqv7rIQKWpxsF1ybwnxhBwgvOrkg0ehPLCLGjN+tpCswWlW
l3eekRf9dk6Ui7jtJyiDpOoXm2Fgtv2TpjTOfOgIGKC7tcNSXqF2pEFU5FYmtzlt5CTKfNuwH4kK
qPSOOjzNuY131lTlG6vIHO/LqVZdf+i0ku6ucLt2KCNMQCxzO69d1cul/jw4aHgfOK0Cah+TNxpV
g87kXeglxt6qxkyHJEDrjL2L9Av3jkbh1TkmMP4HGD4TBxlwkyEtbhbLILbeOV81G1z/7M5N8D3J
QYY/ZlwBbrmBYD0uscLj1Z3HpPLvODk48rkIJ2+ABiPz/uhQ+B7sMq2SAK/bNCf3bmInih56pIIj
mAUld+tQ8FXztHI/a87KbbQGUkJf4Mm8ye26YgsgfE62hG+kk+Jeca1ExInv8/ejjQp1Twd7Ux6I
VRk65msPO+oiQxGnehyunCkb8t1U8Zh5aCd/XHd5YVXJ3uRqcq8pixjgeBfF4hzcIrGzA/oQBukS
B53e2/OKIrlZ9SqSByOg1zLqDdNgfcELTfcohct4pLC+Gu4WY8ArbgdFtuxl4JvGrsDyVR2G3jKM
O5k3YbWnaBg6kLfQsHQIndlLzqU5E4joOEaZz2jpHrddFtg245Z0pk0B2MK4Y/3K112HFaH233sf
A4WJP3RDD8tCxedaMx07P8NMNKfeTMJ1u2Qk6KMg6dUZevpMQiAbl4DCAs5WW2MSpscGv/LuerJ0
50TTre5fUl1Zy+XJ6aQ8rE6y9yaju3gS8Ptgtqv2AEOt7VCEzB3QFD7yfkjjkbrRZ2QMfKJm5x81
6uGxKixx5S1rd0x0QoO6xSm+GLHoZVb3C0sam2VNIbcKNZlyq71Gf/Wf3CoAtFwyXpDE9seJaL85
kfatP9sEFm3AenukCpFQybwBzHLKm/5EEDvZjB4hfjcc2fQLq9yMGamz1izobCpA92U4krZZmb12
RLM2o2xAI7dGv50Go9thuWNZm6XZPsMMf/BHNtODwwiG+21TFNO+J00aDwEojMZls5hU5rIBUaZj
hHFxh/U52Y5WahOAxiia4IWGgIBd1yRQ4XIDXyiviYNa0GgKUW5HiwQXOv4e2gv8bLTN67VbqTko
/Stj7NODxH8dO0a2UPFRPvSB+zP3sLJsKm7x92mQiP1o0rzo0VlxzJbGehoKr/leSN/f9BzKug03
QuJaa8Czq8XNHDRKXwut23eqyIZLVycOH6vDmI33Nf1BRp5zk1vbUcU1dZXm7fwd1CHGVrfnwvby
YtwnjfA+MjmeCVGUL+U4pK8jm9KI04b/i1yH/2FWOZIlP1j2mMwdY5/lj/SNYAeZxXgjRLnEHSui
LXpZHVc2eU0bj8M2MPDumSpwdmaTvWLGWeR+EERENl1La/ZihemDob3m0Hv5l3NZBeftcmsjKG6K
0X8WddZEojC4Vbe5iRA6jtiOk29nnORRZFWAjTHAGYQ43lrVJ74yD40ZsvG6uq/awzl3yQ9HFIgH
FI63ydXod82dX80/GemNbV2OSB5ceKR6Chq+gyWIPLADtGX5+p4Z7KPiot00ScjTZ5Z3JesbzHn5
hCUoq99WVWDmKh3BUj9vaLAf8kuyQc7lw6pwZ+g14dCmzXg1Jnp6dWpETslWUyWmiEjti21tF4+S
vP4macOuixIu2T24wOYnFeEPK1nGZVieIZkdIH6z7RhIofmdupKVd8iFmR7oCzhk0p7eazGv17le
sHJi8vMot904WePsE7ig+CQ7dU0D8nwSLnLPxFx7bAFUXdPKMm+ocxB78oXpDbtjonaB+GpD4AW9
H1gXCZgQrdd6uBzs7lfesb5qEblOPszgbTCrgyrZk1hDWO7MlnlLOqRV7MqJcEws0eil09bqvTfu
oeO7bqaTU+IuoDKdcJOWWAl1SzQc53V/YN1/Wkr8BG7WlKiLlV0jwgpMOIM12rdw0AryjvbgVpyg
nPrEya3OIqx+GNfLxMuv7CTxbvAge1Gz5vMhtKslWsfytTElz9QuEYDrgRCgz1QR66Ua6ice2aXq
XIyH9XOXem9pxzsTV/UcUX7D7dsXr5W1OuSD8suJTc60Q5ULaljeBzl9sJgaSwH9IaNo+tKZ0jte
tWcWqOIxr92zU2vjM0xI7wpLgQCa8BSsmXpuCn6lM96mYIv3gpYdKmVO3igDNJY2fV0LDL/trHuM
iWBR10K22zzzqGNmfxjTjEyvNmCmbSNZtnFwxLZq9/20H8A70t6XYmvaQtT95CDKrGGVAjMJ90bu
gw3vY8jPuAtWAYOjPusiaV9E14itnyJcy2Tmogza+uCLHPeZjVEuNlPXO+hU7znNkBbOsDBHLAiX
Ka6n/KwrT58QB7mHZ3o7YwK4X2hIuuJ3WH85K75Fq6g5pJg5zhmt+/Mky+IpUwwbwDXmmpcmiRBd
xOFvY2CcVnRBPVu4JiLtFAGiCaujiGgyAU/T1rxeYUzOdddcIrG+4/6Y0ZCPRogPHuYx3Xbx7MNC
C2nHYDDU1qPH8jCqxPyRWUa4RtroyKkl45TbESW+ZoOd0/HUfgJzAWSlG14TlNQrtfCwpBq9uWe7
XW8LI/cZ0S+JAzOfyDtnufETAYMhmmZMjjzi2rKH8nlN5LKzIfUQxs8/g8VNI0Spe1GH9wOVmtyO
khkv/ooXQrZrGgnckNupAIGM1wM/TDcVZMV0a0WEgn7lciALyzoiIW1AByjTEr6oTeuUEhRG05AC
p6Arlp6bkS2VHlNtZd2O7F4RgJx+N+bkXOrZxtOmPKq3l66ZdkS2uQfJ0hp3DfSAXYaJ91A7+IL6
UJRfeq1P0p9LlHdzucp7Ydxyv/b2y8KjmWHViLogMZ88xx42/gKh6HcWgztVLqmqf989+idulAdg
HR65A2kIbpSgovGPrKG2SifskjTXFNZIkRCT76IFC16MRf/8C/2RzkUMxAY4ActJXHDjhHP+jJqb
XBp0kkpuO7t22lPl5dZ8tbirMKN//oX+yF2FUIgLwvaFA67TdAFh/Yk5mgTLJJuqziGSlZMfq9Ef
5IbtSvI+KmbHKOSHSr7EDbMnkXruuP/nX/5PIMPfvj5gLBsXvu96uKgvP4hfPx+okOj/8y/i36cW
ax11pHmc1wau7wQZFo96jnHByXy73gWGHzZv+CfkeG3qUtxhmERpcFo3iVioG9k5DRszvBaD7t3t
b9/cv+StIRzCf/9x+Te/FJH6PM2G3zwf//On6/wXmpH6Hv7pR+2/1KWNsP/zB/3hM/f/9dtfp1/q
Aj/5wx/i3woN7/VXtzx89axe/+E8uXzk/+tf/r0W8WlpqEX8pXQ9XD4bokP9ewPNhR/2v37/6f/Y
pvh//0+jP8p/mG+2qk7/QGO5/Ou/uW9E8FcuNNoT+R//b7v/474Rf+Xq8WGgwDiG2+nw/v47i8X+
K9ED7zdMiyNIZ1yY3f/w34BpcUj+h5CRebwjeP8r9hv0zz+4b9j3YXYzfTC4fErP8+zL1f67955l
YBCSXbPzwA4RXoOQch2STbPPNF209XnsDLMgdNsXZTyFKyX3szV3b5mjCaB7tgUCK9RGAPpsmagm
n3ApyyhdXcqgqIvxFGa5hSG7CFX1uFTAvlnEyFbFRb/kLwCQpnBbphWZQ2XhsY5sNsvftVtg6V6E
dp56Fsn+Rme+vh5siFKXB8xqH3QAFXfvO2oZY2cefAuWwJpO0Rym80ub+yHtgXCmltcA499yEgtn
DFZTKvUiltLOwRKqTPHoU+bFI9qgtc5au+SHA5yjiaZMk8PhhtA1BOY7xck6VykuQxcPMpVObn4d
GotbE0jXDaM+5UwG5bxG8VH5lv8DlRMBYrbdhQoDciUvMEHzt7bTtAunczjcFEHdJJsgLMW34tgk
NrjoiVCGjvKO0zwNKQ5/Vd5lSgQqZo2pCGQ3qZXHq2OoJU4nMZibXIFdv8Tfmiem2a7jJeX05Hn2
JV3pDMX6OOHFuCiIboLLg6AdRiNeTMQ5gI29jSoZ7E2CNfu8tocfCMoluy2v9u+8xOtuau1ZOTyX
FSP7rLsQ5bWfCsAHZgO4gcOQ/NkxDj8oAnMLouPgsS4ALrWwRPDtc42HSO9xBaTOZYPGRgEEBGsD
G0o6YCrTb6u91Xqs1C9+YvkwY+HwHtaqnfJDPppjf1y04TfHXss231YOagvkLKb1SzBfmHEVdgnk
z2asBa7Svui2Xme4xKZGa272LP2cJabofjX28NrM4VyUoR7OuSeNapd5XjNHyN4mwoFl1+2pLyzj
rS19Q34EROb7mCJJUuSaiYVtv/BaxFNRQB9KpY09voJsHLBVp+s7LoeW81xFiYc+LzLjVI4AS6Fh
S+6piVvsaN3BqCa17Hy6zYj8srMU+CMGTD1PJD49d5eKBs8z5dG9PHUFloi8wpq6y3Lc++hIMs3P
eWML/yHXba+f3fK/uTuPJNmZNLtuhcY5yqAcYsBJ6IiMlC/1xC0lNBzK4QB2xHVwYzxRwlhd1t3G
HpKj3+z9T2RGAu6fuPdcJNMbZuWzeauoyxp66nHIHkvcOPl1wQz4xIJkrK6yjKL8hti02Nx2eMho
KIAZRTusvxo/uC48plFuXPi/fN2W2sdzBoez5wESOBlmJ9uEylXNvWCWVq8Te3azXdrOE0FosxFw
y/ByZUcnjxo2ByrlZ1MFsAFvRFeF0W1Zd4jcyQ20vJO3MGHYWFIgPE2hef+Goh4MDLmsLra2qGzy
TIG7eVt8rKWC8xSkJG0KU6U4jgc730PKTNU6WlgoXSfEq9ZrRFpNdeNiO2t2MnEG91vl9dSwJ5d6
uMN5KGzoLlOd7kRr58l2wKrCVtLG3r1O2dIMcMyGIN02jF+TreupIjugvrrM2EvT5wfDVFLduA4n
z2HisADd0psSJ9DAsg5kgFXJU5eOsPVqcJnOOu9FC8dFX9B2ReawRMSklzpUyv7EOktBJ/qDEpHK
sckomTb9NEfPflzw5fDT5w/VIeZzTH4E/6WRyt8KN+x+W7a+v3MxOc2m7mf1YpvLv171Hr9gpWM3
ryZbomzXTtWBffBlQz2Q2fzfMUDxyzM0FPwk/DbetjICgeNb03Drsh6hR1+a8CYdF/u78YViSz8D
yuT8Ro+/UibEYeW24U0x87muSlerlzRQ3e9gs0k99L7f/c5Y/n9zl7qZqlvlArN97/OypqV6YRsZ
uWtBwfAtlcvjgwCBl7QmLxOUnmy6fAU+JxP40Oe3mEXLuErBGmHGdCeE7/mU5OUmEwu0JxqKKCIN
3Tb+qmQvkR27KMr1bqnl9GxsP23PTpUVj82g0mJvRIeQkPUdw14uDLLrPQTIr8JmCGQdEhdLJWKg
zEEeWtVanfVcXEQX9aSXNZkrrFxSuxqfKmrTn8yASNoEsZ4fgGi0dLqTTa+c4Lp+TFMhjoFkQ71L
FBCeA4kJ8np0fe+70yXi9NkJYB2Sowgib5D5hGHI1xjKlYcPwFWBgIoTz1VN+mikcIlplxJazN6j
SsouW48e/fqqdn3fXft11aFckGzTNA3zfeeS3UAnGet4FbaSyFKyRb1wQ+aPV1+1Mk4LFha2+9jy
z5OnWNUi3S0g/K9kwsoZB3qMW4hlDX4w26qWxwZe8H1UTsFLbjH8XnlxF54SmYEokt6Yvha143GY
dVPyzhqEDMxi6hDZNaZlhBnG7VKtABCXj2xui3NgI1jdWV3evQ1elFwjenQwQpSyuGnntn5phsq8
1KXlvlr2BBlD+m51p3FwJqyRYpp/YkBluB0lzJutm3XVkzO0OWYap/C4Y6KKPNFCWumxy3PVksA4
MwJGsT7maAfcsEUEODYuwZ7w08RFVZYjDmpdL/x2Za3s3WSC8R7+cP/Y5AL7HAVQAVsmpVNf5ZGJ
bikChu5gs/Zw10kNMBLW1YKjESiyRKnj6vCG+Bb0djB4uofBleqz0AB+N2nAUosRuYdMEWoRQ/Om
ghrAcxVOF+lp5rz4INq/yvryo/RZuNxhyaI3TQaUM+tRZdNDiMTnk1VRhhYizjIi07PWWzekV44A
JRY0Fl7sKNgvHp9s36asTohPBy7eiu49yuz4c8Hf/EiErbgCCes9I6UEKuNPpfoWoYuTp8KeHGNJ
nzzWvvzF7S6I0disShZWL0xr0QtFdXL5IQeOc1CdfbETRC7SHvdycawZ6/dfWRj2KaRHFWOcwGI8
seGNAmJlI7+dt0Pgl2yQ7GH6Aw2vcVFiszXYsIwYmQEiO9vyPCU/QuhkPpXzmIL3M0hrrNB2x3VD
JUUhOMPWYgaEKJDdapR+9WNF/kbaWf7dgM+bR582lsWq1bL1YgsVMUgcfcQFdlL2OYDhZWEuw2V0
Uo1lgXwwzRJtCMBDpdc2EkQwHrw71SBJ25WEC3IHXa5TmDECRtgS1OYtE2VwhZ7IM6sutrIJptOc
R/sOlyR0Dazp0w6X3SRXHozmcCe60i02nsDzYiW1Knak+5gHP66BgTAglHdVGaf9lthCBCmRQqxC
FZKRusFdm7xaVuL9dnYKwsu2AevxYMJbWE1syZ4o/MxtTVlAAGoxzNcxPRocQ7wf/DbpYdyeU6yn
6xaiSLnrmwxKTMp4CalMZ+qPrEQQd/S1Z9CClaBKkedE4Tt4GP85V7kGpJPmNUtPPlHNvtCLtsxm
VEkEc4nHuh8u/uXOmeaffNDkWeRaE+IQZPMDgQn9l1fGwO5QyY2voeq5Ppge4Jac4yy8iLIq6tSM
dUfLgl/nrJAR29x1PQJQFtvizYnyyZBDTQDOpuCApc5O7LwhbRU5F36m1nevFLXmfcJ2cFkZ0hTz
lca14K8Zawb3SZ+Gb+7MJJvrPUi/7dQP402LxPnJsRnkLX1ifGKNBKQXO+2RsiNAbL5R1+hySxHF
JcTGAmXcVCYRDutZM4vJomIGXXJx1qZRDbuXzQETHiHq6iHRXGurxLZH4rNDu7iZIJ1jarURjVGv
pbjDohmU4lrCVP5qJqE0owM1vg4t7F1C0p3mywykBLABLoIE1YWrQIlwwcHnsrTBYd7Ca1rPEyOJ
tcRJwGZa2NaL8gcZPPTICz6xlY+YvkxyF5GisdyDSsZ4XC8G6VUqFT9RDTaPcl0M9T2RNRJyTlYz
QkztLiZ43YbT2NEQe3jFAvvUi2gs9rKe8OhoWGyapYmb3BOAimXBJKrM144x+VfWTPZP6mLxX8Xo
eFk/L8l0HpDFIc4vYDavyN0w10NEKOYuwD/9J4e/+JXVDk3JLEvzHDSdfpmcvP3EWmqBgON2fla6
c9u1rYfiT69Kuazjmqti5bVj8ZIvNQ2RhQQclD2F6r1fx+7NHHrRW1WQl7sm2McRe3eIxrcQcLNZ
TZizGcORQsyWqaVwadsF81nYeOknanIgIgjN4Y8lc4y9dhT+8FH1WfZppV4O/DEeXvGLLtmqtBxy
3jUmiLPTJXSE/HL9UAHBeKe9KdEiREbfis7vX+OcWR1BfDGvxqses4REAI/2jUlO1XUry6+Kp4Io
gCdImNYnmDKvIYQkE1gHiO6gAca3uZonhFs7bAAadGhBZHFNuXM9o5L7Xcj2fkF7unyGU19KkKd2
/6NT0RrW32N1wmU2EatejjmaS6Q2zGpJ9c7XprfH17LFpGfbBKChIBiAkWdOqqNd5FRsajocllTN
E9ctWV918ARXtEMllYeAmdnixtFJV0MGIdlQihqMEtjlMsv5zpy5wamJCyG/T5fMCteuGsXlAMN/
wmCXerDKAn6hNmgdTceI+2ZK6xkYF5uLF19oqvXGkez1L87vr74YnQ5pXVrcUhS77o0eJJ+x1JkN
BbAY1PIHMR21dIz3Bg5XMLBE9FyWtxuXY7ted9nCi5sGDSIY+ICOBuEKaF62S5SuMq3CBlYFheKW
bYGS14yme/BDxeBHD86lXOU3Tan9NrlDTi1l9dqC7pYMZbmgYo6U3CIbT9yXjNixu6SJZvLhO8R5
1d8o9v+lcdv/3Szttvmp/wzdz89w/dH8PzBQI9fuP5uo/flQ/40h4//6nwTCWHddVnOa/PzzQO6v
f/5vM7UQ25rr/DUmilQIx4nJmfibo+2vhjZiisDyeyR8xBez2T/4xn9hiOw5F76xj2qIJ/7/zNTs
v9iO4xGZG+NFCwNfXGjK/xj+/X0kzliS+SdTyX9nRO782yCY0EPS4/uBiIhyiLDI/WviQem7sGdb
sukzfx2boTnisu2ntfG9g11m3XUhXTywYOSWZoWlUh7DirgVmqLUO42pNXL3FmH1hH6tvROYQp01
7PTlfW6h3iWo2B79IMHQ+U8f+L/zVf81X+xv8/7j9//473zVvsOzDvmZ/zKsFP8ycC+Yp5Vd+DbS
rLkrOTrOXZqBbEdp0Of3iVdgYonG+t4HIZ+uK0Ywt2UUtL/MFr1rD+DHyevd6dmyu/yWbiIc1pdV
5dVUGI7T0BrN24iW+ZEftA1C116oFO0sODt8iGg5s9L66qQwPzYr/AdiZKad4C7+zP0xo6C69ATp
6AeI5uv8PGNNJTAehKS9EKe+Dhd0EasoWfpfdCPs3TIlzsQCINdkH6L+NhP/D3+8/zYDJ2JcGjKv
dYQvLoFYwb9G5DE1icrw8jmFw4Ykt5tUM6Uq0K5t3XBAl+CgXvivT+H//zwW/vqU/ceD9uuP8sNk
/3wO/PUP/N3ZKv4SX3Irw0CE7KAx8f/jHPBIYifdDYsi5kQnFCErnb+fA1b8F4/QdKAAke+Kv6c4
/2O47oQYX5mpA3MIBbMAsoj+5bX/z44BZoH/uiwLBIlFvu1dvBl29Nev45/H62hN83xxF7T7E9zV
tYwxMZx7TqedLKR6TmvbGHCewmzTyO92xIWJY1pX/R3tfUD751ZXvduVj8GQRbupsLpT69jLpk7A
EbEMRG9z2d/z3DNY8cd2ODHwU0f2jjOTi3xNDMVVF+AQDCr3x43ntwr3DBrah2FBAyIRiisFxjIw
6HXsqXn2B/i9aUSx7rb+qeRfbzRnjzHAKRhbzU3dssilV0jKQa+sool3Zh6vaPyZATish934RdP6
JAQwQyFzjrPTU1pjQ9MMjreTFTSnBgUriOVMbZcLNgjN12YuukvK7ceMOq+YMnHQLs1Vwqr+qmmd
P0lVoFdVN4Nv+bvFrh6noNwnDS03dJBGtochH1jSQepw4Fjoi+R8ND2C+DS9rS26N9kvm9RlFp0F
175VPElr2/cVUJEyvnXK7CWF+tMCWTcl+mg0DEnQvMtgRknCkBC4tvtj9336ZicBlNkBNMEsHEBE
iFTXui1xxSUERUwyXk9xtA2BiR9mtKgrXG/FQ30x+SjWZ7ZXXRUAKLaWpnmuaSJXVP1fHnAahAvf
aROcUtu6ByRMr7IhuGss9DXFEpt1Yz46YfT+AgR7iJzupi36UzO8EGwq57jY5Bf4BbsnxtVGHc3g
wNE2NTKB8cqNh4farc+NkQjisFnvSx3cLfX80xH2vfH6+hiP4D2Fmj4TMx8K5H+bEPmI0elCx1t9
Z5n+SnxxuwQ8Sx3818rmuMszSyJhML9k6lXr3K+PFZsGrwIJ1dsAm5Sv88OEMt+igt52TMCQC3Ep
rxrUdLe5nQAqTsbyVPbL2a1Df18bgzDQgwEd0MPW2MCYtq8ked4Hu+lvepNpwDrtl9TOVw1qSs/z
0Ss0m3BClWXMMKvj4F3JoUEjluR3yC5/qLHvnW75ddlLMTAg4FfBjvLBWcfuxNXBZgop8YxjL3uK
/OGJKfRN0th/fIvfUUUA/gZ4567blnCPvG2Is0Qt7SkN6s8eNv2WpVPwMfrdpz+ORH95RbGecueW
LFqage4xVvAgoT86VilWuAbWWKa+k2FYuyGeZxtJbTfVd+1Fk83oTuFb1Q4eZojoKT7H1EISRd4q
cyTVBCCky1NbiA/0tNsO3njH0n2Zj/FCm5PdLcmVAK8e9v2GGDhGCgdZxIwtnO9gFidXJvtGnzTM
VGdajROaB9yoES//RV2GeqiqjnW3R8eBorfbqE7u5ql7d1D9Y1B1SD/lXTDluJkgdNXlC5xYNYUb
yEioiZhBZHztvPLrov0wPhyrknbrZYyC75T2Au/CiIDIJRNmadq1n+CEiC8F+bsZjIMnuqMrwlMq
FwJ2gqLLk5aJudCMMWcvhcpjz9aMoGihU/G8ORNfIh/9ONv5nDrwEWsri/DLMZ1N3+28Rp67juaw
qO/toPfr2xBSW/sGRb9yDmmG3+QUYzfFb9CHVRMe5OyiGNEDIbBXSznDWO1RcyPusPEbc6Sm6QXe
l3ifXVNFtzYIs27jWNZ4j5bGt9au8JvjlKsLYH+pRrEecnqkVTTkEVrG1vdeStg5cHpmu+n2fesF
X3g94I1QxQB76fNx5HTOl3ZAy9ThxFszOvWDbYnynwVr4jE460l2q7aDtkrUudw3rA9cMNdN2ySS
IfHg4ZiB0aXuFpq8rey7aA8nMnmjraUhL3nhI7G2nRS1UOCP9bXs4DjzlsMRBfHFrvajX5ybOi9v
icEhpasHmqok1JaG8SXUkGD+w8YBRQI4hjfVRbD3pXxG1I50yehvKuHmMDRTdesMI68OM+dO0ODG
06F2u5NVpfGpXXaz6dfDVFwNwhAbzAIC9gw+wDWBZyBv+8OI6zopRj54dWe8fjXG8b6gGu4sB5St
rNChlYR04p429cBwZVeHVnU9xlO+KZrhMQM/CYdTvsHY30IcCM8QO5kd9j+LD90tYkRhgvRQZeHh
YspqcZ5tppxR7zosdhpmS+tBUy8tM2wNQu+TlWIq6sze06N4x6bCqGTyICSKYNgtvEXHINHPAWup
bhzZHWSn/rI6Llr8VSOvpAvENcjkddQkOxRuf6Qt7FXDTv8xmdPqjBsReZBtwT6e7hm/Mp7D8gJS
icmBP8l1IMDjjUbu+WnutdL0ynP/I8vyNypAPXq4Zg/oiFFexkV58JK5BJIdbrsSl+DUzNtm4t1b
DBRimVZ3ppqBjle/nbbOfjLsZcAMvbNvovTN82foeCq7qvrmbqjF2vPID/M0SPZ8jxOoLlEAIld6
Tq3p3DTLA9BquaK+wArQVVw6AVCYptiXzXII7e7Xnoe70KvKW1x48Kt9MoudLto6k3Uehb4JuwE5
T8EScKUDlT2iu/6Q5lYikV/hzIv3pnJYW1XreDl3l+hEclNGyiWuUnBfCl+wn+fs7EMO/4FEha1V
wX9m0L0LUxDLzdw+DeF0Wlhs3UirOgS4Mc6BN+9E5t4NAi4aQxomQFN1V4kCU6GfPy7pRz0OW9Sz
u3Exx1DiZZmhh2PVZCOH+XSxYUUAHlYXteMl7sGBAB8pdswhn0CDphpfIOfxPgg5lye7OrDTSdZZ
E8RXVpH+huRblL71WXbqECkeJCSCZirR/QPHjZE0dy0PgJ51sS+y+blx292MLTSxnUMSVm+J7K4b
lR4YfG4TO1zNVg2vDVRXVW1LfA6UMSjzVfHiCWCwgndR1rdFCdissxMGPThUsaaA5YMJMvfTzqTx
JxiKDfuHXp7TjGerbbHJw6RnNNzFjwCOz8tkU988jb7E3R/sB/PSev2BdNfyWTc2t+BtvNjxvgKA
3Err4LrWarLiC6t6jcLqxW4/xsr6gm7F1X9W7Gx/IPleuaSJ+yAMxTRsShnvdWaxa6vkNskBddVF
VD03Jn5x8F3+4Z0ElsdKFT/seK2EvU/K4DfIva09UNLgnuH0BbXKVTmtaxiSZHi086bHlQbd4MWC
yrgWOBMQd9UkF/iSGhp1fsdRGAEitQu56i2G2R7f8nvAEri46rP7KsPYNiLZ7jOC9AhzSe6Im3gR
kDQ1PGY2Ev6eRy1cJSkqDywxVygXqHjUx+Q3V80Q3cSFYx3bDGUIUsVDAZVnYXsOEX41c4Jtcfbv
qrxfXk0GCkt17wzZ1AaLU7KNcfPqcJ+Ah4YQduMPl8bW9aKDdFv5lBt5uOQY1dPrUgX3pQP0BZf6
W9x+joTUaTclK4ZcbtBz9+Elrcf2bE4GaHlMe1PAI4hV80CGSK0BdomZvRTPDwi5QAU3xGXvk3iB
EyPslpqo6p4U5jNY0YG/fDWRYlPHSzeevWnMN7qdll3E5mTjXDTKfW3KTdv4j13HFeM0gpzTeXpb
3H75zZgdXgxwtoMBL+cZYtJ9hxjhaZkZl+fxCbfxsRSyXeV4XjunWM9ttslnCFtluBsb8MK12Yh2
2Aq/HNYWkYH3y4yhJcZH8Qzh57FyqbCs+QoAC1ZBCYMNPzcuM+fFksFVF8oDUE6Me92mjKxyVYXx
OZrSc57FsNXyG6uOXnQ1fTV9fpPW97EWnxJbEZfLazuhS6+iC3lxm2OC2RrZkTjgEINDnh25Qn55
RDx/gAJ+5eTLtQt+htPf8H1IbJu63o7C/uME7i0knN0k6w2uWfoEGlc8Gm13aCIk4z393TqB6GFE
eNfAX0jBl8Xz8MXCKzjQPaBZHpo1SWwHKFoX8KdZw/fBkSxgySdjMR+caHpCgUIzV4GmtYfiMeaS
xRy771x59Ix+ohA8aUXuCJkh7CrQRGWXjZfz0kYahEoq3AsQ4Au72slwfsm6+mRvlW41MudlzraD
uOdaeRT8oc7XZguHA2Vr5yMQFoBzR6lPzaRfWLKTn6dvloaAU9E5v6bLfhJiMHWSP+tYnzUunMsy
5dXvp2t/Hnm3ASryYwnkYShnKo53Ge6yjp4AQP4C4Zb71d4ORDCxeSTLpCzrl1bp+JlFzXD2/Ojg
V+G0bku9I8Psdsm4kbOwZWmb0xMmnnkJGu+9xgGwISHwphysD6JeAZhWT2kLYD+vQPBnzrceEKJ5
bXgCida6RJaE3aHtWnttW+QINf5dFKbdn9avdzjgzQrmT8EL0dyXbbQzS8gsOjO/CauTs5au4ogA
SDC4nKuEp3jbWMOYmNwPZPkaTrH3LdMAmYVIxbqbqoNVTPWOaTJiBcxStRpxLtF8eBcZD9RmqkT/
w4cOs2b0R4cv5j/R4n0mnXqkvQcbQAgkeAgZ7watd1XZFkj7Q6JPkgejm52Q7gM45O2Iw1jA2YYK
+F333SEy059ANq8NhXtJXoeGDYfJc91GV2Rn7vARPEl1Bqx5Dw2sfZAi3GTjeOh8PK2Q8Jr0Uy/l
PjMvrAPD6w6jy2pYgvwdlA24Z7xOCoNq+5AEo6ZTuNNhnH4lKb5Vju0y/Uk8vVyDI0LIZavaOfJE
WWp7sQy8tBQkCEKMdySNKd4iTHIfezjxdzYUiXNR8Oy1+IjX5Dzpl6ou9Vr4kX0sw2DedMiwNnIh
fKyixPUbGA496jccoT4wQYz0yO3hhgeh6ffLonvuCntnYvtT+im+a9tOnGNROfG6Fe10aMOs3Hej
fLfctH5yrM6ioUvcz3Iq25c+dMJ92rHwiEnT2deyQXrn4+b2C63uaGGde+lZhjDaQBwk8XV89lXr
7dI08p7ATOObgLxEYoeVzO6DQJjOctJWtDkWg6ZHyVV2amrCKxarhgSM4ZZjHnMGVX0hZi6NoFBn
rpYCmEu+lIh3GHOwINbXaZM6t3UgzQlPSQb/1xTzN+PxcN3N7XTkBFJHFqfzcVSJdVpIewk64mtV
3yUMDDJ3N7M+3NppOL0UcLyO8Omn174JQVCBmOYC4Mt8CICj/0rqKRyjJO6wFJMHlPfT7SSr+bsQ
MU2vXREHBSWB+NcaLPw6zOmCFN+ZOhfwGLeOapb9kCbTOuySaG/xPHwkug/2sZiLTw7y04ivfktS
q31Ay4rrg5tq+vFF1LwO4yhirAuB94jLcAbhU/tnz5vwCyjpywPEs+xgsz/egHXnHeouOMfRK0jp
beh/scJG3IcoOokM22k+fAw4fY1+wCIRx2GBuh3DUbiry3yx4SgJcIIKI4s1/N2bwB3Cz8mt8kcb
k91uDjwXnZrdWLvGteXjaFJ1pfLGO1fZWOBtsK/wJ2CPw0lNeIrl89cYWw33oU9KRyJS/ZaGrs2Z
OgzLfZi1NCSRqcrPJKspNqYe7rVLdXsI2wHCVj57h9afaGJxGOPTtMtxXqEUMQSSEG1wbAF1YaPs
i5OwVH7OKY9eh8LMR9yM4srKsoQkXhnjXFauK08e/+pqiYbW35WqE5TrqvVe6J8UIBwuGWmHxyyr
UdEtRxEH947gGai7+AEuyIcrgeh08hIKlexTx4U/EjnhQMHRR9VxkMOAq6HXTABUqOCKlhVMoCYr
OEbkyO0P3S3NlzVmwX2UmXFDIz8+BpZxcTF4eH1C+noouMCQ6T1quYsHC5sZ7fQePX/obfIglA/K
1OkeGCaDuXkka2rQ+0IOSYl/BEvlBseC3IMAyHdd1Dibqk9ZYUeh+YjYRSIdcO4QI/nUAfVVyQK7
sfD6uSQlb4o4xsa8LOG15YcPyq92VcRGnVDI/eAtcOpU244JkhAdXk8hHv0N3Dj9J6mbd1RTlzcV
v+sRYQlBgmwr8TxaTZddtaxjUR8UHKlltBCEN/mfQqJGYEoUTdeJqJHUzGUVnKmQnW2NnZV7w3MJ
GcnGoT1hgGtXWuE/D7qY5bbX1M136YILAr0VJPxEJ1BGuobea1Nquy69FMWIHt/Sppov9pUSpBUk
j2gFn62VG6xqSLjbunsi+RDVXcjfe5IJaBFWu+V5Cf3xQN79cYjDEM6Ira+N20RbzxndR89fLqXH
Eo1H4zslM0WCnE7AMxyu16LpryeJ0UVjvzi7jXRRTI9OvPMMHSLv1uIwVBmGI0OZbVbRBta48cZE
2/suHPUn2KRs0xu64Rzd7gr39zYOxh3L+r1uzZmYX/PgDhXdvfbs6SvEEL8SJXUIDXMhFvprpBQ5
lziK4qL9EVmPFi7qSa5CnAxgORPp9VSl09US9IxLXDcdAb5qlZyCWd0Bpmwofqqkuy/xb7wn9GDo
THQL/8iaQOTJnOyrC2osxy9364bJs6/bJ0gzDBaH5N4ZUQfXlovsnIA9Dz77nnGHz8d7iYFw8GqF
3p/BJXBGmrdYWupcekzayrA8uZy1tDbZu+dY6cGU3VtQ5XfONDyOBDhzjAAd6FCs5fTh1iWZkjU+
WzEuILNp7f6VERi/ZUbjK4lRDsoIl1+e8ywpABkqWFtElAtKNnILwBkbWZ1bdDQKmapXOnsYXSTD
ld4d4C80mIDqK/QDfaGsQ2bEc9+SQ5ks/nDPnOkuq6cdhjzMdo/e4oRnnJqfE+efQ5SbS4Hot2dN
/Na9ZTFM70kn3ZLVDhpyoDgZeZMihCCkoN6D6ze71JXuu5xViujDD9ZEGoRPWQc6gXCSQtuPM/N5
6BHR7dRTOZD39MWy9cb2YSJRYeuNjtDWCSxejbDVl+BZaTiVNzipb+0CNnPaym1UeRsTmj9l4A/7
BQHbw4jGbOv607kFSgiF+asfgo8hf+olQAepttkyepCRX1TJBgIAJDOnAYpCUjTzxhEfS0z+jMzC
J4MLZ8bJDeQr4a4licLHFt9CvdnrHGECsmfFbEwk6o5d5nbsm8PUEO2X+zvBiUAAxbYiCJq+GZ5x
yL1eAb2QZBrFpq4uvlVEimDbwExKxqbdo9EkZcbouWmgz2bx9kRUQEJAjbLN5vIn7UeQwEP4MNpt
fiio087MGw5wgLLrwqHIiyJv51m1vMOCgoAu7n6IG6wOi1L1HQPih4mqfxWM9MrSiD+BEKe5Ybh9
sViwvHXoks2BnQ7Qjgvnr2ieyyDd0Re1cBCqH5PlGD9TyEPcTLl9S9ye9QRKqD6CNMCGiRP0jcnB
lSYRa+VE5jkC8rOgljxgAbhvZ/XdaE1mmTSUaKr67ZOc8Zb9O9XOCyTSS9w7uXEgXlFsJSLbd1Fa
7JioPBmYOYTo4dW2m+LE+Hm5tjLZ7iqT9Du/RDQfBmQMIMg6q3l6Jx0U3prDJ8c0DImZemQabyFK
s0+4Vod9N5GqB92f5RHLjKNAxaL8vg0R3wl1rXAxA3AMyOnFUuFJe2M7LZ8cgIoRNS2fs2CWM73O
GJg39RifC72411aP+7uwInM/abIaB5suFnE83j/WyHQGaLsRRPEdLrBhmIY1bXlP5kC0nRL3MXQJ
EnDy3H3XhLkdbGNjq60TvN4x9u1bfA4om5BvoURDdj0N31HXi+NiociayeB84yKfrpRKPxdLZm/+
kkQ3speHWvO4JFZAe9Je1iMkuCZNe6IrItkWvrOE/epczDEeWtwtmYnzOSCvZud5LrZpBb6g3mug
HU4Uf0wtAzvGHhYjKRZjsTdfDwLc5WTgevFKlMVryh5GsR4iIL04LExxONEQFrrKJh9Yi2s34D1t
Jmfb+8U3roddPfNdU+atQiN3pVc8tR15sqXTkAbGoBqF8NZYFj8k8sws+jjpPWWWNeEfGnrm0cNv
3revSxGnZ0KjN3MSOuS0c6lQYay8ZMn3LvD9Af5T3drH3hFMtTmiUzrcjEyhd5LLOoTJvVnJOnpa
jPc1htkVMs2TA0MKz+w+LqirChJCVH9IyYdCi9CeM7ArNwb1MC6ohGWOy1EdE+exYaUxY5FIFIbV
mEMt55tkdqWac6uXo9tHJVWrFqSrnEHXVAe/KYsT2mfIEGj210FTPM6yerG86ZctFt/ucovsX3G0
XyqE9JWwvo3WJbauqqPUN/YfnEiQXiwUxXV69NvlOE/yStbOteiCPUILWnmdXmW+OXExgg7NnJy0
iEtjKTyiIvHALiHbDYCmTBzt+Kp0CG12F/HSL+A4E2MicGvCObEOebSIvhlRX6xbq32TbLc3Yyj9
64LvZKeCxlo3UJdRNlK3IQHM33rz2/YsO6AurFJnwXawZOJnSIL3bphWXegfVOU5LLBqBr6+Fz+h
5a9OgkRc9jU3GI4g22Qfyu7e7Im1QiWbre7JDEhuWiKrqRyCmYjH1N/lCcTzmA4zRnbiehprP+UZ
ZQOQpIvbQfTOPfLtalXxOeSQBGQCxE2Q7mLbV0PiVwe8Bhb1MqOGQtk0EJYPWt3eCmdngnbd58v/
Zu9MluNWri36Ky88hwKJPoevGlaxb8VugqBICYkeSPT4I3+Hf+wtSNf3kpSuFIp4Aw8cDg9siQIL
BWTmOWfvtfcyRywDNXbxE4TthrL/LB+B9WeuYNIV46KzycdRuRN89In9ZpsTamOkfnPuePZzx7Sj
b4zdMuLsgTytPYuoJYKzi01TzY9uUl4mycmQjmQLVOZmzhwKmKy8qbkLJ3MqWMCFdyPgCKdA8bcK
YT4pHmh0udE8d25vAlB9Tno9fGqZHx64PsG96YUJVHDVlKE88/3gUrvROvXtc0AdipFIfpsiNUbb
iy3a668Nzhr7mRBKKbsnzfOVrDAa3do0ZJMFxjS13qVpRfu59eHtlDt6qgw1lMOEnK19ZB03xZWJ
/Q6BBpGVOvmI15qk0MH+4s0HRcMnxt8Ksho0zr2lkwPyZ5ksokqdc4aNIynldTRfhRxBHFIC7JwR
SZR/iUC50tEGU2fOw87tOLay1YDiHx8J49rZgbupF+KjHAnWSsLjaMiP7Tqn/Jw9MmfSfJ8U9iG+
r2aVmk32zIaCTxBcxUFhNLsyprveAGnbSKumP7PEBoR5cc6rlW4AVl9RC609Iq1WYQlau9VOuSG3
mQwFf7ihA0y7q6v2oWIYLF44+O9zZZwWFbV94mcvUTOcepm+c2BA8VVJ4mcumAite57kVLAgg/bZ
RFN9UnAozO+yoTsk/ojcyICemtfFt7nIMLZDhYpbADkIVZ8HG3oJiT7AtsxDx2tpPsbHskIwIKL7
1GeCX4nqS14iR5iMaNeyhayFGS+jsommvxuR74T6KlfiU5d65alF/NkKm8+xGXUdAAa0DL1C0T5M
j56Z67t4bvvdYND882kKbTgz7tvJeBiddFuomhadO2zQgQygBWfmr+mRk7/AhjtryW2Wk2J3HG/U
AsI1h2vA3VtttQT/1cwzzZAXK5w+DkESP0K1vpgoVgdNgxpnRNoblENEjAZte2xV3UUxP5Bgv66C
HO0AeSqZf0nbbmcrZ0d433ZRxlg8i6Gtd6OgeVf6E6sz5jg7IyeOuKKdPTWbvI/P2j5YIZTlfwTt
WVOxNWPiQa5wznjgsErEwVjaz3gQWP10S3wiUdGs8ZIgya657K2GcyaSjiLqiB5CfW/fwhhBPG6s
pEPKWEn+qXmk1HIUcAYQNiRsCWXiwGBHDIx7o86ZK4v+uPEheqbTTtgjJ6XmJCnDA3bZTdB3zSEO
YkDiezPIOUTy7MXBrp3U89RMq7as6K6h/ub2LRzDLPJvGnr5aRlmu85xD5yKLV2mV1ZT36mpRuoX
QfcL0EUDzGCDVF/siFU2wnszeukhNT4APW8LiXckCDk61N502oiYNwu0b51Gd6bRH6WC1kp+yXFz
OEiYEo9JBiQheXJ1sYoc46Yl0dTssegA0TYIPDNtagstGBtYx51ewGVzi4LbXmi2yOH5NYHl5Jjp
TCAKQF/x3K1sfGJBM+8Ehsc8QVk1e6swy5/czLnr/emcnluGlwHETHHcQxwuJJuXW6tLoylCg/nP
NG59TI2wLarpMy4eFI+kMaNRJnaRG+VWV6ZMr2f3CHcDKBjrmpATMMd8nlWjqaiqBvBa3G6TNEUW
Ue4YNaIh7vEizQFP9sT+uC3q9MyGWfix4XjKAqlouNJOcSLnCCD+Nugy6lAxPzccnIgpvZbZfB00
wx5zLnPyXJ4mc1Cf1GaXnCFJms/LfjwerZmjTvjyc+2neOsDdz2EahYSWPqkKObNQL5jIFSyn8OU
GEWWLt89J6ocRDRwlPSl8HV2V+Mp9Yh5mfyTEQ8rJ0BFoAioe0a921/8Joh3q79UqKj5FuWdDOjh
maYU0nznSI9jDtp5K2CDWm7zJDNsKitBTzAjaaFIr5Yo6hfa9sENsOfmOmiJxmVw2bQbY/ZSJMWI
Df8rx/4HY6dX38vCT3gDODh96nTcPhUxN+zzV+rCIhH++kPftJeG8yGwOdjL5fuioRf4f4qwDVSU
podMlpxPCiIAAwho/1BfWv4HSkmJPFoGkqGfxx/9Ib4UzgdanPzfFtEj/PnvBYsszIxXT5FvC8FF
AsiJHvQFGN/vuAZeK0tQ9uSZD8iJfFxa+IHNXwiBl0fxu4sgQQ8WdSdv0LuXxslzn8oOgBeguT0R
O5KC2DCOTEi9v9Jm/+hK0uPDWJ7EgbW8NK8wDYQKy0xOkojpDLyMIJr1qp0wmW1efckX337112yX
7++aJRzbBcDqWR7f3LvLkMs+Jl7t3uO9YfBZmHl3U04MYX5x35b78va+cRnpM3EQruv64v2XEweg
Vmv7fgYVuEpgEN5F+FZWYWeJjVRGSza0X+1T7CK/YNf86MKubZmuHSzP4Pu1JeUBZIMx7+08CTc2
SW0IyBvcmHDKu62XEj9TTV5yNhlxff7zO/vWEeDyPOJDWtZXtMU+5+dFU/7qCwTpAHJZzPe1FdFX
GqktwvXgNbNLSpdlmPsWxo218cbQzw5Kl+nCtgyqofrFY/T9A7tolC1+GR5ai0ygt78Fbqwqmyvr
HiuVswVXdFNXBsd8Bl6/fSFJNwiejufxLEELenshynA1+cq+Rw1G5Fzn1lsG1YSJjFF0+PMbC/Xk
/dOEWHuBobgAxoD3+MvW9urWFp5hDGatzmYi9iApOLGi4gpH3pOgrHJElgPkBQ0Fm0CBqQ+PfBnR
ZDW9nJZLM3kzrj9v6dQ07UCSDDTn5FPo02tZddqzn3JcGhxbRKsLJkc03jYefrJy2/OOQLyc8HCt
LE1SxNrAekrud02UArTPHmgG8lkSY5nLLYHGgUOLtJ9x3zohkmLOdSlGMciVJAFAk/CBVXhklR6T
CjKfgs4nQmWep/EAoVKAMrbuqqcgd2zntCFzpbgMCGq+I2uVYPOMdn+5R34gUSwmCVbIVNj9eVV7
XY1KcghG5k4SNZwRCOfa6wsKHsty2mpbTcyL1vlAU2RtZnn5Agg3cbeZmWT9IdZsfTNR3MgVvj2G
9FmaG/6+iqPmsAqJDFvPTIcYvmu3Int8ZtwW4XmExNuRcsS8YZz6GxySs308F4sdPk/j/lEZhXrR
2GyxxwGdTCm8yUMJn5CJmdGnjvLpau5doz3rOy8EVzYCLVRr4Y0GN3ZHuI2iI4VNTSHTDRJlY9Fn
nzEuacM1NBSYOxeNpBsL+WVOL0I3TjUYQ5JPMomehQl7K4ztVFW6J1+KkAREQMbsGlo/VBXRqvYl
NLmvhcPg5s1VYmrOHmiRM9Qk10Mpy3bcMauA99/aHTjBY6LW0trE7Jv0FomEqasqN2CCb0QlLP58
8uHz3eRZVANV4rRLuoZ5wLiYL39tCFeNegN/BkM38BYr8uu7sO/tzkEG6HdVtMrqkqCfQ4QwgVSA
0l23JclnmtOR8jPXX2Ztd4t2xvSQjvZjq6vwpLejopsuXIxxjAkIn7E16Z/JBFFjBW2D8IaP2HRx
z2/ozHEmXJV1RXvHsbkUic8xPT+SLhvmSl1bm/mZkoDGjvs+9Ew4nLH+MkykE6xcWwenUnlRdViK
PLizSYyo1q3jZZ+TrLSiL9WoO+esmTIy4XWNJPMcn6Nx3gag+nYjq566JUQE6yf4NtPa+Rog+gW0
3n4hyLrR+VhFxrwSdZE8jFDLCVHUWCzIUFoypRRS9xEqhSWqbqdmL7BPCJNWUBcHqeljuWgPVwkR
4ckxiMr63kuR3KzyuQHzRWLY0nIVsiAdkglH9SlS6Yj0IgIxS9HgCf6qwwgN2wajqOgeLEYPpFRS
OXychra3b+gHhuF53HbU3MGEgeM+Yd5k30xebqoXmdNuem6YyFI+ZvkkoPO7XW5hRi2FpDkLr8Hg
dG/WHoLjEIhvi5KViYKN8KslSmZVN7qH3TvHGnVDrBUNhMkuISOtynJRWhumsNwTo4moLZQCs1OI
xLuYgiqjrPAMBnvF0GeXaISwxAqmApKSzkIXI4wedD8DSaZpE+GQJ2BNULpVQmeXwlPjRQdYAYWH
bsDcthm5ERvHxYvNNh2LL13NDT1o4kRBnWh6J2P0uKgusNcBJCPyhSBhVhYC7AXmrF0VN+ywMa2v
dGdB2MVElo23zVhPEJIKl9clNkBtcos8tiF0b3SOSLDob8LIdz+WBhPJjRMRv02/btbDQU9OmXdg
gZJBQVV05KuErlanBGLFD800MPXTKhkvhKMw+MrSSLFlNSA7qVwiokeDws3PB5uadyXQkd8SJB49
Bm1HD9hNjfDBpP/63GVmfzO6A10mX1nJZ+XMAF5UEzePnmGap1XNfHEjWmjRq65rTZpjCAofSr4+
valJE4DIYzeGuyK6TD66sohpYjm6OKYz03ogJYbmrhlwk0yBm0M8HKqB/aOoP8HAN0bkUzg4qrEo
453yrOGMyEQEGKnhmN1BMOZBv0nsOf7k+rlLl3LKEKV09lOSG0AL+2Aq6Be1dXwtEIA+qlE4HzvT
GJ5ZodCvlV0sgw3bnMC/4WsL8j4ifRw85oyZZ1ZEp0W4kFczl+kAceDG2FQmw20mSrIwaOp1ME8t
pxi5iKY1XnFWRAXpzhmMsCEkb40PzVg3n2XaojsXQKUqPBQDb2LOqD/vLCBVBcYONMxkkZyZczMw
erW86WKiQP3SxWl70mAVvM74BoaNx8aKYCztrOyUVyc8IxgEFYznBNjEiWUjjsk2aj/fBIFW5HWx
S0qiEoLx2S4qYiKcfowRbc9p9DwlfgHqRSpwDv5ksBZajP9QI09ueZYx6EMoOQ/VJz24Df0B0fO9
QI7Ln7wAv8AGOqPBpGMCnI64G37IdgYBjC4E/k+4429rOo9B06fbNC+7E5W6vUeqZ1MQtmuE6T2v
TEGOdFhYgDPCJsc+nLUDvnSrcq/sJkZR+fVc9N/S9R+Wxwnv7y2D22Z4auPijWnw64/8YRok23Lh
Y3M+pZLCnEsd/M08bJsffCkQ1MKa8CWZmZzh/20atNwPPlZe/MF4DakmF2/sv02DX2taH0uxcARn
DZfK+jdMg5An355nqbsomTkz88twTjffm4ftqLchs9Ckwimyq6vqxhmNfloXfWFMO+3C1VqOwlsZ
ASvvuqQ4r9jUjoekxs2B9+1xtILp2VAaBXgtrWTjB2ltHeKAOYdS50HqAN2XFi2xBYm6C7x4A5Ts
U+BZ9oGbOEcFplyOScEWq+Amad0brkVSUpEcWpM+WM5kqPLlcWKBOtD1RRfZRCkGpL84kAG3Vp/f
2B2gHHvUzm1ueDVReslEaBA6IHMbGlPf7ewsaNVNklvhi44ROK5jp83Ka3pvGdmxgsP4yiEV+5oE
TLV1s5lZrkEvmnOqWZ9FhZ+vQe+0F4ab95D7mLdbuyAc+gZdoltHt+QOFd2NMCB2rWNOaig4Bt7n
F6K5OMoZTU8qwsK4JJ3LkGgPQLgINtZKCHg6E6vjaalEvRwnDD5r5qX9XefYk9x6eM128Op7AsKq
CCGXpQmGWEVVF10qetunqoHii/4JZqGu7CHcWPYU5NvKCKMbzix1d2aPRbezOJwivTLBI6HmHW8t
ioVtKb38dEB7wbUvO7ecV35JfFE0YZcaTKPZY+2LTnh0tgPNudVUJYj2IaMcGmbHYMZiflsznx2G
cFUk8Sbq1N4BCXigfPr9Q+07x9JVW2hjyBGS41anN7VfRxWH8Gu5REHGSyikL7CwmUZ8NwM7PbWI
yd7pWEoDnSyjxU07OSZS5ElpBvCaCd9HcFlWoFdtvgRZ+ZHEd4pYcUEg/f5q9lPiwRs26d9apf8D
QaOsJgGwAnpVAA1oEtB7/dnq9r+fps9vlrYf/vy3pc7iX/q2tLFEBfTqfFq7dNfwGlFD/7G0CfMD
EcCEANNxpZHHSP7PlQ2ntMNqSNIBqyWRqP7vLWxLzf9X18dnorlwBSxX0jBcxKbv6vQxIs/MqNrH
CVKft3XIUK01fX/8gLhmUkipaxCYRXWomhB1iz3pI84JDqDxNK90cNWkbpQBW9J9VulHIDwaJ9JA
eYcRMaOVH6F7Av7z/P/84P0HPlIL2OHv98ebZ/XEdOCvru7y1/94YOwP3xgYdOWkGVh/GeqF/cHx
PYs9jkfVAhTx5/Nj8SeuScoOiGaeFO8VVwNOB6J7mpYmz49nm4H3OxsjP/r2AbICfi12Rf5R5gIL
qeJto6dkRuvUwiMCPq0JgwpEmA+H2lCyOsTnJtYBUSIG1UTQ5umNzaCZjCXQEzOlM7UzGpa1ggsm
b6SIXGfveQ32kjiHGnRMjMtoHrPJ1VeWP88DzstEktu3IJbJv5gNsA5mmhMm2GhMjR+VIA54HRmx
wEcc9Qmk8qiKXFoKbeZN6YSrMS7xdWps6IdgrAkt5NiOenz0TKDZcURvZY1QH21s5cD6gflYANtA
HF3kZkc8kkOpDUpOMU0F2W+xya46p8DUTzjLCveqGZ0h5ChwCdFeDRcPrYUzF5rcPQJtme8Rrwrv
Pigy9RS11bwB/Ei3yqwL6wL8BxSySctSn1WECvH2hB8B9U/I13N2psalFnCFcWfzT2yYEk/21dDh
C8Z1TolyrzWIWPhJ5EIA3mmwWfGLVnQLihaD0wnA3hzYeRjl9jnulUBdmcaEOwnWk0Clirs/+VzX
pGi6a6hTzriB5+lE15GSrXtFH8YpHiqsDYsSSiFUscfhhTVT2DOWxfKTqv3pC04RxCurrLOJIdNV
5p07E4T0JqyAfHl2mMcHTeN2p0EOiOjc9RzgCEZjWed1E2NWmz1lkMobFWL6GJTm8BmKZYqVI/SU
TplqDj5awCiqbupYgvk0Jn9DHKK3NyGRXALZSvcDKaQrl8iXcdUkzYgyylL2NaymBvG57zs5gsjY
jwCzZRVNfVKxwL7LU1krGSZU5rls0NUU7NmktWVjTmRDpHzTOS5tOXQkeXI8KddM2OqJJDCbSKGv
wE6pkE0Ydst01MdtwP2NcvJBOqxR/nZ0CO1Fn8JRZ8OyPk6HEUfPZltBmUViF3t5thtDL7iwwpY8
AEqnRB3h/8CxWoct0U6N6lp9EAaA0fY+Pa3ikCg099YbaryMBrHmJdFlu76VprfK64rYVLPyqpMp
z9WZkecNIiEo/atO6vysw5IKcy+cjdNQEYhx0CNsvZ6QiWjEbZNeoKr9ZaSq6Rz9tkseKzjRs6Cp
u8sBMwghUg1i5wVAF90K8H17S5Uu96rgldg25BjvnB6iBJ1UnV1b5NfwCrWqPqxIUL8cUVg9EYDr
PYQ8Wnod+MackM2HkY/EK3JH1lkRGYsaqLSrQ5dMI1Ji4lThybdlQU+iSVPjBFpre+fR+bgZ0Rqc
BSl3WvdWHTbt4WSpJsdq2g1JPL4oa0xC/D4hJAc/N1Y1xj2krEShDSD7nlkVHLvbhlNd4+UYE5v2
ACG8+djxfHK0S2Vm0VIsxkDsbBP2r79VYojmR0tYeNGPVeOY7bXEKg6JgxkyPT0aY4k1b8NRz4S3
p7KBZfoF1p9N+gtUDpJTkk2TE+R8Yo5FUoEDrMqgJwmlwHqHzHkkzFXmx2HQgS9ewfAZiQ0cEBdj
+ym0SXTOaA/OQYXqVJKN7HPzYRabKX0Zk1/z1B4adxhuc2Rdk712Au0LfBKVygj8pqFq5ZyJnahe
c5LnaNr4Ra8+AjZd1AiF5Q3qyZFRU9zKtiu8B+RLZXoTWNkwHnSiK/UpzQMYSR52FqzcKYfNDCRt
V3QXWo14CRN6lxw50yHHhCAGnyOs6z11tUtWiJnW/j6XMYBUO0Logz7rUfHlohQeDdSHib1RblYd
QXAzrmmXLNbRjOwRxNXpAT1mtYHshcye5KD6FL2APgpSL7hSBdEOUz8TDx3bGqJJEHTGTnYmMRzQ
TR5se7DWubYktDd77kiUyPKDuOtlwHyJun/MZXarJtc/jxjbYYcsOcdbCBo2dhv5q1z5zmHRZsQv
etUAcMxK96FXEOlAmvch48Q4WqFhch/7qfPXLWTkTd4N88aUTb7Xqi9PJMs5Ftx6nm5STVd5jfsG
T3Pi2puwByCCsn20dlbR+LACyPQ5cJamMLRX8dFN86vZbGe8eDk2vg5xmGOIG4B5PpORANJpoTWi
KFUVt9mUwGTByOruQtv/1Iq01o8qYiU+6kAZ1C9hZjflKfglZJtp4vOFMw1rbkcL9xNqOTbbhzin
QAKQUQDVxwGQO+EpPFkngsnYoBFhMmnce2OXRie6SIvgAISOEYJ3gSJuDzwyqyayfPRCUTwEGO+b
4hKNeoV+wswmBFZeccZQBPuyUzjwcayAJNaDhfvQrwR+6NMspgdMYhFraQ3WYpdYqAQRkmLdjCTh
sLXMJ6ziszNvKSNNuRkbEusPvTqjEkS5jmLayEtopQL33gzodZfZVfDodrO5qQfHWoTHRnKZow8+
CZPUu2r1jMa1QfypVza9s0+ZYQ8nsZ1WT8PIQAAqTZse0KWEGD5je7oeUXSRPEwk71PvmXz3+0Kx
zRC2FadoRZSr1FmYRoN/QOAH4ij8qtOxnXkWlGCmrXA8UeFNvqG+ENMaTbtmLjQvvWq7Lr/4/dPx
3xZbb0qynxZv/4FnaO+nVRjO9OJf//z8P//6Z909taWOn7I3Qonlp78dqYX4QNUDWw6jN1RVJgH/
rsncDx4dJVh1HLMd+k6wpv5dk5H/sPxt/gglhFgqsD9rMoN/D20FP0YtZaJysILfOVTbbyfC/D62
a9JfBYC89LZAX709U8cj4samIIquwn6/dYAuervAnhnokTFa3BudkTwmsiTnoZrMHCsa5pdxlxfM
Q0+zKvIHsO8cw1aWOyCbGn1XgSAhCe6epQbMtIsBiROKNLrnuDSNJ5eGcXaMZLMhXME2y2YDtISc
QG04wY1ZTKG3lubgtAdJrPR5SNosG4sV4EwNC5hSBmJvdYBVczwkKQmsUecbUIKMytHd4aui6AdS
iLdTZW6MQygMQqSlbLHpEr4rNiJnHl0meStfYqMkAaK7F6LLD0emWSdZYohdIknAXYV5Gd39/Mpv
RRjfrixNIGUeayPf8LvZObUF5wUIQRMBqms2hPZsAgH/KyXE+y8eRxcPncuTSf8hoCXw9oufhnrS
HbispkMMurb9GhAZMerupWmIiSBVN2mK/thvCTW9NHqzv0w41aCPJwW9S+nBzhxSN2NXsah/TS3C
yT5H+sQxGpz1aTLlnLkzEvlWHTlG1UE+OUiBReEz21RD47S4dGr/owC+261aDdRzNRvA39fO6II/
7NqhJdsek/DG7yfnOiU86gXkaF1ucKtLe7hi8J1ddRxaHnTtq7NUKeuLLkn0IE3UnOYjWsDmk236
JVUfY3+9ssQEHr8M8G5NU119AneQfa6KvprXdNVsAoYWmumG7C4DYBUiwOR09Gz0zk5JggONir6I
trVj1g9pMjj1FruH/hx4/dSuqSoDa5vOIczZMmn8DNhUxmC9nDrP3DuEh01YgQHbyChT02Jx6JOt
U1ni3mqYI65pNArEg1FffmZEMo/7fqjHa9C3prPLK8TG62XkRqgAAc4SM0kFrIgmIEjqYSYgjw6v
FoglcXwTtmhyegvd+pNDu2RCX62aZvvzB/R9YBEARLpFPJjkFcGaRePx9tkxGPUzX3opkcAfcUYy
Lpk8uxVVrBg3YKLIcK8Q5PKBHwYGqxTk9hk2bZM2JKKMDBLR/usv9N9Zxz8YALz6br6T6R1/Lqan
172cr3//287jiA+UYj46K95yB1wqc4Y/Bh20eRDa2TT1GBOz6Nt/7jykC1nsUXy9/Jzps8H8tfOg
z3PgfSzfuPCWPsxvRQ+9e4h8m3Yj4s4AORZbHAm+77RI1IUxAQjiE3wacqDvoULz8iIsbdvhXo5Z
5V7JsCXNwei75LMEDchsGH2acRKSuDBsOieYAQaZvtshLEpD0U4Pr27lD3aA9yvk8gsy7uG/vo9A
ful5vdYVocYoedG6l1F5aNFtI3TytZtnaNUxIVX+7udXe7vqBwKRC/uwTRiUoCMA4OHt1fqZFB+n
wzYSRyLaOM2c3dJUqS5//yrsaEsH2JI2ap63V1GKpV1ZBbi2ibIefhoosMLvz35+lbd757fPssg8
6TUj8gvoG7+5c4FZQkSwasxOIk+guAzmmRxVty88Nzqm0JawBarPThNNv/h4b7+yPy5sIzxjXEXg
VrDc5FdSsLqWfTM4jO6nIcp2k5joDzYGKP5J17/QML7tZv9xKUTKYH4dwfDv3Z2caWK7NcYV5EtJ
gVJmbldqhn9nzF8gPf6eno6roczi3ZYo6TgWCvvd0yHzOMOLxSaBiu6udWpzGzjN58mDQPnzr275
tf9q0n+9EERbuvMkjAkEvssdfnUHYRyl2qkVznUB4tJK4nxbOIOzrUlEWLsk0ByTvTT9Qhz53bMf
oPNm8hAwPHVYD1iPXl80pLFGJCuT+hRLR75lDN99EWgU01+oEn94nYVa7+M29zk/v71ODyteeqSG
r2ZHlffoTgHoxFXy6ee38OsB7d09lALZ8fIfWpPv+9RukkxWa4EUdxLKVVUBV01k7+ziKL2ptHOa
RTgyEuxM2B1rOEA8LvvU6w8xSp1OkiQMoUtiUudvxdrfYot/9OlFsEBvqTgYcb97hvrYLUqinujE
zm5xKDBJg+RER/HzT//dK8h3adkuw2s+OWkk775LXKOoRxzucT6gPFyZokS/7zaY4dApTvBvfn65
717D5XKOxXiBswi63neXwyyFiTZBc2IkkXEwOMGj6INjIpvh5JTRL9boH1+MYD7pY1PmE759fly4
8r5Tc7HByYt9TtfkUsQlUOrUsK0tmK76V4/S968jrgzSvdBku4QOUey9fTNcIGKD4HXs5VCfIbu6
b0RwJEsYXqntoVjZGe19DMKUhulmDun020wf/L6u17COYAJH/LZTkdwqZsW/uPXfP08kVhJo6FFE
+Mxklj9/tVRQvzCzC5hRkzxLq20YzLVFQNEv6rDvnyeusnhTltoZMcS7LxiIhgq4kkISZ3rT8Uju
GDODJAuHHRlF4Bh+/jwtVfe7BZDreZTmS0nO9/xuAWRqz5QEluoK5VNDkHHv4SksZ5V+cXRJDLxr
R9E98kQ8RwYiuWBb24FxR4KKE2zAOJS/qNN+dJNtegMcuEzbRkz99ibTIY2CXPPx81R2zX4gWG/c
jyidf0l//8Hnfn2hd/sZOTDKHRQXKuok25ccE7YCdu4vVofleX27NKI6JwrIYbhI08F598xY7WA5
Xs/dLegJi40ubJNspND2bunNdvG+tWIwNeiy9AhrkVi5X3y9P3qaqOmxAKDGX8Stb29niRVwilvW
QOZapAmyHh7kERh3WfXG/udPEoED7z/ssgvwnQlyv7AbvC/kzQa0Au1+Jj7R0NT7TMBJWzmapi2L
YxGZmy4O5A3YiRwRaNnQ1CQ2QMBYclwhX0Qogo9xHhaEp0BL6elQqqpEEb4qDdhGnzjf18WzVhGJ
VCTUYmxc0Rm04ftWA0LcFKhs+NBWhPMeGVlTCh7oFNMBI4WRin5Am7fudDaZV2qM2XhAhTcgkkhN
DIudqSvkeKsoGFJjI8jcRVFfmvOZqsYl0hGOAzzMudctIOUOOF8/ehBBBz3auxxhOuZu8I0vkYEg
hOg6I0IWX0rClEkdaeHZDS3szUZWBBS3eVEi5rQnG1hGXIZ604KsyXdaIrs74j13HzkQ2flJqjNt
7XLPhwONZdeFS+LY9Nk9phk+udaqZxyBNV5FMbjnUw2uKsouyVJg0nlsIm3WyUNSFYJ2+5CpFJF8
T1aJdPaThE6q1gq2NeHyAUQ/ktTLsH1yaru9qPIsvvQDVIxrkOEl8ktNt2Bdxw7ojzQT83Uq0zra
kVlk+qQNFOljD4/mBSoLQzuI0KTxNZOfYIYfQnlB1yKkA57AWyREG4JJx9sWH1nQv4NDgClBug1G
HXubGCxSvHEw+ixTOjt+6A0chgjpOUQRDkT4E3GXnAP1Pe2ymuZwlBmwb3EV+7hCk4ws6V4io1+1
ChxAOEREC9NEIz4rknHhH9W5xn2QFRyzNl2F62eTBHhC5ymjZ58U7YTFUtjREzNffKTwtHKGMClN
b3RnWVwdq76abvHyB90BKLa830BFcfZRHeMQxi2a29lKlAPCSSDNAvStXUGe7gIP+2yiuvFK6QLM
K62m4DwJanmZS58o6Tk1Zxi4gxONzUYPVrUEiQ2IkE+ZJRiYWxnFw8zmOBVA8ghrMMk8cf6g76JO
ABwo2ra6NMqsN0C2evqkaQBFbxZZg39T2EwFroY80SiV7U7JXeWIOZMr2UZ9cTuODaGWImrN6zQY
Pb0NrIIuH5Wo50dHjlNCijwueo/kqsOErSo+pKIpvH0OsDlbL6Gx+W5MAvPCZ7b9aRBJq07LMZYa
V3MWZxwRsuBMgcNHfkqRgAu4LEgEYOknzwYdN1l0Lik7pKtOjfrsTlmYr1LVjBIWNDUWlneXcVFi
JUzDkEnM6FwJEsI0VRgeoZN9BbxXWi0yYVXPPuQjQoGYa0XB8k8KB3suWV/cumXkF/LCjYzeqyHH
aOwFreVs4E3MJ4kBagzVIFKxDYxtV2+qWTbn1HKl3FY+Hv01szfsNLUveCAaHC8nBAzOIRmKkVNt
wgre9waA9DBSXMYQoEJCf6y1N8YBFuC4nZ+EhBeRTcIZtqPqM9j5tmVt+qJKUFWbRvUAn3SQD+lc
z80dThlIQ4Tspc91Fgjegll71s6LHCSICIBc+4jhY+Vvhe/n+kB7zGoQ1ub2Yx+2mTioq5m9xpZj
bWywLyTPitzdfpdPytxbVB0gg5PFsF37qYcrn9gWLHw6qfEsmTWOV0VjxVv5vNCQJKpuIooraXJk
CV5cnzWidO5Jlk2+lGgFg/XQdCjzI8a8Ns1zkd+n0pxzeDJWRVwK/u8IB7rdQNUc+h7H9+JRWhtt
mbc7sitdksWgLa8zgrNgJcxV4oyrISmxBEyRyo4Lsman69YTqYXShcGPs4NWVVRE0bWMSA9IwTX1
tuuzBSU6jPG5Mfs0diPeszm9HTwZBemeQz+H2G0dd7paTFG+3bXtZz9BRv+Qq8pta1L0tADBwZCe
N6xblOAXRE9Zh0Yzl49DlIgG0JJbICulM5weMRp2ClYcTCnbghZ/XK21J32U7JowAM/dUIgMkbOT
1sRI9dvZ8L99v39wLvp7Bdf/ZtG//gk59XXjjx/4c+C0lCe4uJ1vWmUOct/afkbwYbHH4bxFwuW5
38y3f6gAbSy7gUNLD28uENqvyq9/+3KDDxJkH9OCpQRZDH2/M3CiQfLmVER2DlowKVzpWj7HQDdY
Tk2vygaEt6HGCXZUDkZNQaxN4mRPe3N0054Z7GTx7G4C0AAcRqApcRpdyMTpuI6Wj2vIFaoEo7XP
SDMxHwigiGxqbEDyXcOkoIFWcF8S9CDRRyN/xcdjJvx/+olNR5iXPn5dmij5/7F3JltWI9m2/Zfs
K4dqM3WPTuUl7rgDDh0NBwJJptJMtb7+TXlE3gdOXHjx2tnKHCMiENKRzLbtvdZcw5JP7qdgjvRY
f8wMqgqiCkHhTTjlmK/67+B+TsD5nHyYH8jICKr9VA0BAQjrFBDFubJb7VpZ66seYBlLq1OO2XGh
RHpYwC4S+xBlKXPofsMr+PhKCX71AUGPzZh9TT1Z6lOjlJ1d+LT122tyIJn4jr7L7rh2KqDmmlcr
PwtZoxfSkTP2N0ttWaUV+34daPXR7+d2zuI0M2t4Fu4QqvfofwC/gQQXk/NgteTJnbrCJyhUD9X0
WEZt1J03On90p/FIwVjqa3Bi/OohdK2eufm5ki1+MQiDxdGtZ/4uZeYEA04bVlFULVUJkL3B47oD
lbqBy+jG7mRZrbChGzwSJ2fxJcoW4dXjyfe6EMrc3FthBWZsDgmfQHTcGaBheiA95lDRVAPnr60c
wslO9a1vX5ZBPl/gX9q0Nq5jPlM+ZVOsCX2tWLSqjHk8WF3YGxpURwj2fr9YnFK6y9T1VWkIl2DA
/rBQiqWwU/hnwHss1lERgdhlkgg9iJdrrHV1a0ekuu/61hAAWlkRyTN0XwvCrD3Yn9a5SkY4TfVY
jTKuCIlFqWNJ2Z4rh+Izxm+giyMBhGI9RI0aizjv6D3u16XT02UKTPBWByDrTvYA/OQ08ufM56kn
MezeqSKSr8qS08B+C7lltjNKN4gnalqHHXyp34XQV+5pX6iPbRH1Ms7IM3oXrvZMgkgh2ruVUgIz
Tdr011ZizM2S0U7eiRxJxi7qfJyWA47MgdEq3XzoJ0X9vpdj5l/QdU2/iSxUNb1RMZPqmaS+jUzB
Lbq4VPO8Tde6MqQkWHi2WVJF0b5rQutNaDWaLEg15SA7jIpqyEtl9jSrdnIPfV4Z+yCYaA7goRuG
hAEup+RoV3P3BVoq8WXraDGIS7PKunPYZggUd9MBZlCNhOU4M0518eO14SeKODT6wK6JqYzCiVld
CgekiKUEoEtEAD0dZmv5gJmryvCFNopomh3nVguuJHv1c8c1n8a5sr4VUoFm95hu5nsmWtRdWTVh
CcCJMJmd6aj0jzqt1duoqaDZYLJtwMHNc/axZKLoAHFZ+ym2MRClB68domdrFkLvizrzNAHHrJhw
ZhtzCuwaQqAYh/J90BSomAswsnnM17pe1WGnn6lv3bQEe43tA08wzzedaICvPqSUfKWVW6BUSfUO
tUaoj0SlquG0DhHIAjuCKP9M6FoVXbL/VhgPGrtx+B+fb20iV7HswscBJK/9JmmnrryXCw7RkdMt
CO99FHEUgaIjSZh7nsYJowPx1eR1ghH10iz7ihFvpoHBXwIAa0cFidEutCjQ3sgsL2Z/H4Bw9M5Y
IN3iQ1eShXqOLBc0pFX0nXmYrcUEhywBSXwlVnKfPmWFkhu2ZW57/UCKjSj3+BiZ+AHTGnWVXvB9
snpvcjSUNIc5chtSIjpnWabLiouUzDLRqpAzLDrW70NS+5a4REOZtO/xYIb+SfZOFt3mUMCq/ej2
QQH4lmPx8lRNKPnuOcNECH36qCBkykqkTzqL6/Tig8hpyZ63pZe4gUFauUp3aiTY4ysmFQBZu2ld
MGYuFecsuNUukRIcUdoazJ1fCLIwlYHPPVU0++xJN+1FX9cSRGTufhwn17IeoBHDxIkY3t/7SThM
d/hSnOcM6J7c09AucmqzeXQOXuG42ZPDoagjEwXkQTy5E6GxGT6ObA/3bipvZWst0wmu4OA/RnIg
QANlfEg56E/pQ+gOziNp1DQClFw6Gc/DjOuEK3CcEFLPZle46C8R/IjkGnwK+mIECxVDJaJw2E5a
d8LrRs6x5oNsgGPS8C/uW9/NQDKadXo3wh80x2j2dX5RUIBz7JpGPjAQS3lycIeMw5nvFiMGO2Mo
vPcOAH/vIimbyOdFMjYn3z5pnY+oM2t5VqMVWKdU8/UAXC01OThLSlr33BcJpvKhTjATkzNAum9b
JQ0sZgvVB2YgrIhZ1pRvszJXwT7wc3O0/WlOTxOAyzQGV5tu2ih8PReiaJzHgBmKv3e05YU3UKpQ
GuDLk97J88r1GydVjUs9MQ6CwDqH/9tBAt/XVZqlb4bRwdGcCyLRQG3q9ob2yPLOKmeyzEqeY3G7
jAzVDolASw47IOcgB6TQ51nbNubIy7Uy8kjp39RABJWhfkZ6DZI03WAbD3XhAn/k4GsbsNy9b8dh
5dPUxWo6kpGriIQiVBp7rVQ4JnOrnLw9+pSOkpqzuY/iMRV3pRoJuW6rKCiOek7HRyQWqYfMLa8f
RmXCT5l2OHzrABcvMUTLXDCQqvmNxNw6RGz4sEW26ibMwPf79luCuDhqk/FWsb5JM39eSUiXm7vW
u3fIakbS19ayOThUVaBKXfQ8V9RVs3kTVcQtGgLBR8e/1JGekUdhGO+KQ48mXyY7hUpwejerCY1h
gSP0y8rhfcMcduljT+69c5WKNa+ha7V6+EKU1PTNxxcPai1z6baWZYEQk5wyvJYo/nsYVhQyUaxQ
D51xfgXtqatAP+5b5dUmzlLIZ/eJvxTWuQgQXh/l2FD5AR0ImzcOGpTxyLF7Fruwq6Hd9Zbu9sTb
u3u+YQBrNNdm+MH5kqPEBL/OWb2aBh03Mkyficm1m31dGGPOyNItAQPZLz62LgxbsuNa0b51kRGa
ByuzOnNyvMZ8iwg10we/dvGx5NMA4quYyLc8tpVbC/h0ZgoPad6ECyHZXakuc6mW6Dkn66va9d7i
kOSkvMKFvWyZ4Kn2iq68c6WthocAaDpyP86UBp4G+LWqpRTIThkS8WYmgQaL79Lx7VrekDt8hfSl
8wBP8Jp63TXJwOpbagX2Ai/WFtnJXRx6F/TxgNRauulvW0N2G3DOlL6LpYSA9ibnBbFt1PCvTKCs
+svMM65Hha7y8my60L9hhyUqjsoHdw4MpuwDduDinuoq6dmrvcHZJWkCn58JuhfSxl+WNh5xIXyU
BbbdmIRsF/qaDc9yN0dUz0iSWvncJhntQdn0xDI5aWMpiqvKIic5wGgnxtG8GYisSEmIc8ZnqhZI
GXmWlWgyMQdA+1vMI/2KwiZDWKf3RUnbExMvKrJd6IAB2CMiXj+yIuqeRhk2tgOO6OSYjNA6aQ/x
XI/ADMUTORlkAU0tlFlqqwlfN7oW9Y32ydie2rGil9so39A+8gqEQAhfiaQpNya8TE3+jXkbC8Og
PXYlujhScgQX4OdXSDSfmYZO2FigZejYpPWC4bEpahZrEhpE6QoOQOmE4U6EcEjjsknp89kiZ39P
TdlUcZaF6zmtNpB1iG2+PBVot3L2kMI8wWesgdm75MzvLEOWSzwQR4ZxlghvlSDzI5tWDOagSkWZ
6iOyAHLZhGO4w+lNf/zlfPrfg/q/XJ8h8v9+VH8zpM/11+fvT+ov/8WfZ3UPuQ2Zh4KjNzJMRnyI
ff48q7vRv2EGIQNhVOLDYWKO8tdJ3f+3y+oskO8IJJsUrgzE/uNERhsK1YeM4wAfn4AF84/iSxGe
/HBUx2BFa91nUrLJUZgNudus7Luj+oTcu0M/9JaW1lpfAAyjiWcvQ0Ypnc7WzZISiUKRTguK3HaD
KTZwbwI8LGgXyyb7aE0wPTibT/ANDWfc/NS7A19oxuED+omIAAOUCq8DqGXOTKDCcfXtSQOYnmwS
AJcLaI8LLJ0UYB1LUE6uQt+PmIy1VJCAyRp/hreR4sBCramvN21eltBjA6ExgcAB0XEfrWsoHPII
Ab04R+/PhlkRugb6KgFftNKal77a9NJjS4POi/XI5jzvgmnhr0rvuQqhWar8wfhpaJiMuBxHqKXp
4E2d22QHxH+UJGne6yy2xwogLFGD1dM0WPQB6Szb9ARdh4EJnQL1zR5c/0lv7cNirmpsVG5CV5HM
eDS4fTds0UArqcox1EajKXe2juRiwPftILHRqXTtSRHd2rX2OUI+NRLmpoovim2ZOu6l2zm9dD7H
yfY+ecrV7+iMpKAJ0sYc5ZpowFKp60Ji9lt1Km2fBqKWXYujO3cI4TIvbdZh67gGL83X8qURm780
Zd2tP4tSA+ShemnbLlsHF77J1sztq+BDvXV4xUuz13pp/OKtoAm8VW0zEuOtOTwFap9MxKzvxUvj
uKi84hoDCe3k4q/W8tZmli8tZ711n6eXRrR5aUoXLw3qyl/Wa/HSttYvLWzvpZ09vrS268yhzQ3O
fwM9vLS/Q+HRCo+ceiso1eoMx6IqGoBNL61z0Ie00VH50FL3IJOUO5wWtNqrl7Z7MTdTdHBqXGXE
btCZdyrWx515adgj3qV5TzpBqGL50tSP0gDgSgcJ+da45NzspshiBIC4jXFA7anis8MM6o7RAeOC
crbyrxIeh8sWhLgW6G84PuaVcN9O1O4UgV6BqQT8a84XAMIao3exOcaIGfy4FGlUfksrXQZgjKdw
HS7SPOXtQIYJnypehyAk4ZMvvLixykJ+SeWAV2Yg6KI7ZbxufSydcXlTeivlXbpylLuxqG1AFjfD
+ET4RnjDydhpTzaIC+IWaZ0EB/xNI5EGwjc0jaiYLt1Kzl9hpgk6REMfuO9hGynGJgI30LmmIIc7
Don05LWq/5z0mXjM1nzq47WryntStkdY+WHZ43+XVkc6pLCG/LAM1nx2Wze1idWLcgW5c76Vcx4W
x6po1dkvgToxaUzXxwktMbjh1o2+2W1a3EYJHpgbYUlqPMOg/2GbKH+0x8ywdOloWA4GW/t7bFci
2WfssX6MpANUtG5M7GSqL+OWNsn15gXVb5sJKNLOC1VILJys249BkLoonfXofczqUH3QFQr7uCrJ
hgSjFooG8pcd3k3wi60d0lh6iOjE0n1H1f4ujZij3XKU1MQFRqa8NE0uW2ZuvL7HUgpDpBEpMUuM
yB1ijtP3y7cWmMHcXQeDGMbwKLyiITc4wUL4lnge5MYIsKfnBPrzG1EGxBOnRE9hEVqzhUZXP1Q3
avCx2cxZx5LHDGLBgbTZTpOBY+wRPI3nE5NnOkTIgYT2ndQ5OJzaz1S3kZVDC8eTv4BWkQlzQIXo
p9tbU1epMwJz/pyqL8z4aTaYqnY0smaWerw20+dIKlT8YZ/NXzTr/NPmkPhs15XzNqwzQLtdaZeH
CANbd0cigk8Z33kmPTfwgOo4LPPoS4DYLNg3RLtPl7KfkIkvaVfWvP4KB5WXjC0Viw7WMxpyUqIC
iG2EyaCXAcJlUG1AZh3WT72o+CTInnKJGaWsrfduCHQGbrUrhgNCCrpAbudn6T4pB/K6piDa0DKO
1WMKLhwn7nCIvm+jnm6ZHXTy0tseARM4A6GBPnf3l9Lvv6XSv0AP/qpUorp9Ln8carz8F3+WSsHm
o0HZKbGoRCiwNgXkn6WSb/8bqwwDPgQyJKxj1fifWgnzDTU1EwcMHP8ZePzfWikM0aAgpoRrEDhQ
TP7JWOPVUGOTaDmIozfBG0W8v8FVv6+UwiaaOmwWLsyoxXzOJ4+J/GBXf9XR/6uE78eCjKnOdhkk
JRRdhK75L4qT7woyWguwEVaUGSFl+7UlOwjMU+/goU7bQyYW8fDdL/A3EuiX2vRHwQ5FJpVkAEIV
qReF4I83lhT9SuwhBwJNn9tGBtItjNFpH1Wk4WYVyUTWTth64NQ0VYTu0VZpIfTloUgk/CUOjpRF
dRX29zi7K3npO7OP+9Afl0aeCpmhIY4BqxUrcobeSqwxzkkN6YM90pi0z/eWn3l2sp8hdFMtFWlp
pojjmEVUxaknn8Bnu14H3xmZNw5CkKjTBrmYrrbz8fTFcVq4dWSG4KuGc2ijah9BrJFi6e7J3QTO
F08ywsH0kURAZkJ7ndt+iv3Ytq2BnNKujEK9E74QxsFKkcsqOs91mcKdygpqgidG9v36XmikGx6m
ZegJ597k/Hux6ZmOn2xfh57aYb4XHO5rcjOQ6YxTvWBQZJo1yxaEvCKyCauqKGYaYcFMbpq0J1Fc
lCvDuL1tvLB2DxkylwkUQF4FM3arKI/cWFq+x4DIz8zg74tCb1GYviwtcy8NzLfLahgZmIFtJAKU
6XtjqiuGDOUHn5DA8ALEAV1J1a6ksG2sdif91KV2BbAgkgs+RmEg1n1bVG8eke3UjIDBrxGUPK+u
2S/ay5xdHYCijRmnSPfRd7qWUrwGPshZOszV1yZVIUdT2xKAG73ZYrznYBY+Ao8kC3AqXOn9UUPK
J4uB18wBSgl9v7rqtYf0eN10wv7O42ArPxdorIpjmy99dvTpt8BbJ+4KHz+dDc+pbnN/woNmBDP1
q9mfx+ptu1pWcxmK2sLTX9nIIxAtpNoqiTCth+EBxoAd4mAbav12UQsXRKBR2LflZE/eVeM4EX2I
ILdmDt6Fy6kc5UnrHSpJM2zdMaUcfW9XBUiWjnlHms0VIeE6fDPjaR/YNKq6bYgGaSK0vzkt+f4C
U5VN+OwIZdM/zBO+LlIS03ys2MUUCgGGIboUzTE1c7d+pCZ1QVyYwge5VhUdRq3e0Im+oYmuojuv
0W50i4KntYAAyaJ6sHKP4E3AK57z6NOWqYrYlTXuiWStzgsyZVqsbQRdaSO81wh0SVsIp6Ssb/NR
VvnNmC8pETbeErQXeibYWN+MqT8NRcwIIALUIqbcLk9Sru1ywajKCy9V2K/LLVOLTO4G0YbOHgXE
SBBDkK4r8dmr1hOlYE5DH2oo0x1DWG3XTffpaOMT3q94escHw5yhzOAaaCSIO+ri4lMTqKq/skaS
JN+R1vEi/lydpE/29F40/TnqTbdA8jX4lV7fMtcIOrrH3TCnzfjgV75l2ocl6r08umXNIs4+RkuE
S/meznI9D1fQCxYjP6+9xuh7AZItMY8DDjNredDIlVvOY5Rk+7Axbchwd+TghQB+pS7cN8A/u4Og
aUuZL9RIA2diEMX01mkn3G7MR53oDSKtHIrVwssXqZ2FuKnDAWxzVK0sb4sEh4dpTqLrhf2GLBpL
Xa4cRqyD1/Uy2RsZgKmYya/TtKmwyfB07KG9CFk4nHdWYWG/rsscm9kgyVS5ZMxsrtATgoMufH6O
nSCCgSQd33dRtC3JiuAxXte2Ru3WeCpF++aZbkYJt/6pi0v/VMmNC7jL8j6qpUFBB5f2RVA3vcjr
fr2v/Lhdbi4DjwZX5AmbVgVszldC/NDNhx6XM7E7Q5CaQ1UNzbIrwzX/8P9xHYk9I2SvdAP/ldyT
fd/uyX7NkK61UA04gNJvB5r1Z3vr/3Fb5na2TRI1A0Xs9n82utL3u79QudQi4TKWtqLwYq1mIv70
RWcCDJGZP7rHX9/W9uf9qKLFggVCO4xQXiNEf3W9pBHpDDWRx7fOlOZ5jWdgJeV0XwvK87Ti3NQQ
kfhcMBT8jYD3ZwGtze2yiqCh5afbUHzf32pjL2OYFLxjfZCUBzUV5ZEsN/to22ba//ouf35JuEkw
eAhZJBv01uj6/lJs1gDeAi6F1zh5s2RuQcKUTH9zQz8/y+1GXGjggkoQxNCPVyFjp+xIaMesMa2d
ZncjD5ZUl+DJ9xlTy8awy5Epex49kA4vN/jfUv9ffNPf/dY/2RZvmvW5+pzr4QcJ08t/9Jd30YZX
RmvTRtmwCf/9/xExAWncGpFApXgx+ME22+B/II2gzHw+PuwZ3gY5fylW/1Puu+G/JSomlJ5UDczm
WQr+AaTx9VfAXwqKWkAPhKQC6uLXryaQbOul0zPbDpxGqwmuK4Z39zrsZP0PF5ftWnTeMCL6NvEc
Djf8/WdQjNSsXQmNVHLOJQ3QSHRSKfLgL2Q1jVeeLNLfYeJff3lcUrJPORF9acRgr4t+gONEqrh6
a81M/X70mDSBcsp/4+z48TDDb7Ex25Gi4QB1Be3lV0tJSf9bJxTQNJPpfl0IlhuKRRmgYHVriaoj
qBlhfPee/c2B5m9+OHIn2HV81+eDf+3qz0omdkEviHAblogwmqVin8xWEgR7MfxTu9B2g3TogTxs
liiEjj/+ciqBX+cWctqNXd0S0BcFX+E96rO2xvZyyOlo/uZVeb2WsRsgrsOdHfCa8P0wTvj+VaH1
aI9N0WABmLIru1uI4Uzaq2EI3iMqi67paF5lVC+/fqSvX5btoiAquKLPNYPXBp2sJ+k73BK9ZoUJ
3a7CGdZSU/7mZfn5KpJRifARAgDFwJ3z462Nuq1gpZRAWzjS3eaizW90Jz7/+lZevx0M49kC8JIx
TRVwql/tq/NCh7g1RF62gWPeRaRm3xVu2JAFOFTnf3wp2g580PSZgp/vh8mlytQU0FJL0byTigxr
C1XO1ilDS77+5jfa3rTvCwZuDHUkiTouDRIWkVdPb8obXTUds08Llf9ZRUvyIWvH4YPRKr2pnCWD
06N+G4/y+gN/uSolCphdHqr/2ruU9qHWrcwgtTmc/2HxzVdKRvW117YmXpbaDn7z/v/NS0I/G4Mj
y6TNEr/98+/aI8jvtbQrGnOEfcpDlHvJWYplPv36p/v7q2zBMqyPxDa8+qzzwOdUWLXrDkwvRGnG
3/s58n6XkfI3D28LyKHdg0Wevc798V6SkqjF1e6YuhsXtWgRWLcJuauXbi70N5wH+u7Xd/Xz2rE5
3uitsbVuXaxXz27ZzoxNC1Yv8NYzT3ncoXLVu6YfntrKwaRh+n1vnMtfX/VvvjiEytiMoT3i3nzt
b9zK9gr0GUjjfhEHA/f22GApPyfWOrz79aV++tm2NcqFHxUIeoJwAX58oJrMyQEHKi4Y6XU305qq
U426+J++gqiotz6g3DZtLFivHuNqQdf1ncrDqA3egKOfhc2i752Hf3gz2yoFnYG3nB2a0dePN6NA
/UayLzyOwlDtwikirce43T+9GdqqdE8puNigQyAIP14FcgzSJzglaCEVZvAxwbuFa2X/63v56R3g
i7Xp6SIIp5Li6f14lYXqfJREm9Bnk9alKdb1DhX7HKuwU8dfX+qnd+DlUlsuFAUVU85XA22ymvKF
+am/g5EGdXapBtu/WNpcuIdfX2hbUH9YcKNAULCQ94OoE/LtqwLRjJJ4dndl3taGicOavvTinPsV
KdauWKY17hkjgwnVotwyYGZ80XKCW/+P75dWMV+Ww0GXn1C8erR8rxz3cyF2ah7n9HKh8WafMOm2
zW/u9+ffEBgMwgN66tiBxVb+f7/yWokiJJ0Rzw7JXH3MIk1vATcMgsvWffz1o/35N8TrHcKcRelA
leO+Wn7D1WGuVjGO6ca1fSMIMsetSsr7P74KZggOGRuBibV+u+HvtpIFfOTklYtEYwn2Bztst6uH
KfvNY8P38OpFkZxhgD9zR4hAXPE62CvIlVpR7OOrIh9mPpTsX4QjTpn+ynw7MR/BKSkCQoWmPt33
eZuEYqcNEYKnFNh4/RCaTlRHd0aiAUSLnifCeTqtezepCvs6L6r1qwhGr8UzR9f0D5Q/jYr9xEe3
tOSdbR4Qho3imLAbm8Oq9EzOuJM6hbm0wXcm/q5D7oxDsYtGgW9sYWQc4KDEsORHBOcM6SIvtKui
/F5lsz8eGYOk5GGzn+nxPpiTZSSdRkX+Ya3rwcGAAexu57RqGOnUFxFOShUs4rR4ymRXZKS374Os
sU9eMxZVrLm7FgpYZAlcGggybuyuwtuGGHCLjaYTYcf20vTRucgZ79+tUdAsFzMjChyuiZ/ro9MB
lbqm3gZTugM+Reu8nlQbIclHOEDGoAOM/dItNldUD8w9eNt0c5IdMxpxfuytgeXfF1UA6or4W32v
nNUhvyknQ2sXtECwdkVHcbUbCtkGxyGAWvrkplAyLxukyd47fAIZYgaScPLymfBhtJe4Rjxvhx4P
JjEqnqFChSh1fzb+iOBLO8wBdiac0k9Qpmh25GZ2AaHOTv7OzsCwXsiotYjbXpSfxcZlgnwnlix8
R5BOuZybVZJgOhrhfVu7kRkDbMI1IkZINIZfDS+s2Xf4KFCmJkN2nw6FaOJK4Faj2VmUZF9W/Omb
a5ZGv4Vyh3wNELOIestwnnbhUJU9qC3Gapc1WIu7QQ9e+Ijto1su8FrW0JItv5qi6kAYkCK3BTlF
2g/7ae4y67NUzCm8GO7b3N0a5VfmasqtwAOQr0bzNa+W9cJAzE9IlSk7FPNQOUcM07wRu9XN8ZMf
SUDpzUPb6yH/jGKh9by4rm1pmP96be91cDRQqDNvx64MOLmudAqoNtWEE4u9q1N7/Bp5jd1f+xIq
1x+4b01bxwBHcScf/cVzbu1K1tll16YZEVYmdPSZvwQ2Bpv0mFMSifxOVrb+ZnUho19ipHuLFGFk
scOOArtq7rRjOb3Pkc/zxi+rShS/6gAr37qI6NmNn238gPUpHaKy37uRLlzE9AEG8LpR/bSPgJsy
yLCJZI8NPOf5wox5KeI1y1ExzqXHhAt1+xjdzH3WbkIOQrvkpgk8ZZBF7S9VR8otgyFdX/UrILTr
kiSJ8jhJol4uvKxw7MPCxzPtS3LNb/sJmsEVJNq+fCuR/8F/rZTLsMnS2j043sZaWLesqF0SJZL0
oKQYkaMofCUHjThFnjKVVG3MSsoOBhWJx2At0UpJ0iRMQ4rJeY8UzB5Pgj/SP/jEexO0JrIMnzNz
muaMPMNL496Deh37HTTiWKoxBaZLPPAfay9yCuCspNXZMjdxzsEw1dPHoMDyfJFx4onOuWUq76pF
QebfDVE6hR+aZhjyt8SWwZIPJSrykws+Fls9I4DgSJxr9EEHfX5jt5GVHlwMk3/YDiKpm6zV2IDW
Hkn1gdZp0x5wLsryQeOg4OiE82L7gYbp2SesCa1w0WSPzaRKJmBGkClc8Pkj66onEw+OzJezSGm3
x0jR3YCMOQ7856nAUoUlPiP0DQa3eWqE1W3PrKzuu8HU+K/m0rotlkI/sPALKOEeRpWT546sGnXd
kbOeVSS/t4VuGUmmuMVPKYbM7rhKqdo3S+ISSUSGYtiR02SCCjo3xqVDGyi8aFi+kKP6qF5N3CCV
SJ5SqhqO7kxpnWsv6i1zy0Qvv0B9tiWu4xdV8SLcvP7Ykyih0KOv0cewZOOMXSmn8JsmDQIzjoMh
40oQKzYSo5tNLjHbsrKuQ23nhjhj2KmXxCiBFkfQOkTYW52FIXJfE7vou0O/HFHCOyuOox4KQgs4
gdTmaMGCxlSjXy8zvhbnaCxlbyqoeu4vNapXQMZhG1QHXBCeutA2bdtdWjJNe9f3xmQMjf00urTZ
yuGjTKjNdjNNIWqUcIkwkNU0bg6F24rPLGvavglpqx8H0PCwLkescMwbE7TTmWh88QkXyxjFs1XZ
ZPsOKZIafkmGFjYTK6yAy8qdTOlAD771l1zFASYKvGGIBp+WxKGVtsxg4GPEytgxVjxyZWxNE0yW
dCb9KF6ZHhFYHYXmj8YyCaPBfCmnmBcqpMaPvOk8jxueYaQNrnfNRBbCsWcP+JQvZnoACwhQESML
n2JZGusNiSM4mNyW+dSuLEXaQnIaI3XJKNNidhtZOVaVBiTCUWSjxn6t54IJ8ijUN3fLWmYk70yE
Mg/V8lm2uhtj5XuTPBQGM+HB4CoHpmw7nQSc4XTDwbVLtzzbVYvnIndh4jYjVNF4wNnixiy6UcKK
PIYfZF9n9UWOhG44dBlU9F1TTzA/RZMv93T9FrQ/XYsEzzD9lMcmVOVVj8BNxmHY+e/FOuLiqzqi
VKAAk1K490bk9XFVJNCQRdv099m6FoK/TxbgQisILdvh465IWK+LCDBOuQJ77qZt0m4HYfOE58Xh
k69Xr96N2giXrqP2vmYC2/TOmjzaWt1Yk6Qj2QlcjAGjtmKzshkwpVOoqjFX188LrjemSx4elBHZ
AltB6epLYxtFcqGlJuKiayUOIh07cet1zooAKpKzpEAqdUyTJCUzfsAP6R5arOjq6C5tou9STOgp
gw8g8nEPBqb3dkaN43RFJN7qHYAIkEAvbKhON0VRzi4T5EnNDy5GsQDlnx+oW1/563gqAKrM5xU1
Kdr2DGrYVYIPtLhqqSX6x1pFbrWRsBBuXeI5SluBA6oDILVrgmS2V/yRufQvGr02fXrtemSnfTEQ
rtGJVa4WmMYMG2m4G0Hc+YSKWZ7fkkJUuM0efRdDFaWnJNn7VjWcczZEKPJhGmLlgMKOowVHFlkK
HA7bHZBvSMVhQxB87HMSfNLWkg6XiFJx3dSVcegKE9Z+L4dcR/t8iIAhQLTKi6PBc7XsV4mvYk/j
x7R7ii5v3GVauTx+zSOAXDEEl33ndd1pIHHo3rYaQhFCIpU+NFkAcV+leiD2HBDfW0OY3WWAlTeP
oRMN12ni+SpOkeL2sZcStLARW4w5TH0SjU8Y5LynhbMtr5sbDQ4TpL7GjGlXRX9ktN6nB/691UVr
2CMyTcOv9PrDcNfMy0BYnu3puwzRN4oT/uYtCyBb484aauvWNraAt09oOX+9ZqFFPtJTSA+Erqun
xM5YQSwrqRZsCRSJO5LECKGoHDU8Gzb1KR60hZRjdNHpxQQ9TB80SO+VZdhFTLIN5R87tZbloXYc
IPpuWeCZxFuQIwMF5zoeFuJ9xvOCwwaBAnl8j4HlkrO34Onqj5R94i6009DeeWU5g5HNM/WE7tWg
hw3G2dtJWdZnQl2ShasznEEkOsu3zoQfbe9XigE3vFJMaVmmxz/K3g3hYiwtn6HSCovRoAaEpakn
+vcd9IUvTWFoma4wwWycisH0rZZL+wGtSXj2k4Rayi6wW29S36YjnqPorhdh+FYDY22ipb7HsFUx
bifgHsVCtQs5DoHs6wVgFTA8xD5ATjmgwMnuZla69l2UGx3GcyY6XqVhKcReE2pMJquwraPJiG88
EnBa1bGoAxyHqqndPiYlgF2vWNR6P9QKzErEZnotrDFNLzPYOe/wtwr7XSs367gxxfhm1b53B4AE
LanMfOstXKvMOoQ2ks8oGwYi4EcfTG6waHQcsHA/+3Xa3I0DR0ZKbLKydp0bYuL0hyxZ+PnBomzb
QZKcXH9Q8wX61aG6p+cx/ZHquv7GHDwI9pXVsXviD0LPAwSnfp5BCvhsuT4alLhOxsXBmJMGPcdg
sdQYeXetqVmmeX3A3F4JVpvoo7VgfrvHepKu/BWzYliOIpd28c6rK1yau9ZdUpca+/+wdybNcSNp
mv4rY3VuT8O+mPWMWQcQEdwpiaK2C0yUKOyAO3bg18/jjMgaiVWlnDrMaToPKSMZgc0d7t/yLtCG
hvusERVvpZBGD/OZAIi/+Ebif6i7ZXuEL+ANcKMx2TuM0q76GCSY+ynF+0CDWqgaB2ShdmxuTRsw
lQpAzC3IzOAA1Xu6XjaC9gj/FtIQ3tacSWeMXoYXreUM2XOnRO+8UE+/LqofvxdqyKaoDdl1mKcC
ITMpFOxju07LfseS0Vy7WIpmB8zmgyGCUesl+6rriYC32rI/tLltfJgKVm8W28qoj6FfjRdFA2Fr
r6rFuMMIC5GlWkgPSAaR+vd0TNrw6AdZ+Um6lY2yydBUh1I6uR151hZ+cpdRyDdWCTKHzMuzXfk0
5iRy76uaJtkXnu2Krr5Auxk8GKH3rlxG7zGTXVjG7SRgD+CGCGougfM2HWBFbM517Y/uexCL43Jc
CAWbinVaDeFbQTmjuG6ASvux5+MwubemHqCWVatvSD45rG2AXADUDSMGEo5ZLtOeYhMBOZwsBKY6
iKQWkPXFvUD7Gx0m3FWQ1hFIF7wHLDV+Sb2wt0FeGOYnaMnebbNyEJSTBraKfPamDzOa/T0vh6Gw
cWH2O0hAK5zYAnxJ2x2K6jjhUB6WQ6w69I2OCk2nEujj1HyrQ5RgdoIu7bLz3GI2o3Hw+yu7acdl
v2bAzyMCUGQ457Edv4o56/Kb2W1xuyhWgNZH2p+Q8wg1xnddDzKObTpY7hqzr7UvAygONnm1vNuA
GJbHrZmA3UOBFfmRsp8msQG8kUzDGfEFH0UIahEUnneuMEx11+Y5UkR5gHDQzVSb6aemC9okzj0p
IcS5tfVetIjmsIYS7O76xdOxW1V013mNR33sb6L4QMi3EoBm7KFRl7i8/ApEYBppECX6P4NZG7sy
CHGDmEan++a3KIztQKdO1Hl8zD+PC3s1aKWgYjlslzA19yKtwzSuYP6VUTnm1Rc1a/m8fnW06oSx
VY9CBdt9UqTLcweuird8gWx5NQOh/M68TO09DH8//7GtZaOOBrGxuErMHF0y1E/hBAUox1QXQTcO
zRGzM3ZOZQajfSDrNYwvde3gkaIpEGrfYTfxtKicdWesM/NNBWK8vSzF1n1GJqMjaJryLsAuYYPk
mNyKNVis+iFbR4f3S41rcQQBmgfjnSFBKsal2jCObwGddd8oHBT1FwNHbxPtG7Mfjn0qKVPtVEGu
/r4kjAN9L2fLE58qByLvA01FH3If2okl72mGPn3/rrIrN4xcZItQyirnXN4GiTf/mJdSQNpslpJ1
2krIlv2SfCUH7XiDBHjy7Kqp/kFwO36WkAqtjyhbjNWPYiH6PiDVDCPF9FrLvFx7WbQPGPdKdbRe
3BC9gWY1VQBVfBzS4V1TrlAj3Qm2O6oH3TV2pgS7SLCTFqHNlMC0uuA5f+lr8wYe9H3TOj/Id8s4
k/53bBSXz0hk9cAV0/Do+fNVr0NOIc1jUC9DVJrI8EEIcdbs+j/gv2xJibTyDo6E2cRTn4s3CF7Y
/d61CpBFHsLiRVSIfvhMWcIllfEpwR6tfnbv/yNoFyQoSP9I0BtNxQIlPNEoKsb7cLTNBzIzM+eN
zghP1zno38hQC4ISaJWPv6/Y/kMl1feBCZnAsFFchU73qi7chBDw19JD7YqnHaHEmEWLTNCvMBAj
+v2pXpegSQzpu9BDor0PazN81UZwF3sZIMXAjoWucZuyDcbOsC7/Zsubs9ASMWh50xYBHPOqeN97
rjO0WSF2o+N3VyRBzQ3AFvsvzvICs/i5VcFpsH7QoC4q945lvuoN9+nQOdaA5y26OlVy6Ep2nV0y
OY3a+3253uWDE9zNvkFOUQKgfQzY8H4YqFR5f9Gs+GcDaBqQsZBmdAATvLqQyU0cUwgGkEB5jGBA
hZEwMMpqlDi3K/4befU3y6ZR/K/5qO/btP2FjKo/fsJcmbjf0lSEEKEdIejG8vxPDAth/AFRC+SU
/o+GFvOSGX9GXcGxYF+hv0SzC6ge2Ky/81G9P7AnsT1wG3REeSXhf/wbmCvE0H/plQBnAf7B8WkD
QgDheK8miDQ2eg/FDz8vHe/YzJW48enlrbfjCMs5ogTXbV+l365AberQvEE8Tyvz5SH+ZJZZI3yD
8iWJipe8Sesl+VCAP/uSzaV8bPMmM/aWhW0ZZQFFLSBLKR/vPQRUvrbCUja1AEEVybAyiA6hqYCu
4vA83ks4C1vUh2hEwLH0mw6pRKd9Y1dON15YCimM/SqU/dmc0eX51iRrZ35EcjHJjsSRYXZM8TlZ
br2gzC/DTdVYJBSmpx4bUyKhHonU9B5tYZXlXhKgUKAuZxVPVVtSm/aBVxRR00rT3vuzBM7kt5hz
XHr0aOSxgK9hHhYPX/h3vSOhlg0p1PRkFI53Y6RpfZuiuNcd0FUcdOVnDRDShCT2JIplU4fAG4px
l5ZteY/Am32cez/P36D3UGRpREGrg7w1LHa9wQLsYBF2Yw+NVXcGu2hQ2xTG25jlwW5VpZvcrLls
kshR/vi+wmo3R+aoCcLDBtuyh9LQ1hNmEglpLWGYJx9dYso75BDy0T30WQ4DAzJAOr7V/Jjv+D6B
goNR2vwAoJleT7WPvV/RQUFVgwyqSDnl3B7kZLo1IkHpdxJD9JFxmUOfAhVuUnSjrkxSBurESE02
RfcQlECqjm4aTmvcqRbPsikvE8T5rHDLLsPE3YzjWhR4Am91Bvt+kihnKAPGQOSuSfpjTAgyaAIN
zIIO5UZID66YiEzxiOl31E3U934KetwcUUUrdj2yMXS7IfAB3jX6otn1qg8fEbCiwNeuuUBlkF7I
bisoZ2MsqZJPAAAnKhGohn/FXfU6D5dGHnkjnWnXJGP5oFC8oLBVOqWK6FtSgC9dv7pDAdT4aAXQ
qq/LauqzaHJ7ypWWPfuPVHrwH5+p7vZY18FbiiDg1d895fUT2h7WusUQGxZJobdLq/3gSe9uy1X+
vKFXQW0Qtb+3sFFye98iDfhUBel8jahQWO4TSjJ1TONo6PcrGp2fFtcangA6oQ7TZrX/bNFe6i/X
LSye8NzK3hBQ1jlhFGWBSJX2WO2sTAhYsdJDfAJppQXxFJ0lUXT10supROO1goNUFDSQcurPpttt
IoKSI+6thmg5DhEfWePCHubLYrOmQ5V2NJFqI6OOBLmUXhZkEm0vORhiN4zU4xE486ovcNfLz2IY
Wq3lUFoUaxCOfapWG3iCQ+8pLvC3JJLxax9sUYvdNVWlpfGiILdCSCuYWCAqRiL2YBcO3Ulvk8NT
hwMpm6kzFeZhCwH+h8uEeRj3gLN2MEMpj1awQH2UQJDFvWUYxOOgEiqN85QnzxVqAOpAhxR7nY0i
npaSsgeJUMNSv91Gkd06lRRNTB2neF4yp3zMELQTO4IfLd0h6/pduvYhxmly9Y5bgX91NOGW9nVE
EuILM2Yx9sj+By3+DIqMwE4TeeX3NTQze0m9RyukfgdVABE3THsajwqs2YhrZ0rc5/mF6mamk3fT
UkBSOweEpYWFYkbXXFYYj134mz+0uxbJjpEFFRZqE2bVROV2yY6Vi6napdfaOCO+bGv/vcP/TceB
/3qDP2pg9fPPW7z+/GmHF7j4wlSgOw5oiI0Z7MHft3gTfLSJXLVhgV86Y6f/3OHtPwKwkNjSAwVm
D/b+zw7PASk/GuzMoF0sT6Pn/40d3rR+DaxRvCDcxV0YjxkQVPDTCU5+Rl1Q90TWqqreWksOsYbq
cPCFqq/71q79itKqWySNvHfIOcP3/hRCWl6Q3XsPr2r+vslq7aldBXBpZFDDzqmC6iNZdLDEQuLg
hwa2TUIGlf5oK8OJwyzf3rXeBs7AkM6cXWFk5Isb5ddGgcPrmD+Og6G+dOYcTMcNbcjh4HZJr25z
kRnGLq0rHC47gJdUpo3prVei5RWDwwi+wBNsaSfk6axY1FhjyH9aQNvFtHk1loX4xCIABdZzZ01z
D105SxxejbyBkt8JiITrOEF6X9GqTfYS9z5ktvMADUapbAPquAochHGM5BsmMehQzlbJ67MBCEj3
mNpSaijsEVnjNUBLHBUvylveqrQIkjckFc68M5Vet+wnxQY3UykZELNo9oICz3tpDM7dMPqbs1Nq
A+mBFoATRptDhANoqrMh05lqWWNzUKK4tFGC3AsjWFkoh7D+WBaDjwVU7aiPSJ5RhKRTI/K9tyy4
5sgOiYk90ImqiWmOw8fBt8q/A9SAWLSVyACdJ9T3lwvkskuWxDlzqbgHEMQuBHIiaAlj4IFK5mZ9
d83MSQ+hI5cqTvOODqay2xIdDZ/0M1rlLEheaXZRlKjRgmRToeARB9gtvqdrthrmh97K2E5gz098
a3PL4cIkDdqAXrBK72ZMcG8q8rrh4AOkSaPRoFy8r2pqQlNupFcw/8wqrmB0TXRUwi3Y9+C9MlTX
zWzcjS10s///FrRmyBtsx39enKBr/241+68f3WuWyMs3TuuZ6/yB0jVoMLzKgRmTf/x9ObPcP3Qd
ACbISc3W5DTn5QypW8fQyxw0EDoOIBz/nrDQmPojoM0Glwt/M4CVpBj/xnr2a0JLCwBSOSxVfTjA
z+C7fl3NEr+0Fz9Hj2BdVpKTKC8sVz2hkG6rAWIzjI/uLwoTrN8/wQ45I7UIqPH6q5q78dpEyk+d
Uk6rfJ5XnQ1F/kJ/7klMBv8P59nwjulc9eLhpyH5J5yKfzgpuOEAPjreYOwE8N9/vc1ykZPTVvNT
19m2ehoUPO4Hr0LD4yEcu41yZQ0Y4d8/KYmgtiijI8F+9Zpy54FTGbvZ56Qtp8uM1iuxmk7t8rbB
/be8paqnJWV+f6f/MKChzZ1SlGFy2KD2Xt8pBFyEMZyvowvhDy48IjLqqe1nbjupxxSE9O/P9ysm
G94TZazQoPEX+FBIAufVBEqHCY40QbMR1L56oqZZcIrTcGYwV7m/ahxYjkBPuxvdL0L+v55Tv960
nsC+DcLY4HFzBRQGfh3eTlD0Rcce28YBKxYfcQ49tBVYFc4PZg3hkr+Yxa9um+DEw4DF5YRMKdCX
esL9hL2snKLokD6eIvQ62hKBejQ9Rb13OwBs7aUPCI8UMsiMhX8yemSqOBiF3/T58feP/9eJrSkg
vi6HeAg6WPjPIHz9y3XgNg7RrPli8uDpKvmNURyYdTYvVpcjfETCTFD7F1Ps1TlZstBgoLVBHGTy
Lr1G7KbCWNF8KmCNF80kHuzac1gygqbeqLu2AHQe1glHd2P/+1vVpZOfi4AWFUZsMxledCXwPH01
yHjBjx7pAgBEkc/iAcRnyQkhe64MMiqsjDgKpN40gHLT0z1H5YFxR7+34HO/v5bXj4C+FgsvrDcq
rHD5Xq8n9G5SZGSFvbMlq10XnZ7BwgImHsRkA+nbF4nweAF/f149nD8/Axv5ZYtTuq5P6GkYr4bb
oqxENKm78tZEohIZpOncXOhuf/1SnbhYP5+NWhniRzalTk8T0sJXk7xefSOnhEOnO6PlhhoqLhbc
WdWPSE4cgIou4qHZpoHfYYOzdOad2VpQ6Y/F6rbGWwJBP0kp9wXMkvRlrhR5QUdJAklFxaEi5gOb
Ot0AFrT5yWg2xaypMYPmiI0wFP8YCHa45tU0yRDs684sZjmj52VYiUlRCn00vu82oT7rnyeX7sJh
3Jym2/ixzdshby9oRG3tfGGhlRbcEl7RFY79fCqYIOPsNXqe5BuIuSMxqwEuS8ghtHv4+kBqB0SY
CiS2APxB+urwLe96TidBgpX9JeAZA8h8moX6YBU1BhbArPc2/wE0cIFL8VLbpvV9pv87FjcZ2l9+
/n6dZE5PmB7DlPd3tGZlZ8VeF7Ycw6owjkdEnOSB+Bsq/bx69+dfWoulp3sHAoaWpcKD8qMFTICP
qz7jzUs4IE+tyOaK30kk45gebuEnXHerkHthFA1AMOpweovOd3aavxSa9IZk4/I+q+NGA4be53lJ
Pz9cdAiY5fGAF3Ilj8gt11hDaLgCorCbZ+vpYQGL9NWh7MeVp1Ram7KnKyR60777cDoP7Uy7vbXq
zKUeQTFSQ/3QU6codk1tjXLnjbXNGChH5WlR6VVmebSuM723nKfO+Xl4AakK3UZnbLhf87SjElAp
8bC1PeuShgTwCHq3akb/WMz2y5qw9FPZRZY0UQrEEUaaQDsR0p8rmr8uaBF67sZShHKXy1X0H8IN
uZHP50Mh76KPsXqD3lYmifF0uh8To+U2qa5aPOnzkKSIhzKC55VqWNy5c2lmpnXzHC6z5Om4FS/K
E7lU6vSxTFr9Gpw/HiLozTSmgNnywRzgIGdrAYfxbGXToJexFxN5VhCrehALbqN4RJe3wQxHIwCw
ldelc3A27GOwVTp9HjQsa9LhNAgVZT4eJ5hGPUX8ZnOK9TJlQylvTX7QURJB4BNERISedwPSIejZ
RqKQiIrhWa+mcloeSy+tbf9jiF5aIL6pYAVAfGhT6E393lELpJOnFXPq1r1CT8Mquw8tZ0mC72sH
XCd9mGerr9dH1jo71Z1xt1vHd/2AQNoQ220/mdbXLpvWKb88RU/IxPSM4nkiY3msP5gMo34r+xal
mnVvUkZS39xaWBOZZVaYNuVtnI744PlFP038oHTZMM5/MZ3KLW8nafEGqdMjXj2S4OlmKquKx5/W
nui6D1mO430HpJPK0/pWZZCrmLmhWesRSkcd2c16ZN8l/kZ+dn0OR+g/DHooi3phqpwi3qAP0Uo9
LARF0royAZmk6TFIZhff8BH9uXE7gHmhzhvhbQDH6UhPSk/xGXcd4qzVaBk1BCf1G+dOvsX9eSG2
A8NnZ6m86q7pWg2lC21erLu6mvT+kCuPey4Gp8+qg2uTzcvbxCcCbuLBHQxE+lYqGUN5YxRz6H3R
NLXqznXhVpNX5gZ8id1SYkDtRgH64d6XitnAdxFf0XtRmjEPH1oLPNUdXjkbXzJUABHkUAxGmpD/
wrjwmRcdAML6Ysx11BxXfgkqf18YcgnXo7LcmtdoqghCkN3d1MzXZcm08O8Itakt7GgU2FwIarcJ
cBivTReOEkK05JcCiVCOglmA/mQAQH6EjIDtTBODE0GZBcvQ0vW+uKvQH0fhzeWf3AANC4QG87wp
i1MoIlAETofohrJJQOn2owpuE1P6lMNTyBZoLE0ZRu/Y78AY4PB14AwcXonM4THC8mxmjAoAb6N8
1XQUAdoLo1MrdzpBNKzFRSZmJulFYq5ozx1Pz7N2G/1tMA+dyuLQleP0Js9nXEJ3f948mnziIU8W
gATgsrJJP+VmQ2flbkp7vchX5Qx39pjiRKmcCIRC0lzYFDe6J4c0dHo/p2se/CiMJCueesyuwHgr
c+uuC4Uo30W+VAB3Yt+vfCRBV3wkEch7mQbUlmzWjqI0mE80/kFK7sHXoW+8L1ZvZAw2g9nTxOCl
+URfByy88RCirT/GS7ts3KzdA3T9choCZvak7wEda59xnE3Jknafk2cs8nrdquxlNTX1pMDIMmPR
y3Cj4mx5n888pM3pjbG8UZCvGEIFvRdN+pdZWRr1xOPG36HJ7qfObNPqIhnSlWkrvAJFn6ja0MJq
4qVOeg4fboUxCvikmaydfehlkoHUL4I+7ukJl2uiJxtq0ZIaX6OGYHAiIErsMOjzofW3kWVs6+TE
q0egsh7rWeh5XLLil84lasxI9D0ZVa4S/605Z/pgNbnbwFw1pC3BwIKSbGITikGwfOzHRN/wmlBY
AJaVFvqX5wHwEAHjTiAUzS5NJavuX949WWaokLiiI5GOUT0K7L0jZ6b6+c5P4yYIOzjN6S89FQYO
z+qSDukt5hebl1+44L0Dkwga2w1MAddFv+2np9sUhJ8T1lWpGySHdBJZFysT3Igb0V3A9+L8uaR1
EUM5nGfs3KJ9I6jrVzW/zAPu6Yvfm/oytD6696XJuoUPFNWoX8lx6PTI52puGN2itTC7eH+6H5E0
SWhdBi8rGmTBieec9J3Jtwp/1sfAY0CPCC6yegjHPLf4JRI/DmMu+lQMl/TgGp6s6ZW92X1NB9Xz
wVLQaH4xZtF7d4AFhfPo1dsUmN96vE5s701q5jlXlZmWPo3nAD0ZYhOCTI+YPc0wo/vaw4XmnobZ
NHLvwGtpOD1qkHXJyoV6vliBNeOXJl2IQ6cFrB31gjot68vIS0oS+RW9ijD7bCiRCkVvItF/qpE/
4+FutYnbGwAVT84tkVEPVSGyJ2OY8qu6NsxJ6zuhI25dVDh6sHWl4Vqx65ibX7FHzFlmEDE3zVyy
WbGBNYTreZI2U3igy4uM1Ntz4iJXA9LxjlHeSmzfRJ6g1lDwGq3ygHa7TZhAft9yaEU5ly0JUofJ
oTFV0dvhlm96x0QGUIfTrjPp8MFAXwNKqw2FI6A5NvVukyHi5M7WcsvDBX1JpwpZcwbD9bMZ5L1o
aPgdeTeCBsn6CqHM4roPgTyHWAbY+i3Gqg1qUJQVmYXhoz2TGmIxgZYeW+EAuN2ybxIATx5yyQC7
vIn6LYjDMW4gOvH18+49EZFwTJZr/T2jsYg0z48MayESl0SQTYDfn7mk4Wgi6Mb99N46AoVaAqdv
13f2wHwl+kwmytJHCjA6inYXSCbodxDnEGadQipVzcQlV4ZPZZb6etP7ZhedT12uYWHPV0LIBQRh
oLvd6oB+fE7Y5+Shy9WdrzUzwyZM9gVywK0dt6utH186WUFRxOw461gdEvhPA/hHHz1KRJeV0vdY
OWPi+wCgzcFUcQJBuyn2rdd0yVeDIA12VO0kg/G9PoXM5trpG7DsnthImKUOo1nOoAbj7hnq9CJD
Cp6JRqw5cAWFvsgnhdcaww8hQV84i5JengZJrzPc5TpOeWL914eSlWvqYT/V3/yXcAxgny4onIaS
9VSP6AwgNHVhppVjB77cbvUBTxl+2xX6sLKfJbORpVkXBKCMjsV26KZu7N6ma9jqgPGlINBD9+O7
4UtJrDRGLC9urAbxLQmXTupb8Aqhh67tPJ2BzqdE6ZzhEvLZvDIG3qhEdrQN9dXXLqw362nzgO1m
n5dg1fOzRNKE0ZKJrxNY1U1ZF74fFnCw802Ro30tyHyR8U2sbkf6CxRuH5yC/fPUzFcv5AA4a+oH
cE5Tp9PBsZjpuFnhtMqqb2iOqNG7Dro2qLX++EsePaU+UOjDhs2povei3CqY1+8Wdiq8UX9WRcLN
0IvDWOU8n+FULGypy/KTpKSpZxttYN71toFPxkdQegjzEl7QpHNtrLpIAW4G3EkTPC0DFP7andM7
IdM7z9F0fMinnoqqfKl0InOecQxHuCnLKMpJvRVEOQLCdXZsXU+g9lawSjGXGkJdzn0ujZ7GzTmV
DDu8nPVjXS1dcGiwSePqgmyd/AQUirEBA1y2BbxtlIDl4zxqCc3SvLSKPnWco+9kOI5cKrLwIN9n
LbNh3c/WoLOr86TFnSdnd5h76Q44VQL7BK0Mm7wPgDMKb+KY8wA/ZryG98BKvQPV/vJyJ2HAac9r
Q0bYWmZ40Eh0oC6IriWLIzxtj3/OU+ocMZenTHJxNnpCl45Hi1qBVNDFq/Pkn16i/fN7X3ubflJV
SAo4xPjWTttwIGUB341uaDUxnmsDMjjdsyvrmbOOGzw1zQWB6hqfDuzRueI+wLTqFaV/qYdjB1ox
PCPF+jZ7e/rc/JIMWeguc7zzMmSUk/4S5Bpd4PIgqfAP4BmdgZ+rjtNpJk0S9U7gSrqbQIZmbfqT
oWnqxwsquscHpEWiU9vNse7wt/Oc85zOSrgEDxvg8QbSQ8nDdgSrPwKcA0kgrl65Dyy3hgk5Y1MD
jBNla/l5mxYCw6NLdM9jPl8vWug2kAUfdnBv3SYojGc3oWwzr9s1lRiC8FKObj1mh8qGTJg+uKi/
ivJbs85tn1ymveVP3ZsA1fjVfutkvsPrbyG+yj8oY0J2vz7f5nkKYxSj6yt9W+mlz+gtg4gWg5rO
+d42tBDxGa59XYs8lzDO77dzqs6E7DM8q/MIYkCDOVOUkgu7b5OX7sjvK4m/lszpkpOHUTamU4Dc
DkIgr2t7Xth6Vo33GgrcOn0GQKSDoPMKuBIXcCu/PyXIul/LlxZvAdVyCigI9dJGt1+dtDIsMc0J
D+dcdWgN4fIY59Ns0aEqY5if2gZLX1lyexhP1QAHyZc0uwh6hcDwW1x/pf2DfNrzBNbAdIU7G25b
WbLTegNUy+mqRz+AGRj0rv5J2GzNTKFNsXpTm8IejpsV0k00nQB5+eB7l0ymN0ZGuQ4KnvCpFAb5
TNdXqXebHMw+bYWnrlhLxsTphA/RhmGbwB71hLQvLQd3y3V1ZywyHW2mEG3551wbsktD52nDaZac
KwRGCv9KHhIBhgB7v6XUmz9wbv1m6eiRn05lgw2KI7MkH9ErOs5C6g1t+zlo2Wqlt7DT70qfwgUP
YZw6oGhlulKxnlMCd+gKp9iNmI+WGwntCE2tBGqAb9a5qLw6Up8qXbuSedxuvV5gztfUDJJFqkpt
HQY0tqnjinNoueS23obz084/VRge+BC/X1pBrd0vXJzLlMOPonEoApfHNcE9AYskfIg5wXkJP0cM
tVPpL0w4Uc24hdWs1vZV2C8SibDldH2MvV5AzksqkbnBRQcKAQRkUU878fmYM4Yd/K1wG325Trfo
j5RwqFoQ2CasXGcPkUmv66NhlBYi8lWDYgR6i40ukWFq9HK3aacn1nkHON/tulm6pmqdQr/WorEP
bQEmeFV8ahoWAoovRJ/iy/ktf3mx/h8AiY7P7d3X+rn/T33sb61cuzzNhv/164/96ef0udWqiL/8
sKc/Pqxvx+dufffc44H5Z+tZf/L/9o//gwY7R3lPk/d//u1bOzaDPhqsx+bntjvtn38NIfovuGPV
11cfP3XcLQebWJ/+TOBqG1nH+ztGGBgwwnO+F9KQd/mMFmg7N9yF84ftIBKHMpdWS6Shx9L1py6j
GfxBmAxCGOQ3ACQtpfjnbZ9bzzyxfy3E+mrlNSgK0qpEeA8kkw1i+RUJoM2MwYbjffALazAwM9lC
ZngtR95pOD+V8QZfT/eBlRBDOYCuw+UiwEhGFnUi7Oo9CjO4E9Rf0QHAS3Psy+VTRyHlfnWZXkOO
QWtszdn8sSt8CkDgOOc7Z/Cy4Jo+LKxpJ5zgz5l1J75NDisB3NQixPa8bpoiUsLHwJyor4KkXY7h
QwHbC3QjYmYLNb92nfaQh137mKD7EX40cgGDFLMS533rIh19cIAJ/UAsLq3jEvwy1dhqRHzb6Kv8
w7oWqsUvLOcMfi6L9z4VGj8Kheu2cYvZqLFD8AOrd3B/SxHjtYu6CXJcrYqgdxtQWBpz+ODMebpc
yRk05r4H8FvuVNq6IaSlZZ7TW1F21RG68dQC8VkDqb2tIZfm+1raRfPjpyn3T0AFr5pxQC8s1+PW
QwceJ1DvV824WUoQqJ53mdPnui8Nf/6IXXYo/6LT/Hq6wN1AnhHQBCKe4D1C3Rb9qdMcVs0wTpZ5
P0+lbceidVR90bVjj9xrugF4/v09UWP9dY9Gz4W5yazkhBgghzZIup/PRxcXhfJ8fPLIs6oYBY3q
UxP69dc8DPv2YstFm12FcEg19cKDGml5SCntlnXrZgh/ubymIgs6fRuy+XOBHjiGkQya6qHOjoHZ
fkrJyZqjrMz0DSkdlhlwiQLjSC0sCa5xlhvQcOmxSttZXsLcS5eQvd1WBNA7hGaWK7tb0ElP6go5
cpwR5W1oIiXxxh7M9iNsIRBTwTTYc7xBDt9vW+qYUSVIBeIRX2TEF7CHDd5jXAODvOocu97jRG/j
2hjILnZgMqLAIIdOXqCWP69Xfk5Bj24gLbyDW7TjdwwT/E8rc6uM3C4oNmpkzpRd9LnhXYxbh+mw
yuHBHF1aO89DkLlXsyvnLCbMLbddUWIlHA571bMnrbGlsCGdxqi1KCJGBbob952/inzXAebr8cvc
6ieYYyDdUjUQGEDEE1Ps2JQIjhC33TcLchshTgY5tC174xHQqi3LpyGd0ubgTV4eROxMpREjBJao
yHXaWu0SqjFfzSxdoV6XOCNF9DYAe/cZJO1DBdDZerdtJpC6oMqQIV1kO971dt27N94ADD4yiOGu
ejdJqQBUYxled/DDrGgLnfFjZocoGQDtQbKmDbjOK0faG1oTvP03GzIpNTU4Mb7vsFFOdyINHeuA
F5/9cZusPtgl3Qh7zSoCOLZZ3aP8Uzo1qOgiC9DTB0k5D1eDCHgUwIsWFPITC3wFwSCIeaCQzm5F
MgMSqenk0PCnIukpSuK/xNRZU58OU+nftENVN3GGerq4zIayoOS/yVzTESj9QpLOUCwoZmU0+9Es
8IpRFLY+lOmknqmdl8+ZE4yUe8U40CWmZqqu0OmvL1GDGGEfYS0BHL5etgv6Kf5NEObIW2wgmaN+
c+/Ih5rmSsI9Nw8BNMMrCJy4GSEG5X60g215nEUgr2pjHvZyGebnxbfGjzlP0YrJPgoJ3c9BPCCd
sV6E6l6PdSQB2OOobZGpQNFYgwij1qbZY99QWDtSXToag+UG94O5Od88nvHHSqALfB3IMASt35ll
gM4lXPkjXHoQ2a62SIqSPGU0KotEJsY/oEPm32rmB7gQ9XiQNsbGOwf1wDHCFKyJE2NET6YKVkQO
htkPLgdvUz8qFhionqhnmDEi9t3jFojF3De21b03s3J5JjzC7nO2PewcFhMFmdD1sR9Y2Q+fGUWI
7MmawhkNsdqUKKiQBsdq9ZK3Ld2B4qKgFJHtMPoUfdSuFXIZqZcPXTxZbfAU4OIGKXNdzGuS4ODH
Yrve/YwFyXO2tdgaQHhxm9joqgptZAVWZlfNVbNFnm2DTd/G7taX2/JjrFn0sF2vExQmJ5QYmR55
EKemZJnaoCg+hCgCvVvlysd4iSDnWLhBrTF0Ev8+JYrUdNa58w8VtlHNASmA9FuTOvIjOkewUQZ/
06IHwqpgowRQASJ3Sph/G34HF72Ne+kBN+XwXRKQVyAORhOOab2MXO7qGCpukN94TNgeSySanOTZ
21yvoGRhU7how8pYI6eagpvBsttg/NYsDQaQ6CYVmCsxXfnMTKPmhu56+9Ygqs53mVpUdxFWtTHi
DJdifIHOGYWy7ZokXvt8j8MLFRfuyJUaTRcDdmEpEbuwUxAarSe0axy8BOByrJvu0lBXRilkbiKb
ZWBCZ8fK7zffnWXkUfC9XYo89fcypFNRkg0EF8gMNc+5l9ruwUuz9bFTIvF2ZiAai15bl1/QcoKQ
Y3tl0cS4d8D8ODY9LZRwRS8hxj4VD4hdBwn9WKE6XUc4IXsSR1BigTjJyjaN5yQHqDxmgfFh7gfz
uUOJ9btbuzzVAcDEPWLa4tMyFSg6OYnIfxTpihBj4lVqvJpLzG0jv1fOStPpf7N3JsmRG+m23sq1
mkMGd8AdwOBOEIgI9j0zyZzAmB36vscO7rrext4HpqpukiopTYNn9gY1K5OKig5w/M053+mwhEh3
UMOuQADznT6McN/ISIbqACySxGZ7YX/h56Gcm31u4+j33STB3Iudde38aW5IaRE5PGF/DDVYhNGD
e+Mny1o+xHVkfKFPtZ+9te+vVx07H6u2NXFohSGLXcKwqXqsFeRVToxGEuSdIEBGtLgggzoym4UF
KJGCOzJD04+pYxj2TpP9lgQ2fJZqx1IqNDdjk2r2ic2iPtaFRJ8nl4kSbtmWX4bZX4ccv0ShE3/W
E+KS2ua5Kir1ITL75L7nemdysKjsts0k536dm+H13DMcDrx+AFgPxAfQX0y06XMdjYqET2ONq4BQ
6TUGrlEXZ2rm7vJZvm0kNgg4N1PaDTx0GNxiP8ni/gYpHfWkp0X+pcBj3PqCMul7Mw7lUzZG4Vc3
ww5Nlxy5T+448OPj/DD1lgwP1kI6lf4KR6yjipzrhRWER0zMPs9m/bC2uX6BGRU9Fz03nQ+5igRk
M+saZPRmin9ORisqFDJuTctPXI9aZhzL8akoQ/1EU7OC6oozzzHAB2NRyc+zCXVS5RPHTpK8Ykny
HXDxFrdud/Jq5i77VNWO9UU5JPLAEzFCCIN6JdgrLawGhF6OVfuidp285ZkOEOCmc72UqPi1x7uc
ZOlJIVZC722GvuRJj3GZ7eZmzDsU4EOG3S1zR5x+YeaURJ67Wc1Up8kHIEvJKi6UNa/ICBD39Ofe
ysT74xJZoQ0wKjHGuznGnbyLpqm8V4YVyiv06XNz0jK24oosEfxB5xsqcIszDi27J82oBksjPpdh
ExE0acpoUSA0KC8pzHSzlGo4ZpBtWHwN0kEHz9swo/VjxnwgP2tUXSykHoFiRBNfRpOaWHaMtAsw
y9o1+ZyoOLZPlii35l1VhaG6yGuhUcuXhXQIRqfECQs84Au2QiQYNhlNGOJVTDYt2Y/ptCuoWg2Y
FXkijRvyl9bswh08I4xITurW+KskD844FCXjt5usJXP6K30qn8clXi6x9zg1CveUjTmMNl/EM/uC
3TqVqPul51YJAUESgE+FzwAiToLMx9llyQgmkvFwkzx2uPJUHrBjSYcP6wKW6JHI+EIecjJWwoch
JZ5G+Jm1siykFJHtSeR1cAN8VbSuvE1iC5ipLxzV6rtkpfkAsxjP1N7+RJAmpISSdxuQ65nBxeaE
rLrHpe0Hr9l1scaAYUXG6uyFia7o0oiruLwoWURMl0y/NqtTbbiZA9KG1Cn3NLTbxrweGhuSWIEe
cLqt6zGU97KrXX1Z4KzD6WAt4wcPvDm3X8YOF3ZwQXnjTmuxEyHkrY9TPC/f2ap2eFUy4LI0eQ3A
rTKypif2vUO4V7M3njca/QEuwHCiPMHN94WM+s54IIdomP0yNVe9Z1KCv0GrXkYXqXY6k4NyWU0w
KBmJikICVKzdST7Fq6xJn+kGoHtNbOfr3q1WVZ9CH/CQ1ExNbLLlS9pq7xA8FHN9hZozqnc6mlbi
ORkHFnM1XDc9nBPgR+mYIRWiJA+SwmAplEJZIXzKw0teQfMh791lFwIOrGvvTFUk68kCnEbuMdFR
2i8i729m1+KdVefpCOuPRzeJKz4lO0CScrIpgxFUFFZA3np+Nwk1fAE7an1d6XujJ+SOyVNet9Et
Oocwg1IwZr3PkL2dib+eJxY4bANuwsrmwFYSgYDPJT4sfPRq2Bda8PQmJLz71nJJwO0EAA7oYl1H
ogZdRTNhLjmdt6va+XTE1vk421YPyZTQbuLJGlhi+ZhAbq2Sbrp1q6ojtIvNpzzGnZW7zEprvrCJ
JdK1SJ3MRdwSRQ9mq4vnlXKJTGaeEEYwpzBxDk2MDmaP5G/9vDqpiyuI1XyDqiBkjjCac2KfSpW6
X5BDRLehTmb8QLAtsMC2WUFfhvqXh1KKgZFbROBweW1y/x/My67rb+V933771l++1G+nZP9fDs0c
66d2/w+ZJv/nf/o4qeq33rvtT35MzmyHKELmUujJLQt9tYPo/Ye73pK/IXLGqgKDZ+NJSIYUv0/O
BHYU7Bzaw7CCY8UWTEF+H5xZv21WPJu4If4FaVvib83NFGmHP4ufHTJRLI8dH4Uk2Shbus/byUQK
BRIdHfVUlInKORuR6NzIWjUGun8ZtWdtysPch+YFusbPTEKWnWDMVuMZCFrbMdayZfvE0N5m5+7p
CCsUtl0J08bJ02eWzmN8FpNZkgQkFSeaHWTrZnsR15qGpkkBDLdDFUZMoVNhH9PVCZ8dVYc3XbX5
8zDACwYF4K9GH9RL8bWvy+wTIb4CH3LWtdExzcV6z5mIvgqokOntshInTKDd2ul3+Twlt0w5+psw
yrc2TEdqPpqqBfnGf0TFrC6wqwVpT46W9PpInaULyg4/j7AWHptS1eKRkeFENNprHFe+eJDLxgxZ
4Sn+E+iGo91GEXRaM8rOuL888xowgdEy/Hea6JCFJaPuNZKE+GrQghx0AmzpSL8xW5Z3ncK4JDts
cpG3UGI0PHepuVDV+VPft92+/pE9VjqodPfqRyqZQ7juHFDjKpzny8Da/95Jq6h7GAEukWqWVCru
3M/STOZ5OC9nozeH2xFEZx4ScW3EqXc14AjqpjtpgMZky9lx1hWngMJf09SS4TVcbdWvUWtsMrbg
tawr2w12ZDHI33VDFQnfLFvPOWQV4tG9FlUGF1U3Vn0OcLToz5m7Zp/Ej2y32Ykb92ZaYrYh6wzN
B/nQlgBHGWKae0oFcE9qlqK8qxpGY5dW13fZ0cnHaaL8YLIRoCWntBXNgDHbbUndA1W9ViqwEoRq
p7RQVa93YTbViHmnxktOFiWH064cWLwMG4APDGSVjAGMXTmRvtfOzkEvESb6NRpN60zCMq0uq2VK
gMAlSfnglcAm/Vlk/U00jvylsLjmfBCTdtAZOSTDPlrdm7jDuBp0E8wYX/OfuiA3Lr0GrFbW7Khd
CEmZlcxPjpNONJOVO23XrQ7H5KAZx/LIIMlH7hLNTATBD4OY/ZSOizzOrMojvpkEKdmcuzTVE08Y
+UkaPRWtm5TMEVBGD805+n3qxMUtNoKeCKO6vUXk6dx5cEUT2KEm6NVmpbmhDYJLKR6NNoVYhgly
UoeEa70+ZLlRkSGdh7E8Db2cctFPmaukl2pxOkDQSUJp8mQKnqCA/tBYyD1qVzd+Qqzs9Nfoofr8
2BOgbH/ayMM8MZnSGcYh6cF3g54llDq8Xudxsi4Z7mXjVUyWYbiryl5VX0RarvOuiWJ9YzZj6e2s
eA33w4jfiiFoAZU2a5oroxGTDRxKuLcwFYb8hO30aPh21RnnML/WcTdVUI78JBtqe9fMiah2iuH5
rYxULvamES8qoCiet8zSrEAuvIbu/QCd7MRjFIpxUyTTuif4HTb2bBHBnDUFBFBvBcM02DF0LSbE
HZXDwFzyYBZDckp6dGX72OcJX0YGWw1HfDL1Z4UCwqPamhidrKaXApNIDe/MHVivBiXXyK1eQucu
hv+h95ymCfhMAT93Z1cIAfzIgXG8L1QFQM+p3OgxrcblpWPnATi5KCKoyEkn5kNjh9wLbZbk7IA8
eKoAqtzP8yoaO6jMxvyke8NkRCRC99TGEjDvJktkZ2FouhueC02vD9CdkTL4ombYhV3syn3lhXKk
6xqRXjKBNs+YXhGKwx0CRMUo8/MWZNAj2pomPjVXUgKrj5nXTPdabefIQh7zt41spM4SWKcUW2lY
PyTxYl/VwmzmvR6hB6EpE8MaEIy+XGkIfhmaDqJbuPxRhBxjDroOSZNub9e2KELfjXuEBS2xhQnD
PS9eLzLOvBtGjpnaW2vJDRVJ+sfAzj3xrI1+5pywh+W2VbT6+2WJwg3fWcvBvV6oGceGViaE5YIf
KHJxVyCoq3akI8wKAltm8RO0qD/rvZkXNk86V0/exxo0GmiknsOLtY0BPl4whGaAurT4gHfI1Fg2
EcaKVXoxtL5NwOL31sHWOW0Y2t6VqV+Xmh9bgzbxTC8p5Hgte+Q65HcUrGtKW1CJtka5R6jXMczM
55RoTFYKdYAoqsn3NlSkfBdrQChlZ67tUbbe4KCKqnvm+UuWhP3BmvNWgx0sw3OG3KgNpwJealBm
mXXZyJLZmN+B9BqZ02lQJ7AqreFxYsB8H64K2GiX580NtwCf1dMm1m5k0eNpgTCaiaDFJmAFEwoF
ZY6B3gqGltk+lZE3nGv6QOCQKgHi951ZHsNKrg2CcrbGh+ZgzsftTbLzVuRvx4R7AaXKPyBSx7kP
zHKIHoxYGfWVCXMKHX5notxlilIVVZCFKjXtfb+2zFTTwWVwTEuPuhhIHuqyfcc8vNh1aW2YQYcx
gW4LGAcs08mBoGXWYdvjo+oFqGUzJ9aJLw8re2Vsg/Kwh3OpEGpmsBWz/IX/3/LBGXuPZFhj5RrJ
5+VhUxddTR0BDYCymuZJMaCk85hnxzpbJxgrTKInDy58ukZk8Q7llWdOyb232P2N9HC304h760ev
D+1PvNXxOTXa9TLJaEV8p03q21zH7YM11ozPIkQKA5p5Ho8obb12oxa2FfQ8mYy867jyNnkk6A0/
9joP7gs6A0oZq5rmHd1s1RHDUdjxfmJWfhF2E8g3wToHjXjPFHTVY3bQ8OSLYwx78GwL8WWShcDj
zlAk00IMN6sLb3NI7GNXVR86d2qRwIey85n3pndwxruvU9epuywLCxtldS2i/eKmjM502FD79Yxf
jjk7MGCoSMWPazFNzil7PkXa7cSswU9mVZQH08qrR0J06zOjjdo2gClXfwUmqCxEfHP7RIU2SArK
2PrCAQvfdrZVzFpyznpgTG7YXscsQ+Kdt44No4yiwiklvNCA/hgPE+PMMGFIKbrsYiGIhIITrPcX
3cSZAZ5hIge0xSWFfXZZaNSKRpcP4Git8nwmZZfQlMKl5inLCvDyoFvdHb3YXQw4eaN+NkXGWHpB
MlleoISqa3/xWlZWkC9bBOi9sMGEgqMtAzbWkRt0Tl8wyrK78XmQdvqUWgKsFFKxhUNv1Vm2Mylg
IFh4QzEEoyGifjc4q/G1RVJn+qQlsI/FAq8ZwCZL2AdFifTOR5HjPm6vP+234AoU9DnucnOXO5vG
FwaMcj2eGA0T502c4nHGWY04gRc5F5BHV309I5iX7DFmq/bjdGYVFFeFcTk4VSuOUIwUimZvpTbH
FYIKB9uHeTKXjFgRvRXuvsrb0D0UhTHdTciCoiO7cguoDhxbvjGfEBxQ52U6qG8VH8m8n/B7BGiS
5vJDZWOgwvlnI8E9jkVKH0EY0WreCYkb+aFF8ZhsuRTdRVjlo7Er+h4hdS+ga5KF3X70YAvl1jHx
3Kg7MBFneeknTmWwBNdTncyXzSTrvILxFFIAkr+80vTzzGa0mLmNd9viPLuOIH1D68RieRfqjjCl
yqoF0xIB0sw3KSNFYDDIBVEBsrkNOf4LqoXGLtgVFlB1EOvXywc3ytnOlpkh4n0RT0BWdaE70t2q
OnoB7LFweRCEQGnihvkRmEimg6zEsxjUzID6H2Kw//Tg/9BIR/5cuRKkyWegXcnP2pXtL35vwa3f
bOEAh9wa3E1pQjf9owW3Yd9BnDFdonRJiHpN4flnCy5/wwJEE4auRZqvffY/W3DiRsnz2VKPsCvj
z6c7fydV+SvpylvBw4Yu0x4sCux4As2DLd85sD0WNgP0FOlT40Yn0CARUzmF9wtL+799FfKWUQoK
bWNxf9vmNziavQ355buZvVxEURd/yPHH/bj+/lSG8x7kwziBz7Opffh+2MsgW3n7OvkIXUVOEPOy
oWcB08ftIoK6Dt0bdxjc7ghJm31jBtyFI11SvNU9CyzPHvsbQhDouXpWEA+IRenEClOJ6nIMYawD
YzXp1tiM0LlR/FnTPnnt6PrX7q597fSgjQ2ndirC5GQlH/koHDKx4cTw8B8o3+bK4a2MXc2KErLx
XRLnZnMeeTURfpaRMojjoGNyVpWqPDEHehvMzKUWex3O1heb6b57Ys+9ODqhRcuQ46FYYLVn6TXj
Q+QUlZ7mc3xX6k7BwU6uzWo2PyxSMnZ0dZo9jmPhmXugYdWVLaee/OSoGcqDgYGxOzZ9WBT7aTAZ
LdrzxDO/9ZSLkg7ZkgvhC/rYjn8AVpCAC2Hjr5tRaZ1w8ocfSvTT7k5JjvxjDc6r3ie5F6bHodAb
ri9MyvHcUERCcSg7XommcGF8Iae1B41c2PaLjdinCHTXV+WHzVd3zvPMZk0Bcf8mTEy6C9FO0Ltz
b+nhQktyAPw2KpuXFNTYS4eJ/JHo8Pr7WFgMiTjW8k84J/JPiTmoL9Tc1ncGWqp8NpyQPoHidhR7
UZrSPQFXhntXpcaQnBCxNE373p3q9KQmriK987BbUNjInBY3YjHYnJspOSaUlTNTG1voQX7qW4LA
AixNLBZ7CaB6b2NYlkey63k0LojGUpr8gRWDem2529f2G96kiWkjwkSZ+Vkkpif3tV2PX1v3Zuvi
1dbP/2dE2i+nX//7H69n6p+fzw8o97u3E9LXv/hxPiMh3PLTgWpgvRMgYDmcfpzPzm+MJVFNuZzQ
JpAwhpO/H88W/2pjjlIPwMk1XxFA/5yQkhQNfEcRXwimA5SK/DvH86YE+19cA4mzFpGOzKFM5q3c
Hd674znFRzDjwaS7EWbxKU/hha2ULWxCh/EecG4eLO063wAJmc6Z7XW/OLffCtW2l9+QpzyZ0EIr
Zap35BmSqfomwUzjD40WV1W5DiA4wvkebmP7Y4D/p4f3H16K4FQoFyT5Iu+0EFG+PboLgtPmbnJY
c5Vp/jBDa8cZP4TMEPJfPY3+8KXaiOSJ/RTCZRcGeOPtS1ktcUTt7EGnUMR+9IJlqZ95Y6GwoZEE
uvKSD3p0C3FAOuB966Zu+SX++N0TkXE3/A2uOYFkjQtvI9v+LMnrkiGCwMihuIZjWp1M3hR3O1Xm
A5OiNUHDL5q6PaA9W886Z8mfVcSz2x+trP4A5bVPDxD31696ajq5J/mJUImfKphfCiH55Yk05xq2
HI5GZ8sKfPv+ksVltK1rmj9n7S5rktLOjKIpfpHDui0Z3l7ftoNrgIsXXzgi3vcXGFkKNV5leqvM
KJPQ1+68KB8XMTkaqpXmszNHyXUxGF22s8tiWo8mXtzIn5zC/joVYRvfJq2Mb4Grj2AewJEaexcy
Ww7gPTXvseg6COL4TyeM6HLngHawu0LKQmfFvp5BOTp44t0WrEWIwtLa/vLX3+Jmfvj59oWd7tJd
QhWSHC82KuM3vzJ8w2LhJitQEGU0v6S5HRpuN3/CVLbvkFP+Qur5avF494JodVH0mrygReX49gXB
mg4TG1Pa0dg82kjW8frpYAwHkhmzT3Su95WrkMWhwKrsZwbxZ7SzAQ6tY6nLy2j7EjumLn/9LWzV
3R/elKbwk1TBwIXenSIONFi0RUtBB6uSe6Zxxb4Il29rl7nnOPMJG2u6fPfXr/n+/pLaYdjHS253
OHf7u/trRUgxRzYbDwQU1WkszexQ5t14+fdfxdlEw7DMiXZ/L6wdEuV2qSQ0o8kRR1r46Xd0c/oX
39+/+yw8Bdi3gcSiJXj3EMCwTdVQbq8y5tGpUL0OKkI/rv72Z+EZh8KeuhkKzPa0+/lEalg6GPM2
7smS5gVj5PRJNNicfvEicvvi31wMDmNWWh36WM56c9st/vwys9BdJUaSnBggluSYTQrSFu1B/Q01
EOmaCEo+dtGcmyc4/IiczDOkZftIjJERsC7Lp6uhtyp5pVB0pLg6iJK8sjbm70mn0wUlyNpXzWlv
k1y1o1zrUXPN+Fb9pMNyeAtGoMnPpc5d6yKSEX9rD82ClixUZJWC7RTY17owHVDqoVyC8xD3NSkq
pU1YDgpcf81rE9EZoXQnUdZ6Hms6pGHwkyFZQBhQYxa0UTp/7pXI0qDtpxLddEGOCDdWPUXX9RhZ
J/PSzvlHIigXB9MQUXwXeVwM691gNav5GFZxJI/MLPt1P3mi/eLNyDsPbVusLnQonRYnTpJbWZAl
0CKCcjEnsJkOASpBX8kab/DYLcWhqZXLWMRe249mbYxFMJhh1B+KsFbXCEcynIWt6w5nIZrLlakA
MSV4rOETXdp1B6tiknO1BCqxnS6wQxE/uHodTNKAYk8cSFvUri9sjD5EqUqXXIZ+IKIZdzuhIabV
GDy+cbOL/YRfINp1o7BOYA1jKIjWvLJOiRTg+8k6VobIVgz+BnzUp2opKqDjCa5mlNLKwNZP4GQB
jHr7BlVODuh+0Sq67eeZR17CM/tqkWjIiW9qX2nN2ywLmDVBWSsJt8/zUmfftu6hIwYtzTyGsZ54
bMeWiyC37TvRL8K45j9G+kcWCk3KXDYW81Ei4l720LgRN8lkMS/nKo17TJil6R28ZS4PCwiL8FR2
HMJnEhIpzE8wpfmNMXZNexCZzJJAodxuKDAG40nAgYJZWjeItWuI28+uNRafww3o5lOTJsnl0sxR
5TupnlOYW2vzbM5j7kIhobY9aYFfy6Azi+braBFi4cOFGU9IicmXIGr0Wu2YEXen1Rpj+SA/sZx3
XEuk9oQ2s6Hd6EKO3o0NI3ZqCCANlI0KzU2ZzNZnVVWusY/73sOuURjxcIiRI+XntWAVwxua0rOJ
RvNzs/DU2lVrRJxNrW0UmzOm1WwXVUbFuYeGM9slhBm+LA5pVSe6gUa/LxZDfkb4S7JTZ1ZQB9pi
NhBUmkV/Bda0dE5rKyrbM4a4y3ijck9xp5gTylBJ9C0pfk3rzjuTRTvpvqPnhAeyCHUCcbaWKGsJ
kYLkvtZGf6UAVM7HEoOsczOMnWQd09T1TQicKXwUfaeSM4N8u9OokOQBDYDNt+XzyBgXv43Uu2SK
de1HJPc+p4ABuh0wpLEKwtkRMGy9rvy0eMl0a8U5ygTAAwQl792pUf2mfFLpwe5AX+zrkTHzrqmW
bD3GWY0uAQc7G0oZE/YbJJEgl65lpm+duIRasuTA0XKKMjsrL9iCzJRAnJnI9F2S8PxqiEj9mVfP
GfYWcT7nTd2xvZd5QR+9DmN5RV4t2ktyAGMgYABw1xu0qy4tv2zsr2ZqheJoz0sSHzS+uY8CsKG5
q8Os/ppYvXMpKyup9hamZsJYZy+lLfbgnpWpW59r0SCnVE54GaYda4YSf0jIyi/vrID4wOYkyduR
2zZtt2gn+Nz3idXapwYL8inQZm5fZrVTQsoKHajIZLFlUZDksIh3zN29MwnXo73EkEI1lMZWa51K
tiX3NsYNVpKFFUHcH8SVgY+6OS1cluM78GSdGUBYHdZjlntrHRAZMjU3I6sxfap0bUe7UkE5IrUR
Gj6CgK55gZS8nJuFQNXLihPd5gjk54OYC6/aA+dqjyseJNvPy9hqDox0u2GHggCXrsWaHym3YHeM
9nNfG6qbCKfjueZHEI2CeLDFGfdmYV2Q/Wucl0x98RAoj5VK0cgMoFcLVCtiBZHvVkfmYJdTESVB
6qaE3bFPN75zL3RPxFPpl6omf9Of4Kop3ylizS0Ljx3CfFyz7XLcEAnKNONVgDaPboL7L/IIofYK
gsPm2lGfPDsTqKljeP8HoOd96ivgcSUu+gKpJCQYBv0ToleYI3P3xS6nLmSLiw3CR73rDjvimVuT
/X89yX1vWRGLgsUpz+xIxmKnjKph5lJp4zoKC88LimGp7hF5MfUgZwd1CId88pD1s/vokX7zvRi8
tNtU6dK8oJsiNd3CWsBCBgX09w4Dg31KTnXBfErT6sgIW2UQz/gbfJ2EWOCApbg4R4j4IWUj7C4M
bmqGTplT3+DJnagYw1E+ohlAvr5JzJ/XvqlvFebOR+b22IMyGUu1I9myxiFTAcoOVKiXZc8w3XJv
nTrN5xMxzDZW1WlpjeP2hZDf4VTTWdw13higSx/Q+6pm+lIQSsMvoc0m4+mJb4jfoBlgVKRqtRDs
kT2re136xVgwCJOQs9DFisEEjkTVz2Nq4PK1UOc72bDr5XZbecn2q45lU1yBc0PorT0CfCVbt9ae
8TDBFTzMtelENwQBlPO9QQJG3u6EdnrnrOKfgdJeBCHoKEvgQnBp5TpCRTwTCE0welcpJgOVtEJO
WazT34cYfkkAqQz43r7LEq2L4LWw+8/s/x+KdubPZ0u7l9r48K3tf579b3/xY7ZkSPmbBlRL7Bgs
N6YONg3w7+k2Uv22TVdsgPNSS+jP/5ouCec3wYqbpRPFuGJKQA39+3Rpk+Zh5dqmUoqBEJ3z35ku
2W+L8a3zdkGEurwB0E1AA1ha/FyM4ySXk2J7BkDSUKf4svifALT0s6or+wyhnfWpRsTA/dZacl/H
Tb9LPDyLh5Jc2JdKpBTOA4ALg2g5dKJ5R0hDbubXuu6Z6xJUcT64xPPikJh4KIWrbJB2lIv7FHqU
XelAxlmQLVXxEVYNbAg0ozNtOn0OTfNJKzzj49BAIdkiSI8cuOozy3jjhabaoj4UaKlQ6WKg4jbM
83E5pVWbgkzL5PGnn/TmR3fyX+VQ3JC403fME7fv4X+bFr4nFxgvOko2JOxi7G2F8/P3VC1Ehmal
9V0RR/AIAzXbdawSp6MaWgJmIjhYbO4KsJOqbDDc6OGLYvZLCLLt4N8zoohbOEnZ7KWOHD+YGoue
345zS7xZfFmxoMv3qWGOVNdtG5HvhWV9X5Jb8mMC/Kcztn/7OTae8ut8gINom1f8ZDylDEbhM1Xf
mzqO74ow/BZzLh/zmtCdXBvwUaLqa1vPNpa5yDpGY6zvPDy/O/gLYKo4NncAHcTnkOP3LFTkzXuF
eTGmkzx1o7g9z8rRvrHKOD2NRJX8Ylb0dpby+huw66I3dbltmJC/myK0lplbABa/l0VYXJSma1+4
EcvqpR/lhUCE8ONA+9PvSmxd9dvfHAazwC/LjYFs6H1A2TrlyeJJ59tg5U9Gpkg3WcVe1Wl/wqIi
Pw+nCR4ZF9Ruqiuuffbaf33RvQ4P3r+BLeVCu6zXbbkFavz8YxVpR/s6V9+Ab5k8plNFHTVgKCCz
qJTf1zxsCPbuxlNkRyrZN6O5fC5sid9xTdTyMglAd/uixQvGQuJalQ7b8WHNm09jOOZ7lNkOdh2z
ryX9qZGcj67U5b4SjkHCqLEHDJGpQ2T1qIqi1rpbqXGGkyJvo49lWUZ3RoigzR9yKsW//thy+x3f
fGxGsxj9mZp5hAoq893HZvBQkefTf7HGFrlUJfVythjO9NTOzYRkFuvigbLV/B6biA9xc832dhaE
3RXBG/qe0ilGtTh0fGXZRCgXcYXk7jJIHT5qzE9XaE/W9TAr91a7nfowx/N0xT8CVhE3ts8xVJ2W
ddxe4oNLHlCI3YLZd34x0PnDpQy6niuYmT5bAnai749dUVXR2KrPQDNtX4W4HHL8kKhKtzzDNLR/
Mcu1/t3r8ZLYKLbNKLvjt1dSk8Ict5bm89B78xMmX7VHssVwI++L9BQ/pHyxsDydjMYK3jTEfJOF
3Z0E+NkSFcJ5JIkQv8BiSXoyGzx90omSar5lPnOkFXFOieJoCN2gIxqwH+NBXRfZ3QKrHx8ki1qD
kKNoemBtFvSO7s9FaDrnrBSt1h/LXuKVtEbLB1VzRnrn8J27X1wr0ExoF1skR399ff3x8mICaeOR
Z2THPvpVkf7TEVjYiT3Pxfpl8sIRokFrBgvfGHjPNj5HLeF3PF1+8ZJvh9ycXK9EdeTPPEZo396L
3OME4raq5y+b+vzUy/o1IIIpClRGTORffzjxhwc69wyHJD+zhztTvV+086guDHDdXxbSwXULNwpv
TJc/C3LQwGTSBOhoWk8yvS13MQKzJG3T7HKxWR7/4q38IVSHwL7tgjMVyTo8PPU2Ff7pi85AWrmx
9D5X9mw+Z6Q1E4Hl2e0NiGIK1nmss3GHv8h5TMMJL55hR8ZTXHbTk0x1tiuBll7P1lDl6LyGlat0
Lr8BqVSIGVUCEN5hqH0ysiRBvQOt9VyGCUoiXD8peeJhqHnJwml/8Utu5dq7w+lVYCBfF4YO1+7b
D2Umq9vkhn4h5IUKXuez/mp27bprudWvx4UEL790S6qcHOzIvubu+cbKGG4Mdkw3cCKJXwh/Ns1D
kk1XazUzU0o2+7EqRfkCCGP5vuiRU0Ea9J3so+S9zWDnCs6P/bTO1viBnDh5zVnMHCAVJ1nYJLc4
KiukxYs7MhKrXL4As48c4beICU7kMizPBHVJmx6WAAXGqWfGKtW5DQPgQuROwbJghJ0OcT7VlR/R
atyS2NR3gVfQ1//iG3w3/91uBpasjsOWjxGfw7Xx9hsE2sQ+LQICLWPz2R7A8u1I1Zk6RsEFGsSu
BDQQCG8uznWl51MHh9wuW9P8LEWxlAaw9E2kpbgJGAZ+dGSv7lCSdndd1sfxrq7RGvqkhw1I03GB
+kbfVbev99h/Op1/bCXOn3c6fsUv81K+/NzpbH/xo9OR3m/bdoLEDlJRqJm2zdOPRkd4GI14pm8+
Hx57yIb/1egYdDoOy2WCtziPiUDYapzfOx1D6t/IsME0wx85bAb/XijOtsh/e++yWsa2JGy52Za2
1ea7K29y+8hse7oRxcocNwaq7uyzEaPlJj5OTObO1lnUBU7IJPHagMatt3uic4cbNCEJ09zGQE2E
nDBF1cOXYF7iKdxGsdEUMZYEwKIAXMh8uODKy7wzk5PX9d157PpHZ6bhO7VWyqdkEHN3otelDy+9
KcpfTMY+8BZHGKB+YYzui2UVBUZOb7gJoZG+OClWRp7I2RMqQyz0E3nR0AizZ3tEK8Rgo/hMr8FD
d+Yc4UxPr2BwJE/hjFHREb0ZMFW1Phql4rTv8nJvY2G4aXMqV1RrPT3UjM3bXloG0S2piEAZwgRi
g4d9etGGseNXy8jIAmLiD4NhP0hQXdctC/siyJsquiUm0T0vvEQdV1hjV05ZjZAxcGT46dBhWI1H
6wobezfu3GY7L5vu2ZOR2MH06Sm4WnHTRZPD6HsKKe3stdwvYQqRgM3MfISlUIw7uPXizFRDPzL5
qtzrzgmT/8vemSzHjURZ9l96jzY4BgewDSDmCM6kRG3cRFHCPM/4o/6O/rE+ULVVK5kqyWrfmbmR
lCIiAIcP79177hsaHqAxTvZE6yY6YnUKn7ywQjpLoDiiYzm6CPBj9zlegbqrrh4Tk6t+NG71mjcI
X6kU43Ti7HNq2aT540yolhl59lGjE7UHQ5M+S3PcaVC/o3KdocDVwW5ARR9EsrB3pcIB05E+seeB
EcJotu1z2tXiNlLiGpfpc2ySKo9QtvECkuVCPMONOuNgR5lWqiF/hyIaBxq0qAMtYmZ7jWLuVY7a
hL2bxdt3AGhuIj4b9lshq9u2HSbUADytKVsBMmXlRcdeNUQXWwaxR3JAktyCK2AKp4tSyBLlcLRg
3exrv591+6QyA1G3O8w7aCNbzKEe12tvZIhdpMcmBws+2YdOJY4t5b/AHcxr0Sw4oFJvvni1vLHr
wjzrESZ3rHtEX7aNsQfMG16VMVZPBdLBG1V2yftiLRI7QouzK+viYT8BmKQXEdUvssj0B+wBlV97
bvStbWlbtYuZ7BE820FHsstNLQUDUDOA0EzxXWy67bHFIe5HqOJPBVvXHeaMCw69CiuyIPzR7ROS
8UYssrjG1tg1o+IhgNSkDo4YOLFnTGINgXQRiIUny3bFQ62Nxj5JQhpX8fxsxIgK6L+CBk2IfAtQ
14HTtMV5AVMSFIb4MppWcuyoSz+oBCnjJiRewC8rmQZjVk23bjFF+GnMJNA1EqszT9+TmZnfdppd
7ICMmJDmNe+2DYvlptDqkPqy3Z6XWAeoUIENfy9DiwA+vR2PLQaicx1Hzk44LX0jNO4lkkWO33Nx
pYLc+Y4pXzD1yekchl4WYuNIOnc38ehPoa7BzfFoaR4xmD1h5Efq6EXASvAjT5+7pVSbJZ5py9Q8
crIPsi+E3JPOl/DXuqZoGDvI9mny8G5hQIMDY9+60cTGIo1G2qFGSJLfagAjOyE5KkrcgcTe+GmU
PTLJUVhnbE6pj/bdPJVCbXWneTeG9C0GtH9Xz1i2c8SAPpmg9rrYl+3LlCfLvMekp0Mgtxwv1TG6
5QdtxOaIQSjVxv4NP0807JEYhBPu8HA6O4irBbzU4sbrR9wddWiLQwcj/isC09DPOlBHdWLJqxqG
TA+SDOsoX7cWD07rOdWm4h42+C4GR9B3oQ+MTqKF7h3mPMj7iQY03c0wCzf4hcoAiMHOLPvrtFKh
Sr06GE11hElwqy2ExoKmTQ6gEsReYARP4/kFLsapphwvucZFjwdUkM6btdrPrWhXOdaanmD48EYO
ehbdsGdX/lBmj53ZTQDTSKvF5qnX6JOyaN8KfZePil+XUMCnjevM36z4UVfMc679Wi/Cn0J9J5ph
Xw7G1TWaXZEscJ7yrZnHmzJxzxWmJqiLZBabZ3So+xK/kMLEs0T1cU6qPZ6fGxc1rtMkfjV42zyk
wKeW29mc0Rb1PqYZpg90GhohsHTSYA1MVQUCrj1Beqs3wsR1l2rqwUwmJgfjkLIQ4cy/QGcMNGu+
Q2mzmTrdemKC8yhlCNIYWMWsDZWjGMtukU4AWHo535s57hLVV+aWKJl7iPEFdLritjbNC2CYR2yz
uyZDtsPJMCC32jjYdJpuMmxD7+xwl+XEtlrci4bFNtLSFmWLks81TmJvm4r02cHKCgVsZBKkXktn
Xs5YRZhMd80Y5zvby7Rtl1bge6iTbe3O+2FQo8ckQLMFt9cFvOW3SjKlyHLNByBA0x/gUECyHt/U
lHRkwemtP/W0s9I6UrdyKoug5qDrF2Z5mlzadlPU9VsgdHBGEuvEtEjgxViTXVu1Y6DDnxAldcTK
uy2dZvb7ro+CVHNLqG1htS3hT2/h9PEmd8O7WsqriNkju2n/thRm0JTebW4uxkGNHo12q3y0dQX7
I0dNVWtf0dSFm3ytqqz5t76HHY45dIeNfzcm2o2Y9OWawZn2k2y8J+PhhGrWJAiAySSbwk/JAHF4
GpwTIUCnULX3eFYudL2YJIfs4PbUZN1Gzz+NOSYpdhEYYSiaXutidr6OyMxOmVcXe9WpFkKhN8U7
cwWZjF0vXiOkHKhe9U1rkrmyRYDOVmiA8dSKyrjIHHGyXcfpZ0wg2uvoLFdWEjwnPfCGjSo963vM
RwITauDq7skUxShMK5AcUgprX2gVudtQ76nejTptuN7Jij15P69iCsmPcNTjmHmcphJmP2nqFqyz
AUBc2VAMH6Gr3UkDhQcssh3mGfKiq+WT8uiEw9K7TZcFPr0NpXFpmQOpaPDsLzgYk1PWNsdh1F7J
Gdi5Oi7HiNZchPzET1rzHnaqcZMn5gVjiLWhJa3tEYEzU9AWRChiXeGpP2DkeejpKLJLEYzf6txl
cqf1lBvJuybwgyVDWzQZKLPD7xgv+2TwyMUaBieI2KZuvGGWbOo6b9PV+oyXvCagGxWUTwISSTPC
fHUJqLfJVtnVeeIe5oq+r1N5/pjXn2QS2344YB4BOzlsepU3OwSBZozrHK7Fzo2a6lqpKTstRDQF
zjI+GQZbKJlbX5WLlyWu2+WYDjrOxjXzdRAPOMNvif6C3q9qMV+ayGnvWsdpdhzeiGidO+CEQLn3
qZuW76EBzMcXOsAooRON4UvyK77aWME3g5tBb4rDvDU3hTZfymnq7kvu2MaLLaqiGtJ3A27jhjKH
iXzdWI64L/l1P9aLduD8jeVTC630oFpbC8AIO6jWeab6JquHWT9lsp7XiAFiseeo5lSMgdu8h0mV
fbGg8V9KY3FvFUH2185GHVuPk7oJ5bTcESaymIecCsCI0hxJXTsb9Rd9IqqBNqc4po7esxpNwxGS
CQMN1Tz5NZp70cB0AmQDXHh1tNTc4wGrd2y8ndPk4NrKiYSgqbiIfTtY4gza1vrczjUbnoxAQPDK
9W6K83brRvHdEtFzgMH0hqmOCkEyTcVdSDO5CuyocQea366W7KtOYeDUNDmeFlAKgAnQod6QyjOf
eyE0QGJimvUB6U5ZYDhPpnIR70QbtQfNA1tzJXAAIlNeug/KivPx4MXZnENbnJpn+COrp74rxNfB
q7F6mAqPtJZN9qVyCMkBJzZ0YF+cMGzeTS2VcjOmGg9/FsgCttAXE/Ok93ksr2VZFsWZuZoeLdN4
rAVaDPAMLxrIP4znVkdzfeggV230WVfdvpEW5kwDmpcN9kTW3qdiQrv/kEUNjwRz36Q9TG0CDNLC
EJPSPcfd2POyS9pYE+oP57T0cWV8xtsqrAOgiFjzG1s5dtBTnfqCVAiFEUWTuAnSIQkjnNjLYtwN
1tIxuS4ztn8OU5zPML7LpN8uEvcfL2wIuUaltv1mEfv1VOMwoHIvmWke6yGHzcRBk2XaqcGkXxCx
ULnznDmtB5bZZvha9GVBhVj1Vnwf5V5encxIs8vj0phucxhiAsHAy8fTKR3SCvq2YrttNjnfCwUy
FtG5BkFNJkzQFBoHmaSMv8/FEB7NTqRvGZyogFLTcK9oJRzduZB3Ue5C5+mXeMfz0fzEaV2CkHFH
brQSAYA7adEd9ffsKcZkmDnoFSxxdG0NJVm0yE2iIdVA1/UMlP3WJATaSIU8KrN1DjUQQBNl7i3L
xpomz2k2j5rPCa2ErexraPk5oyfF4ua0on4g8gWLtFV6N+k45J/RKn1V7eqFkcNLMZloeDSnCXqr
FHfk+kWPSpePWc7nRBP9vPRRida0o6Bdn7w89PDwjncQdYOxqsTOzLSzSHHXJZr51BrCTyza9aLN
XkhkqXZzPKXbBX2yr5fW/Vyar03unTglKJ82lb7RqnJvpN33roTbUM4v4+jdjHPySfWzhSKvn5D3
2MkLj/q1q6O7qATUpmn116y8K7v0aBfdt0QvD7mcL8uCvW9I2leZ8AAmD9PhElgRmi05Ijip6mNS
YxJMIu3FKPSHutV30SBue6/Bs5QXJ+WN33WPYMIq9MobQ2sfYSfBzdLzu9AaH9KlvoramNDhacDF
q+E6qfasHOOumzCilnr3wzMojNTpKVXTfDHhIPjlwGa+nOD74sAN6+F+KbPPs+d+4XQ+HsxUHSFu
zL4jOSHxGkq92q+LYBEf8vpHouB5SnWXuSxlprmFFLtj8gWVoBMy1tFo6DMw3CgtsHRaOw3D0MJx
I8zct27mftjzkX7s6+xBEhvG+HWO2slXY3ycF/Wauck3Cz3SWejFF+ofRxBP+P1z3KlzuGyNMn+Z
QkPfgkvY97rzVcOhGgC6ijaNjMfdsAomsdAeGlbBKuxunMoagBgZy9fOYjjGRcLnHrDwFr117Fdv
T61Lv6fPjPmUj2ysHLm2eMXBhxeXgyv8gOy9ibVdSaDBxmRC9w2RnFGxXlxHA4QEYUODWYlIBCEr
+sgH/OHPRWrft8lAVIXd3McwLn3H5S678uh4MXoo4+AuEMr4fYRkzt7tssdKaw9dDPnJKfaAEh91
tu76FN4k6fRCf0w9Z/2a66YCx1huTC+lWT0EVeeeokE/lpW2j5fm4Czy0GDrD+BsoeHLthA5i71u
jOehU4dGzfAiOs726XNm6L50s62wwmPhFY+GW7WUbLKTaOJADFZ8QXl96iqx1+E/ma2GeLUv/KqP
v08kh2wB3Zp7HbO3mottaHgP5qzaAwyWEjkM6igHpFRNfBtki9rP5ubOXTT3dpD1LXWUIyWbz0kb
vys2hgtLdOB2qbqJTau/6OMgaD6Xr000m2evMvDMGU6AOa1+SIZCBEk0jwHwFu8O/F21IWmeVoje
yi3nqJdpEqYPNcXaxOOUBibm2nvIVtgTjeocNyy/TQebGAjhbZbrj+jIti52/kS2VzdWTyRS7JbR
8x76MKJuoaXDZq50fxI1dQ5vn9O5cqjynJbKOgli4BEFb6200w4UePRNSTYM3cHHbmHcWpXP2hYG
tVafl9q1dsik4KNM8b0ykeY6zOsTFcrDArBvUhoArYEUtLzY17qzM3BAbLrSfsNo+LkF8+Gk1ZZ6
Ey9KjNLNSosbMzHpTXjHOmS6SqmNh9I5OStWLSefpaiOCT7t0M2wFuraVWtu6Bld8rFOsShwplvh
iejFg9Tz/MJS70Vcb3SYAtCKaVlEeEUVDLkmrAKvDj+1JarGpd23LNklZ0bHtu6YrwlXayDIJAFW
dJT/jqldDTt9UMrbZYXczt1DVjnHpnafdWMJhiV/MLjhUAiOvcFprWCPjiJyRFIHKB3FIW5E4CSm
B1/TtjibL+OOIzh+67T+6kbLNpzDp2bkKI7cUO5EiLjY1gAntnp9GErjOzr3AxmaPyCP+rCO403S
yIx3Wq0XWOHV0/AUOwMhVnz0tmYHncmHCO7+xk3cbYvEcEcjGTmagxi3LuCHjl9ADl+zUe06MQUy
Wz41FU03DwGZgujZVJLCTFHiRBnv3NDcktpznov6OrLncMi4QWzzMi2q26Qi/pTk6e1AhpTVt4gK
rZs40ZyrnTN32GvGXJMiNSODdytn+3VurNvUbm6K2Zg2gkhtZvys85tOHNlIvFSlu9NLtuJ9+Uo9
7TjJfK/6GKCSCs2jUuNF91qAepJSr6FxJJx64zlUZdDlIQBPfsxGptM1WWB9gCN9RMvzioPXC7B/
7mjjzBuBPxMChH3qaGDthIFqJKnzr5nIw409AG6Y8N0eRZRQWhXWqzWxoayrcNxlFiVubHuAOYaq
OVUYDrYFQbo+5T361NTnY2909qNsD+wHX9MW6aKImi3EVhWwJa38ofXu8yR7LlTvjZ89jlFsZWNr
Bq0Kfhr0LxTnPC4VwiQIiTzMg5uHWqY/QpzKwfKAZZ6IFPcdQCSm36/kzd0CyagKjApc5W7UhHpo
IS+YRNwROXy2EsiM+0wl1vOSo1zleRCjuLVGKZ7yCgW/H1uZFkHfsZ0fi3AGlk5m2JYj16jeS0eN
wy5NO/sHIiTnoVyG8aHW3TSlKglEeTOxe3I2AEWYI0JyvahwVtrSbmXYVK+koiFarhAGlpykXKLq
8nxMb2KEVs+OhxaSnbNn+UbstpCL5mj+PDkV7n86E1q2cwjE4VQfMU/wGd342ZhWbGKrWlqmnTk6
0scYvKhDipFK7LwpKRgRlWU39Z6cDKc9JkTLiNX1a07bnhhgCvoERO0ntFtfjMTq7ke4hLeCKNHI
LzCOif+w8/z/ptv/+Jls/1933fZ9XPzv//X9H003HanS/9UXOv9TImtHyQV4W6Lkc/+z7aYJ+3/q
yId+egxRCuq0qv8fXIBmGFwBJIYY7xA3/WfXbVUeoi3U+QfIAH/y3+L7fQgHQlC4/iRJPAZzzyrb
Wtvpv2gAko4mrJlHLCxj8xUODwgvIrKH70m3wFTX49y6s0VLvEXa6IqEwNwZyjPbr+TNdvt8Pqa0
JIu/CBM+CkDWz4Sv1UI+yX9Qsf75mXIO57oxZddlnqvHPNPs14pQby+QFg45mCnjs0c96LNtcwz+
j1H8X2rKPupwfl4aEiP3Qv+pxPnnpbPRAA/sJNeiSrQdxWv7wgpO34cEqjuMKNHbL/3Zu//QTP0q
W/zd5VZkiY681JYckv95OXpKmIuz5OpaGViZKGryb0kdF1+UW4IRxBHy/ufrfRRHrF/v1+t9EEeY
iSabnusJY4m2IJwrDghkMZGoEG3/fKW1VfurRuznlQykTITB0M/9qd37ZVwBgK3KeSHCkCSNa6Kl
JBAQGnf754v8bqAYzOOEdRguoqkPtjuQSl4v2/gKZr3cz0MifjRIDS5z0mZHQ3XIqWo5Bk0mjb98
O5ro//525N3gTHYEWrgP97FNF9I6w+gKecKFi1tYJu26MXxwF9t9KKZ+4GAB2DnnYE43qqydzZ+/
+G/vrocnV9hrxrLx4Q3xKDynts7105IIxiYe9+FInPufL/KbwQnykynGZRtIC3m9+788wtR2gfaV
0RVWhf2t12dtL/QluZ/SNLoaRLHd/fly4qMyiiGD3sSkUcrlDPejfNSYSAc37PCKJ7A8N1OlfS5j
I74rdVPdu1DVXr05BxAiTbjXfarD3+a1IfKN1IXdnz/Kb16Ttb7Pv7yWSCY+PF5o47xHKrx2BH75
FAwt7ISYqXqPvvl/+0pgXAlFAtCHLfij1qZvNDJ1lHMZjC78bE5xcmy8RXIOT5LDn6/0L7Ust5cM
JFtHmG2RI/JT1fnL48xrZjKECpdYj8VTx6384gADeau8dIGw74TyxSGeegVk5elXggpAAtJ6Gr/8
+WP85s1ZhSR8Uxfajmd+uLVAo+yikuJiVP1MJhnOeb9CN34FRFwBdFmWK66JnEY8mSU5UKy/aFd/
M6YxzupSsK4gsf6pHvv1JiwRlfKfrarURXjlddAtIydI0rnZKVGExz9/29/ddEvQqUT057KPWBf/
X98h5HTEWXrGBQdRDZcEwF0OvAtnNxFoTv95HMyJIrtL3ojmigNhyyYRUl3/l+nidzf910+xTie/
fGsmeuX0tGmaqatuDewCN16iVvGmIe91u9Xvi2Qe9nPpVfsOhuJfRt5vJitOoLotTQadRP31z6vL
Io2AZ4pLh6jzlHaGfaDCYsR/+Y6/eWctljaBTcJhQf1ppPjlO3Zk1utUDC+a0rutsgdUD1FOyoso
ur/I3MXvLgU1xFxdIfg7PoZDOeEyaPYgLl6xwMAYohkVo4MgeodK1nU2Kgqb60+hQGzMRlBYUOYg
2NQ6FH27fnLGsryxrdq8IfYdiqNhN6RJ/Hnc/WZhtMBSrTo+1wRO8mHYuQWxQpY9XQTnkcsIL231
DWZ3RjzKPcSM6WFxmvC7omLztwG//uR/rvs0FbBgmDoLI+qkD1f2IpJRsRafNWJpblUWJ0GIVxi0
J5A83c4o8Dsz5GiSMfykiGdoSk5+LKRR7hzZFOjEdXf8yy7hNy+h0F3Bc1rpU2wpPyxkJhHAJXr2
89CUhDTPaX8N89h7jPPKCKQThQ+N4/QHT8xDAGJI7OLeHl7+/EB+s7jBMqFeRRanNIF2fLgvSVQj
7i2cM43P9lqSdX0xQqXoKUAvbmyneIB9b+2nJDFOABfI2S7M4o4edu3/5YP8e/D+vBMengWT+B3r
w9uY9EhURW+dFWqrd47HVRDa01GkhQz6YY2gm/Op24ddUx/MWo9/QL8yP1uwADjcm8sx0ukFYSJp
bog3tv72Zv1m9FA0/XlSMtg2fnyzRGzk3EDzbBtxqPleH9HTmWe49VQprlQtlL5kWzZZ4FynQW1n
Zlw/7FV5RtIU1ZvShIX7l/u1LkgfBrShm/BGWTTtlbPyz9krtKi/p7N+NokKVBvTyau7haIIJVv2
HquY7WH22sbv+/ZrhB+fOnPpHRUG9/uoCSPzLzuT341lPg6KbaY6BImrke3XqbwaW8DAjnnGaBru
G0dx5m8mGkh09brtUnbVk2XN5cNEFyGwquJGM1lr/nxL/j25CKY9JFgIRpkBrQ+vU09DFe6zcdaH
ztkRzwlyGy9lGnS1mb72s2yOo2hf4bhZhz9f+Ofk8a9nwTVdcvKQa39cTePCImnGEeeEot/B0joS
z8OSTEc70++zxhNfaJw234mQZkJO9VgdQQgdiUJArM3toSDjdX+ZW/59L6AhcR9Q8ptsWz9OLVmB
I65ZknNclstXvREM1WUGEoBO1Wp9s5PETTls8Q5SNX3w59vx73XVBtayzibcCsHK98+hoEWjlZpe
cnYF6NVujOY9oebp258v8pP28c97zlWw3ArmUO77xx2THeM/qpfovDhzeTNL3EwIS1N/aIaY74dS
KmM4gNlXcaDSCaGEXSGTcyJzCrLeXF7LzkI6Urikxf75k/3m1rPU6KhcETNTEfkwo2aK7j0ZnGfu
jnGYSpHfwMWNd2pCAOcWRLDPuLB8Xtq/TOUfRMpUTOSqoGazIVeHivnhtqed6UYUqE+0/l38vCVF
WL8iUJ70n54YiIBSYsiAG8Ppb6e+n8e6fz4LzrrrDoc9PAvsx6/cQamENhadG8cuLyZJUZt8jDvs
8OKlhQ7udyABtvky3YdDLc/j2Ng7W5vbncZxYlNpTXrX1NjsM1t1j+DJbz1RLPeLsJtrXg9wqofw
W6P3T/1Id39OVLItqtrz0R5oW8kv/7JX+PdefLUaWKyH7BbYsH3YlcI2xpLeOyejXt+PrGncYIkU
nR27xvpvGkt4/+cR8+8XZr2gy5DhAOJCMvvnC8NwyY3Fkug1vHAb9i6R1Gld/GWB/c234q3UDaw9
9nrC+XARPSZTBSfgKac4fYdPhAZQXYQJ9HNBw2pcIu3xz9/q3ws61rCVZMcLus7H65//svEt0rFh
19GcurmOA1KaByJgBCIkG0LHn6/EVoWf9esApEbFlpdyIc+NL/jRJ1VDP8NDLLfGklrdDkknnU+o
MMUnvZBz4bvxYBNQofLlk1Exc22ojzfG1oHuUhxlq+TVGAVbXltrYc2MKTo41DeAXZYJBfQWeWFy
C3I6zoOkcOU+c7xJHfN2Lt/JwMq/Ixpq68fZMrAUW32laBjVmfkyNll6GczO+9bW7RwFDkiGr2Ky
nA7go+zwIBMISnKCcrNvTdU7dHMUEOiNJUVyU/G4sMRFXevtjJ44Nb+ZcnvrWYsW+iXE829AxJdL
Lupx1SqaDaqmstUVCy7uKmRfWXrn6AveaVmZ/Tde/uZHnS0TfXlnGPh/R7jJfdZnaMaKqSMBc5bf
SydJHjih6j/aYjLu0cKhY42qBhRaCKHrrehEFgYa0jXIRpSvvialxEk5aLr6YuVk1BOHlGVmoEY9
gS1spfd9lqH4xQipPVEEMKK9yrKq2iQkQUznJbHK0W8sQ0AENyZMqqHy6CvT0ufmEYm+6SpMlUmP
+NFIau17w+HnuSutSBFWJT1GcDWLYetgRxR78q1p2qHW+WT0hIcFHuGx9S6JQoQhpA5E+MfNxKPh
2iWkOyCTRz+Zw1P9QZhBc9KHTH5uEAiNgclC6a7aCP5K2S40R/R4Bi4nCGVvkM6a47mELhIHBHp7
rd/pGWiSbFB14GiyQoFvF9G4iYpVgdAWLIVBSw7UAb06ODfkHJEWYEPNSXqobXWLqpLeHPjcuEau
GRt3loKks2+SYTx1STMsGzHPyL7xpsNNSquGz1OToRySvh7aJUSJtJp2KPEI54xNSVATacDFHg2r
+81OjNgCm9oxttBHIrEjQHh44WXQyLHUiWFFZtK0HYIfa6YJb+avbKuQczD/qLfejtYHU6xt0Dye
U5qqTvPC1DhNfjhP5lNeiOgz0Iup2abtZL4j0KcmbeOGfWgyk6a66koUUkibppk7qS9rvarA2dDD
6nscMeS/uhG2K/pCUY2AWGbjOcMlZ++HmFPzpumGOj2EQ+PFpzjySlxtaeKgh2h7xJPQwul66U46
f6tkDBynzjNAGMR9iH08Eg6C1GGhmYjxGOxlWC402oUWFfYGXqzV05SLyxgpBPpxmEglAtOxnFZV
RmPDXVFNznYpRyBPqqrjygzXWN73RI52quAxkKcJHz8d3mQyOHC3LSf64iy22fG4iO3eec0QXqxR
X/YeuVlkqNidekX8iRw/LMLstmJLSEutzEHLh6DHL2YGpT8YCzusj6K0QX01M/JBBWye5OJZw2yn
T0VzLolIqNFXtXi0Y1dXb5YMk2prpjQEg7AB4BGMda51B6Osulflwoy5dTDRPpBUg1y/VqsF0uRG
hpQFXCC8VYrktU7L2tp0Iy36IEOVl6KY6YlsaWqTDVS2uKja44ouboAno0/Za+klSRytdPItC6b3
rZopom4z4kmcrVc5eMfTudLMzVyXeB6AMLHlJ/JztV1X7ltYW+isCJpNvi1OapxyvXafzMTC3ogX
qkHqkAKr2Qu4D822qSU5w2kaYuQQfdU+Shkj3MrA/NKDFG5iUiwrmKeJ5CzY1lbrNjuOjf457lNS
7MRYgrbKUzgJm14U8w2u9eUZbwiTTzgY+SFMSvho2AG0H05s2bM/WhK8jbQn7T5RE8crObPR9glI
sZZNagAD7GmKF0w/ZXkvCWUDLjx54yddDOOrbTSI6fXcJloncpNnHsDwECpHfzTijAxCF+7L7Odh
oZcI1kor2UJZJjRbmVPrbSYCrIsdekXn0eNMS3RPSS/BhymHmtm0l1cPWRKqXC9TPbhLTxBuZYtF
p+de6WFQxiOyg2FwyTedLVYWfxyV+Y6aNb6CpUsI1OUbVgfkdtEjWMLqUxsvxtugl9O3iWav3MpI
y5+dXjER4aF+0aQ13oA0IncFh4Mmt6R4SIJ2LOLGN3GO7Af1TW1Xuy4e9Xs9snFRddlqlPCcyZZ+
UyHHQHDbimXDtly7K12jYwHssvEQe2byybAG8Z2CLIIvmmmEvumTfCgVE5pP1rVDd42d9iVLeHKB
RRaks2dzj5AEpTRrpXQxpQeLrtc/Rp09IhKXaEDQAUUn2VbY+vsg7lpgqQODsgyqvknLU2vbtP3H
VtpbIM9OdtSpB32uEy8dAt6rvjvOtpDNeXYj7QmCgE3wCB6nfTauIaLZ4iWQh4oie04FqmlScpW8
1TUQaX6fV8gfEpLJyNHGxUwUrJujYCDYRVzYulC2TzSQcVjG0GACCYJruek0hdVmhWd/R3tmFmCH
WHf9mbjc3nca2xuO1ZQWpyVhOwEbMb2NR1or3zG69wfcXShbCl0v+tPUmQaYp9gsa98SmN2geyHZ
0M2QKR3+q4kEOU+x3cwF2Df8WDMkwEQOrynituOILm3Y1KZJzMk0CO2hgEaFitkw0ndi1LoZA8KE
ttIFTQIWwRIATAoz7x84cy9JwMUzDf2WnX9rJQmFO8tphvY6zjYI3DDz5KGoCaXd0F9FsEEd3f5G
YlJ40y2y+jYinYIvV/TpvZU72hsanXCgoFJYObFVVdNsut6jBiQsCLY+wuqaCcdLHk3ZTTc5szw9
LXbtLAp916B0UchxN0ud6SedM8lCfJAzap+Iqp3Sva7wRx7VWBE0UxSNInnXVpp1Fcw/7AxnjhV3
liUGHbh6Vq4ZsJ7CwDQxonAnJgQ4bNMKFw45LwxNDHVJKTZRT/V8G3lL/yJL2HyboY4rSmk0pbaZ
tJvPbS0SFYQOLMFd48joU6w38l2iS4RrPrD52UxTbLxbvTPeY1gAFh4ZGTYElBTyflCOYAbMQ9yU
zZzryKgK7qCvXHbTG3sZWc7dBSXZZnBCwbbINe3PkRZHlzmU7iPs2vlxpvD6ZGKYxqVYVOBNOXyh
+sl1VcVbF9kMkv1owCgAl43QO5OKvzWn83cbzwv0hcG0n6Y2mp7IrsDwRTGT+W+BZUcYDPi1WwKh
xLiDKtaph5qgOgjwtr0iNKVN1PxoLvCSQyQqg184CRjIdXt91dgrVD6akXXtKZvh3iFs7Uuu1V3Q
eYuFJckmS44ozWjPjp45ZRzROm8sUzduNG8clp2qcX2RqGvqX4jdaSZYYLo7bYkKs692Pwxw6CAf
HhPdaqtDDTz3PrNLZ88kA1MsmSsL0ZdC+L1RRmQRllUSm40TJ3+oUCZvK6sghBUeaIrBZlxYJ3Hd
WCPIMy2XvpWQ5IoAGNvDDkaBFu2sbBRiCzEWhJ/Keu8HzL7K9VHM5uT5EuG5Zq6QtHL1UssId5Vn
hdIHoWuhaOiXAlX/ouzHgiiz5yrib+1SlnyMQlrbvQ4R+TsbC0FSfnZVOEMO6OJZID+a7fdkLpP/
w965LLeNZWv6VRQ1OedENHSIC0FiUBVhUqRs62JZkuXLhAGJNAACBEBcCIIdHdGTfoge96gGPeth
z/JN+kn626Bga1NMK9NAZ/JktCqiKl1ybgD7svZa/1rr/+3MWy/gA+uxJieUjqf3uLt0H1lp4YTj
rMwAflaxzpoEZT/K0WQ2ep+EnpAxUMzN4razXHRx01Z47CN0x0t/1KE/72PsFeoF6ePNlzVkjHdG
Fupv+0GO8FesFSUkPzQGUPCbIiO29nvFQI03S9yfclWewvK2mLyGOuh2Fc2tU11JFiqkhjhbp3qi
KaMQ10u/WDM57/Pe3IM9H1bcc+5bwyVC6fRwsd00y/GFUFBFy4nkRnQdb5LVLd1UHURGzQ6iLv3C
z6CviVafEQsvr2kSpGQ3tLJ5OFDWFL9TYBhmKA4UXCqDtFQ7/hBSAPpvXSjZqARNwSAmZUw5NJzp
62lCByAt1Ea6vqBpN96MYppnP+swuFLGqTradF06Pjsa9ZlxvCwnTLCeTW6UshsFQyct/Usy0sHX
HkpP6F6j5PAp0rord6R46hxSShWVhrcenRXFiRKX6+J1gnyqSni1TN1BtEysZEj/BnWhND1AlWhY
azh7KZpMjKHQaIcJ2e2U55DR5ewoyhj98YSGO8EuS1N1dzl3ZkBavdWQuxdBjiBT1rB5zHPjtFd0
Jl8DdaWhakSXNKxTcyQrOceXiEeVHn2yfjHCvofOyKUb5w4xvhXKWuniHVIx8LAmlIAV53pfCW7o
2uxZr3vLPpplurUyLzZ+x+oP8f0gOlwtS4OgJHfu3STtOEMjhojnxHIp6IAhxemmQwvKv2G/QGJn
YGpwDOa032X0YRLVnBDkFF83fqLk4wR+1WBIQUhBtTfyzZ+RrVAvSnjLr9NVoF4FE6ZmEGr+gop5
c2J9SnOMxDhOMwgs6OekVTE23YUyREVB+US9EtrTLkKX+rjQO4uvyGIrt0soFZm7HFZc3CWYmgfL
buAJJ1Tt0+aGJh5sqHqwCeioxlcbQcmYr8bKohu+7UJo6Y6Tbo7HTNsagmALvFLh8xm42WnodlcX
CZqSxciM4OEc0o5nfTG0JExHYC/Qo3csJULMh6r7IRWsXjGY08N3ucHGK7AQecSU0VopP2eJDkNO
AEFiNC7oybxN0CaBJtbVnA8VjPL/K+X+ZpB4/vVCuaG9mCVRHj6tlBP/xqPIg3msAjBD/QOcS45H
oHNbeor+sQEBnkmygYLvvqkK1Kmuk9OPyakLhJdKOZHxZLgUoR/3739Tj6HIQRhC5Em2Krm/h4dP
BtkoStE1KkF0cprAzWCVOyAblJXqRI+Dk1UnD8Hy083ZUi9WUMJtXqo9kSG2+kk8iNnQYArawQ8z
tZgjhh4g69dHL81dwnU6MDoexJa9zj2KBZr/u9I52weKjK3Zg2MKWpCddM4mnxQuNOwnrut7VNWv
1WxIVSAsN8QyyBJC1T8wV5rhnqwTS7l7sgGutsjh0/q3fdNqdgFJOfOoH/d2pnVSqF4EV/AJxayd
4CSNjaQ8NdQ0Q4EHjzAY//6nQe/EBoLnn7y9SPU9QUrX7iQLMZMnsdoPtY9EA9B6OkWfIKeI8+Xq
hXomOT+xndc+qiSU2pikhnZz8J5auigaQP3bmy9ODQ2OhszvfYJTu/tGJL25fub6la/xXz/+SrFB
vmO01XPB1Hvgsybt9vxZ/sqV2aU9mnbklak6w80SdlUf8du5qT9MkiCFtYFb7MdP3POl8N91KEMj
OsfR3JlXDS35pE8rm6ojwzvwSGBQpjyJL/webkPQ9dVzCseg1HKK/AV2/226WvpaqB4poCQJxn+T
YN/ZQagpwV7la+NVplChVa5Jxg1Y/iIYcN3p06KnTS7cSJlwj040ejDVzDXfQInZuQVNdophQR8i
5ARds7wGaoCIICSNP1OzzepDd66jlxd7YIPQK/pEIgFNfud6mjr+0Ffz8L4gwoCBJtKMK8Uyk/Xp
WkvVxQcjgOyQcvwCVwMBYCeC1WTZDYfmmtrSkzIPy3dGMV9dQwqVrU9AjsL3qER1QU0SUjOjgKzy
W6TlPKgKyKupg47X0wVTJS1Xo3WSTrQTdIaRP1SQHcfXXEJWd4amBhxMY8CsbDHWMiJegouF5eO5
wo1JCxM+OEK0rr7o4LSs58hFzvPQJKpYFchmB8n60zxRPPPUUz3/ursxUsIhK+6OCyNZhiexa/rG
iVtshBREaC1PdB1a/VFOg1o6cEtvlbyONXhEgMjD4K6vLH30T4Le5suKljr6TMDa0Rmcx/pnXNh5
NHYpeu+CpUT+F8c0MTSJwQYTLqT6gVZqIzy10lTgsApg53jeD5b6KNVWUI+jw5hddsu1ZgyBvA10
Zs1s5qarrByRH5tP9UjFAVlOkNukiUc135rd+Wryeh4ZK+NOd50Q4Hbt+OGbhZVCR7JRirT8TLcl
aotFueqqnyzdpdGQOCmFKqUL3xBEoHQalNFovsbduPMXEExAL651J5ChZrETv98s/I5yViJX3l0P
XRggSfr4K8NfflJ8p+iNM7frupd0tiiTeKCEAH7FJckAMnC+tnITqB+Ap8ZutvC6J4HX3wCgRmuz
wBaGecc6KTtZ37/uoKfgguBRdnEBi3S0AWruWxG8H11fgY9s2ZkvnHN1EXdhaQMwgkyls1ayJZwq
C5P2CBr+1W75GcgrKOl5S7TgvFjqaYE082q1nKKbuoSiyF37HUSEE5NINGSBWJdL1Zh4zkMnVyL1
xugjCwk24dHHMYiXgDYnXXo5i0+bDnH6AKHcZHlCSZMx+cz5AlDw847mwOCXgb0skFL4mgeGthzM
M9+3SIptCo6j1cfx7WQ9UpiOWaxu4YXJNgPIC0CboRvIEMk1jfKTu7KK23K97s6HabxA16AXw4w9
8CahcuP0i+JTrHvL69zgph6qm9SlNMJa0Q7XD/wJtAmJSXiRTk7RfwWtpAGa7otSAWEbrOF3uezE
aU53ebR2iXw3iYIiJPxm7rnTX0ecvnmpQl2pbj6g+Fg+KOpatS1c0886VuRhqVlQAi15J8Rk553g
ygndzn2S9q2pX05iu6CLnD7hIIGiYA3pIl1AOSENBWGm8h7ZUdR2o15XfwC3AM7UJqFxE+ZuvIRy
zWI+N/N5cYdUJXanD3oEN0jq+191DRRwGEBfbPeyYANjTVdBlceAZnTxZQm1UUmXGx0wnfAN/Njz
z2oOjRVAfs+YklVwaIo3Rd036tvkDV0DWh4KFbqfaaeN3CEKBi4MD935BMd+3YnvYirhyqGZ8T8D
N3UnSI578eIOmVqaHZGQUChYX2oxeSx0agDfnU1GEseYAJkqekznVF/zWTgLIoUU+ijINgoLql9q
R1TvFnhl0z8hHiUXl5BE/BT3fRU9XZey1JNkokzY7Eurd515dMFA07CcsN8NY/ElpSPXGqGmCjeI
gco9oU7PVbJRV994i8EiDRfUBoEfLC76SJUuBgXiCXDkQ8x9AVhgohULcybUdLmPGDGf9abfi2P3
nUeaqBih4ulG/gn/HmKkHqzI5VWc5In3RgceT96uFzl88htj3SveQkKhmqepBrf9eM1pm5xEKypr
B4mi6RQDQIVxAQPEZHJrFZayGRNXBguse6ivbhb0JHl04JnA8YlSUk6zKFK0wI15Ab2IsjTXwchz
u0Y2KgKlnyJm0DFcZ2ahU2J9cGJa9M8JVf1ivHE3VnDag4EsP8vmAblDDWVld6oa6So5J/ZB3wfh
QTJQ6nIZWycwPhXLKzC22DjD5vY8DmJElKWhhrd4TWIgjR8s1DnOFeyaMprgDxbwgihgoGe0RS6M
C75rsyEe7K/hRXYAS7hODCpGrv35JNferXpdB8IDL1WTUzyVZHVmplqnfOtSRh6Ml7AU5OnQKfSl
c2+GGpp/GALwo0Gal90CZo4VlMH5KgVsARzx0EXqwNwQY/rQu6Whysm99KsreJKLwvPOMvIjUIdE
ijJNl3n6Wu0vSMSVkLXM4UZwDZIapSlOngHH2mAFf0wJasajxiBotBkDuJH16XcXMMmr5AsG6cbv
EmdPlsgvZhNQrxPVM3oPq/4yXsLoY6Wnqgd71Ih8cfY5LQLjzjPDiTtUiqT/kJYhcGVCvuy+cLnK
R76VLvWB4VDd/NrpgEWNC8Ry78ygnNCFFzk0SMLxMll/olqCtnTVVPwzHT1rsd7FJngTd9w4fVdu
gs1bbn8PLZyJOenTyzhP8nMrJ4F6UcxDVb3R127/DnoksqJ9MmqbUer2+ukw3BQrbWRQsZrR6ukV
0c2K0qb+m41BUyJFmmuwkKWv9hZvKVpYLS6iEHGYQY56xuKjlzgb8xPGGy49X4mgtldR7ARdX1u9
KX173U/LTWbZ3cxULp1CDVnJDDU6PTSCT5Olb5aQAHlxNIQLgXZSt2tGOuKWUQERpLmmTxM2qX5y
Ek4UVMAiLqYNkDCwETVcKjkUAysfDByOTwH8UoppVeDsG6bmErJOZLKdL1TulRe0YW5Y2BXOz0Dv
usoXLTa1izRQ5xkOngttfxb5ERpCE3MzNTaL9DzyYQOE/iYHcfTp5VfGZpcq5aGycPrJRyRVMmWc
eqlu3q/7pRWe9pRyEryGGcVUTjNyoxaIXrrM3qZ9f+2/XUMC5A5xMJaTMVrqKYm/zICxDcGeZfds
maRmdOt1KfY+T3x4qs463hozM0A6CjKlRe6AS9IASErQMRwORhYphEYUEkFicqIuPeOTga1CNAPl
PWuo+7CO4hn0wDkQlpm4OGqp8xZ2rp4+zCw3vu+pG8SLnJ5W4pBaJd1Uqz5JvokgNAGg9a2xWpSU
SywyerjA5DxPhQMq10uF2kY446cFyTlBR4N4qTbs9XRn8nWuR6vkVDMFANqBFXX+cWHpMUwaAK1u
/8HyzHkwoqc3u6PvMrpXIFfgc7RylQy0Tg9yW0rEO3bkdMrN2xAACa0N19W+rtaBd5kV6vpzSi3Q
NTLfll5cezB4RCeaYi0scB6IRbKsyLrjdUil24ZUsfK6N0/dy9Dz518oMgo/wuec9Gif1HNqWb0V
t3Z/5XhfypUoCZsYgWsMnI4eX8IZ3f+KIk/w3lLU2B9bUZJ8Xmrl3BhGfgEJt2lkBs2d2rx8h6Q3
DiD2F1iypOaSTE685rinRiA0JEDhRl5e+tkpxcVhOsA1NhSciFSzN9588xGSWQ2Jj7LnTfvL+UrU
YS8RaUG5trggu5L2eOKyb4NZLW8sY6l0Byx953WmRvNolAWTzZW3CIFgYWTqvKatGjAAIrwiG6Zw
0ty7RXf5ZhWHtGqsYW2gop/4noxWiVZ9nubWlVFoXcUY6ouSouxT7nKX6gO/D/4n+NhxueC9o0M4
gYcjJKM5svAYeyOauDUqKEASnaFlaIurSWdthYM5zaifomxRfIzLZfjRCCb+JR6ZGo5xROEXTObJ
57KHrshYR/bonBw9Io3WUkjdGQXZXvp6gjl3ErzIA69QnC+YKz0eWfrK/VRM1EU20ABD33oUZxA3
aRPzowo95fu02GxuM8fnkoS0FljdctaoHkGDo50hFd+Fry1RYVdyEam5RW8WqcLYINw6m7vUAJ2Y
y4nfJ5NgoQey1GhKOZ1wkb8P4okHaQml1ucLzTC0Ya5rsDBRMkDPOblp/TYrcsIAEr/xZYfOo3Cs
RiZBXKgH2TklqlBKoEK2LrdFnf+BwMHHVz2xM3sUZl5Wvs9nSXk9S/Mg+6ZbLX5baTHcRj/3l2pB
7P0DHc2qJ9+W8ezvf3sAM8zEGzheJIGHdM48ASq+jVS9749GCEjRZPmUodVjMoyUwos2pCAKncf/
WwdypHfCMjGX1Q8YC7jmk5n5tW//8WdtJ/HHf+dHL76dFaGnqxrghhLUWr3R7/h0BT5g0Xus9Uwa
8Z58vNY/pjGANlFR3Vr9HNrHw73R8ONVjc5r2u0QU5S+XQE1BrPT6Xs8uI9Wgb0brXj/GPisQ8Ht
46a2+MYn664gs0yjulCz2O6tA9ruQlCz0bcrrDhM5ngA9LhXP/KmN4xjVEvQpa8n5+BOvCY6dRrN
gXpMBkMXjQrbGejIU6AzQypINRju9vfb/XZAuwDZhIZTAGM5nFQiUQTdgviR7b7aP1Zp6+tBd779
NTPElB/QFIi+sWaboMMqs8wUAUunnysP4J4eNZOUmfg5uE8nj9fw23vHgilA79E6tP3hkD81gN1j
6tvpcKGeYftzeCfAZNUarb/G+otkFPGR/PHWsSYqw03SKduf7ZMOaO/T59Tw4/vHPXa3RuXb9wV+
sgHUY4Q7LRrDH397eGdA9Jc1Wn7ruCt0ztGRe/xGeRdwBXQJgUgEP56Q7fMOaBPoTWdA0Y8NsQOE
3sXjj3QQcIthJcBTEKnEwzL+WqepBVRw7ul+0gFbZPOP1GGH4guwvoNzfJHtbLjpFWH00BaBgGmv
89ftHYOL6AjTHOrdh8luPAc6Bl7vGhb36PZH2vbovJBDp8kTwp7q5+DMf+OrT8Q39HDDxPV9mZ9Y
f0Mj/CEmhKZi+3Nwtg8Okca7QD1WYZqh1Gb/ScAFooADHO3x5/A8oGc1Zr8b+MDLt/DwTVWY06cb
wBRoELRjT+bmwC4AvfEFYLLARo8G/scIRzAOPZkDvYuLBG9SVzRWi5+DOwSC2KWRCwTrHsUmhkpL
+3aTy2EwYlhklUyAgsdDcHCBkKiMbDQDRMHgexoFNY+LLJ8DPCD0FzkdT4LkAzsHvaboZ++4TwgM
yFtHAjvuENgoNXSckcNb/aYmAIhThc9EE1SPT06+2jkGHcMLMr7fjoe16qpgoGu08WEhPqZnhUAS
NbvqRz77unFMxS1ad49RxgHFPZikxh+PBwh1Cv370C2In52P1wl8CIAhZtua/u1GO6A5eMSlt2Se
P5XuIfbDqsPqt9f7EYSsAvkzzMML/cymwJ+CMD015Wg17iS7NKIfUSkPgWa1ww5owR+zMD+/4IoG
5KdSIowu/PYHE/LE6Gk6eDC7gcL+A93zRuN17xz3wDt0jv721CPiKc2B8IdIgqpdUIHq5+CuvKax
L6CH+DDBFPttlZ9uAqF+aqEzuP38A7zzhRx4o4uPNYb5UzSxsJ2efLoOJM4PRKff8yEHdulbTe+9
KuwntdEVnHxPvl1Ye9EGQlZw+4gDMnxa41yHsPYguWC58mnHuQcCoi2hhxBw9XNoRp/Iq+lu7x3T
9yG4OaUFx/eDjpkW5frn4AydJpqvGh10xSCNR8tRjyqG7Y8c2HTxcEj/EPweHL6H/W368SKwFYSE
AFzSyuvqMaCeiHoOzsXpbl3Nn3dxeseYdf17znIH0Km0vfs4ferBfTrwS8MFJ2alcxp3vs/HSaad
X9AY2oW5/ECtnCaYPRsddSw8quuQsYlSMOnj+QVZPhC82t+pnnRA11tTCKMqVaIVpkfl3tbKyVc7
yYwulNtQyB6qW0+lTcPlp0oPMj7+U6dq5cvOAMbsg3J2KXk40Hu+23QbYNbBsfocpTplIx8EUlpw
dBv9+reCi/GwvFtqkRpuA50I1tDpcBde0xMrgJtHIKNvhWLEGTm4b+83XX6iOk4/ZXv1+sqpDGo5
OzhBgNiPB0CwSR/W8sOQ3nD5VfNY5CkIY75nK57sAvAPDUALt3drJvnHQ5sDktIN54DkPiorJrIO
9Y98G+AUQtogsp6PG+HgclrUXTScA9J2IFyCPeNxDnbOArEPdBjQdtb+0MGdBapzG84BB56KfTp9
BDvHk0Ogd46RJDC++8gHF/c1NwOU7xDSofiw4wgDcIrQgIqn2k04tPOvCtKPRo6w6GMQJrDGsHbC
/i3EJR+Nw7oGRPTSaAaUzrHw8qDfqP1d4eo8OQJgYCZ/A+NwqBgv8HPTSaDEn+JuGGBN2fgZ3WO1
S8WbWYP82+k+oHgIfL7xx9Oy1KW6qytEEZ6sPHgf5Bp92NW383tAX924kgesiypNoN06zpWTO6rO
uoMBwN5aze4BfXpjeBfagGPy4VDeUKlT/cg+jwb8awGLUND227/9N0zQtwZA6E2DadX6583SfR2C
v/YX6u63579/7HwT7W047QCU0l8VvYDbp3/vDfyH1BpY9Wk8+WXdt1E96fFff/zE5w+XnlV/V/1/
vvZmiZ08uGX1i/LxRS/hM/v73wazwNvMnnKaaRzm76/xrH/xm6X/0ahQy2f20bX3YNdjiWkRVaBN
Rx4FRzd2sLKnUVIPJoYW9cBNhz7N7WyGdLD0ziLqajrw6yic5omd1iNVHZAdEJSmA18ywYnt5NIb
qwIbbzrylR3aC3lY0XHz42H37c5v7UfP96zcTvr7f//4NmI2TVPcHoQHeIrUgfeEsFC9+5+eH3Dq
75/Q6vHb9+1P7Ir0MiPRHSzbnV///ZOvrHp6G3/XD+Yg/XNs0CvE2piSUN5v6kvbbZt0+JEZQure
W3nSsEKU5vsW+DnrNkhgPwjqccT+EzUpTUcV+1QyxAIYbzwoFH2Le3kKui3M7Ogh3zXBQm2l6euO
k1n44B6hSY39qYer7Hsbg9sBxBHh9OhNKv5HMse9Fsz8aV7uvDVKOvVH7OUC+E136Q2UTBhjaWuo
/RYGvtreHWX9itW1JDrKm67i1SzJ61G2g+LBNh30Q5Jz0Ukvq7VxQu5m4WyTz+Rbn/r6l954n8H/
Yy47AZgLLUb6vLjpyBHhJEv3x/9zX3Pft7d92fVo8hD/QaYadTRR8q/+Bb9SxH6NP+sAb/QwI+DI
dv3/l33efTvrjzlV5GL7CCDSWqNWfeQ6ONwfe6q2/ozkB9cv8CMn53QWIU0k3ZZ9kISm9vY6T1N5
VIQ7mw97+8v/TnyvlG4z/PaXBv7z9gV4HJV39UL8McHET+6Ege0mtidzDLVw8w5RNcglb0mkvpvu
r1N7Yx/dZIkX12NVroLI8DUd+k1iy5MgqhUaD5om9kxy+ivJ0sbDJvayfrlqArQWPLu3UTLdmYI2
4p6zvLC9THpbvYWZPZ/d2+EONZboFGw6te8WO3MgYOqmg76HOSyph6kWTOQqmo56Y+dT7+hVYu+E
alUNaOPBy2THkGstHLIPoZfNptU7H42gMgQ7k2yE1gaO+HGWZkcDO/TrKRYzDmZe//Hno6rPs8VM
MhKa4BFrOtWX0RGb7l/SIxFg1sOJd6Zhsf7jz7/zacSwRzf5/dRLMZwP0lGEEqMNs3wL7/u+ABmt
Yuyd1cIcvbrPjy6QE6/nozpE29FbmKP/fD26GV3fjU7+y5HYPLOECdvd/+hEUDWP4izFVygSU2X+
orX58/wPykwJ9/qd/xguyKskv5dXtl7mn9/2r8AGCf2PBHQzsJP7fCo9oYVN8yqEbDmQIQBRhdHU
HIi3BSaT7KLagm9+686YCReEXhq6DbM+tEss2D4LIKRcmk7IcGd3iNaVpmOeRAsv3Ik0RbthW+OG
R9ezOL8PvId6TGGxRI9l0yecgnba8mZuw8CSx5rOgiiPZ/UrihcWjUhNX/g17p9XD7O12y1M9Fv2
8c76UftcP+bn7caFjbRd6C1zaR5UQcbYdCKgD8/SWYLTU49VzUYbjskVdLVZJHKn0dOxtTYciBui
w+zozMuytLKml7OVJ1sQUWfbdHK2TznPH3a8zlYsH1i4N7Wn1evfRve2I8+SYL1q+v63qLtu52fI
vozSfcZQE9y9TR+0nag7L3xgpOqLMgz71ip44Y47Lcgjmz4Qwv7MS92jOxjvvb1GHs+o+WM+3Pzw
CS1c2AjE214inWutjRKAIWn6B1veUqIyvenE39iyVwSBQwuDisM8yqm0yFCaqMcThgi2sPqPP28+
t7sTFyZzf/lnMFuU9ZDiCfSd1n9s8ATxARc2T5BDMWqdRc1T80nfji9ugaN/HQMKPcz+rR5WfARN
ZYeMSBOmwGaLeC2ab+gTdKmX+oODgH1RT9t5HsDfFr7r8FIgQ3LBsm/XBqbF5TALd8EF0S7a9LBc
zNY7Hgcsu82H3RqRKwrQkll1w10If4wCz3royly9fAq3iPiP0iCPeNQN1nD35mzB1g6Z38QOjl6h
Abrjq26L/X59AbDMvynPP7QT7/5+toNZ1tH/S+PvO6p/TOIM0iWymDCzIEwPOZsFAfdf0EzBLAl1
W9M00OGZqVcB4LvsqLdw7F+F1GcmEkzTgvv6Cl9nB8pWWzjblMA6Xr6QLJJa/+nnvZtBhKrPFrV6
PUs2M5Scdkrc2ghWeHl7JzvXRmgyyAMHeySt4MtZ2pet9MksXNiJBOe3gbu/SZgGGXEXbGtNL8VR
mkU7h6PXgt873MweXHlu23DYx94zz0AQRjSdhLGdRLN9MXAbNWhbr7x+SeEM9Fs40afePZf1TqLO
amHlTgFnwnQmhUIv10W/fCxOZwmoqzxsG/OAt/ggRcmCELXphhgmERGnZBpUwfzSdNzXeYjNkSah
4rhtOu6bh2fGAaLo5u/7JrMD+W3bQLjezpKdDQb7SfOXfQuof2GXcqBdkcQ3nd5zO9upsYaVtPkL
n3uZm++6Jqqgz236wjdBtLL9nQ0s+suaDnzuYdfBMkg77lThCMWnxqPn69niPsoTpx5LmEu1jbTM
RRRMmRNpXCGD3vSVgcltGcZWuy0Yigth2+u3qyahjXzP5Qz0NRFuBBHb9sursQVZb9OJuIySQq5d
rricmg57JQoCpvXrVW/bRgLpKkqy3LHlYqc2QIbriFtOPng09Nbv//OutjjRs92B1RY28E1lNck5
yJBwG1HHTbxTqkcxdwszsbIJ6BJpT2haG1NczKby5aG1Ual2U3jZZnvq6o8X27giemx6Oj74ohpS
cn8o7q0f8/O77RFpOvNCZxrJYaMgwmj62nc4Vw/suyHalfVo1ZyIXtimg4vEJQ0PTiJv6DaimptZ
slu9Jog/m74xzTqzo+grzouEGcKH2UZJI4Y5cxn7YTbdjfQQ1mzDnzuL0mglzTZUfrS0W82n5pf/
Jsz/vtCsBzW84I3qw5RI6ZluvPy4Pw9AFADqX7IJQsBVdiDfd23cSmzar1HgPy58vY+EjTA5FRSL
WVAFozZYMQjWv/41e/cnrrsQwP0LIqpfHRcvh7SsZLBaMN6vuCnvbW8uD9xCaPEqoRhW3qct+CLU
7ToBpUipW+/B6hprYSIuaLQERpSGbeOF3Xx30VoAYQZJHs68p+8qWI6aXotDm1hwKq9ZG2H3TeId
nVNwLcVXbbg1dM7ILb1txMQwKzhHZ+K/bl5d15Mqdhm02PUff83wvYzKvSGLQRmOPMmq4OFuunqM
vDtqC8firR3LpkFtoyL0rEyccrNrzpDhaj4NW+/rLEpm0naD6bj52DdRjme3Z+wWNsYZvUu++3xK
WjjX5/ZOubDQcmm63fBv7ejZEWmDB4B4woFkQV6+NnhewHim3krO5KttFN0ysF3unuk2yo0uZ/EO
ZNJrYelEkz749T4nX22jzfMKJPTZRm4jVXIFnYUXx8/qGFuhRCD0tmPMRn00KseijYr9W9f2djE1
TWvhXN/ac+/5TEP9XX/Cz19Tt7ZXyHa/4lFsajREGaxwC3d3B2ylzd/5w+Z+tmc62gCz77xZBl9G
/Y7V1mjD1L0jmotWR2+yPMnjo38/GmVREmX5niisouurn//z6/r4wLM8tFPXS3hk/Y/evofCk9eC
D3ETU9QelPvsDWU+bfg+F950CqQzstOsniOxRts+61+/6tLfWEb1OGs3rudHePPM2rd/3PK+PH0o
7AtUVrYAxVS3is0CJV7wf/7rf099u7Sp5C4pAeQNXtv3IN/1qvEl27MpPhvsA83yFlIMt94iSpTz
GcknaXyIU/U2GvdvZgQFfr3d038/8eyoJF7yjt7n4VSumbbgttfaqJs+ifxpxATe2j5hpCczkiF1
TsVZC4t3Zude4klFKTD3wLso1KSbmtErWwk85YF6DyVN83o8sfSPz2hh7UlTOHtGbuHaOrfjzN1x
a7ZT8+Il8OcBS8jD/xVxpcCh9lTytFvYnrQ+kkR8unlaOFCDKEtxSaRhBWdo07M0wB2RQLU23KcB
9znheP124mS24eEMXXv6dMw2Mk91I6LIh4hWoaGIvqSHtOABnMwW0QNOgPfwrfHx15/Xwg4EyZol
kVwR/nJD9svozTDiQpSD6Taam75Vgn8VheD7m0Pb6AMc2vHs6G6WTKXrXFCtNz1FJ3OPMhK5kVOo
0zcdd+SUcVYPI45RG1H1aAkra4TdCwQrYCgDRWYLNmVET9wO/tRG2nKUuV4Uy+a6DY9ItH6fgv3K
Iwtp2abLd4qTKhlXweveeFBSIdI18HIi8uWT/XwjVFpcTd91+Mv/ymZH0395s4p2egvVNi6vs1lY
SlMh0l+NJ/jcu9/1Cio5jqaTQSARZa50uZC1buV9d2ahjcbWC+Isx05hQ67fsHKw27hGKJqMMjmm
qsj+m06wiBgLyeuoNLJbGHZn0BZO8QUX6cNuIV8Lm/fCJl7ebV5VhZBi82kQI+8Wm6ltXHMX0UbY
311agTb6DS49XPz646sd3MaVUY0q3xeVaknTOd6aYWXgpaktB7ZtcE1c//LPPPTkG0lto3z9mshE
bsystHuazsbNrHxwZ0EgpywqSdTGQ1eprFeVw/l0d2idFs4guM5sp9azEnds/NKi59M+Op+RQpVe
Wm0hRrkBTtvJOlWShI1fGm4hyQeqlIybjnobyVFaJWHfdNCbX/5HdHQbLX75Z9VXe5X88j/DB0/m
fKnEyZo+CEYwbydfVun+NR7XDje7BlprA4v94Dw74G1URoAT+JQwHI3tVHKLtDYKGRDj8HZ8eq2N
NOoIHEaQ4EgnsI0L9suzGERrI/3wxVvc2/eFbDHa4G3clgPcPDvfbVT3D0jO3OLMSQXz8MvVk/7z
KaBX96VcOoReMDWdHcvo9yhPxVC/HE/9eTisqff7Rl/rI9kNjzcTAlXmX7Deb0sJAM+gvYjkAK8F
R3ZAZ+Au4V0Lw94IXYhoLwVQG4U9w0jwJv3r2Qx1odD5t33ZxDbCvqp+SFA8QvUlFCP2PaeNPqZh
FNXVtlLyro1mprE3l6xzG0UjY3o1BCHrFIJlQYdR1c97D8nzajZ4JRvHWo+iHTQjlc+q5drQInoc
v7LgYrFFzTuckFuCeVGsKDdstaFgAYWeVEDQBsfv6xl9OY87dEuF8nBCf1xQ/3/SzoJuovnCnJHV
vOf6r0eqIkqhV9vUdRu6CWUhsE8+fk494vYBLbz55aw4GtrBnqaMNjpVLr0dSsA2AN87OwSpzqWp
aIPl6xKMRB61jTMrJvjLDAhqp31QyC823R1XXvYAO9vey0VtA6m+smPoYMUn7EGC28nZB7uIRgub
mksqJZe+v5avDZ25LdnS61kAreh/OnqVPtCKDIJSGZtbcWJJV1GPMsxDV/JT0Ltovuq3kU+bvbRT
UTNtY1xq/ephhIHR2qgOvs1plNx52Rb89Y8sr7fljhznGYVb0ou3wXb7zMnU2qiAGYpSTcE7Wh/a
p+8txNl7PSSHEN+mKsbotsEq8mFLH//on1zQYZscvcupPMNf3OvG9US1Twfe7j79TQQUL+f+/rzA
R7dQc/9NoY6QvcPePtPdIwn23Qz/I3qAFuyFvyNpif5ZQn7PIEpRirNzoTx+8m8s5/vm6ElHqZJN
ajbuLqS1Jxv3+950lCeRDL9tOcMavea2Q2If61xFm9ho7IpO6xmMWjVjNhp3C7XseeetfmWjsd+J
kyDnMvahDI2ecYXEh7PbDbxPYXTnKTkUgeX1zOHKxZf/TZx/7Bl7ZyPu06Fq/qABlBkU9GzNbX0i
xW26j72v+eMuyB7HlN8u5KXax2jawsNsx01m99JX7RGPa/6gbwyN+J57uUL2KfO99NifvKX2/WtP
qFmRmhZ/4yEg6PzH/wUAAP//</cx:binary>
              </cx:geoCache>
            </cx:geography>
          </cx:layoutPr>
        </cx:series>
      </cx:plotAreaRegion>
    </cx:plotArea>
    <cx:legend pos="r" align="min" overlay="0"/>
  </cx:chart>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title pos="t" align="ctr" overlay="0">
      <cx:tx>
        <cx:txData>
          <cx:v>Origin of authors</cx:v>
        </cx:txData>
      </cx:tx>
      <cx:txPr>
        <a:bodyPr spcFirstLastPara="1" vertOverflow="ellipsis" horzOverflow="overflow" wrap="square" lIns="0" tIns="0" rIns="0" bIns="0" anchor="ctr" anchorCtr="1"/>
        <a:lstStyle/>
        <a:p>
          <a:pPr algn="ctr" rtl="0">
            <a:defRPr/>
          </a:pPr>
          <a:r>
            <a:rPr lang="fr-FR" sz="1400" b="0" i="0" u="none" strike="noStrike" baseline="0">
              <a:solidFill>
                <a:sysClr val="windowText" lastClr="000000">
                  <a:lumMod val="65000"/>
                  <a:lumOff val="35000"/>
                </a:sysClr>
              </a:solidFill>
              <a:latin typeface="Aptos Narrow" panose="02110004020202020204"/>
            </a:rPr>
            <a:t>Origin of authors</a:t>
          </a:r>
        </a:p>
      </cx:txPr>
    </cx:title>
    <cx:plotArea>
      <cx:plotAreaRegion>
        <cx:series layoutId="regionMap" uniqueId="{F17E3CCD-8744-4CA6-8E68-8454B60E06AB}">
          <cx:tx>
            <cx:txData>
              <cx:f>_xlchart.v5.2</cx:f>
              <cx:v>Frequence</cx:v>
            </cx:txData>
          </cx:tx>
          <cx:dataId val="0"/>
          <cx:layoutPr>
            <cx:regionLabelLayout val="showAll"/>
            <cx:geography cultureLanguage="fr-FR" cultureRegion="FR" attribution="Avec Bing">
              <cx:geoCache provider="{E9337A44-BEBE-4D9F-B70C-5C5E7DAFC167}">
                <cx:binary>7H3ZctzGsu2vOPR8QdeMwo7tE2GgG82mBlPUuPcLgpYozPOMP7h/ct7uR+wfuwukKHaDbbbowxP2
gxgeGwKzKjMrh5WZ1f/8NPzjU3J1Wf00pElW/+PT8MuzoGmKf/z8c/0puEov65M0/FTldf6lOfmU
pz/nX76En65+/lxd9mHm/8wIFT9/Ci6r5mp49l//xG/zr/IX+afLJsyz1+1VNV5c1W3S1A88O/jo
p095mzXz6z5+0y/P3rRhXV89++kqa8JmfDsWV7882/sjz376efmL7hH9KcG6mvYz3hXqRBPKuEUo
uf7hz35K8sz/+lifME4sJZS0bn7MW9KvLlO8fnw514u5/Py5uqrrn77+++69vaXffRzWuXOzbyef
V+mcXm/r532+/tc/Fx9go4tPdli/5MqxR0vOO0GYPSHjuTqR0uImtcRX1u4xnhJ+YkrOhQWB3Aj7
huNHl3GY4V9fW/D766f32P3qr2f3m/Y///35CfktrRNlCstkkt3wW+/zW5xIRrTU5q2m77P9+HIO
8/32vQXjbz9ecv7N+q/n/Ooyg8Gr4lsG/M+NjJQnFlNKU7D4+oft8V6fWBbVylqq+vcs5DDX795c
8P3uwZLzq+d/Pedf5VX3n//2n1brLco5J0TfcJ7ucZ6SE5NrS1k4DLtG5nsWcpjzd28uOH/3YMn5
V7/99Zw/vxxrw76sb9nwBDrPTpiQSpjioL2RJ4opmH7TupELWZj571nQYQncvbmQwN2DexJ48ddL
YNtcJuETar7gMOhSSqLFQc1nJ1TND76eC4KDsXsCji/nMPdv31vw/vbjJee3b/8GnM+e0s8ydsLB
eISUd450J6A0rROuuNJSfY035YLv2efw8vajQ6fwD9h+89qS6zef3mP63yC8+TVJ4GT9p4woJT0h
FrW0qci3WH2H87D1XEPdTX3nCnY1/rtWdJj7O68uJLDzZCmF1d8g1Pm1baoQ+d1DCvfIfMo8QQxJ
TCKQKe1yX5xQQSytufxmjva4/x0r+QPmf3tzyftvD5as//VvYHUu8vGyTa+Md1n4dNyX/MQSXHPk
s4eCfIMh5yJwyuSrEAgC0V0pfOeiDgti7+WFLPaeLcWxsf96J/C2rcr2Kf0vR1SvLSKp3g/2uTwR
HAKS1Lw5CIvA5zsWcpj9315csP7b50u2v73469m+roundQICVn7GchQ9fAIQFUnBlaJf3e8y7vmO
BR1m/7cXF+z/9vmS/es3fz37t9VVcpl9vjUCh+KNx5l/yU60ktRSgM2uf/aV3zBPEPELacFH3/ws
w85qXs+D/ugw+7e3Ly7Y/+3zJfu3fwP3+6YPm+nqeuVPJ4IfiCZw5mslWULQS0TzbXD5n/93VN8e
dwCoONEWQM19vYexOYFXNjmn8lbSN3Dm963hsM7vvrtQ+91HS81/+zcAk7efntjwKAF3K6gWbD/u
NKg+oUTCJUAoNz/7AtjWRzXgMPe/vbhg/bfPl3zf/g0M/gx4P5hePk7bf4D4+0WupYVxw+xp/avi
QNWUaSr5NYndtzNsBpqRBMs/cK9f1/Mn/Ovdmwt1v3uw1Hd3+9cHOJurKr3Mxtsj/wQBzg+Q4bGF
QyDf/eVTisA6+YHp71eCr0WyND7bY1Di42z9V2CTMH2wiPUV2DTJLcCzqJRjNX/C7Ny8tTA5Nx8u
zc32b4BqIuwKn9bg/4gnvyuUf55XV0fjmv+93ojzvGpa/zJ5Oj/DUa7XjFqmXMSzyKDxQJvWLcS3
OGffs5TDAe3dm4vzdvdgeebO/wZA6qurJrjJoeunYz9wjB/Vy5uWre86f+/e/Pp0zIfuS7gRU/A7
iHSnlGBY1gmhGmW029YhcUv7Jqf+z/9tLpt6RtYf1IjDp2Dv5cVB2Hu2PAvv/gbpHbDe+OoJQ60f
IPahVsZloLW6yn70C920et5rQPxfbUl0q8vs04NR5eNCXECniglNrAWIxE6E1NxU8LoHMaTj6zhs
a27fW5iZ24+XFsb9GxRsvqFbN2XD/3lC/QO4+y4H+2tbNxU6hI4GufuJ4UOtzwbQIpNpIjS/g0Z3
/Czl4kTMwCm6cK+LNXTfzd4u6cEDeFjxd15d6P7Ok6X6//rur8eT7KvED9v0lhH/c/WX5ATleEt+
sy374b44QamSoS33tk2L35K+CXWu11O2f0IEd28uJHD3YCkAe/3XC+BaP57yFIgfDSvfVy2704un
Mv0/dP/bXMx3+YC5ifIJg/sfHaLfWyj+1kTwZJr/o03iEeDCXtr9VCL4ATIcGM/7LjP0pr/6fJXd
xiFPEAL9mEz6zoaVN8Vl+ISM/9Er93Uq9bvU/h0GpJ7K+Pzo0/2zxueu3eCpZPGjpeJxUehOhv5U
IviBROwNyX+XOfr1CyY3jqJBD5U8//jZN9Roddlcrq8n7XeaPh5+erv4xasPmc4bNdp+/uUZm8cA
v83vz79ifzyhreu7Hv1vL1xd1s0vzwyq5kFa05TKmrujTA28qr+aH1FEGBwDtlqa8/SPltaznzKU
bINfnml6AnTFMokSGH9GCyFqSXXezo8EPaFaonUTU3QCCBlj3242OM+T0c+zb5z4+v8/ZW16nodZ
U//yTMpnPxU3f2xeqFBcAEyTggnGhEWpxOqKT5cXuD0Bf5r+H4/nARkja4rsggjfbTMSKsdvo6r9
OIimSOxuioq4cfMymapzQppJXXhaR9GpFVXWeF7RoeCxHXCL63TV8zjtTqO0anI7GRudrwqvIq/j
3MrfB36ohV2lSTTaWR+Hcp0HylOvRSA9zzXy1AgKm2aZroSTSSMfareOxzJIHRKpvlqXJWsv5NQR
ZlvMIOc6q+pPFmmM8bwwrOiMFQOdnK4mOXHGPFRiY/llTxxPtPIjbXlT2yyy/HRFeiGFHQ9F8lL2
Xh/acRiqwO5FU3E7a7OI2Co0g9qNQhlfGL5gNZbQFYlLWEfVltBoSoSr6hGsSgyrzKjdWJU/tvaO
Gh0SzgHZAOHnmqHkbqHuvi+b0sg6Bp6ZkW3kflTZY19VNQRSWM/TmFbh6mFydP59+7ogGXpVBb3+
SzBo/Z4uhH4NlWtEZEdGNAmbdT6rV5HyRf87YSmr7KkJy+B5nuVj8mmyavq2K/r649jXUIExrIf+
CAdwAvZXhKZ9E5MTliL4D8UXK6p9Y4p8P6OhXUdEWSth5GzV5pPBHBnxftqYUR/Ua51YtVqxMhvy
dZaa/rFlMLJYB6ZVLRwUQSmmKHFgMZi9yxmlsnYyEm8M7MBrErXKQy9nv8VZHFp2HDQ9cYVneKXN
NCXx88FX/IrQpFzRwWDKjuOCTZfc72rrPVReC3+TDF1QZnas22L6TBvumRei4X3wpvem0fsku6Eu
pENY08vMeVjMMB17PIWA0Yo5mxXCTYaJk/29kEgHY9jIIrDDUOf/nkxupmsV8CQ6ok/qHiGM+YJn
zDRNJsxrddsxLTLjHrTDS8E0c2iUY3Q6oS9FOsSNk6VDODq9TJP2yPaWBk3PRTGM1lNKmUWFiVbU
XVGlui+LTAWeb2vm+3YQF6PLVe6tqsiqbnrQb4oVBw7ovR1KWHctcVzm9jOh5+c7O/RxSUvC4qQN
bE8lQ7GiPGbeaTNmnT4by0ay503bD4N15FQAfN+XIEZJiXU9raWUQFvtPtnG6zRPa1/5tvAn5Qy0
js9TLypbO7O8+j0dq9ptUlVcPqw49zgLsgpTwgSdPpgV04vDOLG0H3P0p4AsmabSobIfXrZaF60d
0lx8epjafKR2jZHGkL6kGNMXIAt/t9ik2cSsmyYz8u3JiNvTqirMjddyvjG8xDqvTUbWqeLTWQAG
H1EhRu8JVsl5UhpVJvTnc2spWM+LSxaWHPpTe0OR+U5siTq7qKtsii8TqUVt2crHujdaTmYDLfPj
KrFpZyRZY8cFodKzRd0oGjh5XKnx3ByiLns5drxWDsnahP1WDobq4SZj1kSDbbVTPr3u83rINx4E
nL7Op6xqXNXTMQjs1uvL8aJoiJps5ilDvZ68Lpy+8LAsZH9KahWP1O56k0zvyrAzuiuflJP/rhd9
py07GnUUvxR9yMSrMCO0fJ1ZqRocn/m5ipw+4b75PCbmODKnp732nLFP8vFV7eciXQ96KKvR9aeQ
Ta3T0ixkHyIjb1S3tYSfisJuI9NK3gVTwkM7GPyJDqvCDERlR3wapo+tZmGy8juZSVvEha+EQ8w2
MPS2SJI+et74hAevqk5n0UaNeSpO8Tt8a3IDY8i9zolBOfo9yYLGe8F8USWrGJN2MB01UYbOXwVm
pKN0C801h35VDHKwVs3UpRJePTCMOLdbk3lynZQsHfh5SodyFF8yrrK+Oi2LNDHCVc4za2TrzBBl
YDot90bBbH/sxmzrh6mhrywjtdp3rOrj8UusZGH69pAHZvG7IYuCOWGQlaUT8qEOmrVFe6O+QmRj
NitznILoyrKSJDszuIeYxM7SqGQvjCErVGmH/hTkK5OSoV/Hooni2BZ93eYOi3SWfBBsor1dKZr3
Z6xVqXXa+31KHOkXTbcNss4wXiky+vA+RmYF9ZsgC8fsHLFL8SWNCm1d+JXRB8ppC0njj7Uw/QA+
PSFdYqt4GMlLRIUhuxgz3ATzvBvGOnd5y0YNxVWhPNONRHi0CjPpD+/GohpOfcv0YrfIxYh10Tgx
nbBIo16eBWZWvQ1JSq113vSZNhAd+a2afteZ4Q2IMCGy3I4SnYt409OaZ82LumQBVZsiC2lSrKw+
DqbR1r6k68loau6QOpue90p3fDPUaZxs+wJ+ZXASswlb7Z9p35BmuTYjS0RvTZOn7fspyKaxdcoq
IsF24LURQHU1TQc3ZjwphF0TEk6m3cielx9Y0wpylnd+p1K7szw15fY0JDLv7VZkGJ6y275RauUL
I+1XFR9FtOVDVxhOUxRK+c5gxISdazWCs3ZelJP4nVU+DbcQblCshUcbskr9KmZnLJYISEnfD9G/
BxYR7coyL9tXBcuL7MU0ajq+VGnbhw4NudGVTsz60jztPdINL8bcpMFG9yb1X1Kp/fC9mYR+3L7s
orTQ9brvg7wZHSiHGLZFSBpP/55Uvle/88ImDpk9VVEyjHDGfZN1th48K3hXdyIMT5Woi749S02h
1LaLzZj7rh5wARr7rRoTw6tskjZm/jrXeqiNVVJzWAp78qhI/jX2PWs+tEaqQzucDErep2ZL2ucm
SfNha1S88V4aXtBciKEX4tPYSDM55hD3zTUyKELhaiXyFwsRBzpi9h2il8kgNrRnuuVolE6exfW2
TvNyNZglsYvB7I44iPv0GMegNNXwDoi/9SKEiggXtO1Gy429PjjNgrw+zU2S25rDSE8Tl0fo7fvC
eX9sDskJwUVZCIfnSwx24wzDU13X9NpyizjXDrRxcIegmxzRePUL3Wpq56mnV4bi+ZEYbpETXJNW
aLVgGOBRuKVLLNxwmyOuSNiEBK0N6uAshqkYnHFIvOeEBOUHorpxm2D4RzpFVUnHj9I+daMyquOV
yjN69nBQcC92VRqNUIhftVKEEzGHKDsBF/W5Eeo+8r4Eo8/PopayrTRDfiS+2hevQNMDfjdueUOX
MzFxHdyCime0U4QtVl9iONzC7guD1Js8QVy5KQddZa5VCiM+QnSZ6miTKUSQJoWIBfKwhYyVNw5F
bjbelxKnrHMSkWXxpmIkGlzk6H23jcO48Zymaibkp97YbLUXkfHjwwy+v3VmUm5JhD/odaV8sYpB
qtLTPJgDn8BDQrYpBr9KWydLNK9elsgP/dTmJeflI1VcWURQhRlViUgaWdYs+R3JMu6PjJVCnPIu
VJHtBcPYbDRr6UUG6xhs8lrCLrOpU04TypCfPrzv/dh2VnMyD7BhhA13D2mm+D55g/mqFTI03dGi
5DThrDzzWR+88jIESkckfYAWgB0GGwEcRwpzweOENROPkKa6iLGtFz4iLXuQMj4vVDSsH7sthl1B
naDLGPQlC64mLen6UZaG2we+Gaz0ECXP/dwoQ5vwpri5f+oPs6F53XcR+7WpgIPFnZQArUxgXWyf
hyMLcfNT5vubOqr0NqpiywlEVtmsaD2H64woO48MfsQkHKCq0ajEcXKQhiE/2afq6xrBLxeGm8ik
eZ0z1m+VGtsVGwh7kxg6dqjRyeqIDK+z5L3NKkw7EGQOaAe3mJgRwl191ZmJMIRZ4SY3p5hs0qjr
EdizMU9sRlPlWsQ3PN+hU95O6yQp0typR2L2tkWqyG+OLOeeSgEaEdg8A1Ah4JUWKuW3necXClFV
G1Gjd4o2qZL3XVt2thzLsHksy68NFRJeweEC0QW2v/eoCmjD2rrcaF11lRvGaeloTXtHjHG60mZa
f25VqJMjJmLfNkG/TDh3hXscOHwRcrMFWdGV+RCUXr3p44G8iTjrL0hW97nTtq1hA7tRxyju2+Rr
ihaDOSTz1SgwhguNJjE1eIvwb+P3dM2q1P8tMyJzk7Gm+ACl/shElF2kjT+88BHOvX747M7b2dMw
hPy4sgJRzSxUZS0871AIkpTKazZjjqQzTijgojCv3yaCdXaf1dTtjcJcDVE8HJEv3Xez874Zk/Cw
CKUAd+Ga2X0Be35m+EE3dJuu9adNqJvJtobU+lRN3bAdQ5E6U9/EjkWLcJ10bX+qYqU2MQbeV2ao
DZu1XbdqPVbUR1Tgnp5DjTj0myoOKE7NU0i7py4vFJxDU40boxw6x5JtsTHq6bJLu2OW8x73QUkA
4xBorjYFmlH3KcmwTNu8nsZNElbMGTJGzqagbrZxJI1/NUZQv6DKVLZh+k39WKMN0orBuYqZOF8i
H7nws0pM1rgBqoYYT3ZNbPPEv7TA288P69j1mdlTMq0x0IKbyQC0YIZyKWlh1EMY0Z5uwIF63SZ0
sElT5Zss1fG2TFTt5MxLHKZL/9VgjXTT1JFyNKnIm2IalTsl5QeRssLxkag5VkzTl2kcB1eZoY5Z
nX2JINq2OFw0qhQS6Bf85gINb9K0BCEdrWQoOT1LjEFM/zaMxIAB8L34N7Mw64u0IyqXjjX25IhU
luRhWucrYhi0AeApzNC+QsS9HrrElJPb52a3zYwiey3L7jKmQbcBgpA4ddBbZ5kRNu7DMtp3cPAx
M2ETwS46n02BG633Ccu0HmI1BMQ1Bc0+J0bcp6vArMjgpNwsiF0K1b0PUS569zDdfXM7050TKtSr
LIugIVvNxnEnIqMszn2zGonbhpptALqzVZYPbJMEOSRd98n2T9CDjHGwkVwB9dunV4x8ANgDKF16
Zv3cnHT/0ohQxamm6PeADuSIeT20PTaj4BZF6Qth0j45gxdV0uqSuErk1m+ZrJC1NUEr7RbJOGA3
5YkjTvogRcC1VMCqQ5qzhu0wNG+4FVJE724viL8iVsk2I2DDNfe6yE4Hkd/chfuH8diskXdn+0aA
kBuu+lLz9cpLmDgRRlcPBQNDRejbfjB2Fz0+WXVq1H+CFG6sZSCGUEhfVxl3tqYlR/jMvMmdvCxY
1+NoSDvPB72OvcEzHuUEbvYF62hqVGK0ImxxEhva+6PQIXWjfpAvahnoF6qsCjsDWnfxsE7eZ+EM
BOPoIa6FIzQXOpn2Sk19JInLOstcW4EV20R65bu4Ls1HRc/zrpRE4gWjTwlSsGWs0VgyLSJcjurG
qi7WUrRiVfmRdoIe2T6RQb6GfYmP2JZD+0NGPUsOIqJysb9WBT3pdENcnYemZTeeyN8OoufJFnFR
esyx3TehuGyazmMdiNRhkBZHjllt3AVdyNzQNNryN5qb5Wijbq2jxh6qmperJGDeYAMF1ePbyC8G
Hh7Z8H1jCgRhrnNjvwLF+MWGZcyMcepa6rLJqFGeSwcnK5LCLQEEOEVkqrWYouTxop0zPRgb3EKA
a50XnsuckpTJHkRLZYbrGQLY+vB2z8fQpOuSj3KVtmP16CMJHAMHHwAVvCbhszXaOZJgbis0Hbgb
RupjR5LepWMmHJnq+ubm5z+0M4d4OgdKUF/US8xl2diow6HlRs5dwhGMsyxpt8ibECMm8bTpDKu2
uVHI1aNPJm7t1BTNEdZ8ZfDCK4boH4jkVHN4pzFYNSpPnbac4tM6KeX6YVL37TZENl/dJ/Vc0Fzq
TMgB5BpqpG6YpgxXGRn8VW+G/QtvMIKLhKXxEXoHDiU0FHGfac69IXIReqYq74w+Aj2W+3xFp2Y4
F0H6OS6H5vThnc1M2vcQiPUR2WGax8LleMvQArWjPo7bcXILK2w+kjZLG5skWXTEs98nA+QBqB0q
abjhEDft7auiNdXpUGU+dWsSiBFVE0BMDssZ//Dwdu7bF+Aq6KhBkAQQCb5hn462jMGoI0Fdkmjo
BAyROwEG/kyCtHA6r6vWwLc6N7LKYwDtfRWZW3Uk7ldG0Rkg0iJR1KIJU38aqIu8hK470RtuVvIv
YxEML4NEHcMKD5EDNIkKJW5c0mwZCmdIHKiPkpDbKy5XOOVFsu5lRW1m+e22DEezXj3M2iXFGV4X
88wXAT6IK6QXdtMzSi/HDhvUx6zA6Sx61TLzbFCFZ6MO3T/Sw4Ma/DqQMXS9oC9KLNiZ0bSzcmI1
69boyLZEULgx0txL7DTRUfbIsOyaGEJdDvARFzWrhXWWyFXzoAGxomXBhhUWWcVpW55NnT84pMjV
kUO3DyrM0DI2B8M8d4QBZp6HencNsw4J6rudaNYDbeQ284vxdWslnlyNbRo9B736pTdV3pbVSn7E
f5WPNC8zfXyPCa6cBnJF7ulqHSN26iOjWTd+MjgAVCN3RIHXjptqOqI1S0uGJB2hNf5GQIOUbZlE
D1bnoQGCF+u+VuO/uigpgvOibOvoTIVFfP6wih4iZknUKIAkIwK9runvODyOljVOQ4E4qcii556O
s7WVo0TaWHXx+H0Bb5yxCAnl1EsRDtxrRalEsZ5oUFZ2YvkdsQ0vr1EA7Mvs34/eGDw1Dh+cD6jN
N/fuKkzcKg+dYDh7PmrqLtIk/T4urWjVBJl48zCppSuHwOAO5i+mmOEHQG37pCIT35ZUemazTr2m
OVO12iK3EGt8iQjyopFHTlFM+RF9pLM/2/VCIArkEoEvIDaoy9K2hJqjQp3k9dosrOzckFATO1BV
czr1KPB6MaXPTdZ6LlrgiOcAqxvX4SDC0g4mI32dZALVviQPpiN24QAvFLorEYnjWnw04C28yWDF
TUZNFPNx9V3mZsNkJU4p8nHtK61OVVqFblUIP3ksWfw6NUOcAOxhJfhCBE0kfI5WkX6NdokRzX7o
KhSV5A6atqYtaSqgDrQ54qDvHZ2Z5txnCEkgFSBL6+4PxhDEeb8WYxJ/CXlruTUChm1ekPqxyjyT
EsBvIXVgOsuQg0dtHsgx7Ne9kIadpAl3oi4pt9loxkfi0jms2NMrkEJyj0OKi8VhhOZd7xiEcJrK
qVSqX9fCEK8isyocQrz+sUdmpoJioUKZFPj7sp0uTKYgLKXZr72ae5uBxaU7hGbiIg9ASooOtedV
wyb3ked0JjrXPHBG0aI0dw7vbo3LpuVl4Q9rVjK+suRU2iXadl4HRejZNO6Vm7Rt9lirN9vxua9u
3icSxjn82uWnFw+URi2I4pvJViQX0yvYoXFNWVo+fn8o58Am4BCgyrsMcFgxNlmrAer2bOSfNSdD
6kQ885yhCJu3uSDDxkOC+vvDXD1wDK4bItF5NgNt92qQAQkqXtF+HcruC29z+qJFFwtgNjG+/jOU
BO67N+GrsMd9Voo0A8AtOQ5cSPzTSRkwLVZtrVJU0o/Yk2VQDJOKTd2RWtgT0wsMT2Rjv9Y6Ll5E
ZpwVdld4taNi3qAxzAvOjc6PHKPK+yORzqKNDqHOTBtN6uiRBGoPtdnfZhXp0CzaqV83jdXbBHHx
1vL94DwxhwHtxWnc5TauS5IXuVLWZCs9Wuek84bfSF3Vz0tmvGdJ7Z924ZgWtlegFI6clhhHOHTA
TqDmDn8HR65Q75+f7+i1hyzSEoAb17RpvtAsGd92zNRHzMS9ABqsgFudr6yw8EUr5uwEd4hMKomB
30DidWfGZwWssKsrj7/QXcDXdBjpEczhXpQ501O4wOE6SeDmYlPorSpgXDvQKwVz6walbd6K0J3v
SV9p3dYuzIfv1D06/5NiyDYPK/g953lNHmksIjJgD2xBvhVT3HohOtpKNSQvaUk7sqmVHl6aeTVp
W+dJ+1sjGylePkz3IJuRYaKHYq6bLVs3Jpr0Q0egcQlP2hVSW/28bky2UmlSrbpYH6sKHFBxhWYJ
aB1OMe6+my/u35VrV6O1cVK0WxdlmXh2UKvoCpCnfIuxiKGxu6QS7ohm3M9d1Herogr9cmUQUV7l
I41rmwRFgxkLL2nWHRnC3EajdL7y9aAvH2bMfdsGZUCyCAwK8kD/zP4667xLAUp33Zp1SEyLKS7o
GhljTh0KnMU7EovfF8McT6CICERo/rathevFYeOqQJ/bmseks9G/Mv0LgxowMl4TYLcGfbQ9RVCB
YiVuZsMRRly+vztaJFPSTbpbo5LHKicD2jpcJc00GY6GhPLHkzOv83xg0Bw9Dwv32whU1VsSteu6
COPNhArbB+Kj39pjfhQ5DwvuvnXSdP7iJuSL2CC0bH9raKIb9UiScR0EbX3FOsHRMmz2Hx6mcj8I
R+iyS2bBwVr0Va/CaVx36Ida1WYTfKQViUokN4x9KXltGi8pzynamo2u/YAOUb7K0IO7zuOab4gI
szdlWHvt6uF13VNbxDkceQ8wFcDigEb3d58gzeM5ogSXenWwStH9dJoHHrFHJJzrh0nd01nA+7ir
Hfkq4GkLodU+Kb/0Jy+OK+nmYdeeo7dMrP0U7V9kLLPSHuN2OOIeDxDEHfBII1HIwJ2Cy6JJ0McY
+DIpc3UtsxcEwn/PNWZ7tBXIl0FrGsMRR3fPJyB+Q2UN/wAaR8HZ/R0igUuabIyYO3gk/42Fvrog
POZffIFpFDtFfyjAOYIyypnfWiQ9rUPjWFJ1LxqZqWvMaKAgNRdyF2qGUM/iSdwx18+C8l8Zipmv
CDCCj6Ru8tGJh8hf1S1RGNZg5REVv69K4CXDNaXAPDE7xxcxlxn0rfDUyFyUVubZJmnVa8llu/XT
UVhHlOme/8M+8T2y+BpBwB8oiy30tuBmIsVUMLcbjGwVogn5Ahz9ko5+uJIYrztNevr4s4LKAeyt
BUwJoz3LYanW6gxkDOCtlH38Mh6Nul+VSW1i+m1iY3RzUfEfov4HlAntoIyhRw1J1j0AfuCWIUXf
cBdJbLgSbByeT6UuVjnlxRte9JVL/Dh52WGAzU4Iy68ePq33zCIUBT2pGMVCbQNB2yztnXjKjyZv
aouEupOK0zOvNb3tZEXNETEu2rzARoQQUFaIEfUiNLYtjAJBqpNWWSdcYyDeh3LI+m0dCu9jnSa+
WjWtZyQYAKuTYJ1MciicfGTdv4E+m+LISg7sF99PQ+ZZFDrjW4uFSPQm1AVqZO4Q+/J9ia6zbZfU
5ZGU+b5JmhuOYB0wwoJYYem3VTXoJkNe5iZV+EUwDBnZxIJk0TmevvA0OuQfLUW4a6SLwCMRrS6P
CY+V3yE3ES6ChU8BvqtkJQ19rH4zq8IeDgDBISSwAKLBE6OOu68qtQGPMTW1cMUofScv88JGAlaf
WqyJNw/v5x7/ADRgMhd7Qasj4sHZLOxoZZNVSOwwr+iGPXq2bd9Hi5DKdHZO6/y1F8Xd6mF697YG
elBK3AzJ4UZQLFrQM1nYmFODusMQeO8I+uNWaP/P6pWoKu4dEdY9mwZipkR74TW6ijbsfWKGmYq8
jiLqjiwb30xWU79LkwntyXwKzpCcoSCfT9OR8OcA0RlCFrh3F725GITdJ5q2RoWJBuwQTZ7Fi6Kz
yHOVm3ID86rWyqrHVSMxGvswW+8fe9z0S/CFaEjU0KWLL4vdp9oYhWVOGbZK48o/p8yoHBHyakWV
DO0o+P+cXUeT5Daz/EWMoDdXkm2me3bsrtZcEOtEECQIEDQwv/4l97vs9ExMh54OkkJSCE3YqqzM
LM/fCe5MuQax2C++SE5qyK89lW+s7XYktro8EHtQTF/+Bn/QjeelEmvLabIb/XUF18H1ZU/JtYrj
q8sFn4u6LdAytOhAEeRiG8nFC4mCZmUfkqL7oI1tzo5ByvX+rL6xlAiWcSyAMmaoCF68/Z4phjyd
cGWPgsZ72hJWdeCS7j2/jc9NyuMzhBzXCv5vzeKfohVIwuCmXCai6ZK5NsuxkgYrXS390J/AU2nB
i4Wa5/3ve+Pwg/qSoX8wKuE5HseXC5YT7hcTahCIVZlfj17kVUHGprqVY3vrNeG1Evhb84nXAJEu
KLGA5C5WLSJQmmxUub0SXXgfzgKViCEgO9BjiyoiwpRL2rH9+x/55nyi1Il8C+cCl/fLj+ShTdkI
kvxe5z4rx7lTJQ29YudDxXZlqDfmE3AJQgsIbGF+uzWv+vsyBXHZhKuiiGd6z4pS9ghpUOGMi6+Q
XMZ1k2TqyvP3xoxiRAwHKjkSxUu8iqfM6ZEgatNNY+pGMQeKc5gdICRUt6Gl32yehFeygDcmFNsS
Y6G4ijfq8pjTbHTpglXGFd43VbrGbK+znJYp49Ph/bV7FXwnf8L+CDkTbCWKS6KG9E0cdgXx9xH0
nPsukqIeTCPqSPZq0/C5/ZQ7uSNE/+eC2TYyqOLASZBnAvh/uZSxyu0AA1OQm1rCa5AK53KKBRKs
Ir8Gjb+1a4A7bKEbIgtQm14OVSz5nEYdKFtMNuA1jcZVbFn5fUgn6PO9+RrI+db6wYQ52QDxTW9+
cSA6MLSbxeKCabaNk1pQKEhM+BFMh1/vL9+bI6E6h/QFDxPC3pdfxryxy/xuwEdRO4S/tOVL+hh4
1A9KGzbuy/ujvZ5HpMJ4fvAAbayNy4fXORVGXYGLWiJv3ntx0e1apIwHuF70J79HOfL98V5/3WY7
AYg0RTUQx+BiHmdwCWDrMMT7hfrJMe7BbqChG7+lOaFP7w/1xvO+jQWaO/YiqGiwUHlxsyzwc0D+
v8DDw2QymatUZ30/lU2bqfEA6wXW7JMZCta7VIVdxysQv4e+lCoSKPcBXCPNzfu/6PXFE2wZMfRP
f+pwxcWmlajujsLrgAk3hCRjiRexa36YNHa8Tuza8B2QdJA4s7Xtgitjv7HQyIlR5NzoKyA2b//+
r5gVHWFlYMia7JsOUgY8IXl4GmiY76EEHqsM1OMrId3ra+jPDYsiJ4K6BCS8lwP2rdMIQYZiv0yi
2y92bb+QfB1ugA36OzZ60wceEVJqsoor9/trlAtnNInARkA+gN19iYLSbI74sBjwOan0SZk0WPx1
BAmQ8UV+d2tkznyAPLVNhvTWNyAdj6sUB+GM/hhno9nxwoVXduPr+Qe8BeRyy7oKxNYXEe4K9XfU
pgJhUSzoOQmnZddZNZypEO5OJvnj+1vtreFAmwPvH2UZ6Gm2c/jXcoPIh2cOZN29hyrA8xjCf6Bi
+drBeydb3W7s46K/8u68PtrAQba0EgxTxNKXyAsWM5cBBJv7qKPDVPJJQGM90VTs16BorpFOgu30
vsj3wABB5BxiZwGcQD728gtdgGQ+bvCiwrZJ1XEuTZlOS/hkZjfU6bTOdeI6iNZ5z3/g9vwCz4ys
4gbV1ESk4sq3vw6ti+1GAysB9QjAmNvJ/2u6eQd21hKoEOUWPh/6ubBdBf0XFVcO1etlxTjY1Uhx
4eGTXwbX/hSua0+BbrWDpR+5n7XntA/4mYNMWCZ9/uP9XfTGZ4GesJmwA/6O/meg8ddnTV06NDQG
u7QzmGM4OSR3ORX+w/ujvLFx8DV4ErZsGprCi70q87mRDmD+XvQs/jgb2vOy6LQ+L8O4hOX7g72+
g1E22sAkNIkHO+pSRG7HziIBJsAHJ0q/U69IvkOJ1LgbwMHetMM7YbxDq+BfcWXp3vhKoJG4DvGm
byTMbT//NZdzkM1btLalRG45J7DNaEtvWkYIBj3/0/sf+cY2wVgoyiEc2yLdi+2YB4AITAw8K7GU
nyguy5pFsESACoTuaNbRKyzkN8fbCsBYRhz+y1d9ylOTL1mKl7Zz5NizvD9lCFZu8rGL6xDIz+7/
8X3I2xEBbkTrS40gQlqVqtnG+4izdFeEYNGKjmRVtyVilqTztRfl1WWDUhYONwIXSFc2qc7LxYs6
S6N8zOP9qFym9nKYs2evNSMIGURNOz+fsqAE9yRuSk9OC62zfioOzqIS7A+BqkAuvnblvNpP+Elg
uOPCxa6KQLZ5+ZMcmKcqAeN6PyD9O+NX291gQNHoM9vV/3G6MdRGgEuhgQVKevl2UaZci6JovEfh
Vd41cjEH6gzdzQwahhX65yvb6dW1g/HANdtAyhT3z6VIImkJgVFcFO/nUEFnOHGUuUtngzm9chm8
mkPcAsiRQEsDZA7I8OJR7uBSlcm1Cw84mmw/m5gdbKHCHW7yz+9P4atPAr8M9w4WCsXSBFf3y9Uy
uTelDTjfhwi6lmdsmuQElQK9Iul8PQr+1yiJbxeMv0m6Xo4Cu5MQ5O4pOQTCi/iu7VgYNiUxvZny
/zx1uBaRhUOim0I7eVnicVEfz0bM+YFA3fQT9aX0SAYLc6zO1/+Zu5tBqrpxaDESZFWXp6/PApWI
aMwPbRejfOSruYY5UnRLovnc+x65UvN4PYvIYUEoA0kCJSx0tH05i2u3dF2qZH6IU2t2wD3dmcAK
4vj+jviDEv8dwEBSvukaNtUd0DLogS6GSTNQgcUsau3pIC2jQPWDuoHSeUnrgsmwWct1AeXsA04I
pjSEsIMcUCel0QnihLSHG2EXFnhDpqwvtRr6ueq7KInKxkxW7QNQ8b+NS8J/U9moZy1dfg8RcPSQ
kC7uEQ/39hMotMuZdGn4rM0y+2WzDHlQQfgftqVmTfKTmVkuFWS//geT++Y71SH8H0cgw+eZAcur
s9B2KCqqsHAnYFi4/7pYzmE5ZJZEZQoB42OjQ8g2ihASzjtfrPN6S2QWmZ3ou/RXEU3QGYc0ph+J
6vV3HjoKpkQGcOS2mWLYHeHyGecjSebmTkyrnvcLz7x1nyZj62rQ2LjYZ7CrGMum81m2S3XYBA+5
ktMvvQg+HFDhzXcELjYwzkqM07+iBorKujE4jaAnRq1eKquSjseV6mnX133MDJenZdBwFWApitFw
s1p0Sg9BwmBNVs55o8hQh0W38Pth6hu6a1STkN9RbBa2Q+ABb8vWbyN+M0vj8iqnfAymqo09NWIK
4wXoAcLRdtzzSBe8KP0cxQtvX0yUmRsxzMb85nJMRsBvUbHiOlqs/bySLOpcmeWFKg4TyvNxfWVH
YsO92JDAN3DSQHJJoIp+XWYYlAskXZtd2zBxYDKeaw7qSF/SJnb7BbWJshGuhSp2EDs15+TK+JdR
BAJ6BICb0wJUFojqt9v6rwhpdZOwEB+zHUmNOM3Z9J2sy7BPc2/cZ6GYP1753MvxkPzj5sKjtknh
UWa8iJKSkFDQOjN2aiIuyV4XIVd7Z1QIz9IBhcLaUd7qmziUYXKTTWM+72DYFZ6N85fikJkkTA5Z
zFq3X8noE1iXKj8v+RjDNamZ2rz7Jiaa0RKcaON/EIvfkWfo1qCeiuA/Ot5Z0/gn1FajsYSZFv7s
4Sw8coTh6+e5yQKxC0cdznWadYAtkqgzWammdIYrGNcBueerEFMN986hK3XWIBJCGWNQXyfQkTL4
NXgUNVlo8T7KEDr++w509tvAk6Mot0f3h7+2a7xTI2PDXQGzh+igZ58Gx5CF3b9BzLpkKP0RKVaJ
W4MVDzoL5dPE1uYrVoqnVQDjvg8smNr1Q5Z4bqf1OLfPGvZd/hm/1bQ/ugT1m38a5jXudnYWDBIS
jZmAzwLPwLgcOqiPYSoA/rkJpkk/tAa+sAfrFaKHyNxEHwoR2PZX5IrhgHwWtJMOVZgi3iUoiHkl
W1COplWaQEsJvIYpZeuuVTz8Ms7NaORRt5TKYw5P2xYWoqwJQNeCrdlctjp1ySlEburVqyrG5iGy
zDfPcBoMfs0I64IzQLOggS+OLFAczcOe70gBq8AqVnAp+/L+TkTqdnH0NvsWJFmABeDTC6T/YutP
tNUhrjxxgrNSME7VCCwn20NLjANPPSGauUxw7NUethvpx94Q82/R4Fp4kAPB094JMIXLSYWgls2A
d5ajy4b2h58P9K4ReMh3fI3hsBcFoYx3LQ5EE5VwHYJoF66ENix5S8PhHntcM5h2+vCAldYFM9bL
F+Jh9RotH8Gz9vg+yTkRO9/XSVsN4xApH15kcFq7XVUWdOVsfXihVD4dQOMUEJl2HzzO2nY3jDxf
YfAKM738c2yn2H1NPZcnX0LVix/5RCPY8cFva7rJ26Zv4DXoR3Cnw30Q9neFhVfi79aSQuIiSidm
7+a0F8HJLt2y44ML2b6gfaEUpimK2ioDMXD6htpeVtleEli+UVnMJ+ZoIjnus8SS0pJxbOvWrcKV
AWUN2TPggHdxKIoJ9onDQL6mKV/TcohBDrppl0zYPWtwuj+QvpFgvWEzzhVpI3Yik/IWvJ88mewj
DNCKpQx947J90kIz0iVAYh6V1sPRFtR0Fch0i39jB7iZnT2E+I9ewmnelbkyesJTGSrrVVRlM/vU
hVn4xSlOFhipKpw+OMx4I1U172fu137UerYmveySOhN54lWobFCRVlOIt64cQKvKN8cyyx1IG6tc
dZlS0fr3/gDnp5+Zizx3ZDYSfDdTtWi/BNmT9Y8IXJJ/zDhM3Ucgz672hoDlp4TlzU/V98GTXJo1
uMH0+7Ye4Xr5Zcb5aY5wfMIiMzCvR68miQsPkc9YVupUQHgPl6noCwj0bQKD3aWt8XRG46GF95/9
PrSQm91PMF6x32UxRVimIDT9nelo35aQq5iPzZJnrAr9WdegE6MwO6/9cGwEjKNqqyWspUrS0gTi
bXhmhWUPU93+0+BZ8i325Bzdt3PgsOBM+3QP9TU/Jtqz4ccMNmDt7QTjNeBGchXtRxJNnIUH3Wdt
dlMo7P6lVO0cqbEG/tPxnYv1YD/C/zL5HeNfgh0SO1BeywgOqb0tC9bN02Fo8MwdmzGgJN3ZWE1x
xZh07HvmUJf6rAmJPQTnKZwfzjT3WHyijubZfgi66FZ52aSPVkL2+4EWYxadHfF4UPczkyvK0rAi
hTAmN8UuFEvY/0IBbS3O+H8lCFZJtMidn43ZYUltA8PFpqUm2q2N17pKQENRlFE3TfLbGoxRv5um
NPzpE1QCfq5StlNNuZubR2+J1D9xMEKfMqQmsgerw1hUhaTteVlMZz8oaKcMACi8Lrt+DrwbYBoe
gr91RQxdLmNRLKy08EHd+5uMwQCB5/QLRBy9+MA0Xz6NAzy+/0UMFg2wGyNCnuD8poPSMD/41fiU
XTMVePXkgxeLixb1b/B8AFdeJEgsXsLVGyf/5HWm7w+BI9aVXYbanClZMgVBNS/K856v3e+X1zuG
BTaCkAYG6XF6WYloLEgG1Mjk1CFcHB5z5WCqXgEYUT+jkNL0LlGrIzD+Aelg5y2Km4OkHLdZbLzE
PRQGZmhl3mn3b2KtS6pJDOu8lCSBE+jBeWT6ofW0drqctfYziO2D/DYusjGs+bosa3cFXP5TTv87
UtwE/lsJHKzzLXO+pEPHyMg6gwL7KQ+mBvrNSCz9DVzcClXDrr1D2Cym9ns/iPxTPCQj3408k9lD
HtsImYBB9ePWG5rW31KbIB5LgQo0eUKSxaDvapowgtPhwKMdfF9E8HnqZnaKhQyS5yHu4s95Mgdz
GbTwGb1J5cLzK+zyP0SIl5+3qaOA02/CjdcSmGIGTZU00XrSYEXJfT/4/oclRSYtZzXcM+t3xW6O
F9aWRWMIBdN7+qrsIKLawrz25OX2a4zazm/w4XpwSrldP8XL+isnOrwmM30VOACVAQUxhA4arzaA
zZcxc4yKq8omq086tVbq0siJibJhEsXo0mBDTVXeMv8u87UR+40E918NXVCjhHn7VtkGjQaIwHbk
/ora44WiDkpS/zQD8/yEIta8G0FDh6Eqw5NjGo7Y9f3jFGyn9OX6+KD+w84i2wrOr7AHfOosc29I
TyB6MB/0CylEna9ILs6ZjFh+B4I2vHPXps1PXggoxJbKhpmrgiXrSFhGiyqyx26dHC+7qe/Xj4yl
OQNbNYGRndFLG1aIYPu7FH8n71SPGtWVb7iEoaHrSra8/3+Q9yu3gaVvsi6JTH5qplzfSARE98Dh
i1s1muz3orRX4T8YrgEpr0cFCAtMOALPHDvm8twW0TKScAH8K/uMJQfFVKGPQmdr/tD0tqcfuyKa
89s8gAX0tRh324kvFg1VL/i2gsqCMBdGKBf7ZOgiD9iQ5Oep84vbXOdwIJ4hTmoeW5RFH7xx1LJk
YxRPZQBX/PCedjCi3MeNJbBEUzDHPWLx2jvL2KqG0o4q6Q+Gh/0X04RQgURMQnqA/Gb4d8I3RnBR
JbK4omt8tfP+0JlRt4TW8A/N+uVmb6aJLqE/eKcsXWAi2TbfdTLb33hLkge8hc3OBnS5h4tl8tsm
jlyB9/54B72cQ5iqgJWDbAHvCewQXw4frq0c4LTdnVcXjUFNi0bf9vOYAq1B6MFr03ZwwTYRjcfn
DHDpiJc/mR5gsZ6YisiOZ1+jJhHNLswQ4JJqdZzwHzlf2g82I7nYdw4pZyWMyCZTUpDTvF2PO1rZ
Ml7ycH7QIK3fwgIyNqWJ0QwBchYJsWQ5UBn/ihMvRiZqLKxsmjlI5x3M1WlzRsWqCM+LDXVe2qmT
3lc5I1VmN3Gk07wCZFX4tEyCGYpgn5LJP1y5L15vPSwb6FpAekH0xV9eTtugXQFgzGdnnTbGlVFh
51MwOX0HBF0cgAOwc4HaeOkHzS9p8uAEVdH8/f0fcblz8EjCiQLEB0CZYDldwvWFkG1D0mU9DwqV
oJueIBYpccYDtDRZV2CbUcRSv44DpaO9lwi/Pcet8Pv9f/4ZqIhvej1cBDloCC+nwjing7yn87nL
rIp2Os1MtcDI3lRJSHlQ0rydd0nTeR9Ww/vSrr24son/wCp/b2LMBFiePmAX8BBBerxYDVVQQHIt
Hc9ogtHkh82UwZXTmsNN1M0LmoC0xKzjLVIs9SMe5zxEB4BY3HWzWZQr4Zednca+gRuFXGdv2i+q
XVWtgjHt5nL2Qzsf89Vf2B6C4+lWOH8w3wnWuDitWuTnISbwHvKyXp6molGw5s/VKNN9gtYfB4Ie
BMPu/Rm/rDHgc1GF3z4Uj+vmvvRyxnUQRq7xMnH28vSn8XNvrRntPtNxlvGVEuOrmvg2FvADEAyw
vqj7XYzF2Jz3aHIjzqv2fhooz+KS9Bw9eNbRtge5ABstWxVlYq+GmX/ShNLatXz5CkRuvQEp7urZ
uwy4cdH7qK5g64N1ghDlAku3ADS1skydPVBf22qe16aE5fE4V34CCLMKp9Zd08L+Ec+/3GGb7xSi
EuxvXB6X4Tauk9Q347ycYWmXIytKehkdVxFO61F3M3w1YzHytT1Pvtd4zxaqQXk/ottF3dl+7r84
CoDqSwGg476lhdfshqJXZ2R2YQZoVAXLLzjGa7PPUteTAwN6P5cubbK2HrqOpV9X9DvBmxUNrU7u
IHHp9CNkX3h0kdfOX7xYtB7bj3AZEtW64qoGcBOb/A4iorG5svleAUuYfxCt4PQMvtLG47zYEVIT
Lx6aVZyjNJrvLE38BryTSfbHABXKHF5gXdDUKplGh6ZIs/wJdYfJ9wFj2kJUh016gjjCr1sQPlpY
Z6X0n142wh6NCzxWSxtGN2tClqvc7G1jXKwhRCdIMzadC0pz4ctjMw8gAFAt1DnLsIPvJ4GX/UNL
gQ4HAex3z2MXJHe+Uwk5eGGf0HtvjbupWqK0g206WvZkn98/x28cLnBagBaDxoPK8ys5YKh8m3dg
Q+DqjOTZpCs4lAv6TASBuF/GnD5oXZAHxPjhjUqSkZU+nM3kRmU1nxsF0uSVEPKNowV7hXzjnGxU
5EuKj6GcaL300XkCkAy8x6W6zILBHeIR9X7nowx9ZcRXjDrQLTfeLGqluF02A8eXiyKWtQ+I58/n
SK+NqrTMBlNFM2/9GovJ5VCqWIfTU8DwH+1yAZi19oAZgXPT9VFyZUVeTwA+Hz8CngxQCb36NTqL
SePLVJ2TKUvbm96hCFb7TbymP7JGt7Ke0GPEu3l/G2wH5q99iTABhCOwhrcTBb/FS/kVNOMGN2aK
EgFamKxVYBf30du6ACGsaNV4ZcbfGA2lmAwldOTZCFy2gP6v5ArCyAFXQ7YJAwI37FzvfFdZWOyd
InRY+/f9T7uoe+LTAigEwDBHTReH7s8B+GuwzqZrIjsX79zsFLBD1EZQlvSiK5nA62/C1gEJBokI
5OOvbHVkkZiMgF6/a7lw+sMaTCn9rBcUtY8wfCTkCvhymc1vNR5kHlDIb6k8NJhbCv3XZ1l/pQtJ
WIpmOHESsEqgpVmHFHEhOZI93Hz6oL1mbW54gEAMsuLQLmtdLKT/4W2Ulx0qPbQricbOWnc8dpMb
axidORRRY3S5qVPGRsnKfEXbsuBa7HpxD+LXo6APqxgUxiCwRvn74tevwLCz2KWPU5HyB5SlCgYw
MYZdPcCSD06k/BsaGaB9EmHwq5GD6J+4lPqLjEM2XQndtt32197ffgt+AuJ5SCy22vhF8LhYPxnE
ENOnocmmoGziJq1ob4JvWtHsmRqTAXUs+itskItjjlE3TQf+wInbuhhePGEDmxEo6HV9zPVAfpGF
8o/Ey5374Q3jJOoefhP2iq3CRT+MrS6IMdGQD1RlHAQQNl7O+sDBrgFE7z9arE1xIw242GcZiyHn
5UD6EDYSEe/SA5kaDkujwqS9/OrhpXe1LXSjdkDnYXFx5Ta4yCG2XwX+2GawB74P2AkXkbN0MUFH
uck8+p3bzVlv0wqb40aHLE7gmRIPJ2Ji3ERAwYfoSEGEUtcizG2J/9oCuP1gW4p3Gdo38DCQS72c
mC6b0WXGkuBxGIOmhek/+jgclPSc9yVCA5sHNw962LVqVSusku1EPxEQQvhpgCTB704R/IeCEuTy
hMP+ANfRtRr2Hy3cyx+IiwLwLirIIIvgh778gUooknX+nIJ2MAYOFmQL5GMNqrJUWrSJ8rl3GysL
g3Ng7QUdymBxWVAxBcDm0c91se4VyAAoPIFMFeOJG6J+eA6HqJnORJvhxsG8WP+rwAqJ23L0AP+D
wKf5tOes0aRUC7z5gfkNBBanVRCr+ZkbTmeU8q1s87qX0svnOmy84Bhwm+i9CWzB70kxyG7vFQ3r
ykXmq33MR5UCEfFmeFOpFbHQjvVN4p0EaRNVLfBb+QjP8DaCNftMFjhWcsvmO1Tpw/hRdmGDInTv
MZ0+DJOB9+hgRwBg6Jgnl2NoWljtoaGB94Rf1X8B8ITavsaC9lXS6xZhst9ZflpGcwe2fswfiBjS
6RoGdnnKsJk2jTpy4QxcxRSA68u1kp4AOS6eg0c96vUWXe04QAdrh2pgMuDVELM+rLu+a/W+wR1e
h0bDSrahW1kNgtUrfIBtZ7zcOdDGofKCyG4zQbwUds1Cx80i4vFpduReT4YeC8DP6Jo2Ae0YSPdv
Hg/kGKxEXLlt3hwY4CSAMRxx3Ccvp8HTsQzh16OeTBHTI+plvMwGMOvwj/kDy633BRJ9/EMFDfTx
/Sf/MqLDEoAfj0/eRIFZjgr0y7Gp7LEXjKVPUme0qKdxZQVAZNBkKyhsuiqdSR99bNcgq5wv2ycN
RfrnvmD8ysXyeg7AMMSPCcFoBOXqkrLvoVqqmPCWpyXDTkc3rbAMem5v+WrVwY/H9js6g9Kqn1Pv
n/en4OJRwwwACvlDYgOADpLzxY3Wo2mn4lx4j3mA7mXoL7JSe9syxeIa3EELMei8Buj4JYqrl+mf
r3q55fCtaMAANWYEAvTWNPjv0MRvQcxTxdQ/6a1aA8Q6Gvste7FoKwpsZqM9CnQ95aUrDDwqaBEP
7tmYBOnWbIuI0br1DNO32ltRWUAypMljiOvO/GvAZbLst4VYUaMfIYELuUbTJnqYm7AQlSk06W+N
XOhY5rQLbZlKY9DC06kAlepuUGehG8HRBAyncDevqNXwnIW24r5voHhElR+UtDZoZB1m8FyFmSWN
uz0gW7Hugat4DN19xm6ZPiIwEw9pZN03ghuQPCZiHNODAeNj2IFy7QooInw2HaasjcfKzSn6INB0
8bOfboaKoUKbQUlOcL3pcTnMsC85AN9k6QPJG347MFRfD5YXydbCwAsXTBUmbD6peZyyWgIxXeps
hW1VxacwBT0AtavxGUx2Nj0MJJ/5Ge7iDD61IBmjpCqSlQRDRQfeoiQM3+hun0Et/wSRSCbKjBL1
uQOzAUnoxJz5mqQ8+bbl8zl4Z8v0AN7NkB6WduUMtU6FpsZo6QSPBNBL9THng6f/0bFVx641DGSq
NFLerdYI8cpcakt3KUPtF8/UsILLgcYbU8x+KY3SKkyNRAgWTGPHePyW6yZLHzbRknsA49kLbsAK
TCZa2SJrdhMioqhCFBe58Tjqwf/AcAOzce+0U7Ab5wueN5dZHGkjZDR/VWmgxS1koD1ADrABf0Nz
lj8Mmut/QmFNXsL6YR3qZhCyqEMO5gO6CoZ97fqmOIKUhCSp8jlKkVVBKYgLkI3lJzq2xB4Sjd6z
aAuNorDOHfuMtLIvauttXJ60j4axCl0DtsMBtD2ffRHRxIqDdFLaCnVaEOuUyKcCypWEkkqhCR3c
eJJYFf2NjUzv3+TBsP4Ye950NWwOhLS4NNf804TEM7pdGr5kkJdRbyzh/bpm/Dj2LGQVLoT1HGRo
hPc8w2IGhAEL4A72FrxI7T02Qs+/TyHCnDtiQqFvvKRwSZl4HpOHbPFmDt6h7vgZKMOcfIQKpVlv
3egn6NpsaPjTOdvhcGkJFbsOeZ50KNiiozLaXa283xkRywPPdBx89ECpcc0+bel0A9bTMIf7LahB
RMUz/5PxJAyO0XpcEghpSCL2LAetg99xwdGtbJdQQLiVY930uMaC9Q+hWywcPDvukSsE+NeXJNQt
KJwjCAeIB0jv5UUFoi+oIGk7P4H5EtZgweU7Jql/a31BP4ll2bzO4vi/Psg4dFteDwnrBqHGF28T
EGpQOCDgeup6VFs479uPOcvFzyKbgFQLnOfgDDib3A/oy32NjPj6QUoSaFmRcaDICLTnItbmuT/B
8CBKHrGZXRCUSw77c16mOKBQfm59xymxfL0DdRCCrnqCVTk9vv8yvfE4w+g2ACFy80wF4eZiAtKJ
O5aatn0ajI/QSPVNdz+hOHUT85E8R6sfH5PIorHj7LJHU0C+4s2tdyUDvUi/8D7iUMIxeWOu422+
9FozTJm+CAR/6hMedOiRO7e2OeB8oe9DAy6rf5MEKs2uxANvjQrzfkREAAlQW7749J4DwI17J58y
NCB8FHBo/T2TwR1BsO/hG4hiy5Xc6o1gNAWyA7Y3tLBIbqOLRHuV0I2N0SCepqwZhqM3mM7swPlC
M/tRiKwOFprnd3bU/wyNxw4oLk9gxiKa+6Ag5nl4f+lf777UR3UG2A8232bb8PK8SQrOowwC+aSV
6L9NsxxvuSVJpVFTP3eo4qAtTINbQRtvuXLq3jjqiEmg/QesANnXq3gowyvdm1E8RXBwvluXyK+N
TpbvBuByafsEuS2b2dP73/t6uWGBC/gJDgfY6nDlfPm9fTDCmNJK9rQuIGPKluEV9LTgXWlauUe9
CDTD90f88x0XsVcEcyz0YMpxvbw64DpViBYmET92rQPHdUBrA6AZaU7XY4OXNYAEOun3Dh5H0X4e
48HD/U1oMX/GbeDBoyQft/d4bsR4WuI+YnfAKPAoExK6Z/xyMOhxuXBHS0/YqPhlM76Ap9tZ2P9V
AeE2msqlVYjl6vc/7NXWgcUA2BG4pGG1vPXWfjmV0JkIkBlW9swz1ru6mJLx6IH3eAjk6h+zAs3F
ygwQEbiDQ3atv+MFQoHNumF6uLUQUaDId9mOomOzjjh86p/jhOr95PnYMoiUILLtx2r4P8rOazdu
ZFvDT0SAOdySnSS1JEuy5HBD2BoPWcwsspie/nzUudndbagxA2xjYwZwNcmqVSv8QQ75ATEw69EC
lnirYUn18vmzn/fo1/XXVhl/Mh+HcLPus//p9aGlbwBZlvozp2W0Ii0rgpoUenD+oFIunuhb2WG7
6F63z1q3+qqatChC3Ge8V1AGJePD0nn7/CddHCdiF0qVazdiZVHZ5zubmXurFdCJs1wUzxbchQPi
jUsMttt2DmgFxcdhkdeUGC7OE/J2HF0jWHW7TPqfp+9hAU0e0wm3n9tYi/07DMkRdmpLEOV1G+SH
EbTq++fPedbV5c1jbbO+XuaPq7TeWS2fauQEakrmZzVp5deu1epnTxjZPi3Irj9f6vKV0usHf4+2
HRcz85PTh0NaFiTxGCQvTdrIb/Vo/hiF795VlPdlqGKVb12tyf5rkU4WuyoUMVkkMNO4OF1UMuQD
6tbGz6KzkjtqNj/CYL0mzYudB7f1vLu2Iu0LOdnDlQbo5atlZRj7THdpiLG7T5dezKme8kKlLzW9
mQN8KwCxxiCTx1hCVLtyDzLQ4a87CYwoWrFdgVgxQ1737ulyNZuZGkp4z6QfrXwCPTG2ZFtLXo5Q
LUu7+6N7sPa/LtBrU+gHBsJsEyl4Frq1QpY1XC/ZNOz63oC8YTbaP37b5mLXCVF+Gf2gjHcWYBAZ
LlomQPnSZUpvWz/vrCJEHbL3ww7FxI5xfRq3m95zBoEuE9yMm3E0aoV0fGCod0P4QfGQO3h7UWXl
tjE99uv4O+zx/LIPauwqwUjGa9+aUpSvbVakBVA44a6t8iFZtonS23eDgJBvajeTSTRnnTWELlH6
oZMKdguJtQ6iKK3kH7+z5zKcVdf0907faT8ygM7qARRk95bKWvvuV6p7LxbDyrbQr5YvrlPGdpQM
qdMfdUs5z/ZULu+ghik+kZozwnygtRzB9MFKVJhmrMJiTtL70TLR9h5RAs1u+zKrn1VsqP6mqrrF
2dRMJiJMXIC1JQyfqlD15aJHduCP5VZ3pyU54NitR5oPNfWtnQwt2Kuka/4dMz/nVBRwVfeFr4/p
S0Xlrv2RJm6bX0BxZxvSynraOUFW63fo1LrHJLMKLaSx2//L/8Cvk2SO74E7jNbW7pWoQpo2w6s2
zq35rZZNdSs77oVbmFqWv0UZTWWbOTXUD4s7vd5C40IUgAZeN4B5BuAdNsCuSZz59+7GVNIBK4wZ
Xe0+zEWCXLGuM+f64lMtTTtfr2d5tOldiFeny8p2E1PtTVGHVXRxmCZytTBNq8GLHLt2DrKuSgOQ
PdyFUNUqs/cOpj7qvp3pnUQuSmrDm+e0eXyLZNRgDtvFjMWSR9RbQfOzNAHkhE6bVG8KFlu+mZNB
7YfZT62XCR1UG/pMIcGXkIqmIfnpbIWpGVCgoq+1TBtR1/53mveB+95KYLIbJEb61zaxgyzqzczL
7pA7rerN3BuzfSx9SIA3gPHFL4XvtburE6FRyg+WGurN0IzZe8I19S0Bu/ezLKpShpreVDuQWIHz
kInEv8fRw6u2+KfE3nfa33WzoXU3e/goN9DUPPZ/GgqYVQIKmXL+Ifj33ZNyxulBaSBEN0CNGRoo
gpsKS7dnKiZqy/hewH3Tv+T9gg116AnXffZjmv4Azko6ThKNtgPFIFGEnkA+tirM+rSdt10uWvFo
S3z+dkGPIfFrPUx20IeIOadjyE+d9QylZkZIkZNqFVqHw1jUYdyBjjo0mMv3nJu8nLaeh9JsCEDE
cu6zVPbfZTWq9xX59g8OloYWjXza6dgNQfezQghLHCs89uqbaa4axB9m1w1tkU3eTd6VTnmjI9g8
kI1V4rujqq78J5Z+b9MSUKYbmSoz31sorfEhb1RQ4VlA5r0ZmxlYB+aPrbwBil04NDeQ3nsCkt+4
UW7JsX+Pu3nIb4ceZdmXTDmFcajaGeUq5llavm/zqXRCrGShU7AfIUH43BYHRK4mxou1RB26TIcc
HSMhcC4AJj9sVoHDidjgJelGH/zYvtFSlSW3nhdXNm/QRMHVz0ozpoNXCGPTx9J+8JbJm7NNVjtC
7EhXXRqFdtF8hy4sxlA5McTSEFKAtSCsZeOuoWVmuqtIIJzXHqsTdT/EtNOi0vArCbDSVXVoJ6b7
NsYtTLDYlvJe8VaVs2ln4P93VpMaC5Z5NClQCzaycjc5TrPNOpMxQm5DRI4Aumfuc+ACjyhgRaS2
G01tju6UUedaF1bw/bb8BWa7dyHC/slxjPizZE31ahlGpw5DwAd6iPvZm+BR6AtC2qJGL7fynO5X
M4ByfYD/4g3kUrIwo9lqrPR27nUNDZ20LyZvAwusNvcaLLLVNWGS/9ZjkGmhV9TaHw22/gCTIXBa
7Nli75oAzjlMmZTI9zzg0SSAK4393OHLa5oewMzQvvhJmk43HS4DN2mLxsAmR5kEQXCn6dx/kzwQ
jzS7NA0eIqfRqHTJ+EmBAdzC7M+dqBDspK3T2uUfw5NYIKZj3PSRgzSjvs+EHI/eLMrgP2dZsDfW
9JFkB6jDOUwvcT1QQkYqX0qExhruKxVsp8LwQ83VB21ru+mwEUUirzmjXJYQJKxAymnKM2S8GAoF
Utd4cT3qslALudoDWZf7Xvkg6ZepT4m4fT+akRjm8Tvayu0YjkueXBNRvkygSZ3NFUgH0Y8JgXWa
BLU0YouxNuqXBVLI75Z1QT+lIxy1tNYiuFX6zX9NamFVU+3TuVgxxufQGtsabd7mbD2DBkiOXepk
zUa30RSdnLl7Rkw9h+Fcq/FKunf5nCwLfMal1Qb399yFeJFdaXbJaD2PaUDqtqTpjivFf8iLpXxw
3frlvz8ltRAtYYSoLotuMK5zZZmd9QwYsvs5zZkT6lmiognw0BwpB73WttWL/9pNYYaPLj7y20xs
ULo66+XVDbClbEiLF0dRjoRJ0KIcUpfDIyTdHgb93Ghhz3QN8mDnX5PsudzPoNhAjoHRotVwAT8R
pV7RORv8ZzU2UKmAsoLTxlI+kpaTdhuV2+LQLTQXowY60rdxjKG/fP7W//ITgEIiC0FRuEpqnNVm
QAbkNKi8eumnXAvnMUdncTQqywuTNmgYkS9VmOij970KtGBARcAZrkgqXG4zQiFjPcQOdCRlz6sn
Orn6kLde90KZY+0ZKo49ak2GfWsneKt3pqxeP3/kiwXxuaZty0e3ucCIqWfnV+8yDUy3+WJgh3Hf
jtAUR2E7t0x22lsoItckei97tTQOwUM4NHXWlul5w9Kr0XaFhBm/OHUlWyZIbs9FFQAcCZWmJTWG
0sJ9HRff+2q7Cry7aY31owag8Jp6ymUTZP0pPDdBhHMNT+H02T0HsmObDfGLXakRiRy7evD9tkGS
oIKLYxSV2JlGpW3GRI9/FKvxtzCk9TOdlfHc+AuaEp9/i7/8IIcW7gos41swbT6rKGeLMZBPfPtq
IJNw1BmF/FAFooORcCBMIZTViU0Lkon2mLkgS58YFCR5wGlwzEb/3Q/NNa2yixOBNpKzCtR+fCsm
sKevKI+DoJVGWjCB0eUUYnvg/+q7Yvxpp4tzJFh8n53OOsDZ129yUTvNlVdyvj1RIwQwy+h93SqQ
6M4+UTCbsVOoQj5prWjSW3gtsvjiNZXfHSB7IVyLYCG0wM+/w3nfhEU5FfD24D8yVzkXya2SSpRZ
4ftfclQ2/ul7quZ9x78196bOHbB1p1KqnTWWrbwS9s97ksQ/tK3AjCHCSIf+PADpSgJZ02jkA2MJ
fscYpdw39YL1QmYGY7B1lkz7UaDzYEed283pzefPfdHaX4GaYBtQxeH/rOCO068NYk9KaNbJU121
06/J1ODjVgtuoVZX5D+gYvX7wE60J9woM3gtuXpt1LCEPgn4td7VRZzgt6zClyhtgpteW92nvwWH
TbsD61A8GaWYb1fFvC1VVHaIUZa6s1a/z1AFQRKjSdKV+9hf8rdBLrF1uPJO1nX+t8vD8jRpkUxf
ryXIdGd3QiYMS400i5/mQa9u5DyXD7acPOpAIErvEkG7X549dS9W5Wt/aFAmkI6dK0H6clu49LVA
EhMzac6d49mCHKp/VgzOk8Kqqo7cSmU15Ahbf5V6b8+b1FaVimy4Sm6It5Myt5+/hMsDwWUIwxMt
BTgBgHpPv4VC3jSbWn16QoOjfMrxid4tngoiM67qfWGN2g2v6Fpevb7Y0xcPgvLDKRMoIy29s2CI
aZA1NGWinrp+UUHoxhUOcmPhaDd0drL95094EWcw5OTdkvzoiJygrHL6hALUgGxLw3jy9UIlIaoS
9CrKLv5XYHSwSzDLulI1nAdWblqkY7gGWY3xw4UKfzl1OKkD6bKXJThMw1Ldu+kk5gdgF8MN+zh/
Y5LtbOnhepywpUj9Kx/1b49MVCfRAa1+aQCCdaNRS73Vnxa0r+IdPa9hfkgUsudxJQzjpmCEV1wZ
j19sZJ4aAD9vDxEPk5Lv7DWDLym7fNafMP0QyLP0S3egtaLsSPcHzzrSRSq/0xGMy8iu4/Sfzz/y
X975epcQ0mm2kFifhRS3bzkzlbSeuNPqPoRzJ781q5xv3qM0dOD2yvZVSpcKyoAXxTDdrgTYiy1t
wfFhcIcMJ6cYrPXp4zNsaPRZM82nhflPv7FFo9k3uYF0mwziRFzZYuf0njWboyYjcJk89sqpO12u
Syv0p/QgeKoypP82bTs48Az62h6PQBH6eq+6HMmPMk57C0qkCyyzdvJJ+w2YxLLoWA+DdVAVOLNE
BAJt2mAoCisc7BTwUtTaTVfe9d2sNx5SoU66Y1aWOVGdOVRJjaf8sDG7dAutG0mbEGMSJJIiSlXQ
uEOX0hIXTTMgwDH5wtlMzpr094HdP4phyvorowHD4llPognvgpx6tahdZ33nqpLdIPqaaZL7VMwT
LaehfspQobLh9SDOVauYdD4VhXenRFNvu6kf93bjVr+Un87fUZAZ9mBH9Ws/6uJugSezIjfW3Yhf
2vnMK7XNwUmRrnkyKprde6ElMjjiPlAqIyr8Stvzwhu6jMhPBNumN0ttnxDFxHNmNNU1yYeLIM+P
QQoPPDAFAYZ7ZyEQ7Fsql6lenkyzSgtEUtJ4I+ZpHiLPaJwtXOcxzPLY2nx+KP+2LHTn1SGAnMc/
zzkgSXmIvtTGk4fainOjuRLHN/xr6Vq3bTNoxw5Y1K5r+/7KoOovh5H7jCiw3mhUnOt//58R6CQh
coLr058Ao+X/utJfNqnUTAzRoQ62V57ynMy5nkXQiyxIfUtmf36b0TeqgmUZ9KcYzsiPBIyQihR1
WUWjr0g3IAWW7A74/rhJVeOZ2zYZGVgYVSZvDDDGR1968/AFkRz3+2Dmlhm22uJ64ZRIfSPdPpu3
Y8M04kUB0E4jJGqEt0HQqD0IKM1DWOdNFWzsURSQR+SwYt+NuRchcp1BeY3+9MET/p/DBkyZLQ08
dZVIA4V/bhxgZnnSjlbT31UjmpT3SdzRGV+GDJl9iBki/tLkNm1N5uNlGcXF4r43MLTGI0LA6UOg
LWhZVSM9tZ3C/Vi/1aeg0PYQjUBW18C3x7vGKoafmYkPz1bMmraL59yqrlQB59nwx1OQ9mExTeyA
y3W2QfKsqBcTEDok0SLvvvZBazxmhdsynWGylIV5nC3ilubx8CirTlVPFv02FRq0ndM3yOPVFVbJ
2fXFTU1mDvnoAwjLhHU9Sf+zYUm8g7RlwnnMebcyh/675Euk50ZnbVyP+Z8ecpjqN1O41bgZZ5iA
YaYtpXXlEr/8vBTvay0G5YNahZhx+kM6RwbL5LjZMYvtqVVRVY/d+L12QF5GzJZyNAtnTzIyEB2T
6bDqBtfbLJXRH2eQ4/3d6MveScE1ovhjcI/UJF2hpgJDGlFtlbr/xxbJhDQXyJ2j18i5QHMmqavI
jUE5X0kKzuIPLnqmD08HUDdlBtfl2VtNUZsb+yQ2j7S0VPdNrw1xwyx2NDa0pJtMRfAhYme3SBgb
r5+Hvg8N5ZNzwtqrpw3QNc4LP+D0RepDgJCk6uw7NOjsCTg/IFIsvVMBBx79wnIsv2aYnKf8FrTB
YM51eTGIqIhH2XVhm5v9xHA9ixF97d3kO9xuWKvdkPjOToD95Qp3+vyuVDrIXBPBPtCn4MJ1elpF
qd2BE2t/mL6qn0FqopKQl0Evj1os9HXKZM4l5oYyZ5Yn+rILUzVNbWQElfXYTz7az4XK5uSI+JC8
9VM037boQSZ9ZA0ARRlJsQu/l52aq11ZYHSKtiW1Qp8PbbJLDKOZXqF2iLd+AEe76dHte9c88CbH
urNTaCZd7b/7Al/g27KUwz9lzMwiJNPpKHDYmOW+Dqi69q6nNXdF7SDZ2ZcmVXoOZfqAmBp8CC/O
QCeHCPEJ/9jQpYfB3NFR3rmFMwd3tJq0dj+2nnGTN0EteEB7mLdXvjAf8PQD0+TiLmV29KH/c1ZQ
lyPNTlMt6RHNm2bcMAhRB1tnvLNHRnw59PlkfPt8xcvDCSKNBWker9zLi/3M3NPjps3SY1sLW/0T
DKP5E9l1f9hjXZk0eAwtBhdEG1emF9JC9yK0k5BxhIWbOYwd3QpJsBRp4YXpuqEnt3kujHm/JLUz
beysNl0UuQLxNmvNKB6cxK+9gwJKZF2Jdh8MqdN3BwcR6AppG6Hrwgig1GcHJWAtPZqy6bObsc+q
xkB6Ak3rMOia7CY1x1jcBq2qA3DhWZ2aZSSlN+1GjA0grQ95fOTu781t7fd11qEvaerfHNEGjw5d
bvS+bbMA5jCa4EUf0KCev7YNajNbGdgYlltE+VsUXfOXfBFGtefI6PDXHVcu+Wbq8gl3SC1DrjEy
RGxCCejs4uNa9fye/lyQoTb7+bc9q54IVdAuaNRSQTBoInSehguFL3Kb9EFw5wE5/9P4ngO8VKB6
Z9jxF13ja4UD4xFaM2kVXPscZwn0x+IQzeC+MHrhy5wtHnhzsiDM7N+NlGdcxH02wiXA37f67aV1
lrxSSBUeYmSB8YtGkSNeOxQE3N+OPwocJBBgGiJXM41fKL/0vQwrw5sfLQD6g3FrZPmcvdIABKQS
Fn4xqClKnUZ745AuyDQ5cZk8xG2qiw0alD5GjgtMrx08iDx4S4w0ePTjxerY1QQ5SasAaSMyuaB+
QG+2zg/dJNvfkzEBmrhSY32889Nduo6EOG6w/JhfnL+Wxck4jY3u3E2qKWuUDRBFDB4Mp1VbgCxt
t7Oo5/dOmVX5PnW08rutESuZGPtOuzQoTwHk/9PK1BW3OrMzEVYYA2s/AtlCBchofVU7XJZcJsUJ
ZbJNk2eImVhLv+21bc3UkwykgnkGQa8suGwdP7PbPcj/pNzAwwvcn05JOf9itJNf3/u5SLqN12Ud
X9DxZ3Q6p0zYN9KCI/rCiLOyvuRoPg/HHqot4I50WppoNMTsbG3wF5QAZWMawFD8pdrLSo/HF/Qy
ea38Lu9JlshGPARenj1XYCYBJUzuLBv0EZo2/lZnjLC4sOgrYN/r53b23Y0tdC46To72CnaUxl5f
TRl6zi2MidgGk4NSWDAjWFhpjfxXiNxH07ChUHr7/Gh91MLn39FjLAFhF9MIYM2nZ0sUuoNuijLu
imadprq59H+RpCbF+9KZVfFu+FmVhr0RL1tkoWexndOV3Dp4HICN8ow0kaGM5868J73OjUf5gcfO
ZG+9JsjwryJ0JYJ5P2vhDN5LkuZctY4+tha3+pIO35uu8NL3Nh3ktoKfFAfboO3sIAr6jNvfT5bp
JaBBJWBIACBoUlLPKyXKX6ILvwlHSBcsvY94wekbgD3kF34ZzHcuSMgOIlGgvliabal7zpyp39ly
gEIQDEp091mvL2K88gMuMzELv9Z1jE4byLngTjDymRh0D8adcmmz3+e9ntxLW/WIBxSxTiMhK1HF
Qk55kbvPv/6ayZ9+fBIwmBNrOoZW37lCRFrUNONVnR1RqhxzaP1a9TSZBY51utN4VyLpOc+eSEpb
G6kCaGw2++28CdY7urSwSvXvjKQcJAWQn1jJIcbGGjNwa6zq76rFByEarbHJIzSkNIdAqGnGrtR7
0+82hZq78a6ds2nvY/Blh/qSZMNT1VSFecN2HcsCfd+qT668pssPxK5YFeYZhePvcC4QoBu5n6Vi
0O7gQvrGHjFDHQbm0vjlcw23gcvAGd4MRby8svBfvg+sFl4Vyn38eU45YDZUT1qfiaOfZmoCUEnH
4FVXCfLcIIYmZ7g2CL48C8ze0SIii4JrSVg/PQtgi1SbZiI79llQ45SqI0a+GUih4y9k07549PXY
aIBudulvhYFQ9/T5hlzP2tmGXAXMkDJY9YBo3p2uT4XlZSguBHetqrLbKV5LfcKq/qQYm9ybRbwM
V3KLjwbE6ZIYVqz6CaghcbbPfQqYDhdNqSce1a7hoS01MXB4gqAnuztNr2X7vUh60UX5JMGipqjS
AaypnNT/YiRz+cNNjCRGqXpAU/sFLirirqY+l+61Eelf0lsH/XSQQoyt0cY47+Hq2ug1gSuTYxvE
5I7hrA358j6MvXrQZvRPQlkK2C/5OrTPi7R5XF2fVgXmPjYe06rpq2QHg0jrj24POSB0zTLVHoKq
cAEazJDoDtpkOb+12NCk2Ci+QbVLvHJIrnQXLs+SY4MHgn3AtA0BhXXL/08xX6m2WTqm2sd6Mozb
LMnABw26SLWDSAsg1KFmcStu4WhWzTU++YdN89m3drjnqHpXlAF8tdPFS8vJcszFvbuxGJsv+GYO
3x0fpF8VAvYHcOw1Y0IIWXrdx/6nj2OX0oW5NH8adbZxPCqqAYTK/DKjay25wVVV/lpssICvGXPV
5Q07BQXEURNB/aNtZ+vguPmQxOiupms53yeoa20Dn7ZNNC1lBbTY89pu242BNh1bAwrIu2y1RsjH
dEy7Tm5TbciqJJybvGbSNA5u5R0ni+nv1wHbgxvE4hp715UI6IUE7hU0jWtYFyJMWv3iqCqqGciJ
bpTQ3/45WnoyFTu7KVb9qc+P7kWXhrOzdvlXKgOw8PMg6WVeA7CvpdfhLvoY5b6JC4c0tfJbkqDF
GQGRQhFqZzSAmG5F7VW/stqwNXXz+c/4y/4CN7QO0BjxMOs4GzXk6E2vPYHk6BMxy40WdFQHfrro
IKo7e9wvnetvcumgAv2fF4YAx54G5AE07BwohVAm5UiC7wXIApWTxuPeIIe05idoEkRhWWZHKDHX
aqMPPaGzPU0CzjyNyGBbF152XlqSyQ7xcrdiuj0vktngyt2M5GkR1oU//NGnJovDAd344Da2/eVe
9lXVb+NutDXQ7DaayqPI/Lssm/3tQKbnrW09I94tAbrssPqDEtVvHWnOb3GeIwPWdeXc3ZO8Gv4h
ph0x36XBnLl3w+wM/a9ixnXgQfNQvnpeWjv/NUwtXROtHRGDcWIEtcct0wUU9jedncfVsEGX6prq
7cdFdfpWVmFeklruMZjM5tk2WEcGnlXpAVDqOoP+zAxfbqw+r+bnFomaN04saQKSHMFXaoP6B1rn
gz9toP8uHcBoxhPVvqoy7R8AtAjWfr5V/vLrCEEWjU2X8QckivNG4gDaII19OMCFWmDpIWcxpje2
IagzgiX3vX1i1N39mCo3fjWbqSTJxi9EtOgRQTP8GsD+tTbIWwn71zA3Utj/eTPT/yXdgaQFS4xz
dBooe4/u7gRz9Tg4Y3ar+xlECynpsSQ3ds9G2ePTjC+tDcC6klfyxMscYC0pXYB45ip4cY4FGed+
yQdk7LGi6Px/saIBwOlJcQByoEAnuY2wr6RZlx1vHDdp6ZKE+6tvwjmBxvSyxsxiszw6Ewz7O1XE
wj0E8ejvpaie4JQs/+Yop4VoB89fXTkCaG7HoH7S0Q1srgSwc1Twxyunl0eiDMvysssMVNVvzKLr
j9kyaLOIwD/rw4Z2mz+hG+NMhv3FQdXsUSGNq0XI1DvFk1raAWsdZozwMcIR6m2Kc4MOfPGlrcfB
dlE9iHvttSs0O34iCmnpTYdYWHNYJaDTLwuQNPda2uxefEmCMEhxZIRXbhRZ7OkuKvAyKK1WdMek
8vPsZ2ZZafUMLNhHap7J7K0NLLlGsZx4iaIqIoXQGQoxvmH1nu+Eq+HawdVlIDWi0RKv0HGmARQR
U70fMez86gWsffWsM6xDh6JY4p9xPnhJ2MKfLzZ1U/qvwqO6CVtjJtwz94y9vVEV8BaQ62iFXWwQ
1bfHW6fOBVzANJ5WoYLMN7R+0+P/VB5iFZc+ugimk/x0MVUaNraW686WkW6NCE6cUt4uZoddj+NU
qnxInMIKmDQH9s94zAzttp9Mt3vWisldczMXkgNsIB84q2GKQ+9IwfQzB5xxo9iXbWiMdt+Hjc7c
eWssjFVuXPRM40M6GegFOoVJaoesqYcpe89Y7ZebM27/cBpukibEvB2mQuHmPki5bvQL7ZuLNDwS
AaklkUr+PIpd3LToPK1lHJkzcArnfCzjIDzuYCeTHDW3MtTv1BlgvMXwO29xTNLQR0vJOlYAxrXo
eZFpsDChncGBR3uZIHG6rfq0YR7iA4KelxVw3VnBdOx5KT3itE6r/cSQQXS3ojUa7yAR6K6jmYDy
2xkr98dStDl+TfqUB/MPXeg6NqAMB8zFDUdRV+omd7E1uE1sA3/asEfz+nfKRXLND/Ec8cghB3DM
gO0Dys608AyiYE75YpVmlR0DjTbI3shmb2PNDiwNS8ZH5jaos/s42tDMKsZiX9JKSSM7M6zQy3MP
YwwE1a+0IS6jIL+JHA5yNWEHUbOzoI8Yht7LoiyP7Px+xvjFtjMwx7X0jl0C6SjCoIXbGhMRa9cl
rfxdeXHwA3IYdpyaVY/q7fMNdhk+yOPWOTXzv1Ve5axUSHqPXAbg6JFUYtHDVs3lpm9ReEH6nNmt
6q6JWHxwUE+yhg8hwFU+GzgU84uze7kgbShyVWM+kPtNilpwi28Rzh96Dh4Qn8WIFqaAw1nbhUyH
aFYjr2Hjo7MGoqJMtHb4YsDFqO5IuRNEUTEJCBButmlcjKFfJ0uZXjkM6zc5+cU+g2amklAmIWWS
fJ+eBQRHmdmp0Tl6E+puKq+9F7/oZxmacC1foK9DfCvBFz9WQ+pdmYdellMM8VYIF8AeaL3cV2eL
YySEY0pgHdk0fpXfaJ3RvPW2XuOqM/oJViW9Z6WM+qsG/om5dUSXOXE4zRJbGw9mHUxOalKYjcze
9DDFD+R32vtzfd8UYy6fVtmfeQ+psUBeA0csM5LIIz+N7TDRcEY73EojXwvUkiO3k4v5Rdc123/P
DZn/sfNK4PZkiiGPjNKa08hkpv5VwNeawhl9OW8b2x4UROyG+uCu0qfaxOJr6AJYRIDOBYAe22yd
bEOs0YzNrOtV8sNUtTyOWQpKISzAJloqSrB8eJosA77v59v/ol9GdCAyGIhqeMwe0Jc7fb1MAWnN
tnp1O8mhdgAV9ZwCY/H0Paho9QxXFXstZ/VXovS6mx1V7mD41Qe9wbWKoN3vZ1sat7aR+s9ZNaK8
7mIoFuInd60IOb8KaFHxz1qAkK+R0J5F5BSZ6AwGubyFOu8c/KIQ/9Q0uw8zpKVtY+r1Y5H/R1ku
QuAKX3GYMKK2yvpna9JCqMe408bbokW2QEzNEMW6WUVQ/MeDQWISCssbrmz5NeT873Fj4gCQDlAm
+RndYu+sP9VkDQRsv1WHyl7Kr46HlGCYMjzow06no39lB5wHwI/ViEU4wtMVBh5/ugG8PtCY6Onq
0GDQSB+sEnqokK1qNrMxpWzQAOGq/5j5r2uuHRLwDew6fENO10zMYWxb3GMOAPCdbwgzyWXT+Ele
Pdig07C90mTxtezJtq4s/LdXy21IqQbiZIWFnS6M/EKA572hDnXfyY03OvWyg/MtuhBEhXetW3Hx
amnGMlpFLAlUHKSTs7MlXYBIFXXvTWlP6WbK3WwbkAbs8AD/LRtS/c/P8kfb4WTjsB6MCxYEDLWa
op4+nSqDEdLo4h4kytkFvkvtnCigyyvi/gtkMnuMPLW4y6Mr5uZW5lrjHgvMS5ovbSmpudvFSH7i
mmIK9Lk0DWm13gI8kkED1Dammzk/fKPQf7VEtGlrzqg9bdyxzr5WGUS1LRdeEByEX5lPqIihdplX
aAYcKxm44yEQRZm+BvOChtau6mPo2ls2nB2/i6R0jF8pY2GCB1rb/TJGra764l3SgoLv3iYOHOQy
c9oU4cqaVl5VibiPWlWqdxNNOXGnI+BW7LCA8ZJvOSWvuunAZG1aPNOSG6zohjay7NkhnhNlzeNI
LrytfLBbkWwtUJLm6A11C/jBMiiCqhQCeTUnFVhlbxjkVy8L8vrP5x/rL3uD9mBA+yggx9TP3WQ1
w6YcQg7gZq4TY/lqppkBjqzU/4yTXNRDMefmlYN+sfcZa6+6EfRwyGeccxH8QAzkek4hbnJpFA8g
SA25A6uo/9REL+rt5493njJgsPL/YwwLsW7ShrMTXtZ1Tw9hBu2DTadFX4HWIRL508aPMTcFitls
qw51qzDQymu0lr88KGCjVdIT7RHq7LN0xRGjH5dwoDnkUwwKw9RvE6Ox7u3FHN4/f8z1rzo7cSs3
0wd2TX6CbOTpiSswl6Nek+6Be2QMW7POsCTB2Sy78u3+so4PqpnRHVhOMLZnj2QEHerOtfAPCYIJ
9rdBH0bntpS2rq5FyItbFjUT1Dag6WFaQCg5i5BCmBhcYNtzAEIePzKLHZ/1xEdJo6yaBfPagtlZ
MA7FlZnM2X75QHCyNekGoXNMMX+2rEHZruQwWU9NFiTbIsfZ07VajEylZTUHiPNFFVLMeP9qVWof
Pv+I5xn5x+J0RVfoKMwkDFlPv6KNGmDedfH/UXYevXEjaRj+RQSYw5XsoFZuSU5zISyHYiaLLMZf
vw+1F6vbUMPAYvYwHldXscIX3mAejQA9LbjgQR7LqPOXoT3MyL9az92QjfvJaywsuDSnugvg5RaY
DDv6jUgWf94KR40OdXQsFO+ybhgf8rzyzc3HP/Tkznj7nQFtJBJSIILUrd7/TkNg5oPpu3FsZ0//
bFZxlkV5N/URl3VRbVq/TZ8/HvH8s1DhphW0PtKrTtXJiJTidJAPrXnEqmwRD301d58SUyvmzeQN
hoIyphvfUBBOxMHyOvvzx6Of5ODMF7Io/UH+uRbZTytmsxqshnaAeexXAfRuMpwfXuwMkVahOadh
5bmBsRrsuoKmfae5y4V9cb7c1HSpL5NGryJWb9bZf3SRmKUNZHyxjqLBjmaoG6wxndL8FKAFbESN
b6vlwq15cnO9TZh/IF1E7o76zclGRBayDzCdt48xNj1TlHv28EmrM+oPdirNx49X9+Sk/38wurDw
rlhk8rr3uwkLP93smso5qpky8f3kKe03ChEIHLuWPt3hL5cQg6l/p2kgje0b/M+DBOefzpElzbSS
vXakZZG/ahqoiIh6jndto1L5jznD2xxB9q4CTUawilC9n6OJAMWogMEdaRsR3WaTph3dIdYf0NUE
rpdA8NrUXT9d6D+e8+vYsytxf0X6u4TWJ8+fmaRua9axfWzEEuCVYCPd3/a910ROak2bqiq7nx3S
MvDONVxpF0dsoXyZ3z7+wn//Gbh0raJf3OfGySfWauSPJs2zj4OlGcifWfnORegZiTFRaTeGStxr
N5ubH3OS+veglmK4puklDsJpyWf9CGAxeB0NjqlLa/n9R8AjXdWSgIGP0PXyYMxo/OwRzhDAcESK
iOYAQutxySe3guqSI88SjOOyXihJcQU1Wc4XHpu/HGz04XivaRKjJXrKxLdbuyryNrePssxBhrVp
skN329xmXpDfqrhpL9zb58caFTiiIPTLGZV2zPsFSDJIPLjvxo+LhG6A0U7ZfNELQO4VNYr2wh1y
fmkSiXC+bNTniUtOX9IgzhOtMZv8aExN1T+oNlus/dSNw8ZytQQTTD8dvE2VSPnNxTroa6APaFtd
SEXO7xZ6Q2QjXN6U+c546Ioqo1Y7c32s+6585ff0UTaOVhvldekv+zgW5k0eY+7z8YY/+7Dc0+z2
VT2TkhHE8/cLbfAoDWJE2AEgxVTtaMuG0KmRBlVNt2voe1+Y5vl46EcAoF3x5eBbTwusNTr+MxjR
+FjnUxIflNVXL3YD2gxhJNGpbW5Py781rkCzMyQLutZAuEFPA+sK5X/UmPzg2Dmq6Q914KR7WXi4
BjdONY17fXHt/MKynhaS3wZdidPksuysM35N4tI3KepSPBWGKTD4wc6s/Yomk7+8TN1kZ5u2I0S9
NmVQ3FFAgE08B9jNrjLd5XSQSrZyO4xuol04WGd7HfUibCBIogDNAjU5CU+CZHYaKGXBsfRU/ylv
McxC3slHYYiU3n4YZE62SoOzOFZDWZF8e+kFltlfdgAsdpBbOhxiOhQnv2AwSllb8yyeBhy4rk2R
mt/iGm1NX7Uij3KjEJe6puvf+EfKsX4LGolscCxZCNNPccpTjB8AUh/BETn1RbupraI8FI3vc5on
DL9zf2nsTZLizRxRJqDX9PERO7vLbMgpiDqQ60Bpo3P7/ogVxgCuHm2tpwTQT7Ybc6/Yd00ukr1D
D+nC+TqfKw646zxXHI9Ds/39YIOl0ioeZf6UaZo6NGCwXxZHWv/B0/saoBK3Q1gTwDqyQ+jyfDzP
87dz/aZohxKHASGyT8e2ahR4PXRCnzJkcD6j+mvvsfzSD2rU2m9u4tSo14FcULEGRGes0t8TOlUX
DvtfDt4qB0y1DFr4KqF5EhBWLm4+6LB7R6vDX7SlN6zUczoJzXmgIYA6AJrpRC8pLPrVMnbS4itb
q/IpNOSYVXg0JeZtO5rLcmHbv+XQ73chmh7gC+BDvFXnT7ZBpWqzGvw8IIrjad9iu+3IDfp73hAW
rT5jcI7/cIx/tND7G9/tUhlhoNNtE9Bl4srHqgV1r2yMswitjgy9uXoqv2Bt5lvXUHo0m+r4jChu
Rktg13vB9JtC9PCoEJVfnnAIbMaI3pRstgnshdcLX36tr57ODZmYwOB+NXnGThY9y/LF8NTACXN9
rcVsz/IiF3leKkmegiWfCtT/DRvhBjRmborZhMDhtfmtpw+XDCnO3lHbXcuHIAddG8GG05p3z7Pj
uXClj2C5HDrFhSU+C9dovW2nj2IIS98HtyXcNnv+eBH+MjCPGhUqqHDkIqcFBxdp/DrmCjoGTmtg
0wKL4yutgHzYoxKO21q+DC+JSLTlwrE7v16IyHR6TbR9cbE/LVJxEeCgW0ziSSnHKJHEN2QEYloa
OLNO2YVC+3lkuppuIN1KmYMkTz/N8PwGlNKAnPhTXxTiF/CcLt+rIbPUw6iNgbOdUQdafWBcEI0l
cNT6GS01rdlYRi6tTadL7cK5+tutQ7qyPmdvaIbTxEETQtlycJOndKy8Tw2v+X1f6/CyDAuVU1TP
ZUj3cDqUpR3Dl9GGCehdovYff/03YbGTI/AmirESaymQnWKCweci16REcBy1vmoOdqotfogrg4kv
ELzFZVum9YCYXpq36CcOnvNVOB16h41dZP3VVGtV/Cm2ZhWHml3gTAzaOgFOLb0HE+esR0hSSRkW
lLFkFM9T9TxjqeBEOLM76h5RrjkNe7sUd4tIil9eT+BBsbuybtsAadedyK0sffb1tE8i4Bs+So0O
6ll0EHJUpVE/jt1rw2iLrdODhNwljZbOUSyBXOydWmn7vvARTXdiRPeh6+pxsEH3pk5/ZEYiKZ33
GO3k2WxlUTew7/EX6Tq8KB2jS8IVVAl0JxgzPSS+rR7BiQ/zrYI1N276WkvktW4suvXdcgp7vu6U
bc7bCWMuvDMSvwYkmMrlAeNP678mqAyoO3mWfvr4471ldacfD/lrXg4U3CAcnETBQ18Xjind+Kjs
av45V6Nc9omvuS7YtD61oxrjBsgjM3zBsOz8sn81ecoEVulBWezyTrVD2A5S3dvos4pw8Ov+BzKU
Mo3yuO6aCwHFW8/l5OeuOACDnJ98gZ/8/pFPqwlKhwi0Y7JU5bCBtAnZqBbxrDO2kyQ3gzkU8kGo
Tvf3GuiqFmeekUymK+PBDhuEUUmq2tEaZKhNvW5v2do9raUuE+EyWsbrEuvsA6vQm+/GmOXPXqln
9haRT33aGArhsS1c5PLBafB032qgXRi4K+G0oRlqSnb5kNv8H8osh0KyXmGTDLPcKhAMl87/GtGc
LgYEYHJE0Jbr2/9+MXQKMhgcBfGRVralf+ehw20khN+YCFpUc2N/rWiOYRc8zpV+Dw84uA5SXauv
4UPpoxPFA16pNVWfSznseaALbAOTLIB6XM1kAu9/mKs8u3Znq3rK6aC3D1abLN8yWCvpPZBj5wpa
T3fhHT4fkWosZTcCexqwkBPej5hMlmrqPCifYFWZOj4+9F3n0hvaUHQzLab6Erj2bwMiBMR1R3eS
WvT67/+o9wGaopsQd81T6Y7+FS8gnixzT5u5AfNk7PUubrqrj8/q+TNLKR08Le/43yrPhdDKYDH6
5gkp8c4JbazRu8JajKgvqyyy+hK9xZbm1oVhz/Mm4pu17UTVDwnz07CihPDhO6lXPY2BjL37FAXm
OsqCSf7EmQhOMi34JUA9ee38Ljgku8DCzL7tLzz2f1lwTjzZGy0Y5PGCkz01eENqtkQwTyiB4U7T
gXnjPky+uTak61rWzYVw+i/jwXmlVYO0J72309xFTWLUEHNqn2p8gvZlHf8XVCC8ICd1e8wKk6eP
P+5fHnOmRiuWbYPY4JlrZoXu0DjPlnyKsSQwdtmcQKnxESSPCZKtedcSbyRbYhzDvBmoJ/MoDXWR
PsGTUvmFVPlvc4ffw/X4hnd6k9D4Y3PrKKFgFjG0TyKOx70wl+bWyg1rgc9ZP2CdCyj449m/dbff
X2Ur048YklOMuNapKAcdKxslgx4wZmrjkBknuvNKgWwKrpbGo5aetX3rY8wgGFrHTAi0IXzSBx2l
wCok3h1VZGbSRypbrzQLWXfDg5iOaGWIEHhOii0tG3ddUelVpPcL8IieaySB8dVb36yhzodd0urw
Ckcf2WlQmHXnPAaTd8nv/C9neEVO0HAHRsxxWkPaP1Y2sDPNmlxVPMm2L170pHB3sJlhBWTWeN00
S37g3Tt8vLh/SQxph6wUE0JFF7LbyaNZwq2u2njxnmyUPZ/4nKAZzMn6T46tuXe1LvtCR1ntkqBn
pYVwm2tpGJoZxSCZSswLjfmfzxZdIhOHHt6sVT5zXaU/VmEOVOp1qEA+idTIcWCeMScucd+agJj6
5m2To2V3IXI439JrORmqDQ0MoNWnRBuEHMY8G3LvqYC9oqGxjoQrizB/SjN0OyB3ttOF0Oo8O2FE
C3vEteC3SuS+n+SIawrAN0bM42X5lqTKjoplSd2wldWw/fgTw6vgb3t3gNBuRsJoff+4tpjn+9Fi
J5cEeUnALe0t/ffEVmh9wMUHW/xKGaabup2A3TqgWqlSE8O+MUeWWiS9sD9xsovgK4pyWqeHnCg5
36A8qmGkEHdZceXUbqH/4rx1LrI32eBv6hww3Xdlxlh/OvECMi3D1re9gu0uricdJ0IAo4p4C0X1
6aBPqC+8CGUJ+35VYs7DxoHCxkIYWW99p0AFJeJ6MpuZOH+gfFdsAFhp8zUGHeadKcrO6SNEm3QE
+G2nN8ko58D8pJGj8RA0yfRCjjss+CDaWHA6pRXvMMbBDhp6Z5+HWhZ7X7zBGu7XgD6/asGm7Jxx
StRGZlR+NyPnsUD8B2RkKDR9SuZoxLZQ/wT5U+lhTsgZR83YLkdfk4G3LZxgeE1s/C03vlPrD6Ua
9WdjcozZDZ3KHuJDltVNfOsmwgczmxrOsfTjrkIQsDC+OFXezSDCjfgxqyfIjCV8+XZTW8r8RTzq
WJ8rjmF9UwsHu1YodfJ1wTTke9tTPtv3utHdcJ41BGXQkFjCPK/n9KWtabhaWKt/xRhSHlNbyDmi
jxQ/lTkFKfRV8zwqB8p0m1oW3Q2qqnUWpXLynlw0/D/HYhxeci+Pfwx5YBQh1feqPAymEF8b0Hm/
KE0a8RYZayme4dUvVlTm5AFhgZiDFWHao4r7yhri8T7Tx/oVCRyyqNnIKP9KK0gwACiwH0HYw8SI
a6Ze2GzSoNMVWvNV97pAGPFvEiPJJJZ1Pj5EWIgFyY4kUdh3/hKr4AgOAU8ATS/dG9+cx0+UO+ts
By+7uiFM84OodfHs4FVIkGWZ01ke3aVSagtNSagwy9wGX3tic+/Jw3XMC3VUbv5zPK/+3jfmmN8z
qWSzzIPfbxdQ9NeAnEsztEe9H59nH8rcZllwrd+2cS5/NTGSmIR7+rhEdez1xaee7qGJY0KNCr49
dIb3glV3/DrapLfPkHOn4cbXc01GXtPHyT4pMa6lIDMP7SaW9bxEDZRPW8EucBTbnG7b91bRDgFL
bujlNsMncj1eAkfgNFXGtOlpt+OuNyUGuVjQIISdrgDFKNMlguOuORhfhwrbg29GI23zQSBc3T9b
LP9XKjj18GonHoaaIUYEZn1IRDHe6oPR1v+JEZjukVbsglbV2OKciNF45/3oO5GNv7sktd37DhnM
ZVcidTCHjeur61pPgylc2RsWnwjBUifvgofGjlvnJhetPkFgGWDczS3e29E4j2RNmxjbkHsUD53y
mj9YbBVOG5MbIbBIebIgVlp1n4kVrvyYjPNz6eQJzoF6ow7FIkdiTaXmJSxAP+qhI8rF28yLLb0n
pPREzffNO3+jlXo3RKqV40O7LItxIP3R9u6QOcEeCiqYNCVcTFzSfk6HXRUoLBJNWcxoECNuIQ7u
AgrtZbCboL1nvnH9KcuyiWyyaJHHM6TpPkKPEMbWLlX5S2m4yFx4Ks8CBl5tYBwrqIG2O03w9/e6
RbmkwY56BlhjOscY/dEcqkiMINwAs+HaXuBo7eMizi8BGs6eLxpV4H2RDSPcBvC7/vs/3mhAaMIf
SPCe3KLSfua1eFGULNKNiRNYdyH8O3ucHTTOSRPp/q3526ltom5jwwRPxUerYqh3dbOUrwmpjQzj
2XGeTNXOFwLc82ibhoRDy52ZwZ4HRPF+dguVJfTDTFxlEHreog+q36dTXf2EImLcG203XetuZ+2N
xRnmCDmqWIbTYH/9+NU+zaxocgNZoXbJrU5p/AxOTZezhDpUPpuzVZuh1dAFM/o6fdXqItu1ekYq
tWBfN+GXMiLi2Jb9P7ekIDNgKUTtGpJZcEarK2vAn5iJFc8Qc2W80zNz+qUVPV2KvOXhvcaK1LyQ
T54XUh3kBQlImTEJLfnO+7XHig6hLW6Jp85K67BwcHzJPCnuZCeJDTARbO5HrMX9zdwV3WtTQwym
3D2DKrMp9v5rXMj5WhXXyXUIRmHbvf8x6KZRMTSr6ckfUcycM0NFCBwolBwc5R0DpV2im//lXNED
JL8DKwSq4BTnC2LaW4remp+cpoAKLRPnqrTy8fOs6vgSR//08lg3GA1+yiGrmCQk/feTczNfi4Uv
6ufeaU2xCSwVICEp8eQMvEzdJn3bPtKALH99vK99/to/Y1GGtQ14AjT1ifKhbL4fNhkbxOFas3n2
4YvFD3FVsZ84iN2XxUrEvhFDLTZlRb51Z+El9OXj0U8XeB199aPgYAN/o+f7fnSiu3hoUGB8pgiE
UHxZ1d4RFbLh4HYDTjUfD3Z6c2HbR4kL6CgROSrx1kmQ7y15Zrnwn57NUekTXk5BEoJbxGiUPpr5
aosmSS4MedZOo5VPWo5nIExYtPJPa6CgLMcaCLR8KTUL3edw1eeysEGqvIywTJbiCnTkaHyu9YlY
nXh+CTYAZqzXWpi0PltfGHOEbJaHgE4C3ywUU+ZnO7C25q1jxS4PrCW0LkpK1OLIsIdghwwWavxI
dxXimQdJn8MhRhE6LJCic58/XtLzTcv00L0hdVqRx6eMhj6L05FsRr0oMZVPK1rxtiVDeMnVNEfa
1Lk3U5onvz8e9AzWyYD0kFbaOvUe1CnWPf3Hc1f2wm8Wv6pfsB9HJ6lsEbqKei8VN8LpPeeQYOa9
waOyhKM9t4537RsN3k+d1lp7ZLeHBh5wPzd7EtrpKpiJc67MWVPT08e/c33u3x+tVSCVq4r4FpXE
03J96gCJyWVnPs9t1SCXTLVE7S1oYheuxfNDxDgBy0oWTrHxVA/XULWg4myZz4PssnlXLd5PB8xZ
GhmDTpvj3yfFdch8SGI5vqcntswbu0Nk7VmrNKyrclElBw/TrPnCy/O3Sf05zkmODIg9K0Ydhw2y
AelDVgGJECKUMscb+j5AyT6e1t+GQ+BatwAVws05bc/h3eQ1k79Yzyn9b4K2Jr1xnLT4oSd5dak6
er4vKH2DLV9vXoY8BSCkWaW8JDXJNeJ8/DZqTeyGA3XNT/86Jer6Kw1nPZ+wEU4eFCl1lF7pIr+I
SRqYwvZq4eGk2xalWWu+fjzY2TOyKrKssj+0dnWClJO71UWh1PCxYXyx6rxvN0lZBa+kfsiS+709
34ITS1+cNGt+L9CxxgsH4OwWWgcHggidmL4vL/b7+wC4gLXkVCReyJswDgygVFsw/PwgzGJRxHvV
5NXBiN3l8O+TRmOAGBg43Mp5fT8ujBg4idBMXxLVxjRzMP7ZVl4vXhZ8lF9q5HypTvS6m4a2I91/
fs6AMFBIATOG6h2o25PRPazuNKuR8KkyyqXWmMNemyrtu93J5tAn3aWq3NkRWccjuGbTAu9F8Oj9
bEF3xkkJsPAFfWVfu05Go2x2Ux8X4GdQxgg2Hy/u2SlBW2wFX60SVthrnOp9mS6KnARfGIG2QpXU
Tkr7Z7A0l5y4ziSmaceveLs1tIQlaZ0GlbadFLy05fzipxRI/sMZ3EJ2V/oCs7t26O/cglraldm7
Qby1aF1RZR1dKeW+coL5uvBSpwgLd+yWqzh1FKqsToMSCsa73ZiQ987tci1dWbQvvp80V7WutwYe
Y1pfRvmwYLWKyA15fagqcnq1h6KPmAAedS6+9232PUk7ZBo+XtmzD4moKi+GR0y/wiROuyUtsZyn
EB94WVzNA48xeV8N7Cf30u0vqXGcDwWzn4Iq3kVw/NHyfr9nxsUUUPGS9gV5bfWSJHlgRmPaPWHw
5/S7j6d1Hmu9qdRDS8L+hOzoTVDij7AAxG1K8mi2L/1KRtvHU1dceaMdWBFSJ6r9Hegq61aEy+Ls
E6tvnsH8L1TOl4lyhxF3JWIP1bIk1UbvPO0466U0I092E7CBQdh4D9pi+ZEJn14EbpLmb4d47Yru
wdzsNIU+ELrRSScfJAyb8gKi5ex+XT0vUMNZKRMEyqeSKhzxNk/dsn8xvG5A2g/HFETtm/5xMtv6
y2x6zdbGGnufUXe+sF3Owub168Ej5iRSIz+L0Y2glCLGk/GlSajmoSrY0DrHb9buozbVZbcvE7Fc
cmE4u9LX00j7EOoQBxSo1PuN00ufRxLO8oshjX7aa/Q0QaU0GZYLhGvjfYXDzK7o8n9+ShiXBiLK
CkQD0HFONmzbOiJNrXZ4MS2MxUO+qn6dWMvBh6HzbSBDxhvZNS/VVM6OyRodwv+iYat7RHAnwc6Q
TG2mUDd6qXqqmvh6AeQIg0Eryl08ekWz/fiknGX1dC094CMo5fF4cK2fzBK0Ebi2ak4+zaDVb1JJ
M9pIxuyWWt9d2tZ7106Nh1Xu9J5SnXPVM+V72Y7dv+0sni6Urni96HQBeKZm9v4jo5WSOE5DE9wr
CSt23kyaugtMdBCKDp/ZyEXxtv63uPJtTJu+EkZNhCmAAd6PiTJhifBxrGGE5WcKMgzYVpBZbXI/
l/1/H6/zyWdlLAAAWJa4QMnfcs/3Y3nSkQVWtwEqzHr3Y5zKeNujiI5Hjjfrj/86FmaWLORKRmDE
0+S2FIXmC29Mrv3YQft3mBxExRFabjeq8UF0fTzayZ3AzKCBEvrAteacAFV8P7NVSdFFKj0+NEVg
XxXB3D3q2Sw3WA75G9MsuwuuE38Zj0cLWDKVh7fc7/14lcZlnNmJe0CHbgh9+OtXg14jWqNkG+wz
vL8vxQV/H5HuPnkVYBXnZIaGCbV76RfnUEnnc+pL45GHu7uGeTpGrTMO+48XdN3qf+SK64JS2wSR
jMDAyu04GS5XokfcDCePHFTIBt0iO9Qcvd5afW6Esa7NV2mpFjBUQbGPA6vcfTz86Y3wNj6XO8sL
b4YK20kwWboIt2mq8A/Y8SbfEl8WN6Ka9G+UFMpv/qApOouBmUeWU/m3pa3P+xiA6XW52PqFn3Ly
0v3/l9CFpR7lroKaJwmmY9FcnqhlHyrkmjdOv8w/UNXwdi3aiA+U/HJQWigMX+XIvP76eBXOzytE
XJTTeXgCoFCnwmoL7YmOcM49aBDDr8H+YTSelOmzV8tL/OL1e55+b15Vvrq+fnb/5BoqYfOQHjFU
U9nNbuzTesOTh/sthh57dwbv//HUTt7Tt1WFJ8e6gh0kWVin/kdshAZb6+SzwXY2ZtuilJl1Nz7O
pZHR6e2mnekOR6xqe2HY82nS/cWcj/rDii875e0AyUH4JJ7sg5cmyVeaVmXoLv20m6xOj9DONC4k
DefTRJaByBYiBbEtleb30wwWWl6aGK3DUNhYXI+puQnsRD3FcRU7oSQbfNR6kzbTx6t7vnEYlpSe
3gAzBTv/flhRxfp669pch0O6N4R0Dn5HPIj5oXv8eKi/zRC0j09hidfLPT0eJLhxN6jSPsyy1X93
dC6/xBmFIfzu3WUKKdEtd5iQ1tO/rixFEdJslCkJxlbPo/dTRHBRxhgCBAcXPNWdNNEOiiotcG5V
ORu3GlDYqPXd9MJrfbZ/1lFJzVZIG6S309l6oIe6sh986FC29yg8hVKSCU3qu22jJBWWue1fGPHs
U6IFobNZGZf7h4v//Twn3IljfzKdQ+bNJtYpVZlcpbMeh0nR6JeCEeId/rr39wBSiX98zpPIj56O
iQ1Mh4qma41PpQMx5NC0LmIwEJDGIJzaIA9CIOGtcw+8t9FfEa/qYF5Znjro1TDFiL+nDuIEgzki
9AHawm0jc6F2ioY+CXTYVVk5b2sXCYqtBZ7pUWQrptnSZ/2Fx3vqIhMtYg0GtBjpuQqn7h91q4zL
7TLEpfxidu44346l1vqPQ43C7dZLgsa5smdZtZvZjmPzK8D+dIhsn315vZi1V+ysodfrzdA2y/AZ
+J9pPfO4GbivlJhChDooojKs8iL+VAMKwyG0wv5nWxuG+FzVhiY2Zpn2941VVWRmTPYej4MyuZHj
KJ+0bJroAqdu4W3TwZbPBcHXd88svWdlxwv+eFagXY2tsH6bOKK86s7QaRFsvqoGtK6lWdgUiFCG
Cj/3Az/TBk3V9Lncoiib9tei75LHcSlN9953S5QZWmjwD16qiydoLPm3imARuRSWL/QwDLjOYkcl
kYXPYx2hVOiXnwyjAoA95qP9FeXQlrKlYSxyK+ZYWXu/r+iwl5P2o5V2YW5HTTrGZrGQGQj57/ob
dMF9tDvLNgjBuhXNTerNQVyESW4Nd94QAJzIkAx07/yYnnhEoVTDGcpNTPcuyUaWdUH0/7mXrYj3
5ZAndy2GzG2o+834IxcO9rPAXnpUUoT2I/MMLFzAfxXfRJGhvASKoJX6USsaNJadoiyKR9JCW3vN
Lblcd6Xwg9cxyMtsNyWmLDfDoAEwHWUzBdda0+m3VAdBKnTzLAGjqWlCGMeB6vFQeXjMhKXZFPbO
cGte11Y36r2TADx7gIYPGnCQA0h0cE8i34/IF09R6otU/9EYQ9bc6R7K/ltJZ8f93QWpSCIHa6z+
oS6VtWyFVTq/UUFF7I47o731OkRp6bOoznAeYmcCK+e7S53vPKTBNii0xP1nvWin2YhsZdm3yqOF
3IfU1uWIX8s8ab9KGSxHG8+l5Ts9hXqutmXcl68oRWTqmznH2vdmVJweCY8G6HITz3WBA49a0LHB
dZcqsqjbvlZ4MyW6eJaJ5VWbXJuH4sabqxpL+dzV55wbO831SIFY6UKqzbn2zGkEzlmY9XA9Qm5B
uT3pWu9HrkzNo7o/eO0Osyg1ByGPd/IlzzRK4zlAvbWdpZwfOibf8qpQI2JjGH+B2YPA9qzcYbGu
JlRQHwFoGt6122mNjOp0Ln61MpU2HZNGalscWeXAb+sK9QWdw1Fd459cXnm5SlAIm53avxF1Pcqr
ajFgwPMYjk3YoHo93xS9tLufVMTS7ueg2U3zmOQNzZgIC4ShufKVUzuRXfbtocLagQraPIxziI4z
gvhaMOqopSnNaW6pDNjFQz5OBZxqy5p/ImQbTJsi5cpGmXJONWD8KEZvWVmze6QtbPsbpPOML207
Vo+po7n+TrT+VIezWTsplnF5xsHolv65cjFkRRWzDtowabpe3HWrLxOCQAo9RQP4u0lTnVIHYBjd
u6MhC2TZHeo0OGRIDXyq0KFG7dET/IHAGruw91wBFq1mq+yQ8i6uWxsDPggOrnlTaqsbQlmpAnAQ
7ad8W8T9lG1mJfXPQblo7WbEaQntsXTqKSN6aXnwrRYXSYWNGlWWZUGTGcNI095LHAPsWymF+19V
Tv4DEjF0SDu778HeFPaQbb2BdXhtx2wSdDB6MUTTUE9IwKJXiZa7O8VW2FLPErvGaXuB5WSbooYI
sAlfPNL/Xxpt8N9jIYLXCXjii9ta0onW/LYG5RRMP4c+4/axEL+8yZRInha3Rkt+CEYujiJJgs+a
NljFwUz0TO7RdVoOGduUbltcx18mUUhw0H6f/jflnn7nSUgoG21p+rvEzH0RJcvcD1u/16ZDEHT1
10IDgByOs9l4YKs1BT8usH63mtl5Ue12Um7jsqEI1U9e+hPTkYpaau3VwWq1WXAJoU6vJcgR2Mtu
AaQV7LFFRt9EtYNmRNBJ+EhLp/KHJMFKE1Eacz6amKwkYMWcvngIknz6DA6yOGZpnC47LXBl/WBn
UrOPlq3RNgwJmOPuMKGw/lvNqw1Wa+UyPxbT4tzMasSBVtPm6r8mVtM3PZFOvoNeHZg7dGrb22Rt
5+HMq+z7bs5dIxx7FzbcsJag9tJY3FuvAtgbekBdXgqqwL9Q5zPkYVq8ESEt2fFVbLTwSbwNv4h6
NB/KyMJwqtjJWpAlx6qpAHDFiHlfWQOLG+YoRN8hrGXbPDh2eTc4o/tpjBsdiql0gmua48LZuJ2d
lYc2lmN3sMj81BabxV7ftnWg4dSU9cATi6yTt1Y6FBD/3TTpNmmNjWLkdPQpQzdVznjn4LjyMJL1
yk2mV51OUbVcQXOWm94WgQimnV9XrnVrw0f8mbUxSMYEYW+8BcZSZSFyFd2TX9oeKFg/LbItiX//
q/fL5puy0P/aUrtVV2S0Og0fpPndME6c/FimcdMDMteLITS0vIffEPCx9lAe+ieQcHhNEf4ZD3Pd
eMRY+BR/C3LTWx6qwvZBoWYY8YUGOUsVTh0hDC9OVSMBi4uPFtq5oTyuocD44dlpNSLCP6o7pfnt
d03oY35r6WP3yyipJ4VLjTPAs14WcJWGtvK/WE4nu8gYy+FXphlTfuhxRqyuTKOJxQ1/wgqiRusS
L+zMpH/w6ZtnN37SjT+9QcCVTFzpqM9GrfJmK7pWp/halJZxBX91NW9aZnQvU9tQ5j5dfPXkJH2W
MkFywk1nxb6P72HcxtRPzOZ+7htw40mbG1moiIGtXyhKqHTvL2acb2TjDtug7oD6EDUOvwbeE7Wr
/Qmp8VFMoDydfHQR3BSe+BrYHQhAGhxmtmE/D0HkCNf+H2VntiMnskXRL0JiHl5Jcq6yy67J9gvy
UGYeA4iAr++Fn1xZVqW677V0dbvVJBDEcM7ea/uhiQUwPaqmmvO9pvuzF/aj3mXn0ZhrmxKqFdeH
spDpFtm6E+9LT1hPWdotzXYgRIiktXFmXxYEy3wPAlp1+0yxjdwSsupSdGKfBlJOU453qIKg+Kxl
mrR2CWpIf9Munn+XJwa6iRpp/G0bWE1yEkaHhNqaDbs4jEXiv6RBjVcOuP7k7ipV582mStO4Y331
zT4q2pG3HjRpPZzwTuFec3B3pM8dMqEev+SIa6hG4Bi5Mxs8FPpoOw4lyAh27K1rVLcxbOh437Ux
uYFZE2f5sQCNwYco8YCEVB3BONdzhmjMJKyt+ezajiFPKYMeEXPdxQ/ekmp9aGqJMQKjDppfRCAV
GEgctoKOx2pzkiZY6FGWfABFEcPKK3F8EK9JsRV7rT6WWxEk+CsEyuEFsfPClq7sIK6HNoHRhIp6
I4M+cjM16eugzitq+0myrW0/1fGiN55xh4epEHjSKuypejCAxpqdtDgXalF+pBZRfHQbs+nPVWUO
kQCpVRFt0wx8v6Jd1PDgDGMgIhpf/AJvcarHuiKG80FvjVhuMJ0NfAAm9sSd7LWGUGVLpMaRk/1o
FKFq2kF9NHH2FEfTmasgFA30AybwtN0lw9TLJERnjwBkBT+yy/ZMgPIgZmLx3Pi96qly+FMSGVOZ
NzsiO7xgK7pR+1RQXre++Sn/5rDFqBRvMG+6WtSCz9PuhtY22Bowc7WR37dcthvNqrkFhivYplSl
9rlrFvng90GJSKAbhwKMLFBGrR+Yv302pwCetKFubugumcXRtifU8EbQ8OYaQ87jBxiPXrBBBtDK
W1tUbGcoMubaHTtrtl5O0tXePZEz2lfs1Fb8bZFd/2GAID/sNQE67Yo18V8VBbpL1KAoIHP6vShe
OAV1mHFI7CPa4dMyIcYyEctu4lGzd3o1/17Nsvv3ixh/CiKXx14Y/QEFcnCoeC9en7IlKJSO5D3r
SI/Cy28s/JhWVLGBB06dK5mtybuk7Rpp35mnOGUaCls5mYfC0XpzR7gVXF6XPckjqpAk3SZM4V5I
LTf7RZ+Bt+AaSXqj94jmItAd7oMdjHZ9Axrf+Elxrd6Zczqnt55T8PIGep9aNE4jkCqhcdj83Hp5
Zp5NJSsFZAFK+na2y4mHIYp8U+pN/dGXE5NiqBEYp74VLVaHsFl8+zftltg+GlXqP4IHj+ebplPO
szuA6whrlpDfuNE4BAZurGW7wV60ktOXj9iEb7QjWz3rffjBhRyIWWlKXFQD7CR/T1hjO5wyj/C7
I0gnfdhRGlrOsyvNemcQDWhs09ktHufAH9PHVothXXMkBJJoj3iqWR2G+Eq/4U3hAjgOviB0DzQ3
KJNcjBrqaUKCzUtPWlDbn6Wwlpuiykya40upKFEn3k9Ukv0+VePD+4PnbYUG1wwKJKpRKHUQnbwe
Owkne4LOmvwUDO7J96r4BZj/KnuT2TUL85vyExhbfE+rygwxgn2prCLOSOl4QNyjymj8zQPfHlDZ
edP2FaaBuLzyTP9Rhed6VC5pi6HyRQ/6+tZo1rf0AWLn6LZBdjCzJb/TFknEdtm785PZE8nkMVDO
ZjYSNDrFHnvAcWrtk46P/+X9x/zmBaOoIdOClwwnH7XXRUeAbaEZDDVqOuIhp0PfjiYOBlLTUJEi
TKyY9b+J0fyRp3HsXak1/uvSMDF4v1AhHPTmrx+D0SYNDUPdPVrJuq/j+LJjq9DvAnokbFXjevzi
8ZjOXqFNu/fv+l+vgBYAtGSSeBCL/gnM+atQbtkoPypvdo+0QyDm1Z3lhUwN8Uoh0MYNdRHCjSXl
FSM0BiDbIZxGkLgDq+YHmMelujI7/2MIAoTkPyuvkXbixWi3LK+dEvgxx3mZxL6VddBFmtL006jK
NqOSlqtrBrV/PP6VQQkAC601Re2LtqwIgPYXjXSOMMHNCBhDspcOoGD8JOnJNGa1Fz1pUtZiV5/f
f/r/WIpQxiHo5Nu2bObr1y9eGIp8AkWXIhgGf1fGSf6dqutE3nqgHUdiSte8jKX6/8ON3jvN9/XT
46Nbn8ffr9ys4mStn5FpAk3he1kGVrqbTAxr0vRkE1FOSTY2li5IxPMSXNPI/Otxr10n/jKA915e
ftbUMnjAR49BgfGvhr929tUs7zo5ePVGpH38M8kacajZxVdXFuK3bUdQUUg7kMWg2kMN9PrWayx/
JQUO+qojlYYw75iUNhzUiVoNhKzzMEfzvVEmJyY3m9xbmNLl/+6d8CVjMKBljWE8uJzzmnGyAkH0
xhFMoYlet0uOCIZuCq9ermho3n7bK/CJvAPorYBozUtqovAktMiFeWWkpjvtrBqGMSukT+GsSu2y
u5mqEstOTzabtwu6Iu8+BdTZ0x3Kcf9GTsZ0rS33Jj+QXMiATEvctauyhkn/9Qtwwd8axFD6x7Tt
nL3Zs4kPbXb9e7cMlrNC05QTuKyWO6/shvI86iQVnO0ai8W5Am0RwbKmYlEYWb/VKoGE/n9+kDT4
GZRM/8yHaOYv2pSBL1iC/TE/le1EPdbNsV5zFoiMxDNfFrvZTqDK+isXffNBcFFahvh9UGigXr2Y
/hdhC/oPRXFyKkNLw95NzA+9V3TnNEnK5SjKzBipocx5ekh03IL/dzrg8rR+YI4ZpJoSjvH6lTh6
Z7Lm2gRXSXyvQ414PBQ03SgvlUZ3yPFVIhnBuIDbzp3u33/gb+8d7/efzTikENS7Fxtj3rw0F7rQ
xzjpSaExW1hJJiy0TSISecII2Rx7d5DdptNH/ff7134bGeHRHWY6WPFxSJ8uZwOLY9HcVnN21Akp
fCTeu6/3ujEoTl45rWoEjUF7o+oOfYlIqyF+kiYJJ1E7TpVFIYEo58gemqlONgtJjeV3w1eteSZG
KtH3RdVbB3cs1Jf3f/Sb9XFdLVbdFD271RZ08QG1tdSo/dktWyZcvBQpvsxkr+xMp/81qcC+FgL5
dvPJ5RyeD6cX/lwqp4xJ0Zrt3PZYJoDubQqrv4n/KXZDbYj8SvP8zWq43hqdpJU0sXI/L25Nbwif
Uw1i3sRGMlmMqLawSlouQZCGyrKt9Cf9Icvm6cqW4+08yRNFSUTTFaEoM/7FqrDSFpgZJ+PYB9Wk
TlRVze1g1dNtxtbra5dybO2B7mOSDsoqDvNGEy99M1FwRteQXJH+vHniOP5QiMEzoeoPJPHiKbSz
RqFl6KyjAabmGQes/GhbiRUcq8Ce6v/n4NTB0CFtZjBhb0StennnhHNIp26Q4VDcQutILndvHDIG
nn/UTOQKxHX0GMxnbKflFbTwm4HsM8uCbMbCiT+JX/B62llRulnNIfe4uKo0Q5Nv59aq6U015vTR
bb3b97+bt4+VyyFXMMgm5gh3uc9NCAZW1NSmY4/xO2qHOb/DxJjvlSyv7a/ejGPujFY6slVUEoi4
LvaTjo3PPVvq6Whmer6vbDPe5gDHNlVCqZNoHvNDZSTD/36Tq8aRXv76PDGqrj/qr00dMhBvQJI8
HYOxln6U1m45baZSp9ND49IuD8nSdS95V6ny+P6TfTOFo1dn9gRvuGpI2du8vnJLtcYDoLgckY/F
z/aSmJ8o15rO1oonXZzmzCOqjWwuoB3woOA7vH/5t0/7j4aL4zGoXBCDF8vXWFW9xunEPhKCGGCy
1700LO2yOQ2yMLeFqF46A8Lc+xd9O5rQOa5UGHbPDtu4ixkjU4WWz6ylxyZri1NpOJO1IffO6zca
9aX48P7V3nwqpJ1j0YG/vVrO3tgyZZDSEDC8/tx2raygNrR0sJIkpX/o1vKFyi5P+H9fEvPvqs5D
O4tu9mI4ZTU5T34phzPyPINOpyzpvZU5GwSU7So5tUk3XLnL9Zm9qpEFVIug7OBOWG3ll1tDoknq
mIE0nnWizo19OoDCPbYDDcOX9+/tTaAoxSLEUkx4+Em44OUur6f17+Y5zn+oPE17zDTh1puM0m32
KxHKvfcdoeZgs1CYA+KBsearzvitbumn5Hd0aWX2s6k96YYkjnvXFNlvX7a3zv2czjiTknNvvf6c
4D/AaktG/dxWFCdDExN0aKIj+OQTi3aoxHylCPPm80Vlj8Jp5eYbCHMu2VVEJALJVQHN21Ip7yS8
xf5AkttvZRjpPoldY/yUd5Z+yCeZ799/EW++osBbyx6rAvSP0H/9+3/NWUiwnaEi9OxMvOXkjmFl
WUiUHRW71Q2ZZumVffbbAbbeKoJaClyIui5P28tgkVMX183Z8pveftK8Ri93VYmB5cpIfvtIOVlb
ZCXRa8O8fokMwCZFX9bV2nPJjiabt+DfppU1PRbPlTP76qghuuphPWvV9NON7ebr+8/18vpESazQ
AmxwiMlQLq9D7K/nOmWJ3rMUpmf4utVXqzBtMh0dsPDmSu2I+yb/jvd52dvaVCbR+9e+nI7/XHut
LrD+rfbCixNUoTqNABKu3bC6hlkPSJIWCB1Fr12+DLKqn1Taq+f3L3r5zawXZQRzqERKzDHiYsXl
Y8/9ueyzcxbz2YcZmqbPtuxIghoU4Z45/fXkygR5SWlgnV1BAYS1YmNg4b1EriJ3NElZWfIzMarp
FtRPfATwPNxZXjZErnLLA0z8djMS2mxs+gGxmoen6srT/sebXmsJCOEJxWRkX0wWObqWTtCtOuNd
t54D+nQfNQDEZ3+yEag5ca5OgafJyIHCcuVr+rOw/j1frw+AgwhCUDY72FYu1n2BgscAVpafU7qJ
5BvQAcZkntDMCmvSfR77Ej0XvbeeIN6lXZYjjkUt3hSJRuN8kBOBWb0578ipzHco9q0IFJN7aBFr
n2kl5N8nkV7FcP8ppV78aJz/fBQMTXYrl2ftsebA6fb1cuplkH9wFXjcSJPIVkNIehCRsqEG3Ezg
Yb5B1lKquzxPkt9itNaQg7wAZduzoDzUZidekHXJR0tlSXnQctPVQtNlsbgJUCxmX3G0lGoXB00W
31RWQsr9RLP5Br1NlTylnZ2+qEwvgq1Xu/IJGPY07eLZ7A8z7VwU322i/U7bWBmQJ6w4nenU5G33
kQbFeIMbsV/qkOpdnUdCjKN4mOnRFzvVdS3IT9gNurnHXGAbvAndqb5XTWdsmVW19Fu3dLP40JjB
2DEqkcJsCKa17kYF3eSxGZxEhNpsjMmwrSzh6AfbqpuXFNDxRyNdxm+1MtyaJDNzekxoP0E9WjL1
e5BGq6Hm7IvuWLgWJ8WAKW8KbXvIzloXO/Z2LD25a2KHStNCCtPOtFI/PgVBT16qKg3CHhDWTOVD
g+gl/9gbgy4PFmiID3h0VlmCNwKjkM4ygN9t6PRswGN52jbru6K67csiPtowB1UY5G43fprdThkb
o6GjzW4QORyAMSGSqPOIdweETT0gyvRKPsohruqP2H+SZtPUC4GPuj+55xkDa7xxxpGicJAtw7Fo
RTOEcwMraSDddQrhIvnfML8SL2uanSqinI7nGCXE1H4FwGnrYS4HYFqOl6ofI/DzMcyQjr34EjrF
h6mwSLkfStP8HIxzn3yoie2cb1vmCdzYU1d5m2JR6FSqebDObg4TNQSe14ttRo/gG95M8UmmS7GG
GXuz2C9J5qUbevgpkKPRCnaeBLq3N2KbIYLsfgbQ5ItiR/sf8hlIWtPckMzs67vOWvrqIKtOT7bs
bEiKM+pu+DXNSfdT11sn30705Ms724vb4mbxY9vYa5PTGbdB3FnUZUbXf1pGZ2mPwYTUxfEcOX7K
ltIybqgilj89lY56CHCCzsk+n1rBWONAeO8nhFC+jJ1K2nM7BAOawNGqviHv8JPfqB7S4pMjK0/9
duj0Fdsat2AMj6x144OVdC0Z0mNRI1CgOrWXnDw4pSprvhutvMq2ttUlw3EOVAKfKllQiVZ8A20E
/laIKI4VUW6iYZY8KnuizI7qQDc+8+Fq1n2sSuQb3pQCxS8taf+kHSvLKJlWxVOR1bYZLmM5DI8I
ocxnP2XauxMyH7aiKXXjIUtHtGaxAac4mj1mli/5HEuO0oQwuQHJCov9y3B5SCQW23q/8Yql+rSy
9x6rMkmLaEx155FSnCoewQXr5WNte0qEJZVPcWySDNzmlGhlr0GZbqSBWwYt3BQVcgnq70zX4jt9
wuVbbeT6L51AgYwIcKQ33wZRgNvVe+Hv4QAHRlRYcTftY0PGI9IEYmEj5aC+xrAw8Q/awZD0J0NQ
iwmBKumfgXWv5UE1ODdSrzCukdcFKp8MmLg+dz2hwxt7Ssj3XYRlbHJPx9eLv3P8qERHabvT+6X6
qtFJQQhKmiHfhzN1w4bvoW9v6KHG41bvSMXa6Mql9mYOaXoiU4/VxGJh+I7Dt01CFPjuEEIXC87G
aKt+uzTSc3Zx3ToNsmNZqG2TL/EXkc2y31DYFA1tq6D5MmFa7TbAafsvc9Dy0cacZ5+tLAm+5iMo
qVvPTIJIT2H4nbQ+jvdBY2v6ZkrEWB2oGAE9CkuKuKd2MbNij8KU3U3VEgijNjnpAkg+Iap/NtJ6
tk8Nyafp0QS8e+ycZWw+tbSwWzOEW5caEVLK7Dawi3E+jSzsJ41quxEBwazd7aqHfwpK9JgRWzVA
YrEwpMaM3Fhf0wo6zr4NUEPvObHlXuQjTtE3qVojQlxDwNMJZzQdQKSDqW7ug4rl7dnOSrO+a0fh
iRPBasiE8tZsK1y7c68dmrRNXmLhGBiDmbcneztUhq0ioKXIj2ekkARm0of3vwSJGTyTUJstG32u
Ko/8dHAZETJclzz5BAH9ETm7Lw9ZapMMhUx7QD+Vj9R+Ps7DEDcfRO5O8kzpa0FDXaHMQI7VZLUY
vko9bbOjBGRwU/pBUdxUU69OFQhS/fMUKPvEeQmiH9Fh2hjN7tAa7Kan7mgZAN4jzvdmdWynacg3
kpjSIHI4t9wrMs8ebfCO9qFvZi99jtmSyrtVTPaVCaT5MVipdrtgfy1P6YyP+otDlUNuU4iBOqx+
rTIiH0Bd8YB6y+hOow8cryM9LtvquZMY3zk6aEBBza65WR0xRzzupG5WpdtAznNFazpogHCeCvyP
2dLu1dguLV+ysovhZgF3531Yhlr2L6Obei9p2TTNjiqYPRx0+HG/AMqiBwbN4aIyiO2cVrBBA7iJ
Vh0FoiZOFvvFqfr+B5VS2UauX9ovQcNP2QQz7L0dGnHDjpSbOMbPNnWN+iZYwCSju0eUXT7D9mvz
I1mSRvo7HmPThiYZ18+qxPJ2SDIwBBu/rKYDIEzbP1pa5jyVBrXJcVvNOjUBKsDp2XNm5Wz7utes
w6x5nY3d3TbLM1n38nvmZQTG546ma+e0AyxwtkevTDaEZdneTTz5+h5oBYewpgbc+6grPdjPtHUA
b+lEEu1gfTT1j4R5ItnUTUfcl+dBZdgoNCXuvmQ9NXbr63QhBsVBFooBKH5jI5PDa0HV6wMzVJJF
epI023QiIeG4xhwVIJlTAbmgNTS9xVXuV0+alaPKbLXRjndVbbHgdx2YM1Q1pozMrDbTvbeAKdyx
R5wQJII5zMPJAHl4W89opTeaTPpxayRlMkbuMDjPKpBzsmn5kQ0s0c7Lt7IJyh/d3K1G7mBCuDhk
pbfz7XRiG+M3MTu0oEO1a2nBo5nMnvjh5U2mFeyp9fG313hIxZohx5o46Rn1wyk1/fy2txfDHEK3
WvLbom5L5zh7fhaVcZU5W21RFnxLq3bn0JCecDZ121rxli3wjPrNK1wb5anmZd9I5y7Z66ZSfSwo
oZKFgCxyjLLan/wP1GNE+rHyajCNM6zEfUViO1s6OlrBXhuEVyOdbJIZ6VxH2CTunDYoAAyFKDm9
O7w8RXvbZ1RMPlNByp/Apy31QQU9AFN2GGYXSfByX7RmQuMOtLGszM1Ey7w9wHwl4qvPSkfb4kVD
vd85yNSm2lHTRgI9UHhjkZXVYdmlmvxpZk0iQ69tLHvL4Eak5pvVTGGSWvaGCadyvxWFXfRbQhRk
wUxFaS9SpgfwossIok8GTSSbTlriNrNc4X7wWvxnQagjF27PDbHZMPk1dMGblH0ZaeZabqC2Lm3w
07r0g/oWpXnbU3iNtS7fNGyOqxsJcD5nzJYaIguk1uuOmyL/J6IpRofNo91p3qr5BZ6Su1U1I6Lu
xYPqa6eIjAagzTbzXDI8LEUKmrvk2vxTLlD4Imwp8tjpRY/aDoxHcJvE5YJp3WIlMO/aQIpPi56M
xQ32iqDHWiCCPqlxEgHluFkqI/3mak7aH+MxmJm3qIyYnzV/KAC3WuveExeqSLYCIEwKh8svNS8M
GrCS9IKW1Nqxoo5QZnN6ItEgyjqJ6kSW4ObBWN2mhLH9QIjf0l4fAi/da0U5HTIrUC287KIowgEZ
jn4jF6lZG7T+WR8ZFKeqXZWxX9uQQhY/cGniU4duXppT1vWu3DOIOgf7Uq70TSwCq/g4l2LR9o4w
KiqGbdptTEBqwYdpzNgu2WlaG0/VsmpGy7lOi1Ma92AAVDEKsUVg2x7cpMz0LWAsDngGqmBSJQrE
l5HTNDqdZlpBWpyFThd0DTNZF9SbScs98GL1UMgfvsaGJCwH31HbJAhKPcJc5rShg2ltPrIfMYfD
spqply5we1CBmhejgKWXSNLSSrxbj4wkgmYYD5zCKPzbOkjsZctTxpuckug3hUO7uA+Va7L7XH0o
yVnMlehwG7l4m8ZBYfspK5UxWTXJVpb+kj5AeY13Abv8pI5GGfRPXmxO+amzm+zByGZv3pYzvtgh
HHIs76HZjnmzVVkNAHXqx748iKnj/1/rwv6ZQpNWsdnpkfUjrh0dyOSqQP1eZa7zNV5mdJ6xuWj+
Fm0oO2fSRFoFLHlYBsjZrBvGJi2YI5owI0ykuFGZ64lbzTWbW99UlXlIBCFxfMn4OYkvB4krQ5kq
nfdWzcVmmvr4i+sj/wld/GcRjByHJ4m6pNu0UtXeKQEU521BIU/f5tEeuAfLVGLLDiTm6SO4dp9I
8W7Rx7pyKk4s6f4W0vlSR6DEgpeeGaSIUUG4Q/9zKJr8awfuVj1VZYMlT4/xF9Yys37iA+nmW0+g
Zt1Lo06+wcmY5pNOdNFMgE1TDJ9E3A+nyu6NJkplZclDMZjmzmghcKAWTrvsVDVeQnrKXCx1vp+W
IHWihHhBFjIrG9FCUA3U/AfSUKb+JDl/fe+WxPjdZhB1wtIn8HFvjbxbxUJWbQPl6EtUjxbBBmFr
ZV2Xhu0isAGxP0cGaQp8fmGC3PuTYapC3yEILZdTTYV52HlL06qIQ40jN2hBmse56hCNoq1wg3lb
dQUzqe4s9rNHBLvazlNstFsD4bkRdVZmbkYa8tUzcPol2FVE6br3Jtpl8dhpQ+dG2UKwT5QsTmrv
Zi/zvdDOnMXfQDU3lm+xcJX6wCIsh4iZu3KOE8VpTr6OjsKsg/6tmDBzz0SPs5TFyR74+XhFmMWS
TZJTK94TS+wK2Mlou8MFnUlqh4RgVjV4zsSQbBLdZdhy0NGbkI2gLW/Hohef8ImIfO+6tensV5/B
SboIrkKjrLDtOPlidPvFAIOJ6oP4ktuCj+d7nzFRRFYQ5/4u76Z8xkTQZUW2ja20Uh8Ctxu8JxZa
w3sEGc92P0RQ1H83Ykfkdx1GYePGF9RcN6RRd8stxicD/fc8r/5Urwt+MLOyjtWNSluCt9lNhno3
I9XuBa6YbTlqXbZTeaI/CySb+qYfUwTUMVnwqF1nmby4ST7onONcbUhC28hirb5SZXxb07UcG1In
fQKf/+GvVci/6sm9sRSMMb0/G6Cjpo+5ayRMln6Jph8/ZbvvPeoRnytG7v+MFaHIisoBnK+DLBr9
0qWf3rVy4edFU56tRq93wOmZiDQND2joZfmwFwDDpxOsINe6Vt5d28+vC4V0cCEeIAmgyRcYF9XN
AU5zmZhcGVUIWzhO2qVG3as16YkniY4jy6t+JKrAwGFCcAjd3nQ3I0WWX8aUVFea128UCjT/LJqA
yOZQRtLGveiUCE850na04lz5yC9Y7pflRMmwbKiCtO1jh/54OM9FT9MK58e33EspCSBfwUZn4MJ4
v9r+pujM5MF/2Zmz53LAD7weDpqayzQwh+Qmm5zyySyX/CgMIAvMYiXmn6IFLzl4GCvgxm/fv/Sb
Qr+FRgqVJp1JyHv+Jb214wMdbVQoJ4/81S/m2Mc7zbZwftjWdMZ8eS2u/s2tMvCB7KFHIRcDq9ZF
N4McrWSprbk4ybRrNqmUzkcHPP7twm9kCKy1KDk88zGm19742rJ4Nf648spiWbP78Phe8liUy8G4
t4PyJBSK9m0x+33+yXLGWeHA/CNjGBPS/GY0MRs/VTWhajM7nJ1XQ0yZ9R5/kDuPc7Dti6kOnnNN
6cu+YHayd45b5inhYQQTHksflh24c5P0vfdf1WWDhMYxL8ljj0BbBnnJn7//16xRq6pCdlLkjyIR
y9bGzVqFdiqY5nFmsd632HxvqMq0KGraQpFPQCIWk7wrgiuj5mL++vNL6J+v7hH0Lvya1wN2PR2T
jqDyRws4YRGlMPz2MlvSvdEu/Zdgmq0trNJrOtc/U8Rfr5DLIscAh0Z8GV+LdymMEEO/TJnyysei
ztqPICoKrPh6ZR172Sx5GK/m/DBNp64NbdbMfe+jevFJiaOS22L3BFhFlsyVt3LxBa0/ioI5dHHm
U7Avl/25PA4MqSfMGW1Vp0OIa3iMPGGN+PAEOJgw7UaPfSEGnyRq67nvKBznJkbestEefNXlvzrm
+Z8Vhp86tFI0lBuzTMe9kKW8ohC67NPzW70VPc4DpIJmun/0e3+NILYgjli6dL7nI+lqNoWgtQgx
w4YZEhgmZEinE4YdMlCDoDXOg9qGsMPytz1p1RfejZjPc9s0T2NumP83Jmb9bSSHIhJlavYNe202
v/ptSPOsMVD3bHnFGZl28NkUTqaHXd1WR4cnek0e9/bNcUVrXYOZjVz+en3F2g7EVGujui+zGJdW
MabxTcD5BswAVbQsbJVV/k8q1J83wO3Zq0oMMdplKvBYTJU5eUrdZ9RAP3uuP38pcHE9G3ORR3z0
9u/3h+fFfPvneggKed80z13W/df3uKZdDbxHdW8vDj78WjSIcMv50Ww9rYMRrrHliwNxx2GwvaKW
/telUTqs3UGIYuCrX1/aVbAv2CLO9+DdxWH0NWfFUjk/m1YXu2J07KM+Jf5jVdvD4/s3vd7U63li
ZX7axBHTk1n1PRdXrgyU7oIrs6wXn8ALdD2xQ9RWtcS0rsjE/nEtWvPYzQDK20gsL9bupO2CubLn
5b4YDfHFUP5wXkFYI4wIwL1XWsT/GLFcDHUtbQe4SJe8Ozp5U4HoeL4nsYuIgIFtsEHg5zgiMNZH
SB1FB03t/Yf5z2tiKwhQS3n8ufhK5DBpgeLsec/k8ROilmw3vrADbdcUvQ0daRDtcGV7/K9n6kD/
QtZuAUNyL56pQeXIAjHMbULdvG/N5mMtCuupnOcf79/b23WMr+KvC61D+K85Bwfmqgle5num59XB
nxM63EPt6cfKe4yJPTpgq3R+vn/RNw8UpQg7f1ST+DVWhd3rizpdufhl5qkHp884eAeppJgSF4HT
7bIGlQ7MIEybV97iH6fZ398EFC2EdevUb6xyqEthg+jaxSg9r31EEWyBvVvAnW9VULJ7yNq8ums6
iPDHxMzNQ5fS+tj5S2fox9o0x2CfpJboTovx7Llt/5yki3dnd7XY4T1fbjppbrrB2ZTehL03dr10
3FTKnfX93FmFxkneAfRN3TgANkNgUnqf2LE6DHHS9Rs3FbUbJm0OjwX1jXVnJSktD0I++6cpg4ZB
YPssv+RBasW/KGIky/c6V+2vZpr9G2VOmN6JwUwFTmnTL648tMtTAkczDio4iZByMYMiHnv9qux2
8uIZsfZjz1EB806SY+Yyh1nFe6PH1IWswKGBklO3+EEzj7J36UgP0o5Dmaqfa2Ii/9/YYVqj9OKu
2HQb/fibENC2TYXnx8OjUcvARlzRkD8b1xrhKZxgiqgSvbzyMb7Zda3XRAq0npjQAiFNef0QEgrv
nWya6VHWxijDjIP2uMlBZNSUixZpbz2jmH4FhDP7m84X+m0SSKlAZkw2gb/G0vRolchMra48i8tZ
Yv1dDrp2PiKmeoSHr3+XanFXWLFsH71hqm6TZYwPCIuSZV3QKCn87wePRzVgFSVQDnPfxWJGjcAl
5JNqjO2k1o84Hv2fdmLJJKJFIkEJeL6sroy+y8mJ+0PGt0qBOBMCNDBf35+wBgQKXjc+ahWt4D6o
uyfkePpOiFL+7JkRm3MJV0ZeEe+vc96riQKB3Xog5urun1Cg15etABjSb7O1BwvSqdibg+t9tEZf
fDW8HHhaxaTPdFV7zTlf8ubaS/1z8H59eQY2qkkqeMiuvUtNYR8DO6B67j1AV6L94Si/VF+XPJmd
yOldb3gUFilgfiUdhlwTP/qGpTmHeU5hIJn2UHyvEisL9tJmlt3TzhX3/pxDbSlMYYjtYk9kxQ6z
tOuIZouZE4fR1y6H/NHvD3bcKU1ydsC6pvYEUWeIrol2BZBjFIYcI9VS3wB7oAeP/rxq0Ze47rH1
JEa+1ewpLfZFw0hA5D9241YmsUnQfZlpw61SaSA/0lUIXjjG+e2LzOfZvp8J5mg/OYAPuO70H2fn
sdw20rbtI0IVctiCSSQly7Ik0vYGZXv8IueMo/+v1r8xQRZR+qpmM/bUNBudnnCHaoQg7MrovldP
pic79n+f3MTsX3BaJhhYwH0EEJdLG8qtVdqT77yhRIEuhYX8zBueeOmxUMPC3GCFkS/pvF5tYux5
gR6znUhbySpmTzmAgRzxCoqhQxaWoB2iQH9uxiyh5+mbvlD2oTPyTfGV3Nven+zNkTmr1Dcoc6lz
DjCiIBP16i5759XrOSlUJeVGbZ+tTJFRfx4xNEi8ZRSjuAj+3b8GnA9w6kiVAPdGU392UVhxzUPM
6ydaIkgSV7VinBHBsJxDifeEtaUs13c4lE7YMkaSfMSIRMpXLTIowQHTKDM8OHZO7VTuwuZXSnd6
KbiafxcKXh90bC4XTePXzt40L4jkXMOo7r2NzUp3AdQUvxCFrPKNN+rDr8EYvdcSHQBpfX895tf1
x7iQ7gWzgex9Tk8Jqg7wypD5J8nwCvA4OXoNVWe/hF2Qb+4PdVUp+f9jAUrn0YKAPvdrHnsFnIEi
Se/VUNTHpm6KX52Hs54UqsqqUMpQ26R26hirGqf5aE9uYO4bw6qdhXh9fpeK3yH4z5oKJYg3e7b7
Y50OPubJ3vvYDbb2MOGd+D2p04xeao/qjS7AQKvMbyf1MQ15Kj/5aPFWqcz/wzcI4qo6W+pJsePC
ggB6GjxZjuBTIPrT5V5/jmhdQ9ClE7fw5a8nLEbk4uY5plIzLyf6KnePhPDVCfGn9qDHRrHu077/
kiZw391K43WWfXPMYUWa9e7+qovZXJw8ZgsCU1FhPcJInheYQyA0yF408an0E3kn1738mCetByCg
iQxwWn23aSLNeMYRsdpQG88WFvt6g3/whHRCbJJBQPiXt2scjJ4N/jM++d3YHyUlt3YGwPVN3OrS
0jN56zuzt0VyRBSI2sPlWLVFu8RTwuQ0TEW27QIj/VFbeu9KsMt2EO+mH5RecaxvkngpB72+P4S0
vQlVUih3wNW5HLote4k2tBOf7MkE7V850asctOWmBB1zmGqnPHsS/Zj7azvPmdjJlG9B11jY6wja
5OWgw5DStqkpjqOgBZsWBBNCwKGC1sIqDKN4cIFYKUv0hhszFYk9TXL0HIgyZ1VOSUFjqgrz9ATm
zzw07dS8sbMmolmcFEh5NPN7M0n+57cRYjoOH5ZqDf63s0MbNY43tdqUnUBaHGj0+dqqp7qyUXsP
tav7n/XGkaE8g2Q1pTUhXDDfshOHFdXc9JR7Xvcz9QZno+ho2eCeXOzR8FaPBXWpH7hlKU8QuJdW
9fbwgI4+2NrUkS9XlY/vI5djsqrtkA7Hoa3szIVKQhU3bXPrWznClw8Uj25hQMK6LvHfMBfuyFuL
TFkDUWsZuh3Q+8vf0IQD1Wovzk4eXMIT/0W9ji2kU5tBRtnUiUbfHaS8/mRtTOxnRIsIck3s39li
l6MWaehUfRFmp2k0/QfTGWRzg9R1vcuL2vRXQ96UKzlzYOyUJFj3F/3WWSJ1+jDgAqIz39ZkrFHM
Yc1O1ghea9UDtwVpUg9/PaSnkk0+ocu7sKevEmnqkPR9LI4uRQjBKLmcb9ABMbdCLToXkjq2lJYr
mKJh3wSbxkAQB9RiApDQV6QvQ0eksCOANg5WBasMlJEcJQs5znWAIH4P7GjSRkRRYCNf/h7VCDDj
bYLwPHq+BtQx7ztvF3JUuFv0AkRmQB40bJy4CK2NPDRRsa5w1W1XIdUwe2FBro4Btyia6iJQUUU/
ZfZxRjn07E7VfOLEqPkzgmh4DHpcX3dtNKCV0tQyHikZMChj1ZpqFO0zC2zI/U1x8zdQDZZJejD2
mC+QNuKUTtM+PFe1Ma17eB4PUhEmv+K4+9XLk/UeaikKqJkXTCu/jIOF+/3qFPIJ6GjxbHMm6IDO
3rO8L/rcQOnwnMm+teG8lBG9Ya9ad03j/FBo2T8ioRYuhKRXpQ1IXfSSRMyARCxtydkFlGNBOtVR
JZ3Q4IvXOc708iosSOMS1QnfU32wkDkuRwGIaR51IAcPzRjjHurL/XPPxlyoJd9aBNrjolTPL+LF
udyVAwkJTBrLP2sDUiFukEGqGMZ8klEaiWRXS0fr0ffi6iEf7XzNuZ0WdsFVWMH3EL0J0SYiP5wn
34ohaLjmhCSwGfpvoHick1DnekwsPXk3Jd1EzScskz/DFPen+xvw6lZiaMxpTY4lKRBdzsu5g97F
CtpgByhDnT+ghlSzEiXFpDIcD0ZX2Lv7493YcaSj9Kyoido0vsXv+af0q02h0oHwCM9EWP1rKycN
qZgqr8zQkNeT4elfA5/dcH/QG5Nkb+tAEMkOqW2I7//PoLEdo2jdq9HZQfT3GeY310qpmEib11hW
S0vsrFtzxAIJSQC+Lc+M+Pt/hhtJDUxYZTHNat9GW1SaVipVB3ihATqbpg8iWFMTZ+FyNfi/XsTh
MCV5y0WnHVO0q1ddKnpY6YMdnzMNfzc5C5BWaycZ7kxMveX+B701Q8cSgSgIBoUI8XKGeltzpcIa
OHUWFusDxerXQhmRAp8iC8ydEZPUysHL/UFvnBJVRVeD3gBqBDTBLwedAlPS5C6VTlIrOYXrO1F8
1vrMWvuJ0a2J1rVulYH9PFqRaS2c0BsvKbEoVVgTsAjF6XlDD4EHWY0M0zv5OYZ9rgrlpoL3VKkB
Ms+KBwLVxD0xQXodpVwva1YFJqKUYeFfu3GT9Lv73+JqsSmR05Mnv2URRIR++S0CAsexAPd/Qgxc
3pujAeozrDvZXicNwIOF5b46P2I09hUJiNjXcw+JSlX9uG7l4GRLobPxulTelV58aDPUYhDjHp3X
+7NbGm/2MntqOTQDtMlT68fh38ny6sC1yq5P0fM1f4eJ36j/hxmimUYmCT6GyGS2tzApKtDt0YNT
WBa/fKmFm9RY8VsNXI0JZuH3z09Q9PYM8GCU9+edNprCUUS5MTrJTR1+Aw2aHlLLr7aSR9d8RUBo
R/v7I15vGNJHhcKYMBXFc3Z2z4em31OGK6KTKbfYTTidAiZRpvTRFam89DWvrgfY4iSOfE64vIo8
rwHayDoq1Fyjkx1x10lA/b1D1llNsR6qdJzWtuVpeyUAbL29P8vrjcPAovlOTYKrYi6OooxqbNSm
EZ6CAVTZaiycRFpLehgrGzD59Ts0M/h998e8upbEZGknYrTOAQGue3kUoTCgIOq18alpmvzdCyHH
AB12nC+WNNhv3pSM/3lalWJYkATxkv3UdURNlYuOLYVW+EfEDrN1zZsw1KVYi08EN97PtLKR0k4D
zd9JqWf8Rg8wRFyjHFTo3AG5ez3WwwYSQfnp+4ifYSLaLQJ78BKzQNLDlTKFmRWdaExN3aaKjNjf
yHE/0qSTrLf7X/wqXhNzJl4VESQ6Y/PtBdl6rJ1CimG7yGgPO9lQ/65G6rY27+U2dCgZuED2ip9Z
5oN5h7URn+7/ghv7jNz5I2AXeqbzAmMaBpMdT9ScUCJo1ZdiKoJd7NMaWuGM4G/lKUmUzwapopzJ
E0RjnHN11XZTaGoMkmbEp6lsq3pd+g71a9Mu8lcJgtoDlFrnD2Sbpt1FreY3vAZesIBjunGsaWZT
SwQqhIrsPExNcJWQDKwRTsA0bcktFCt56iqp+yNTVnY2NCN6+wzHNF841aJ2fxHZMHWbO5m3FyAh
XZTLEwbdkwCu8pJTqkdRvYmyTh0fwE+mC6t6Y360XMlMKEegvzDfV2YLwj5N/ezkhLX23WhsmIBw
1Fc13KE3Pof/PMBAXnh5rpMhkHXsY9I/7HQoPc0eu1IZMPDxovSERe/g/4o9vUh2SIe2FKAkzX8l
lKz0tcyz3v6WWx39BQV9twpmbtfuUVhvpo1U9tFSUnTjwUAwB9YE/VByo3m0hTy44qMKlp4UrQyC
TQG7yKUtYndH5L+rYSFCvzEagsBoWfP5IUnMm665DtShLVhRGG1t+QLwHFVLap5W/J8Boy9cuLNv
DUfyTyQDGhw25OzOpidW5XIFog6KWwebXCPHWlHvqv8n4VH24/5lcWP78v3Yu+B4EH2YO1MpdYt7
DB4UEDEMbdoFHk5CBy/K4vf749yclCZM1FCFIEqbbSSkG/KIqyE/jUVc/FAcaE7I0tMlz5Vu4Qa+
8eYhpkD9BqdnhM/mmwOFUTR8kJ84mfbUYiCllN0RipjykEyYO2W1qbyhcB1tk0lrF2Tlbly9vDPI
55K40t+Z97MyQOpaoI3ZSS5TzAx0s2L/x561qyG0vrZNtGSffeNW4LYTu4Tol+b8LNQeRsChWmLl
J0v21W+ObybrmiwMHbIkfgq8ovQ39KOAct5fzVvzRMMPrAnpPTeSWO1/kkilKZtw1MrihKJCucIh
IdwUWpyvtbEGpI+69O6T47GeYNFV2gvgtPmXy/GSEfZSOSbKSac1fMQcoAbcotN5h+cLMbWGKbrU
L7zasIwizjolKIo2iFldDinpNmV2HChOPkqq2yAZ6+c4aHAiSIcaMPX9+V1HSjQEadqAikSbHonA
2SuSaE0OzFtRT5Ey1q9WVvZf7R4e2zZNgSAhGVgY5UOnKLBlEynBEKu09qAFlmSxrraT6EtyFVAB
I34gdLuctEbbEbkERTthbiY/QD8dztgeQTqwuwzzQWOHWVm0ZOd4hUAmVqLKA+2CdqgQC5tNPkv6
fPRjXT3hI5Wco6BDMBCN2K/tWKswq4ah/C0PGm50cjOds6KK1oNvYVWGPSI+2yVaBWMVDH/vL8nV
FudHUZShRYsxIZWS2Y/K47iW5dbQTlKWhL+7Okw8XC16R4V/7PnpQxVWgD/uj3m95xgTzTv0pECX
oWx0+fkbkvUoH0ztVGS29SvCmu9LidoC/LFA3dwf6ureF9MTvAHg+kJYSfyUf04wRMVJPKD6qRt6
vVkht5Il66qXltTHbu0oUbvlSiQ41OfVVN9uZb0cfQNjtKR4pK2v//Q73EJqX6n/M7D9SNxW05ae
gFuLh9QoWCgADTgJzz6kKY1DHvOLTk0rx6bbGh3cw7BGl4X+uvV9aB2kfe5/0FtrJ5TkiM64+69g
uFVT0sbwK+0EDUF/lHxLL3dJP6CPkXf2kg7l9erRMWFiRAlcTox2uXo5nrpSGkfaqQo1VfpioZSh
bZqqls0/92d19ZaSNQHOYAVp1SDqOTsFMFMBzEwGZsWajECx3oh83Ik9+VvAXbbNbBTO170GywMJ
WytZ2KTXm4fRuRcR7ReR0Nw/mKphkQWtaZyKUEEfXiqQ++rL8gENoWrtQ8GUXMccy+39OV9vnstR
1cuPm8RlmCSqxKjy2L0GKL7sc/hQ8DJU438RPOmFx+3WNyaK5bolTHfQ6Lscr0LloMe90Dyh2Z5s
ElsNNpQSQ7c0/foJYZJyFXkINmMB0/4fZspcKQ6g2MpjJ7bZP5dA1Pn46bSTeUK/CgfORJfDVZBN
dbXJHcTdgtHHDefzH1d0tqjVEd5eldi7wcJmsUrMU5nE+gMsNG+jt1hZroEUmuBjY7P8fX/EW5uI
JqNMREh3j3NzOUlpBKIYY9F1agrTPnfVoKbbIcR+ZxX5KuRpJc1p6jY1SsNLPKDbQzMsqEmF/S/+
/p/vOzCj0kDl6gQaP8AsyavwLqzoHlaVUu9xaOLLg9FfcpsVt9tFSgrBgXKLKDahcYz99uWw8Tja
WYSx4hlJD/nBQOpnAOaW/7VpqTVuksAEBipsrREr8VFkMz+7nwERUocWdD4bcud81m3XyBCPpeLc
hr6KIFPdnJVQaTf8mbcqUPV+V6pRO1ppFSyMfPW9Bf/BApNLa4MPPocuaPlg1AjxlefIjzIUGhR9
U/ZdvtP6MESDpfAPYZpUC4/2ja8NsglsEFKMQG3n7YayKGxId3V1Dio4O1Xul49IAlY75J/sDW5O
ygZT+2KDLWj5Te8baeEMX4eOdM9Fd1DYKOti2S9Xu8h8w8lQOjubKHC0KD5Izl8TVO70LGvjpO8s
giVsU01Dqgldwix7kPA7N/cxbqML9/XVG8hPYcXhMQkIgTFXOS2GWGcB4voMYwrjU3/SMJscw1+R
0hsLFSf16gkUY9FcAFZGXQ/Y4uW0/SpCqqzWqzM0y8JZ+YS1r2NvtcoG07v6sRpbyd8QzHpoLUVB
hnmT0J0rMfmh/BSEUCP1QYpqnAYTSvfcfVBLcE7yca6NJOurFhiSt0VW0URMuoiaaeW0+RS66LO2
6GnB3LdWQR5Pr0kNZfSTNxZTo+TCawvGSPhjX05tShCgaDAHOKvIpq6nXBiwmU61DjFv2zdt8YW4
rligwl49eoxpw9xEdoZDxN1xOSaQSICYlt+ccRu1mKuwUx/oJU0TcniyXXy+NiwGFEh9wVkAUz67
pMAWOZVndM0ZrRb9XNQ0H7n8pa1vydKBgiFgl64to40STVm6CmytRV0Eu+RPf2pmTBtUNAMcOs2X
0+6Q8MgHuWjP4JqCZ37pjzYJ/V2nD+lGbiv1wWvUJTDX1XuPYLkBqIP7GWlrY47zGfwI7tigt+ek
RKl7lXOmwZAYCMy0o6wfeiu1d5qKs59Lzen7/fl+0Nwu3wZR7SHX4h/sy4z5OqtFDeW8S85Up4P3
PpbTB3uoWmtVZn4GXbisxy02wmhiNWnQPw6KU/0MGsSrpArtr31bKy28uU7K/+tRen+O8Kvatsi4
PCBh7Lta8TXIt7KkOg8RvL5d2AL1Xoggru9bZkDCAnicK55L73LJ4lHuKhxVkrMRj9GPBm7WY4OU
m+rqyGRspERJ1kpLYwFOcOCWk6bu73/CGycF5gs9FUoSAMnnrA+n8ercl/P0XNha8LVEVe1LIGGh
ilkhGkZ+YS3UlOZu7qANkc8GNsuCITOszpesTeIEs3olO9NErx5r1YofsMPoULqcpg63OD1/dhw/
eCtVK21drxtlaZUh2/QSQ1v9kiC89DpO1dCiE6dDN56s8kSpflqDvXfWiWE2awCL0gs9zLh18zpp
49VgTN5DpanpqwZDbGWNE3qkqcb7Fqal/hjHAZnU/c+qijB3tjNF+4/0FzYyPbLZURwkB9nWQk3P
Djhk/GqwmMVCwKzyzG2Muv8JVspBdz9GUIc+neZvMNGOi73g8GtbbFvsZpV2Rfi7ngrpuzMFerWF
mKYb7lBQ8xBAmTF0E47ZAbgOulGWGphPhZpk0ur+TOaOJx8LxjJRRxF4GTqblzu0pMdT5ViCE/aE
VbXR1QiRxgKxk5VK0fhhtJx8XEMeN77Qy4jE+6JYe+RrvTcfS/CXutf7X5pM82yNQ3WC6Gk6mVtV
lpIVKi7/u/9jZ6dJCCzroJMx5YLTBuRllgIAAQdcWureAdBEuaVxr6ypFuQooGpQtOrSWncobu1Q
JkEMtmvCzf3hZ4fpY3hqHdCQsSKB+Tz7VJGX1ID+HRQ7tTjb5RlWOLGSUvGw7YBYPfikSAFVUpra
nFvkgyjsESNeLk0xeVaVSVNyGJEZMsFw9ar5DfNlWxbCyVb9J0UpGdZhEi1Sn2fB6cfQgrvFM0sf
koRrPvQYe3njJ6j6p/IXZC3ScKUBwXiXEB6LVpne/c+Xg3HhA8+xIR/DkvaQ3IFUVECGXw6berZJ
43Wkhy/Lo+ZqfZzv7DGLvgV5n6EBBZNxZ1YWm81oVPtLnHbw5ApaDn/MCrXt+8t989dwMICGgC42
5Xm92lAxlhIY8UNTSwFWKEPqbbo20d50CSFwF+9BVWhsOdOJ/mzEnd4XdbTCXXqKnil1Nwt36+wp
/vg4NMipEFF4JRSZbT+z6NtOTuX00KT939Csu82UVahw5Z5G1YgWk2upaHPKgYpc1v1PIa6zf647
MTSEdMGdpAInotjLdUnw95MrROsOUkBp1wyUfHS5HX7rvC7v94f6kKKfj0WTAIUMastAu2fTRJYq
a7s2zvEdCNK9piXQ7rOkDl9gyOX5Wz1U+Q9ftqRgC2EVdOuqaBT/u9RQAD7qFCTUNRDA3HABKJd/
e7Oz3lstiJWtjMrF+Hr/x976LgS/FN6Jj3hjxYX1T86clFPThXFdHPpRGd/q0j9FY9U+aZ7pLdzT
N0ci5CWEsMnd5iEviselLWV+cfAlWd1Opm8hiEsSt0kLv4+396d1Y6dx5TArDj4EoDlKyYGgOXia
UhwwoQdQjLhdP+xx+vC/9FKloKLdaekrcgQ6MiVTavcLG/3GXDFkoLBPQds2rwv7cjRRSIuLQ1Om
0XMbpObXeqr7H4rcaw+fnSkDKcS3vGAAIeYAQymvOr0es+5AJI/+cYOzqJRJxp5wInmSJDN4ooz/
3qr+Uql5lhGC2QQmyqFyYMDQHJ6T2Mqsky0P0VCkhe3wMW3Zz65I2Rc+5dU9Tn0XJh91M65ToSZx
uUEbOzRDVa7aw2QlymZoJBX992raydIorZqqqh8Gvzzf/6ZXr7Rg/dIBs6HDYeQ275CYJNVWYRrF
oVIBhq/sJik3Ocqsb/KA0yOyZrn1NS8qAxVpz0c2LK6S5r/7P+HGtIGfweQiSxSWaLN3pEZmM1Dh
+OxpvVhIZPcFlvbqNB0ju8fAJacU5SZt1i3sputFNSkkWbBRFOLgK2KCnMWR0aMFdshxtw9cpZPi
F61BZP7+7K4fJvYOARt1ZgrOglh0uapSWACNwtj7EDiY1rz3UBOQ+QK8kp+qyVEGdwyjEJVuJ1Sk
fWyrWbPtUS/zXdtOsrx5KFrcfL/d/1HXqy4spgQaHTiyg9rA5W+qwC52ai91h6SlgketssRaXI+H
PbdMprmeM8R/vcjrNzjZFHutwXzk/g+4/vj8AAFtEfRQx5rn6FKLJm9rJP1BkX3tP22UtNaVEn36
9ImiFAwQT5SOBNhbBIn/XvlmX411YXWHDvHLH4mWnCjm2BuAlsUj7Ln+QYi7LkYiYsNePIp0XAGW
E4OAbaECMVvxsGiQgzXV4TCya79i71cUKxZDbl2lFJqU4Cz7t9BqNGQJm8EkQFS8cpthRjauEeOg
tDmwXcMvRigFAAjJV8g0ksFYaUYfEdrFdW2tUwWa5QpNVLQZYXJ7+BPg6K0TdtX4g1pWBVEujgBL
DWmjHBtFzjwsOAe7S91g8pJn2LBB8RrbQPboB4yAta2uad98x8z4X6FCVrwiKlyhp0qJU3/TzVxq
nzlQ9kMWjrHyU8H5wfk7dUpNUidp8IbasOvNR0E0U1yqW5Xpdgq1eLLJADIsapwNm0zKmzNaHMXJ
K1qnOJRGrv2CqVJD0kyzclRd7gclW6MVYBqrosSqkL5um+yKoWiyMzGn9DdDxdp5EF6byGXyWXIX
JiTyil06/C/IB+dRz7BQc9l7jY3GujU5uw4Ekb3yDaV7dIZQrVwcSqp3PRrjt7ijio+HuedgSdDV
QKo9ZCqHXY6175sEi4vvhb2C7k4I5mMUg9dUcJ7UwVNBnOnR8DeOwqCkBE3pA21LTAH2Oj5Tv5La
6NH4ryxNekLau3uNUIwtf9Dn7b562Kp7azLIQnU7a/Kn5wI2QOlqamX1X1UoIZJLhSd89ZCmi1e+
6SXxRi+L0t4rZYO/ZRmluODVYR9g1mKEafU/PhLSwyVdrWzVRjaFPcwX7J9ekrT5QnQzz0J5Drk1
BBqdeAPWoDGrk0xI9JrEltXB1nr5FNhY2ruhh0qqG6UgyFQk7MeVFKV68wSCZFC9FQo7YoMVrfyc
GI6PdYnXtAMGpVRht2nD7PdRMKHC45qkMAhKO1oxLV3EIu6dHUvxayEM0xIDRzl7XmM79KlghPXB
QlBsbWI/27mpGuWI6LctCFZr+IZMX45TVpV+qbHNhJOkKocmruyf4P+mJQjcVeTEZ3RsnnoeIAgw
zuzd6xDDSRvVrFCmxwk+8nRkKEepR7fKV8aFx25eyxdrBvGMh05Y0IE7mCUFMIgjouusPnC8WSje
n6FH8RH0JB327muqIDtf2STJVpKn34KhDLZeAhhqYe/cmDOSEIAxuPjJUeapqkOi2HZeja1gPZo7
HCC6p7Sqw02i5crCUFcFAJoXjGTRNyEOhzpxeferIKEJOXr9kFZq+ZLEGZ4HnT9yMyR5UCqrrgiK
7/dftatIBioKeQUfGXA79YD5c1NkVtOXannQlcB4yaM03wMHl57UPJ3+SpKPdD6g3KV9LXKsi31t
6sLjT6BkBcZ9jkqLukzNnGbUjzjyUNpFBN78CaWoQwvXhOGHJ3ztb43QqKsVwe34u4/Ql1mPUyOF
wttEXnhzr767iTCZBeYe2B9JwZwYPyVNTVRlGceaLs1+ImHZNokurRW1lVbq0C2h7sWxnU2fYj+F
b2pM1Pbm1b2pMwEpVIF+rDrD2PAe9H+iRK2U7YSrY06HoY5e/ADVqacsjRFw+uSSg23kq3NIRDQJ
/+hyl+ljHQwKrjpHz+AQtwipITZQ9cfKMBBfR2I3/ao7uSRv7w974yPbQgMS3RySfARALoc1ykGz
u9ZWjzhjOKtUscPqlBAo/kkCP5NPkYme4f0Rr0JGIW8BMA9eg2hJzuGcY4ChruR4ytEKR/VkF0a2
VSZF3aEyov3BxtLBwAfbH4SddXWnU9orFmDYN9YZ7hVNZ5ib3N9z7o/f1+CmVE05VlAPvqdDq71K
FTwH3Pmkhzgd5H1i+uVTIQs28/25X91aAMhYX7RHoclQY5uda7VtUv7QUY7x2Iy1i0Xq9KZWDkLg
PoquC/3H66ua0YAzoXjAeABNZ+EjDck+h5uuHDmsQppXQtQBLrrqBsS464x77QEiWPa3RBf/FXtN
td8P6hB9+nNf/orZnPUOJD0SHsqxrDz/bOQmV2ZhTRoeNd4w/UCWWF8Vqe9XMNIyP194r259ceQe
QL0jXQd6ePYNxhTp/Wzgiw+tRwcJeX8sZ1SQg7QxrHBhea93FtKYQAWB94skeI7C9lMzlc3SVI+B
3MfasZVtHEzy1N9jd2iGGEzozR9PiqfwKfHyNltY7+ujTI3OUIHosNi0ZMXB+ydH0aJgzPEhNY/S
5OEK5SOVPq7HNhyfrcIK1zQujAU5gJsjCtwKzAJBrphdHrbRt05OrfSoZWmxSTBAr11ZzpSXwqnM
TSep6udXk/yeEhMvspAhF+/mP1PUW0QV0Je1jqUC/1Obei3dpKCXZQyTmnJhsBurCaEcLgMhHkWb
udq5KckGbveWeoxhNT4PWmy+okI/HdRuKt1YznrkCI04XOeFZy2kfle7VjSXwPUS1+BReFXA6TuE
7qt0Qqss9/V6K8eDTGQcT0UOTxMFw4V9e7WOVLrZsVwIiOuC1JgVX2U8qAht5JKZxoWwUQr3CAPF
xxCo+D5B/eizXxZcI9cgTV4Y4zTzZ+OZVYTeHTZkR8OIpG1RcjILJ2xWAb3MjZLHyjmWgvBdSTrt
5ZMXMCMTSWgwJYRnsz7bQE4nGZ2hjtWxiRr1RTYn7TkGpriKsLko3PtjXQVxjAW6yODmBWkERvty
swYpN7sT6tWx1fFNMvwmPlS85jjqdIAWFHJBV43KpSrujbUEZ8/+oWAMzkibjeqHUHAyf1CPddoY
/qruQ+mtKg3ntcNeYYOwU7uwea6fGdA06L3QK+EqgAM/u2KnILRNCcDOUfL05BueEF71x5QjS2HL
mhllPtcM9ejkGULtJwV3tEcgyAsc6lJhvqh4eH10NFIg5EnIUmi9z38NnlMcrcAej5WaW1s5FU6o
/viHsG3pvr0uyEFopiFDLZl7V4DRLxc4b9I2qCxlOvrUENK9Opkk553slTu1z6jsonxu9+tBQxqi
RLKmepMnwhlMZHJ9HIEeRUX0fn/LXV1Z/CLUQWCpCu1LOI2Xv6jQE3DYWHYdi6Hx0RgylTpZeSEp
0hGHMCQE0em2w5UfZGGzy8i87bf7P+B6z3NRcmvRtgQ1c4XZHlN79GmWDUcdhw7A8kBiVnQxEvNh
KkNV34a4TPc/oYZpi8WEWVbOowdBjgY7mdpH9067nDsXVmOQL/jPLZK00zGxWALrGLc1QH1Xwq0R
eZi0z/3419Bmcbvx/SmPkPBLYudViZA/d9aFYTQYWjA1S1m40eebhSUR+hRCnhJcBrqYs9d5EEOg
Its/+83o6PXjkEkkjuC8mtp6sHMJlUVZSwOd0vzgm8pm8ijwJu5UWmW+l5qgATfHnTEtHd/ZluFr
sWUIkLgxCBqukJjelDlofjmYdFLIG92eEnb9EADnqNaViQJhNxrjk6Hg6botulFNP5l0ivEpbn5k
8YTjV9JrNd1Uhe+iPpa2VuxSlsHkMQBn/KfLLH+nFt2QbJ0xiePUTZQ+K/ZId8kjAs7esEL4xksW
7jNxRv5JAz9+ENkJ8gA8hyrH+nIfZUkseYEUaY8JZnQPDUSX0Q3wGVt6HsSCX44DNYlOCYYA3CJX
j27SOKNZJ2BxrETC2RBHvCF2kX6wrFWS4WG96dIsN1dZODWpC7oFHFY51OAk75/Y2X3JdPkZondB
xeGGGXpLI7vUcsl+jA3srtxU4ke7VYkYAsRgmJULw11vN4ajdwH8khYjNNHLr+skBkzUwbQfW10d
tnY8KvlelzxMY/MgXpVJOKwtSTHXco340sLK3hob2i39TYo5qLGJp/Of6DFsy7QYusR+lMj0kSOi
dEUfyuvVPZBnX3qIyPscNwjH7BVWJxpO97/07G4UXxpcAYrrtBEI6uZtY7hgUTeSkD5KNZJzOhyT
NTeWsZ0kXAuqcZQe6iBcCgduzBkSDRLo9Dl5GuZKCQoXvhHLjfNIOh6V60SLcOOkkTSuTT2Mjn7d
Y4YE/vtFq3pFXTjct2ZMtotTDUhKKpNXsUiHthbFpkeOabGxOid5GCNPezJl5VxnQbehgm5v73/l
DwbSxbmCVqnS+SSIEHKdc24qrkD+ME3j+CTHvhatx0iv7d9ACZW33NAR5vaNzhEifF1nvmVyPPrf
h6qgQ0kfJvya2onxil9rknwDuaYPq8TwR8Nyx8HK/HNjtl5VuJM8Ke3KkYtxh2HKtMRcnJ9I0Znm
RhDiNx/0PnFB/bNNq86WcrtRtEeM9fLN6ERKtNKcynlq5XCUFs7jfIkoxNBqIb2BAMXHmjcVZTWd
1IyS2NHH/XGj1BH27EreH8yom7BTjpRvbWcslUGurj4mRsQE1EPHTQdYy+UMh2BKCl0C29ZakeK7
aqHU1hu9W6WVV1aEMM5bk4IuoynlDTS7kj5A1m5VCxbWAqZ4fjyYtKAxi74qO4YDevlLcmfAGZE6
/9OIDSGu3Y40TesiV/rO3ErS2O+K0urrhzHD4+wnasMOhnb39+tHY/zf/SqIZwhgE7WRKQgCyOVP
QOAkwxa6lB8dtEX9NYtc+EiuAnZ2o7a0pLXnT/ExGmXZ31O3Vd6rHrof3V6thrPW57jDaStk+Pvo
S+VxBZT0v3JrWiG/5ngeOv3h0D5kXqlmzxi7mcOKAc36rfCDwNwkioYHL/WjQHtJvX4ydsPQDd+N
QmmHveW1sryK6qrtdr6R5t3G1wMtWDWq7D/XhPjBFuR0wx8kDtoYtjaBNEdrrVPlkgZdaq8xEcwa
l/xB0nGhRS2Rn1MPbwUZZ1O4NBTjeC2Bx8e4swNwXG/0vk+UF0DUw77yHX94VrRaRfYUyrK+7vFy
tH5E/TS9yQFINVcJUhg699fj6kDAyeOe/kihqMZas0cCt1ArQKo1eEQcW1a2htqVz36pSV9qbBTX
RpqW+QPB5FJVdJa2cfq4q8QW1KGRweQXG/WfQ69Nfp/WRuE82lo5rXIprvd1JmD12TiYLzGGiZ/s
oDAiAR+VC3EBC/mT2dbPHJRFULZyHtvMsNce+tIvbWP0ayJOzInvf9Sr6JfB0PD+f5yd147cSLau
n4gAvbllmvJV8kzphlBvqem9DT79/qI2zoGSmUhCjRkIM60GIiMYZpnfYJPD5BCQXF8z2Ux7rGvr
+AWc26LdZ1YCeg3Qtmr4C61NQU1Ordx9k4peumM6uGw7vVCzfWLF8ZM8xfnGyb9ccH4RSCfayHIN
1hSgLnRpf0Meeynd1vpHYG3/lRSdVnsnHb603tlqL1xc63IJuPbgatM0hPp5/oWJ9uYEImH0UllG
/6Qz7JGWZvJoT7O18e5eDIVEG2Qy+IhSbJds5XyoIR5D8ixbf27BML4OejK/Kk2b4KAK5eX2l11f
5aiXUYqjb0AaTDNuHS2Poo0GAE32U+4ljXLou8Y7jH1o2b6wOd6+UvfeA9K7qCib8fzdK4Xz4fYv
kOt2dn8SUklFYSquHB17zY+Yp3aomzYfXtTYsat9jtB+/hw1ohA/bw/0rua4HgnFNg/dPVkTtFZf
sIlg/mXY1JMOgW7fdYvhPM8TDh/7ugiND6JCvMZvhFbHJHHIf+yiSS+UI+8uNXAferatfNEGEN8v
mClp5Bb5MOHjaFYYhLupRY8eM1nb+9aTr+OpBaDlWxh5xuhsBKIXW58VQ8EVRTeKfiCbV/PQ2nag
NAtzk+pI/zh0jvaGzpH2GCKA+u/QKlsYnSvj8bhJ8go3DU3U1XbUxk5rNRxTXoZxqXa5GRY/eal0
4WdG8aGoK3vjCr/Y/lSioT1ISBK8cQLf8+3fKak1Eo72L+6CCGaX2CFvjZ0tP0lFhy+3N8XFcyHH
4rkA0cfZpnN6PhY4GC9Fbqx/UZtWf9HSWTl6bho+aVGjH7vBmv/V41lsfMCLQWlHQ0MA6sO1zZir
JGpyInfCgRmVSWeRrC/0Am19yu60oQZfB8TH2Y1Zlf24PdWLgyZHJWpDHYXSEs3p86mGotLx++7V
l1pbQBQqViK+gzKMH24Pc/H1QE4RE7FbpIkRF/T5MDU9MhNvDO3FaV0cbPXSLJ6IX+2P+uRoh9tj
XexMxpIbktPMrKjhnY8F9W5WE4yJX+bELB85A/oRP5jl0UpQasITqKy/3R7w2uRkzRCrEFBkJGbn
A9ZqQh0sHfHFRoJL9dm9KMsvAK0ekF+ZtvbJOz747MYipecl4IlngUBErk46JFtIgMLKXpcwMt19
2lIe3s9eOtDu1eD7Lk1jeKhFW+23qrazEwAgVI0jBCssv/IwCkE12MOgJJr7TwZIpXpX2FCqVOjn
k0+dzVF+YETgdFBhsID6n24u2IqidfLxB4FbWJTHfKjxZx7zofg2ZZP7qZ0NYkS1EOD9seJO6gBQ
rIKrxO11fteaOp+5bkkMv+SNsNrrwD5EbQM8Q6S92Jmtdh45ROsueFSRrolDZMRu8mRhRfRGrS3C
GzOKzA+pUWNBn5rE/nRIu2J4hIhd6w9ZMruUmlLLmf2iyDpo6GiDeZhh6Hr2rZrQiysPLV306bnI
0arodgKp4RY2daJXw6eqY/m+EwlryT7s+lnZuO1Wl8E7lYfwhYiCQ8ONp59vqRHtMBRK2zqwc005
iaoYX5FNxf0dINIhDrvsvrbCYmN910X//xuVO4CKJqwvGp7no856hhJgbFUBLZv8YSZAvh9xrn6S
OgHPqlEu3zIKofiQqdbjHOXFLhEYat/+yFdmLh8V6CqgjsicVndvPxdqpUKBDFoQdT6ylOgjTm7+
3Rjq+dUwRL/nOQo3ep4yEP9jY8mJkyzzX8p21LfXgAnNzElqG6MLxspuDxM9bChQlXiIY/1rLIbl
wcIg0y8LMW5c+vJqOB+YAaFDwoWCLMO8z1fcwxN70LpqCljc6aHvjOiB20s5zLX6s6jdbuMavpyn
rM7JLopOI8Vb91HAvnMrlfMYeBPwVseG6dIId95XTmzsIyNPP3YYHn+cvGGrTLdOFlhiYhMG5/hS
IaAseT5TiABaPie9COrQGx8HHMSpCZoeTbpc+6qGanas86yAedMQZqaKK/YdJKn7WdG38pbVdf1/
v4QgCSkIqjFU/c9/STwvTVFN/RyEs9B/9wQc95bRpkHXNNbG511Hl+9jSVUCkk5kRgklzsfKxkSx
c6sTgTfOHjl5sixwHUdUEXfZ4rixn9egHGmalYnnJ1a9/DOMGqYS/UiD4yGuvPgrUZZX7IYwbd6M
Gt3FfVLPhvKYFVPxw7LQVPRTXStNn0/aR7tpCK2vt0/ktfVCtYcOvSxsA4o/n4PrioaCgDUHrCmd
PVGDOcGWVdR3qGK1G/HI5YFwpAg+iYds/FDYPR8sHptq6aFpBo6ThIi9tGF2WIoFD8vR6bHKaXR3
2iJwyEN2fghJc3hQCFHeUQirQ2hFYw4mdNCCAjfBnW4o455UMRK+KlT3KW5j7a5s0MzsM32JqItk
80a2c2XSAC2oYMsVRqxu9aLnyNbZqNvqwURycUh1u3ouCqH6U63a/yZJNX66/UUv71jam+QJqL7w
QS8YSHrYNkuMdkig9G54sJ2s2HUMerC11jsqUR3t3Ri599uDXp3kOzoA4J9Nw+D8y5IqIJQMBCKo
IafehaWWPxRD0b9aS18fSrbTxtm73LYAIGTLkp2LmcDFQ9J7Sr5A2A0i+kwnWEd95xvRoH0U82hp
f5cxc87ZsLJFKretxDeuJrcsRltmnRE4ZavFsDI8SmETUgOtz71PnbzqSSMjc0qbA9YGzociUZy/
9ojxqEYQHSGpCE6AU3T+I+hV1qgGGXYA7kNLfBMV9zsBHHNnRZUq/KErkHCwNiUcLh4VhnXhVFGe
l4Ig6xSiUJA4teCIBOUCz8AmL6YDikniPk0VK3AQv3pyOl3cufgu3v/lnvLkqJTWQTkSDq9zJk60
osTGYgWoUac/MLdLHz0ROh/NWi8PU4Id0X8YD/QO+nxU2KkXnK+wK2ZX8IhbgZmaJde2Q/sHvEea
vLpjFd+12KluzPDiqDJDghICcuqHIBtX4RByOtA/OKvBrCjT17Ku4KPiFXBUtJbGT1yOX1tgaFtU
8iujonIgeZC4klB9kWf5j8JlVixTDgxYCUTifPXiKNxVmjbsC5ngS7Oh34Xad1tQ5YsDyxVM3kbX
GtcJ7mP5938MSpk+x7ZQVwL4EMXPurd5B42m/jqOjvP19ne83LJyKGqksmTHRbi6i9xMNcmaJiUI
7UR9qqe4vjPm2Dy1Bg5Sk2mS3PQjSRxSf1u4/qtD0xoG6SZVe9Yk/WqsB21O4uhkoD0oPuVJZ37y
rAIv2RwSToOgjGIdNa+A8lJOMH82LqqLW1hWwd9xo1xW8rU5X2TRpJJX28YnM62rf91SDI/z7DQf
Ib2qFsGXu+VrcnVA8KqQCGUJfK0wac6eMnm1Hp/mOCpif9RR/4Ct8x0xy9JX1NzaODBXdpGUsmQk
CsiwOVbRSt63RrFEhheIOok64iaCiZ0y4P7mFyZX0MZ6XhsOexL0I99BhetC5Whj2ygMJ6T1aWQH
q6F/6at6qN7r7ZQ3f/uEYpZIrY36HqfzEsWQ1y4eneFCcxP9Ye1+mEfz2PeIiO4stE+svd3VzcPt
k3JlfgxJYkQoJnGw+vl+qTO7JoBNolNtDXDmjXhUPrd5Nc8gkJpft8e6slVQoYSugGcdtag1/SOm
4W04yCGc2syr9zQRszeQZtldL/r0CMb6938YjnWkbGqScK57JQrkfktwbZ+aYUlRhkx781FP2/4Y
adaiwIODA/NfRpR2skAzqBOtDh/CiUOrpXl8yvUq63dtVCTjY5eWjr5vlzLN8HrJ8Na5Pei1L0id
VqY7rC6v5fkXHGNTWTJajoGS5or60uCuWe7w+xL9EeavtfUkX3k6uNzeUUcoHFxgE4B8dnHhFfEJ
81y6iPRHlPLYeoNyt6RzU7+guPSS4UiywSu5nKXOqeBZ5uy/m5mdz1Ir2oTsuUhObqvjNQDG1dpV
7cxLrYmtY3h1LO5ucLyU/S5K33qlZXgONckpKmP9AZCycQSOPrwgXlFtnPjrQ8FnUBkMYYLVbdb2
rimMumVaqGlX+7lS9QO2CvZHTw27v7/LWEOu6v83mHy6/niA1al2lUZ141OdTlPjV84oej/S7VS5
d9Nyq6B/uVEYje6h9EYguFnz2VtFGzzFYGq1N5piN0Qugj8FTt5YlrvV64J4yFPJdfHlb4/DO4yS
W0YCdi54dVoTxbJlm5yo2Cb3Wj54JxCNMIFipdpySL/y9Sh4kGnBnKe6s34cahsC3xTryWlgWl+9
2gB6EjpShqHKzb9Nd3gTqAVzeXKzyFr++cdrdDEX7bTEJ1EY5jNGUspL3k/6bhLdViZ3bVqgfxzS
DGmzs1bFRsEmRzlIiU9LPBecta4zMccepi7a8TA48cYFdvksSMUt+BcIziJNt94oKfty0O0sPbXo
L3ywp+rrFNsKXI9B+5JMw/Dp9ga5DNDOh1vF+MKuYgstg/hUTgsIIhCFBY/PNHk/3M5u3rwIDtGX
bqrhcmX8oMPt0Tcmu85olARXPa+L0pM9JiP1AH30Q6KnD8rULrgbmMXGtrk2HtcmLzwnn+Kt/Ps/
znwZhpAgef9OXutOT5mXKp8j1xlxGxTWz5bS/1b17eqA0HYg5MmGyZoAWPV6VfJ8JKdReOFnddbL
l8qO6l3vLvkDYOvh75hKaHpBBoeXRt8JBRJQ5OcT9MzBaEYgeSeTgrLhd/DQ1ZdBxM10KAe9XO69
oVGdpymZl3RHf25LMvnafNHakQLNgMkBhp6PPypOH4X06U9ubU40L2viJ+E0QVGq1S9WY6tzcO1w
ojAlMckaw64Jj3muJEbchckpr9vxUz4N1DoMUIEPdrSUW0KzVwfDH4o1pooN5ft8cvRJR8hXanyq
lLAb3tp+bB70qhb16wwocaNIf1lCBtIMAwqaHY8GJbHVXsXjQJuAtqangr5USM8ZPb7dPCcWYCRv
6X30T/IfLmCenR5PHf+0mBJ/0LXseSYR2wiMrzxfkpYF/Qyc9aWiVFmW+TjmNQdHq2zrzYi8mSZb
HHrHKWRnoxgyxMk9pTVgULeviEtzFNZBsqSBtulS8VR+lT/ObNgXiZEPfXZKSz1M903Yi6+mHbY7
u8s80ze59/lTE5SXu6Sqg3JqSmKH3vJexTKML71ebwH15Yc+K6Hyk0DPcnCJIGSD4fwnGXXhwJgK
01NZWIXYjSllMN/kYN/dnvuV04QpqEOLh9ybUsFqnGhGIcECaXjSzXomQVcRjl+WLkcPRcCiHprO
+Xh7xCvPAbciiQddIRP5tlXMrmc87+jFF6c8KsInIWiVYsi6IPwQ6suvpPGUT12odRC5XGfDvPDK
ZCWIkMuZsyyb9OeLmtlxmc0LWpzGWJ6aTu3FTrOTBms/pURCy968m698RaQDKUNL/St6fKsu/aiO
NEgB9J70tBimQ9VAJPUR4bD7jS18ZWZIkFESQASVhG+dpM+5FoFOrItTnZlq5GegEfdmm0iYo9Xg
Jmp3W3z/a5cHBGxKTGBIwAKuiX9DalgtIl/FqU1C/dg69INFt+i/qS5Gj71ZJvcU3/odnWTT2sm+
HPDLJT2mmiK+3t5RV24Olxo/8RNZNYCB1fEdGz1aBN/2FLe6p1AqTdNdgi4fyIHOOSWqg2eikamH
26Oulxw4LJRDbk5yXRU26+rkoDU+OFRLRdCMWv0wVWb7mCYDd2c9jb+dzIv+VnFdDoiSBD027igC
odWASzvyFjFT+mqG+zSnUf9QTUs7+/Rbhmdt9pK/jOzlgGTysn8i88C1ggfAtKjA70cPDMS2y/sY
EYbfyAgp3b7Llq3OnvxIf154cjD6ekR/FKDBusrl/uMOzqkMthjcqUG4ZHm6p5BadJ8Uz4nivdGU
+bJxC137etKVSaZ5dIzXIXdYVoRUrrYEcd652hGjxCJ/RiDD+OYMnruPMmPu97c3jPw+6xny1lL0
QUKLp331/Zox1ry5xPkEQt/ixzZtjVa1yqdpJEXcVQspPDp8xXfKNsvdkHjoW9/+AetzIpcYEQPK
zzJwIr44X+LGqut6rFMtgP1hFb4+6ManwqIZp0Se+c+oDOmH0fTyz7dHXd+B/zcqeSl0EtlMWZ3O
aBmscemFFqhNo5V+XZJr+TinmBvLe+WLmmgGyCyUeOaCkSQKGAxJnajB4kxmd2f1XTvuB+TTk7sk
1dUvoz7Zf+swwdxk80JqYFK2QBfjfEWVvsAt2qv0oNAxWjhig0gb3sfkJ0kfh5AKn09ZrlK+317R
C1gJw7KeIA5w02ZNjVVdwVgQLzeGyQjSbqk+xKpZ7FUEnkpkZZuJ/xmDEDdh7Y3CjA/tPMHz01t7
I3q8cmBpjr+X+yVVZ72bUqPThqwZTOrCTt7uOtcOH9SYhpZv5fYW93odNMgZA792aQSCo8XF53yh
8S+aG4xqjSALxeI9qprS7Gvou72XtWj3WR61m85wqufGc7aKjFc2MBcEJwZ4B+jstXBQUhdeTaPa
DEZhDMUeBH5qHrw+2lIyu7KBebuhGb6rxeNCcD7HMtcbshfDBCxktR4OB2l8hydtaJ4msaTf6Y81
3v3tnXR1WSW1jdY1N/0aT99mCr3wJGRq0xSJuy6qQWH20GpMPzQM5blfvFzbj7MZnvJp2YKwXLkQ
0bSSmGQqcbQXVvcRBKSSrsPM+4Io6M8a2FZ7N5eFnh3R9Z8eZ2UqxUM3etMnq49IBlIL4Z2/f8VR
DCXjoOrIlbhOuKDO1CPIUC2ATZFmT0KBZuOjBld7bwV0f+251F20Em8v+9WJU6tDmwFdNXhc5186
ieDLIE2qB3Ub69mrEs7FvlOxsT0Y+Tg5uyhJFhkAl5W1t/iXJU8k1k63f8S17Ubj4///CP38Ryg6
cmaLVutBo2r9G4iq4ntBeeRgl1aHL0JhbEz6yuvDLUH8IkUbCBlX70DjoIMXYbsV6ApIDF7lfER3
Tuhf0p4m4UHkkfhVzJ4dbrwL18blOSE6pmYPyn8V9Pci711tzIwgrtruZ4w4cvgSF6qiHBNwmMUx
FKn7Q5ccrr9fXx55cnkD5B8R4mp9pw6oem0aASXm7gBV1juGoBtzX7eX5LBY85b90LWJOuximdG/
GxKcD4hkOh26tjMDt9K658ybxpfKqVJYK03mYpBcljFge8pWW75vVwdGxQGAoVRTXYduGQ7EpdNW
RqBMlXZMcJ70pylrXzx1ghVcJ2GFj6jQ4/w/fFlACghBUbtAfGR1jApzHjUzao3ArozudRbD/Gks
Rvo9etOgBEJTdkY4Fm3eLTrHtacPGIzMILm9AJSer7TWxFUyJSrgFANI5x53O7e/U2ezm4Apt/X0
X+YplSPA+pHhqKuTY/V5NIH2MQN7iPMgq5XlA8xNN/RLfak5q21sHKqYNtTd7R18dZpczJSI6Wxf
iEQsehZX4DR5HdwY1qsmFvpPSeKVyDXklHF2t4e7to1QRSCM4iUHvylvzT8zgNIUs9UWZqAm5qui
uHhbAxc+ssTdMTeW5a0yFPH99pjXpkgWS+EJyTrC8tWYWqS04TASSXnq3H41lGZRj+DT8iOFuG6L
xX99MOBJHhmjZAmcTxBNQFx3R4dt0yjOb1yj9Hy3TCNIUVOo/Xy8PTX501fphsxvgIZRegD/tzod
UYhJuGZ3dgBxNXzS66Eq9tVcvTRte1LqNL/TuBXdR6R/db8Iw3pj+Ctfk5sIZD0vHGXwtdIx+CEM
jJzKDjoxz/adMoZ2hA6iOQVtOS/tPUofENfMIhFb9uxXJs6exe0YIB6CS+smUZhOjg1/nZEtc5LS
v8Y+TPWk9/s6/Jcgw079KNKpcE1zhSfFXCWm+vcnVurRUsUEAEk2stpWKVr3lVmoTlDB/7wbCw2X
QmWmtxF71oJcLFfFkTbqlijDlSedTpUUniSyoLezGlZzafSh7ukEzWSoyaGxjGz0tcb7V0mjQfdr
ezI2vvK1tZboLXnx40uw5tAJY1H5zIkTDMoUDcMun9P4n3pIi3ivjkOoHI1SdMqdZy4VTsuto39p
+SdbIhHX5k0lWwIFJTBx/RDMui5UgVxSkLZF6y/9ZPtKM8etb6XhJ/yQ4y068rXN/eeAq9gJm5xe
yUVoB+qgVOmhBzPyKZk9dbwPQZvsXSRNS19LI6U53D7UV64QEngahaAMQdd6q4Jiq3fznJcNX7iM
6xqr7A7dugGow86M+mGD/CkjlNUNAniWljJ4T0kQWd1Xhj6jV22GVhBlrRn62Esnpl+647xRl7g2
KRIsgGMIYgIfWd1UiB8j+wKTO8Dps1kQXkD78GM817gAJbMh2uDv11BiN1DUkgL+691iqjmcm8Ww
gkqgRPuYxK7T7cLapvGZNqW7oTd3JcWSpRbIEDxrAKhWi+iYUapy1VuBXcIV4vkE1aRPvfq5LArn
q+UN6lsh2vITuoLzxi10dWjQ9tC2KPhciMbYZU59YLLNYObNBcluqN2DmZll+qADOGofdSS2oJTH
Ivml8P//UqHh3SoRmDsirfyBv7Q8RH+853hMjF3W905gxMhSx+OY/lDHxtyJxmk38N6X5xEwFeYb
bB+eG0LC86F0TDgmM9H0IFSjdtopVVf/Qo3GFsc8N6zh4KoJXGm1KenG3t5Ml1ePTu2HFYaIx2O7
/ryuMg/9RCIRlKUd7RGFi4o94mKm/lnaQ9wvVh+P/94e8vK4MCR6RJxKqViyLl1qRtFEkzWC0W2K
4TlSzKTYNeSwO1VJ4q3u8uUdAAIb93UkX0GVXARIqrdAi88TO9DHKvkfzRFad4xyr9kSWLq2jshc
oH4i8WoEuudfcNZ7zY6QcQ8sd2nLY5Y5ybJPhaNYd7ZROfvMDuctEZQruwa4C8VQIJxSE1qenz82
qDs4dmdlrRfQcTWaY9dUNKXSJrUlUqcLn2p3dH/D+222SpWXryZZMOUW0mFpH7NWuWIRBT1dMKNh
VVneDi3z6JjQ3UyObhcZP4vOXfZi0pZkp6jxYO5RX822ahBXFvzP37BuTTV6hyB2FCWn0lKzt6jr
k/SQ1Vio7t0BDXOTYD/866tQJv9g22XhHe+J1Td2J7cfRtTHTjw5S/yEDdBo7JrEywzfxpccLb60
bv1UFP23MO2HjWv/8jaUoyO1YSLnQAFCLsgfXzsRZM4VFY6THlraF0EhINwRTthf2t4EczOX6QdC
1AoZ/sLYuIivnFhOKxESxX9SKXt1PRlNZ+e5aSvBTDXmyVTgWxeZo3zuwQPd3b4crn1WaYpFhADf
/0I0Jod4uZRzFp1QZ2l9dE+iD14aiv2w5J/12bO+3B7uyhGyZUNBynLAoV3bSoODUfGZypQgL2Oc
WlH8mcWhYPGTg4kH+hz5rQCLFjmzvdHLvXIxSdY6wyKmSG68CsG6IUKl0Q7jE3V2YR+zcYqcu95J
rP+woBR/kagkC6a8In/HH9tmNOq0amIrOWk43t7xyMyoUkLVyt1l7O4SS6HEfntNr31CnhR6YXRX
peDN+YhtMSZeOhvJqYe0OB0TAALlnSdaK76HReC0DwXqwB9vj3ntO9IbIoCnn0vasjocRRaiSG+C
FNZ75BqmRZ13hYLhhVX13kd7sNpDZxZb/sLXjgW1X6pjrC59+dWgygK9RG/c6BTDgp39lNvwQU+M
4mPXQlm8PcGrY2HpTrIPwI46+/miptTnFFBFoObzqfmgZmq9C9GS8fbVMKnlxp65tjcJu/h6cD5A
za/qQ6WDXqKDpNAp0/vip6plVXTX50lT7v9+UqBEiNFZPdgHqwesi5e2M7LCC/LEGY84gDnhzuj7
yHiwxNI5X/5+NLYGrQLMbAmbV/vSsJBN0BTVoxw0qYh1dtKN1+zVMjl0qRH/uj3atTUkmaXBztQA
hMi//+PczWHtxDmRRmDR3n9FlwkIEKCoNjvcHufas8BD/A644tpcy25I+pabDXkY0PWwinsvcpIX
GiXuy6IBY0UCzS1HkFBIDf6MyPDajeGvhQJUR0hbqdoi875aVFUdXYgxjRJki+cWvmJgXQfBvnqq
uhFi+uw1R5Y4ucPuJOsORdmVX2/P/9rJl2J77FOpO3JRM4jirA5TbvB4qMOXEF7bS0bO8lxaS07z
waYr1BbGxmm80sHEDAKYJKISUD2QFjr/umap4bwaJl6gRaLNXqqqDf0OI0/jDiMXE//AMiwi10de
Tdef6JcVr6GFSfSpRAbi9+0F0ORpPE9zKZGBKiZ/IB2kDHj+WyLKrmPtVWFQ5Nin+C3LfQ9pvg4R
ZND6R3X0ortIy3osVoV1p4AJLnakpdohpGsmdrnTZPvGKrd4N9eeAcyaOG24vIHNWl0iUadbCz3A
EEpVVZj7ucub6aHO1ASKt4iGewVD2IfbS3F1SI441tHsBFqC5yuBPu8Q6ZXpBHO/IKymGE3/ws+b
3INhzgahWVxY324P+c5BWa0+sJ136B3wVXKp8zFrRDLKYhpsXM9rVwti1cO4mJ2haEeKzG3nw7HQ
Db9KlaLdxfEYoQRqqN+zZQ4/hp6KQm9WxeWD14RzeTKUAUOX27/wygXBz5LENnJ4YoDVK5U4lRca
VhTSx6nTxvdEMXg7QR4d9KOupJNf61ZxsIzctT5YdWdsZfFXPooU36IEg8gAAeFqH8yLyNwOP/OT
mDvrhfL7sLdbt9yZKamDZltiCw65mjDkT6r9MlZlA6B1u74REM3pQDCgpCiyuPlspnaj+pmiaveN
B+L1mDfk2PehI4WS4YjYy/H2essb748NIYen3Y7ELrKOiM2sAdR4U7kRMV34ghBUhRWdPoTTbpTO
HjSMMVy5PdrlZLnyZMddIhFlL/R8+zWaI714Kv2lrpJyJ4Y8PjhmXBw9JU3uLTerHjxuhT2sqXYj
G1rfgUz0vThC6GMwNGo+50Pbg+iiIV70F7uP0qd2bhLqMrG961PPcHyQHMW+rnv9pW9U494Wbu/j
PtFtVWlW24tfIetS/AfwDHym9e1XxmpqDuloPocYbLx1A5IVYUK8F2aV2OmYhm0xu1cPDjxRqrQS
ayqBUDochPNpjx7JdSV6XtkiW343bfp9kq692Uw+VuS9uUuX1L2//ZUv9pQ8QOBciZUA6qH8fj5m
0rtKBIY7fZkqJXmKhtn+xxvsH4nnFRs104vllAAOOTHIUyztuqEkjNBU20nNXpasSjFe1sK62Rvl
JGyEbqLhB6TQfuvAXpudIXkjRLfyEZN//0eoNNRj19LuyV7ytC8flmhQsACawJhh3xZ9+fuVlLww
mOmwG4AFno81xm7XxamdvcwhslNupGk/DXAa/xhlMm6FZtfmBd0HsV+KNHy71dmsGL2ITC3jbNao
D7UWjRxXHR6AkKYb2eS1z0asjmYdt49EO55Py4xH3oCwyLl0arntB/UlmdL0zkoxWzmkkdZv+Tlf
HgNuG24cxqR6qK1tgw0jJdLs+GgJZdpvVpK639zQ7UK88tKe018tyBsArdpSu7q8dtihHEEA/5S/
Ad7Ipfhjtwg1pybqOnxBb4x/llZmHsa8A5aMm15/rIVwftiKpyW7IjWXH/Qa5m86jteH2/toFfdy
C/ArwNzQoqMiBJDs/FcMuWWNYklY8EGdP6isvBU3v7JoHtWH1q1an9RpMfYY4EQ7hFK3BJ8vvjeg
OcrysuqHXfpFH2VxYFG7+STezD6vxicUVs3+AJgtbSwkY9U84sYfrdDdiCXWXn4yuaY3iRodowJI
eQdV/7H4fZ80ZgtK483Jksa1/bJRss+G0SCQtGvaeqxGgqwYv5aeIuEnTfq0PVWhBS3DVgpb24nQ
TX9hNFn1/jhWk2f5wC6d6dEprFw8O2Gimz71kuGf219rHSPzu98TJJi2IFmASa0qWJNTIxM9NsNr
goPovhJiwDYhHiuf2Mtwd1WHb6LTKeFT7GnK5ySrvLvU0+t+N2GYou5Us4q/9GEfbeyidfQIZ1uj
dksbhwANVKC72syU172wUsbxdUzEgG9nmefxLu8V+y2qk74/jGbffkXILO6E787Yfva1bXYE062b
7kB51fPHzIKjuVMT3UvftDlVtI0b82Kny6ojnBagVmDUIdOe7/SkGsxK7dPsVRVz7e5iQ0fscrDS
16LDSHpfpVNnHr1wcLFvd8O2u7MRDNtCrFzcNjYxDhaSSF+A2SetPv8RrlVNCBW0/atdAMkZoFD+
Y6WN2h1cr6QYWmXjvjSdJbi9bS6nTuEMJVAabWAQLtwcemto21Gx+1eQV8NxbsLxwRbpbPs9Iv5O
ou8qq0j3iqjdj7XtjBt3+pXRaZFAnQEjS3CzJnBWoT3Ng+oNr5GnIlvbT+pwtBxr0u8oqanRT5jq
/QcSw5rW2JjPUjkLXd2NwtrFRfMOHQUdKxEJzkUProoowvMC9K+6YodHV4nJIDRX/HI7Ldw1utJ+
v73kV8aT7lagD1AEAu62OhCtQ6GX6lf61pHKR/4sWjPZeWVWf9CKvPptIwuU3d0e8vJy4IWm88UZ
JIJklqv4Q7hphZr8UL5FhLmuL6pQRIpPUKkYaLwNIXbathG3HLu6MNVDMSv2cCT0bevKH8B1fbN0
aJnPRjYYCaaqZhOr88ZFIX/CWVJBu5wqBzhAEMTg+uVe+ePeFdUUe3ozJW96J4ride5EBHyqHcJv
GaJlW7Dwy52HdBGrzMPC/qPceD4aw6fWPDX1m+eUAqdpZYr5kz46LK7PTe9+R+DY8JF+sB9Fk6hb
AgXvHvSr2dJaInPj2MFoWzcl27RoU9inMYipJH3LxtkwdpDOq+TDbIcN8MfZFMO3GEBHuXeGLK1f
4zEzc7/hcv/etZkIkbKz3G9caG20G5bQi7BIIx075mpBBtIJYQELdmtaZfWcYqtrOZU+37mZXtFu
sEqi0AVUgd+plWG+luzzFxQ204+FB0vdH5Kk/Ag9VffuGmsa2r0zJ8u87xpkDA5hZeRFBAagwzUT
WjSN8y5UPqdVoqcf48jp/wnxv1i+2EYKSjmKPHbOgr4E90iT6V9yxQm/YablGY/2Mov04OROmP8G
m9LVTxmFe+NrmagQvzwjb429FZtRuIe2NDaPRW/mE51HmfiAdWjqIwxwa36s4X06j0bRla+z0dXJ
zpqdpXtQcAI2HsY0Fe0bWwjk4zwuFAynysuB+ChR58AWVetYOd4+b1d2F+kqKpY01QGXXoTFKo6X
cZkmb1bfT4+ireYvOg5+zyF1TE6f2TW/layxBEKmWlKwzfKtSvDlL4AyA86GFI5fAFrvfH9TPR84
3UQx6JQOn1olj7/EcdHvW0eFRtrlWK8limq+mkkdHoHmbsGrLsfnFIOpQOWAXeStOd156yyIn+sh
RUFgj8e08sCweYhm5TvdzSQlymsX2zyl7tC8DAgy5XuPnmq28bK/V7zPzxkJF3csv0PSEtY91Nyy
xVJ5evKWlMvi+PiSJupntzW652kaO9fX9KJ45l12TiX2r4+IdOQn6L2R+2nh8beDPK3r9IsW0tD5
buWIqT+leadYW+4Vl2+CS7ImlZ6JOmlArq6jrkGXBXGG5k3DWelR/C9p57XjNhKt6yciwBxuKanV
yZbbUfYN4cicQ5F8+v1V7wNsiyJEeA4w8ADjAUrFSiv8QU9gtkY5T5OvUE9TEFRTy5+39+iSHUhg
5tLypCVBSRsG2XLMOMeXyPOG4jS0syYOiiqKj7HbFs2hHCSDN4ssjMX9VGvj5NMceUa+0wtFvBFa
UmN6qRhhan29/ZteH/yL5ZJhIt+AsrNk6C9rPdZcIOIgcu1dUzaZ97YKor57N5HE68+hmrRiP7SR
Z/tZYXrRy2SNlvLGSasJSym1HCSeOImyjwjulWKndgN+I3qtdOlhaKYi/YzphaiOXT4J7+NY9VN4
KBFXf9sgAzW+R/E0H++qwAjVjSDnVb9xMSnaBijF8a7xx/LBN+o+dfvCNN5hjz4/qFM4/3T7sjA+
OHoQHo2u9pIvcV1zLr1IxN6jhwJB9mB2fffFsOsy20cYGT7bZmaaX5osqp8dQbniiCFdrzxrRTrk
nzwrjqf3uUO5c9cUTv4lC/R42CjRLEnYEvcFA4MDRWmIF3JJiohsUSROnvUntUXdDrKoUSIaq5Zl
+H4QrRP7+ax40X0eWwKL9qyv/Q4I3oc5NEPjkNLC4P8e7a7aSNmu7hp+C7LXGDCCtJHOE5d3XRwl
Q1/kw3gq8tLR7lHHC9/OcV0+BlArdmmR5V/rwIgh2jrD+HEWbrwRulydXn4AYwPApix7fckMQVLq
wvHGk9ljyejjwGL+yu0mtnZCA66gdtEW3vy6REDXTRbLQOQB00AA6HLORkS32cQQ6aRCjP+hiuFx
msPkTvqR+AlpueePboq0muYE5buWRPcNpZMtGO91rix/BSVvWSqkOeUtvvw46rXRkZScIF+hq9vX
tdntlWLUHxVoSeFuUAptfFAH5KhLdKeKJ2N0k3j2hzo3RiklAudwVGYjeWPZ3WDuFdHC9da8jJq9
sFp4YtakbZm9Xl98/GrqqHBhyZi5ABfBsAbrA5TLRCm1rbAJzfThB+9HPh/KXp/fBt380+FHpsBj
G+egtArCX4koXpTSVv4RDsyJAn2MxhFRN5A4lFgvl9GMzbCvUvkBK9O5ixL3l4k+xkcVA+G3adZW
3r/W0hnvVU0cwgv8zWVNZ44lmatzpxPXeYOifzu/q1rXPLqxHn6I+tny59HjfDh9Y51v3+1X+a0E
8Ut2KyhkqmqvO/qv+J6SfUMZe7BPczt0n4cgbWP0xUPNOQT0rN8ZbfYnhqH5+fao10eTTIs6L60D
RodGdvmBMe8cvaq1nJMLX2rwgd+ld4Njz1/zrk3e9HX85/Z4V1kM5QMiesnXk2r8S6Bs6wxNK5TI
Os0zYJC81sePfdf0O+lJ/8/X3uVQi6nNdtoobplYJ7vI8dRzowa/FxU4yD6qI3GHCGB8TL08O4zG
mJzQAthifF4HV1jPUiakbg9AjwBmUbIIS9SrEzp8pxERxfTBzKuqvW+CZk793qubexSegd7YiZv/
LDpRWsQM+AQ8ZF1tvh3oHP0w5iF5qfGi6ncYr8Z3RRpNW92T631nSAQfqukkwDjWyB3y175ToP6P
BKH6qVIEQurq2O9VuxEfkSxBv0xX5uwY0Mkt/7XLgIOVlNmTolHU45Y9FNszxiYhQj/heKzuAtep
dm1kOi8lldZ7Cg3hw+2N90rSvogykBxAkRZUGdbssg95OU+vjUezgrtymrhXtWNKWGH4QZrZml+p
gF0eo05FUtpV7fFB6wXA2y5sPYUXGRrIboDBr+yS2AqGIzbR2oksahTPxtwrmFlNpvq70mN3Ojpd
0d33mjoFIMbKOvVrd3TKfBfoarIvdSPzDmCGhHXsOw3/LT1OB406kummvp4Xk+SxOHO4b3XFSl+s
3jKPaAr0CE+pivhAQbApvoFf1T+bxqxwM0gukj/ElXiIumEKHhsAZ+ccbZeXuG/74FmQJpd+g1E4
0tWF6Kzft7/q9XFGdwDIFeVBGg8AeC4/qtW2ZV82mnPq6JdF+yC3AuVQQDen69n3wRa/6lUzebmI
xDKUQahCS4+ly/HABSkQBlTrpPW4uu6M0iT6S2lN+I1qqUendtr5qE1xn/uk/0N5MAau6wcAcMp9
FDt6902UYNURW5uhN8je774HmKP5sYdZHRIgqUZZr82J225/qLVfTnAr4RlYs/GwLL5UXsEZCkXa
nYIQlJ9T53q01+fWPDlUTK2PodkrO0Dgiv4nT/v0kNK+ct9pdVfUvl2gvH2IQZkcm4piAZDavhxS
XwU+0X9XvLLcQd8rsg988XDeai9fR4+SzI27IyIhWP4u1dfDNO7tGl+PE0cCubG4jHy1cIzHtiwr
v/EUb1+M9TdvQK2fN+SfW61kpWwuB1Q15PWr2wnrJbdIRd+dJl7OF80Lom8lMFiEnGPzOE9987lp
h2GLLy+30WKbgWgCQgAmlCBo+RYrXabMKAyXp3bEdGOP3FuwdyrXuK/GNtiPbtN2D1yP+X0elvib
3d4q108yKQQtAR5HCs7ucvDSLK3YtbLmlMOnv1dr2F071Q2IWylDnotQTb/fHnDlBYBuyyNloUEK
5HaxNZFxKu18SoZTCU9x2I9BOWpShz3EViASu2ioQlKFPP10e9iVj0zdQ9IWcReBYyd/1l8PT5fW
8+xGvTi5JErZmR+Aaafj4P23F2Fbtb8a6i7Wm2K2ivKDE0zdxt21Oj58HZ0J0uBYhrl9oxSEYWV/
cvGTSAGCYLncGxPw28lrgowdZ8PyViY0OY6lYqlbnZ+1zy4hKqwwrUxe38v5GwL/y0xLh1OCx0oN
DDGJ3TvTHYIXo0DiD51Rher3qMQbhY2V/SWDTKoIXEbQFRbLTaPLG6rJY94zcCxdxLAaIwxWfuhB
zG0qAm8rxFi5/OANASmQPVOe4aWASmGnRs3uFafRdeLxsRiN4g93fGbsU8dO2yc0/9NfqWwhHrXM
C36KxhmUfVOPQ7DTlcE2nwyhp8pRKRoFp9TQTivqY46d+8ir9iBTTTdB9HyI7cPtPfoaFVzeBJLx
RCGISjgJ7LJOJ/REL8upmE+JFosXHcKjsa/QFqOXbwTV8ximybsopDy9m1GSjg6KTYC7n4eha57a
KIpLmqGIwfklDi5g7LA3rf3Joye8Q9mq8u4r+AqtL5ymMp4KrdTTc9XbqdiV2ej8UedO+wLNnvMX
U4f2jkYpECQVc4hf9O2JXm8KKDIIhEifSIlZWiRaY+ZoleEoqCgYanLf8Ch9Csk+3+TQTvecimEj
HLtue1LG4vBJmwBJcLUX3fNOw37bU5vhpLl1ms1+X4wJrWC7bgffcPu8f+AaNFP8zdzZ/Bb1sXji
LEXewUJhN9nrhYXDqRXXxhe0d/v4RbNn+8e/fhPpLMV9SPFPYj0XB1TJUfEfW3M+6V6kGX6PKSr+
V178OJAf36HKjKnf7RGvrwRGlFpOZLpgOZaVsGasvFkoYj51ZpP4wsz0x3BUPgZuxQVVqr36s+Am
Ot4e9HrpKZRI1RZeV0rRS5Z16Q6520D/PJV6Oe2LIjX9dITZ42bqvRid5uPt4a5DxsvhFtcPjjR4
AgZCPQ0T2u/wbLpvCDOf82TSNx6Y68hFwmGpu5DYktUvg9PUNUctayr1VOVTe+cMInDuqD1Z2Y+2
lVYuqd6irgC0DV3Ick7ddBeP6ej9IzeULIdCAipLUvsAS9Blit3HuedMUWCdHG1qZp9evQ4OMFQP
LW5rG8dqZS1lJM7VDjSPK1d+/L/eVDNy67JAwuLUDtl8BFIxofpoZXjzNq39QM6Ta3e3l3NtRB5Q
B2AAG4gk4HLEKGhMPJNH7aTVChRQJ42O3miO2S7M+3A/i3YrWlnZP7I0JbXWgACBBLgcsAlbrQWu
pZ+KYR7ng5lbg/tOzUwPbx5dD8yNPFVefJcPAGGg5LlJvRepznc5HPZuujc0nnYqYy6YXEHo5Yhz
YqNvVMGvoxGJJqS7QSAiM5wFPEWJqhnQUKqfRFf2O601aQRllrjLsYnekVWpD8gfJXu8Vqkj//MS
ckJIqKTlEVrfiyUcQsMYa0qzpzSr08cINaUHIwB50kPO3CNmtAkblXNZflMYGDBrCWLYrIsljGuK
izgW6vgtF+ZujJLxWHpt/1xkYfSsBYm383AsfsHnRH+DJL+3i5t+OiAAtmnVsHLhSiUfqjSAWyC6
yCvkr/NCkl0XBlZ2J57k7MPcaOmvguj/3uTaFX6h5ea81xTdVTbO6dompjqN1qOsu13VGXtRTbEU
kzvR9TWOnnCH2FfkDWQbgbPxjK2OZUHNQMyZOu0yZ6YAZaZwNNWTVdbDtzpRmg94HAKIHjQr3HjA
VseSOApyXbBpy4J3iUpDpI/MqzLy8dcQhNjnktMO5veydzGfv71x11ZPSoVil6dKEt1iH2mJ6c0N
ldQTAjnePar4qMYlRXvnter8lWY/nMhmjj/dHnRtiiBEwAO9buFl4aqszL7vm1k7xSjGv2BIoT7m
eo3xIY0XOqj/YTDZxUC7gILpcn92rVtNAY2OU5nOSfWkojt5MFwFVeFYyayNz7lylVOZAR+HtxA4
q6vEU7g9okcJV7ltJd4+RfxJJdH29G91LZR9j/r4P9pTybfRIt7kCiD8YAkXV88c5ZFZKplxchS3
3kNUMAqYy26yl8oTvtYYzh1bWtvAra8sITAyKlc8kLQWlg2xyWl60c8m909c6V95tjPtO7WU9p5H
zjT/FT4FsAhLQVpAAGWBOsgf89cV45IdePNkU1+Nm+xBFMPvqoXh0WVUyNmfqbHlJrRyKhhQyv5z
JAhgF6fCcYtqjKlpnWyjUvufg5Sfu6cGafVH9nRA+VvHqnTfoWg/bwirrw1N7OHg5wvAny97Odc4
sxLkNhLjpDhK9Q70Vp4eHWPK3SOgtfQbGZKAYZuL/xL32KjlIM1I0YSK++Ij22HaFRF3+GlW7HTf
tE7eH7R4Dt7MoVuf1D4rm42C3toekuZuUstWypksphpi5aQaraGfKBsr72Lsfpx9XQ5Jepfac55u
fNiVnpztyCMp0RogNZaNsFGroI3BVH6HOFf46EZebu+dvKNsUCjzIwFafDdoKaplXd49KoYTxm+j
Sgkfqado72/fSddgOdyxCLzI4yUPATLC5Sq7RhamMKOzd3Fos9bl0BmmHxdj/L5s5vGJV6V7aJOp
QlLfFjDUrRGZvGpsfoGbpGaN5Uy5g2C/pQV/HUFRY6awIeWaOHPL1pLWAIZzrK55F8AFSf04qAgr
AGs9gwCiHqwL5UMKtsqPJzzjN96917vxMqRh85HNSsoPp27pqAOKLY2w7erY9NVv9KFB4EeW9YzG
jXOMtDR/XzTFcOj02PTtPmwehZUMGxfN9eFzdUjs9Jwkq/xKfpjSODbGhTu+I6BJ+t0Yg4EbKY+8
oEuReL6rw4Fsa1Xfsoi5fjbYjxRngTPR4oJ9cLkdiqrLhsSrxLspMIbfs+t1D3CCWuUT8H2eYMsM
nfCfXyoQplSvCMoxcLiqWJpTjk9SF7mnPNSOUZPqut92SQmFLXff53MdfL+95a8Pu0wjcStDLY83
4PV0/nWHR3MsOoSdHdwMuvL3MAwW9VE7+CLwFf9we6jr04WtMAAf4idpD8tWvvycZh7y2BZp8xZz
rfmhN8fioa9LJz14Ig8ezSwQpyHq1UPUpUazq9G7/GQZXVQik67F58iYyp9xqpXdxg6/yoNgXIA9
NejagnEBuHb5s/QmqDsgL83bvNfr39CIR7hO9DLK+9vzv9pN0h+KPBIlFamivyQzd15cmFrQT29h
dbjiaBYRJ8bsSNGtNix+h7Nt3/3/jbj44EFid+aEauzbHqZGu1NcM7sPwq59jsHDHONYP94eb7mZ
pE8FHSAABoDK2cWLt6q2WwVSU5y/qQozfeBZNt6URnDSovSfqYGvQ6E4jEgLf1DGvFy0rM6nIqzy
/E3sBPS4TDyOgfhl5RkQLbblbmd/1xCQm3aphmjL7WkuryM5Nq0TiPYUuMF6apdj96016qJ3szfj
SE8qzmobGmDu+qHdaxWqWK7xu0B8+uvtUeXb89c9LNmtrxQF7nRa2kAGL0d1Wq1T9VENvvQ4RuQ/
zKIazqDdgvt6qlXvTYJtXP4e10HLfqehV+Xt6jnc0jRYzPz1N8iyPuGe1C+5qnbTyxqCeVa+oKUd
RPu68FQykRqA+C9BNbMCcmXXAdCdsKkOt6e/fIf+d2wotpwfuty0sC7nr9Fm1gdU78/JOAwHtw+T
XaUG1l0ZBYp371ip86cmeHvbmkVzVIsuSg6z3SgbP2P1C/z1Kxb7bmhb0Q4tDoiTUbbiPjOqEXRr
bMzNix3H428xmwnyHEljbnlZyvkt159GFltdNs+uWFFZkOOrlRrKFwhfOIdXk2m8tBXZBM8+toG3
v/Yi4nj92MDqSM3gKcCKkp/hr2fBii21bkIRnQESN+p7VS90xR817Gb3RCDhk9l2bvqbmFUci6po
ty6SxVX5v8MTc0jpWPQ/l/w7Z7Yq4to6PAcNZohelSenuSjqr6kHRp8oq7A3Yt61wwUtg1eAZqHJ
Qbucr6FMXihKJ8QvQ7hiP1PcP4BoS4x9x5VGP9ZUnHE/JO6U7LoSwtWOarJSb8TCa0uMrxA9O4kg
4im6/BVzXfVaOVfh2cGB+14YXrA3ptba1zag7dsLvD6UBCyRY5PWyL//a4EVK2P82QrP2ijSz40u
lXJ0D/aP1g3OVt62NhhvH7E15DoKjosL09Bgx9sdBrv4eI5vKDSa2V2V1RXu7lps6f+WA79uHozb
gVTzlpO+LL4ib7mYW7cOvkR1o4FySY1ouhNKG84HqLjC+bdH9nU4UOrk268EsqU4mt52Y1hKlSWr
Rt9SOHq6T6vKfTdFIvTDYPp34V9K/wRR0vgDxcIl24/iWpgNaqV8MYnT/MpzEM/LhrD46JlRtmUk
s3IuXDJuT8oNML1lo8hsEO9UMEr8AnIk2jHP+VEDbPbQz9V9Ow3ex8KInTsjVUTquyVW4xvncmXn
ECpyEcn8h38t1rKiAwaAqg3PnTYl920/dU99BBQDHhLP/O0jscxE5UoyGLVw2gvA+JZOUxY1GXLM
XuGFLZvirRMqzq+oKpp4z/9fH3KRNPFuTlUqmv08q+WudiXIrgCbM+zrtvpnuzr5g0CJQk6TbTPg
IpeHNAjHfMwyja1VaeIIs4IaUh4h1lqNXf+o8Q224CFr681aU96EAOBcfe88jZWmjaz8bOrDn9DJ
53xPkdUzdi13370zK/EpgLJzCALDvW+MreHXllvK7snaGSWB1wzir1sp1HNTy+IASyYrMb5lrkBM
O5rN7wUX/6/bq706FNVVmPmq1L+Uf//XULYT9q3hNcm5jyMl2Klo+BQ+Mq2i8kc1qzfSupX3lJCf
HrTG400fa5FJmvqYjB0UhXM290bzvqysXH1nJ3YlPlHHdbzd7A1D/jPQtPbYWJRgXm7PduVBdXnH
eVBlqZXO9OVsK4DPQZi5ybkKzQlQBELHf8g1zY+O0VrDXW6P0RbAefUDSyCb7IVQxF7EqyjgscCp
kpzNwp7GnT1aTkbERvfuFCSj9u32BNdGk0UymzKvBKQvRgu6sTHGuE5xDhuDnNJ8Hc7OKc/dXP8R
C2H++xuD7A+pswp+S8qxXH7PrM/BD6lOci5N7Mp8wS1Z7Lu2nO9rp4y2UCbrk/u/0RZBZ6DDo9bC
ODkbHbIcL1M9N8ETkGnrl9tFW9oHa4O9emZJSialvsXULADw5qDgLVxUadC9H5MscXdzjzntiw6h
29q4dddOhoQRQwXmzrnChFHoK5WpmeKzrhhD7lsVkjl6AXrJzw2KcMdQuF5pACEd2l+IA4vuP5wM
WoNsGYnBw0njciUruvZlWDnpuW0b53vrTM5RS0R6KJXWeIkBp249M6vfF5lLqeiHZcBSzaIz7T7W
AU2fhdao895L0Q7wdcSTxC5X680W6Opw1PbRIAEPzxN6Ob+hioauQpf6bEcGTNe20eZ016pOvutc
0WzYDsmPtchR6DzIzB+GLUWlRaA3BV1bdFmSnb1euPWTOsWz8SSgdmxEryvXmQdTjM4mdCQWb3Gd
Go4XDk1t5OcgH+3sTotNKxn9WDTTnVUr8/xYOpm5pXiyOijCsMg+6ogsLAMvYUROPUgjyn4MCuTP
RjA7vtKPot13ZWrYdxriuFtWkyvLh5MrHU5k0CjKLxOTECFDS6/V9KxYTYRqjEYB1GzIuYMqhiBb
wL25fZGuzpK3CrIayH5wbZf7ZdKbMZzbMj1b9SS+esV4P4W6Ue2qWss7Styi20r25Nuz3DS0y6Bq
sqIAdRZvkwYYPZkQqDnPeVm8N2duW0q8s93vrJpb9g0dc1Dtqto7+b+/yqgLo8iKWDtP47KnO8NI
czFXyM6UtvP6zqoQknHSNjfeZDMu8rto1I2498MqUN1do+SD+/n2x15bXfAJMn3wpEa//Pu/ghBE
4wbkTOz8rOdp+csdPOWNPRh2sIOgPh7/fSykgUgYZAQCQvJyLE9BtjcOGrw1w9p6jrWi+ERqFAR+
onbfbw+1dg1ISQtadXQ7CCcvh1LMjlAE4ftzEYTauM+nzgkPcLq2rAXWPh8AL5BUBMcGV87lOGVj
68LsnOIcRq71g961i6lkXyDbUeCFe3tOq2NJlDg1ESmPs3gnEL+yMeb28rPbWtk96jvlO5ydHQfF
CGOLXbc6FrcnGG0aLlf5ctijuQdtNDvXKe5XD2kq2mNXcEUcNcjlH29PbO346cRpxMIe23BZSUUL
IPJKC3fSdEhsnD9Uy3dhjZxSgeiI34/j78Y0xofbg67OEFgKmEvifXSxLlcONsJc9hkbv0lb8znr
sv7XZDXDtLc68Mj724OtXWnUahGqIk+DlrNcOgna0lR2fpIVmXNsCiOf/FhrQHCosx5i/13Amb+7
PejaDEnS6VshNStpIZcz9NBcVmITB1ZXbcrYHz3graUxuU9V6GzBG1bHknxuRCWoCZiLsSj/2Xow
B/nZswRtaBtu2KG0BLZSmhFtNQTXvuarCiBTA+m6PNyx6cSundnoOVIIz+8QHspyoMBNc9DyJnIf
yYn/sQ8nE3No6oBH/9+Qi93iArCusGQrznmLOslznBnDNxyrmnrn1mr/XtQ0jW6v3uokpQ4UlzLd
miVgJKm7oRVZV55tFV8umOfj20CJtcQf8HN/mLSk+PAfBiRR4hKToknmogllze1caV5eniMnyo+C
5fRtO1Z3fd60TzxP88Z1tjrBv8ZbbBlhhXlmhkV5FjXPHjNkESk9mr+JvYvvmVa5G7VNeciWrzxl
e6qNIGNAOC7u6qllu4RtU54dNW/yfWOPOry40q03QsO1s0CEIEXHkdnh35fnrhp7rw8p4OA33Ndf
M81Q7tswL1+6yfs3/OTrrpToWwIITHZ47y5HmjvJcimG8owvYKIfMnAa3+ss2gwB15ZK6gdKqT3s
vq660GGRJPjXlOfEacKXvKyDD8nc9vew7N4XdWNsBEVbwy0WSoDiBTKalOfGlQ58Q154flloSkn9
Xw+rve20/yHlhAkFxEDuftZuEZoQN3tzr5vFuQGIYO6dxDHu7CBv6g9Wo6dbOm9rO5GaBKppUNel
+8rlukVKUadhJErE6S3nXaL0MYJ2dWVtPHEriS2hOcElDUJukmWeJ8YhDdrJKs49EvjBk6tHan/M
Krs+VmQuz52Fi8WuCaJShQhUbYk4r63i36Mv3jzVaWW44hIazYb6EpZp2N7luVZ6fopcgbr3KhyY
bl9ha99VflAJNpXNwcUVVjQ2AkSJVpzHPk/EUVc0Ud8Vg7qFHFwfh8wP7h5qpctGYN3lFPRJFc6I
wyrVTy/WRPXOo/zzj9IsrwdcKrOgfCyFUZe+tokzTuUc95yEOs6VY5Q3j+aIzFJWOG+jsgyK//Do
sPllKEsaRIv1cmM21RwoZIHl2RyDofYzEZT7Kczm+6buensXWd4W1Gt1jwJ+gEcAZpB23eWIRW2k
Vd0q5VlRRPPolnO7K8Bp/ZlpCx45re0LdmHZw6jz8t3eLGtRp/XXyIsj33SFMESWVue5TdyDMorp
PlPa3E/bIjrOGFZ+8apA2f+HQYGAStg7te3lPYOoThViKV6e0UBDhwh7QdevBATlhFBmr3KN9ztX
mFtP0uqGdTAWx1kF5Iu1SHCrVFR0ykMuHJfeyVHpU8c9SMzbxtO3+k3/Gmexmt6sUpFIbIIWUR9g
tsY/sQ/UpOoUTflDjEb5mzTsuufbH3XtwUWWnPfJJvwEwne5h2LUykDwyfxhzpXxmKA1p97VxlgZ
z6ilWtPGtbo6nIFMpqzck7IsAheyhrYfGy89o4GiKz9wserTN2pvVfbgy25x8vX29NYWD0Uvlf4L
jAxgUpfT68yRtzfqCkhDDYU6TcsICOvGs7ccYtdubPoDkpFF0RWFwMuBbK22Ssyrs7OTlvGPrtTD
+b6EQljcVZCkoOVZRn9/e26rQ8rMz0SqgPLgYm6zPhnq5HX5GUuuPDp5Ftj2P0Opde1j2GEksctQ
UWs24oslDOz1WmWGYDEgyV5bidJDrx01dhQMAefQ+t7OoHbviKZy7bdmDuW8z80s04/9gNzpKROZ
5qAG2nSGhQaeKaLed0q4W8embqP4eSLY+3T7q6ztMPJSwNfSkJgi+OVCtJ0d9jXiv2ezCucPBZzG
wZ+SbHoIc8/7cHustSNLXwgoEatAvWSxm8l+uyI2lOzcw8Vs9moUVeKD3plJ4KtU4ndemnxz3Tm3
N8Zd29Vg0ThCTPAaYIGkQkcUwqEdmj7zPkNi7pR4p+GzuoX6W9tjMgRCSlhSTZclrmJsOiWppvzc
onwV7PU4mP5gtKwi6xsU36xWm463P+na1KTmCzUNBJKuCt5OVoIenmI2tZJ340vUzU12bEq3ELvb
A63tE3l4DFsCZK8wI7xg1pwWZKVdmhmRP2hN3N+76tS3d200CXfjxVz9kMhGclRBqYChvNyWeTVg
B2+DcCu6cTzGSHU9uTO2bH7cxY6zS6JxDP7Lp8QXXDbfKWUtjYeaFGCZqivFWUvwPjvMZUA3xARy
/vv2l1ydGm5eMqBjTy5ra2leoQ3ckfzaShfT/ukj3FdjxFHFTu/GyN4n4Om2zPNkhLFMSOXHlCL7
khWyOHp5apTphJzaeXSwD7HUpOj9wJ7bvTO7E+xc+n/PwO2C+zxJq3fUVasft2e9dvZJQyjGkqyS
qS4WFFclbnc6BmcVM/nYDzpVq+DediFMpgq4ldraNcKZsWN/vj3w2ucGYczEAeRyzS1ir2RKeCZJ
/s9uqagHgnV0qe2h8+w9zeD2UwuCbd4IElbnSsCF16RUxlnG7GpVGYPTKfm5KxyR3KUebNVHRan6
5ruSzBGSh02Hw5SPxFy6FeSuj81NILFs3AiL71xnlSUkFvQ8G1QEQivJnSccSSQ6x82Kr6MbtYY/
GCDpNrphaxcETQV6/hDBrzkjqj219qS0VNwTJCdxAU/b8cm1ufjew5tJoq0S9RqABUQXnCqATxzb
JaeqapFbdtOEunsjtM/WGD2YQqfqrvZj+Bw5TfqtSYboMVGd5rOeFri1WHr+Qesn6+X2Drv+5Lyf
VM/46HT+eWAu7yotHktnBjR4VoK2xh9ccZ7cLk8iWEHoW/oVmBIQ+97Yvrs97vXOZtxXUWeeG9gK
i4BmAH0RD44bnQ1nqI56ZgbJgYNrdbss7me51FW6EY+u4FLlmHBYaAxKzsjiHlHnEaEphBzJtLvU
8Qdnzu51iqLik6cYTePTWrKdxzH22uxuCtJfpAmtF/p6MlZbrMHrK42fQgKAszdNgys+pOPAdbd6
Jz4nNZnNDHHldyXiOX7Ma1xqDsFoj91Rwa6eDEHJ3Z3VpaZzvL0EK5uQH4H0AWwNSrbXkuqUBgor
p6HvJESwiGiX3c/C6C2/Slv74MTYCuCuCWiNTTydY1vwH7MQqXGylHZT4+c6GpC6m1KFBd1KQMPy
jP7VYav0uUNQdIzO8+jaCFSYlZbfUctDZvD2vFcHkvB32TalLLi4VMtJBbekhdG5jqDZIjScxuIu
c7JmC1ezMdDy2Wj0xrbqpGYgw6vvY4oU6CijKFFtLOTaWQK1g5KdhLpzoVx+ObdR1TR1x/jcpmi8
+VS6VPVoos0l7mob4j0qhWq95foqk8XLR5ldAycUAg0cO5Q1LwetadUqRajH5xA9kOgJCvH4w9Oy
8O1YFmN2BFURjb4h5uFYTLWdbqzh6t5lIgQEktRoL0Vo9djqNaOucXcc+vKzY0TieYi60LobQ+pD
ftZGKGaHZWLPh4Rqrelr4yDsAuaBq/0uKrWr97d31fUTwvcgIjJk55F/5EX71/btTDUJAq9Kzomw
is+ZOjf0WvCkO9g55+j2WGsbCxF2VEwpMnGlLY5K1FZaq81Jeu6gBI1vUGfRkQpvmtHbKv6sjyTN
KqQ76TXQMkYDsotaZhWa9rSvQM52fzCGqLa6Kmufj1iZ+h3QAv5c1CaSTG9rR0kB9+jZW3WMyq/K
0P2c5skJN7bO2pSkbDExLAeBSsjlQmUBQnQ5Ps9nfobIDqi09uiM0xdoN5Bna3c8In+YsvDgAAtZ
PDe5DQ6+QJP9HEeRM733SpHF39GTihMfU8Yqfpu60RDACVTr/jgoXXjqhB1sieqsPfB//4rFA68a
A9YMeZ2cu65V7wc3QyAwJ3Ded6IxH63M0p9AVvTDRsq1Nqy8HKThELjCJWAjoYlr9VWUnJ1IFOk+
DEPzAbkc9SM4K9zo5h45iWfIq/OWrPvaRkJSHcyR1Mu56hnEvcAlvtaTcww+/gkwJfGL7mAcJfXm
7S1I+epo1NFfSxDAcRcRqxdN0NTFmJzRDcsO9TR6H7y4mijhjfGH24d+bTtxu4PZkvh8+kuX+7Yc
itq0qjSBNxUh7IhRQNX5kECTZBe2oaXvWscAhFulaRb7ITTUnapFpvv+9q9YmzAiITIhISUBt3/5
Kxqt7+cBQtzZDRBB2qljrFUvZR4LxzeGEtPb28OtPW1INtO7fqWSL18ZHYpYJzKe0IpCz+/BUj+L
HheEBNHET2C6k43h1mf3f8PJu+OvSzyszUmb8xx7W9tImwNeco73Us0z8AqS23jrFVs7JK8lJYka
lzHP5XB527l6o5Xh2cbcJnvOdTVokX7E5yY+NomnfHOCWliHSGns6u72h12dKSUKAB28H1elM57B
aYQWBVzfssV7TJCko4pSZXu3QPPx9liriwgrGf6fZCdcFWYnAfa2Yayo1sQOszPrqa561QemH+0j
Z3T+uYEt6RYq2G24uaibLG54xYwn1N6U8DybZjHuo9wOvb0y9+HGBb/2DQneKadTmOA9WVzwjujA
2yt9cm67Oj4lTZP/D2fntVwn0q7hK6KKHE5hJQlLlnM4ofyPPWRoQgPN1e8H7xMLrdIqz5yOS72a
Tl94w1Z00cq6i0bTlOaNaV37jJReQBaCwAWwtTt6QT3ViewI1xf6T5g0rbbzQ1OtdfT9ufi8LtbN
t+PqBH8DGn2eZCLz5/vTKimGuoBEvjZ1Op2qKQtEpJXtiDwo4jyH13fJ1cFoLG9dNR7MPZENG4G0
RXgx+5qZVl8f0T1sVWgiMTIiXId41OujXf2YQKgwbtt8jfZoTXfAt77PvezrTIviAUsF8WCA2DyA
wimcKNdzYsW/H5HyI8imTYOerPf5xzRg56hCkt8gyduguTP+6/RJ+a7p5Hw05im78TmvTfCP4fYv
U++6mmyRdv7aYlp1aNaFNA6JiiP5cf7vSjXh13+Z3saFc4Bov2hQygWePUZFLB9yij8Bwj04ysX+
rpGuChPhTP/hqqY9SNWYYHEzo3z+OTs3yTuDxsLXyW0MFQmtUx+HckyCM5G+dff65K4lOxwBZyPF
I+yxrxyYKEPNMxWLr5XR6UeTmt9FALOP3UwPtNC3hhZhbT0IVyx6frw+9LV1pPgJkRjKO3Hrbttg
TlfpuH+VX9Vofau0RS9CNx3K2DYWPE1Tvfry+njX3iRqnXxYbhhqrbvxyrIenEZboGd4bveL0urY
HOq2bI6T21oXwtngEiS9uR5fH/ba6afkxX+b1O4LzjRiKTDbPAmQUi7m3TJTiIp6FxJTUwitvnE2
rg5GmrF5NMOB38u3jV6bD6meVaDUpuErDGhOiONN8th7tlxO/2FmYFHJBADNACF+vlErPW/Gwqmw
rEmhSiB8Wr/ztYqG0eBk/yWg+I2/AzIDun/PcKyXtF4nBMS+Lprs1ouHi88PV2TNExpDTjgqXAxC
c0rNW4znq5sUwR3AF5vu1r4juiyeV5ASk5AWXf/Nbn3/kUB2Pa85mqmXmsK6d2O/7EbcwJOceep4
nAqSqz3UqiQYDoSWUaEaVz02W/+LYQ8ZZhbrm7kW5Y3Ye3co/n80j5hiU2gDlL17estCA3nijPWD
q8/4zqYoMpuhwoEnOQoj7aMBstb92rmWvLFTXw4Mu45NQ3GWowaN6fnm6bKkykt7qR+KJFP3adF+
kizsAMkmMS55uRB2iGr5u2Yzs6UySR8d2AgLih7T80FrOKuJ06TNQ+r7CrBhZQXDqcrthXfESSzc
/+ahvfE6XpsoAD2kqZDbAPq7m+jUpYlZcFQeuO2Nk1UNwUW3sN1KsV57GpRbRYjP3xp0dw/8niha
MbDJSaoIF3eDptmkoA2J5qFT1nCc8tWwj2kq14cCvMktHrfNV/ujYEadl4aKZdND5mhidrC7B4Yu
TwCzOMExNUDUbMLpCXTgWl9uZfz7o8FAAUhtWgvUojiLu1l1lpFUUz0ExyxBsSVRtv0eL/Ip3Ey+
3o7+2N54ia+OR3y4CTk75KW78ebCNLRZeMGxaIV3Ghp2ZkMmeAQ2tERQyG8Mt1+039Pb4oyttkBN
arc7DW5QP9PM4Fj5ovuea2N3FKObnylU32L5X1ky8HHMCzcUwsR9AdcYHOiYvY1dQt06hzY1x6gx
x7/ktrAxaM3S1tzKmCAd9z1Vp5uLxGqW4LhgYB6mduse7QxLBdNo6pOroebVwpM/I8Jj3rhEX86P
kbeXCbEKXvu96CZuhbWZuFNwnAorOLnGLPHwS2/xlG6Nstv4ZhqA0pBjcOQeM2I6fO4pc3EaeP2Z
fbkLt7ls+48cExDDtm3+SN3L2bBEY/XBESXYzWxxtqmRICfgO6M85uMQhK+Pd21WG6qJOsjWwNtL
y8Cp63oby7zjsHrFKV/JnyknmqfXR7k2qw1R7NCwwnxgP4qe6KIf69Q/9qvvXkqofFnYm41Hh99S
xPKgX/52XlgAAeIH/WZsbnd7nIvurYlcRqM8rZPfPoyu6h5gXReH1+f14hATm2CGgf4NVxVbfrda
aWm4o1VihtWtZhfpLm/o0jfFEcTRLSWcF45om+MX1y2vGQolKKPt9p/mCk0bTDyFhrQrPlX0Zc9O
ILU1qg3T+27Xcnzi/s+P1uBnWTi2TvJ2dAf3V1oPEjcipFftG3t1/9htvwg+BtgxvjGi7rvZi7XC
biCZy1OQDfVdbQ3N/UKUdqDhgqa8uxr3Co3vG+WDa5/8z0G3rfbnAcnTthco0pxQs+1Po9Enh0SD
UDAVeHb//erSKyCHR7RkUy9/PpTT83W1jKHsrM1RvcH4FF/uUTXUn4vmlt7QtYk5PHibBwzt1L3W
pExKqVmywvpjyCF0k5v4LrVPf3BPwPS7WzKIL44ki7clgptUPR2YvT76hOWIGuumPEGHzh91lMLg
JqH6UqD3cKoL7y/BS8a2WYARMTNkF3lit4voj3UDBZFMtskroOzORJ50Xo4oeTSHLiUqe33ddmnu
NhTUBag0hGAbXGp3UszMNtMmmJKj3Xip/2mCrVtfnDJr+zu7opEcVViPmBKzdAfjn6mb8SJ7/Rdc
WUtSsg2gyv6hlbkLtHVjtFKvkNrRTGbnZ9K7hXFYaks8JU7etjcuoSsrSemOaerAYYG87UoIerrC
Rxp1IomyXYDUNDmWO6O34e0LOc8BYmX9Km6AKl9+Yw4GmScBDNBmaG7Pl7OpSlSJ/A1hMNdeZNbr
eBCzKU8rZJwn9qw8jGmfIV4i0hvT3Y+8SbP8PiVbnxIO/y5OGxMXpyiQNXGNucN63lwlvueBNTzC
EoPPh+/lEESuWfdxUWaIJv7dym4Nd3K+LTuEKwn64vm8+8JLvQSr0Fivfb+PMKHs/sHVxDpONHJv
3K/b3/oz1P49FrBjXNppl5CVPh8rB8FBGSOb4nSYzOzYT4iVICWsurvKys3xEHRlUbz33XS+G4sm
9d4QMgTp+fUJ7y95fgT4KVByXICkqvs41cq0qiyDYo7hVbSXJDDTd0Gh/PeFGIJ3QFHGk1ObwfvX
B91vaUaCZ0/+tm2ujafzfOYjv2b1BOClrAMh+gt2OOWjUwC5ajxqhbGOPxqukezvCvzU4J6Puv2q
P64ov8wsE6XmOZ77Yi0/G6tXOYcZeKXzxXZhE0ek1fPH12e6vym2MQGtoJSw9aVJVJ+PqWutM5lD
peJGG1b/iLrRNB3wRiuN0M+H+ZaBwpUPC1iGaO+30RjZ/vPhJkEVtZkDFePB5p4nZ0w/lTbv9qTM
TERSFfmtEOnl/gF0TfMC4USXaGx/GWuGHnR+lq+xsXJThI4xgg/rhtG401Ndcy8Tz8HjiBjBja7G
HlqxrSYBGfhOkh6QWXt0AZ4JvZPkao7H1NA++X0iZZjXuWcc+rV5Mv3Og9AGFPEpGRK3OPV2ZnxK
NDRj7oAqjrcsKV/eWkRu3BwG0uoUXvekhWCyx7aZsiXuCpl+g46c3pet/kvOrfaBQ+W9RfW4eM9z
daum9fIS2ULGrceJcsxmEfN8xddC1kOndXOcLM1yMnMrPaQgpz+DUTPeNFlWvJvppj/YyTq81QwX
RbHXN/jViQPoRVyPqww1i+fjJxMwZcdjGahrTR/QmA96pHMn1DNQ1HDXKEvz6nNnddUv0Ivt59cH
v7L5aAzSpCBCB1m/F9jKkMuUycLkq2zVjhjQlA99sJiwzNU0HmZnHDAC1Psbqf3VUUniNnmgDWO/
eyMWVJEQmPDmOGuz/KhsT8UehgQHUy9FT5l9bM7cmbc8wPa4wG3Do9e9aVvb2xP1ouRt6Jkz4qQI
EALNfrWR7sBt5W1kuFnwVCdLfpzaJT05pfNW2yI/Ayu683/44KAVeLLIY0mMnq82zTduTbTvYy1L
ph8BmlpZpmfU+mkqvk+yvHs/allwen3QLXR8/k4ycWDcWx6yOe/sBkX0ZVyN0V948Hv3rCH9IULk
OJOfrw9zbVkJK2n8InzA590tK0z4TXi6QpV7WHpuL08hQadruogWM/fSyBpK463CY1jciAOuvBFb
OdHf7jMUg/dH2FbVkpR5zS72hDgl9Zg8zV3/sRnq5sbOvXZYGcdFvYdyLTjG58tHiqhLc5iWWOCg
8nHolPpktqV/0dLKnE+ep+Tb1OwDci9Iyjcu7Cuz5K2HJIcSHlflfhWTFY9LarYqNpFkDzlAc2xO
RdvfW6th3PIXv3IrUp3lQoBLQc3K2z31Vlb5a5oPKjb6ySQHEdYhs0fzjhQbEFNe/zR13/rXXYqP
tlWIf/56I/0ugiMsjvAdmqfPv7JLEr9OhrfG9pSo5ERMCYMtzEWXpNGiZJC9aaZc6gcPKO0tBZMr
K4yWL9AbemObPdYuspJWAf2xXHiOcanRQqzksvWNvaocvLRPbaEvMJ7WR03vwiKfmlsM19+uSbuz
yrUI9ZOsGpfT/YeXdpnMVa+xyoE/MVITONohteAmPzRmvjbRrKmqzaKOPkwTIamW6nfNahTiQAHC
NRG6LbLuaG/q89/1psq7uMyr9iDN2dOnG0/XlXvFNzl09GZhgb+IINZNbTG3zCXW+1l99e3Ejjy9
K/6yo77d23SAYSpZnDviwN12mJxqdIysVjGlhcI7GqteH20LVQHYIXXRnBdH6jeytyvbHwrKZh9P
+5DEfNslf0S6iBqLojDVGgeUhTBm7KfpcS08/bFB1/rtOBppgxuCZ3V3ZebOP/Jex0fk9UNw5bjT
I0WqBBgIFYh9H8GG5a+NTqHzEyb4S3op848JpoAdWoFTVf1l1Wj7xtycxL2gvnDL2z0RBaRD8MW1
Hlduqx6EJfGNVpsU5l2T1vUtuNeVl4J8bdNF+T3a3joMU4a8SpByi30rnc+Fby/vc1SMP+uW1C+L
v0yhDEp1I3u5tqZIERJig1OkGby70ngxl9aoMz0u8MyIhj6w7wehstAQZn0EbIdEIVDnd5qfi7eJ
1aU3HuFrc0bUZ/O++l283g2fzV4GdNgwYoqQ3j+1XL03dIay+0oYRhsRYWftwVWb18br+2j7u/sL
hVCDw0Mx4mWh19fMLC37yYhdYc1JjnLEWsnHnpca/YHE10Y7MoWXJ/++Puy1exQVLV4PLgZeyt2h
XSy9yU2Ng5lppXVA9cb64Cu9jwwN9hiC5sWxX+guWtVS3SD5XIvzaL1xaGkwUrDfd3EdnW5HMQ9r
PFG+yiO5HZ2BukBveB+roJRFWEyQ0b+NqDplb+jWA6EsYdSjb5gYf21Atp1hGoG0fPCoQvNoV32y
G5sDNIk1zpoeP80SFzKoTlmodDEf1NyP4axP/RlFzOBOFgixJK2th4OV3UIKXUv4AAJuwopbPRrI
3PNLDe39tPAdfkmjTd0PJV3xYykXLRqGNL/karEOnua24FxkTxV9zVV7H4yUUYw55US+vj2unAZw
giTawBiQeNyjXDNewMKfTdYILbKLQ2XuyG2zzgc0J8WjWeqw8psm624cwiu7EtALt9xv1OBLUHjm
tg3ddRWrQBt0SMytmqKSyk56bF2/cVARHzA09JNFHArboGp4Y95XbnVqkPR4aEYjK7TP9i2Nyp1E
hDHOlG6fRLJ2Ye/DWPVrz/j7WHVzLqHdjSAbhpC7E2i3Sz/R+uMNw9w3VkMB1Y0TKcKZC+/BHLAy
DQdVlDWSEpbVnV9f4KunEEwBx5AgjrbW7gnVmtYeNN1ghY0pjyZbOY+GUZZt6GMtf79obXeA+iDe
OrVNir1QWw+droWL9vrvuPbBN2dV8j1QZGC6nm/6Sm87wxm2TW8buOw1Kj+kQpkY1OfajSlfCYco
5VBM2YTHiYrM50NZONFIeFh6TLJlvuvcajiauWG8e31CV56xZ6Ps7pO064FljIwyupXxZVyq5Gvj
mf7J6H3UIA3pf/CapLoD1dUfLEw5vrw+/P7gwjtmi/IHf8tGcVE/nySRYO4s/qrisk+CB9+ruq9l
txRfdFXnBS+JGTQhOs72jfhkP2sMrjD8oTNCWoHdxr75U9Pz6U30PmOAmytIeJA6QWjlnTqX9Sjk
Qbm5oNAqug/d6E/9oSqpft2g4+y30vYbtvATigfZ9Is7KzDmIVCl4cXKLyaIFfRM7YPRF6A8qnLw
/hLkRexJN9NHpgjUAJX8fa5ZBUhUwxr04pSI/1NdF11UD0kdu2swv1M4u0Ld82/Jy++jhd+DUuXl
W7PM7v5eTn1ZCLtp/LgEfxQFwlfgycbR+9DaZf+IEqg3HP92Q0G2RmcYDDfLS7D/fEN1YmDpMuHH
KoHkrctRvssWvY8dqQ35odeG9gP+Ac164yV4uY8Z9jc9lJIb7qC7YUvptI5dZX6cFqZzZ1gSW21i
0OCdzKR5qBvlRSrxllvX0f6O4PtuYKutLbz5IexBNK1VuajVB+wh4UpkbrwsCA61a2OW8/pnvbJZ
GYj2AGB8fAn2eazdy2RMERiPa48CDHLt8tQljnlXQ3S+cSVcHQpwBJcC9iAvZKaGtrPzYC782Fll
9jD0jgkjrhPRbKbtjc1ybSjeMxJjuoc+xM7nm2WAVubBtAxiIZ3uwdCr+QQMyvkyT94ti7crJ4G5
bP3fDR9Bg+f5UCSFAeL6dRBLLZ3e9qvH8UP2O56TNHsaxBLcvb5g13YGqiNg1akubyiQ5+MtRouq
nNcbcZGXI1SDtfwnMbPpxge8tu2BUdL0pQC1IXCfjwJTCJgJUV3sey2W4qoeBpAm3ujcCejDydly
kuY8Wbl/C56xrcyfaci28Tfxvw1v8rtM93xgLxnAo8rSioU5GmuIgaK6t/E6uwyOZiQRAETzXLu6
eiOx6taixKlvomb3wd/vn4BREkw1tINeQF7ahr0TpK4Zz7Kz4abZXnvoq7Y69fUyoTPlVoIoocir
cDUr+kuvr++1L+9tYosUSIFd7+nIM9dBZ9upFXvZgE/gIvrL1HBAci3rP6hc88MBJ+Abyd+1TbXd
rNuk4f/vzwvYG41yVmbEFkL1h5y23f/yse2+vT61F7EeXxbPL0rLzoaaJeh7vrh60/oZQH0zbpqg
uG9o0hzdccBRTRvNIz12D2ibJh67FBf2alRrexjy4JZ085UPjBuizSdmj6FHtd0df9RsTAehtLUO
jHhx7MlOj/hnD3aEZEptRPViLeV4nOhfpWYEx44zEr3+Ea7sLizCqQvT/HbcFySv3Jrk5A66Hcs5
TR/y2jc+pu3onTIEssZIrUv9y/Ia7eD78lZV+spVRU1hK+5zK24L8XzmvCftoMrOjvMcisIFgTzp
RAOsnq/WsDgiO3bjrJvpjavkyl2MAA1rDjaGYf0d+idJu0CfUUaKF4TBjomzDu9hVvhQry338vq3
vXJ5kMeQy2xU0634/nyCCDikYhbCjDWraNrT2Juze5j6VNgOAFsEMaOMhMJ5O9tak3/ocIK+a2YR
iL8/TSiWsLh8ahZ6/52xruiJjgITb+SgCsIxt6uj7wl7vbGVrqwnEh2sJLanSNvvj5OvZtMf7NyK
xzxI/20pSPXh6nTDMR38OZTZdIvCfOXobHQCSp6045jAbgOtPopMrdlY8TTr649qLmkDDuu7fBL+
GXTx/GYtgvpGOe7aJDkvOs/4NvAe72Sbk8QVOLPiasBQ258nG7wRmFjDkfaRxPgWCPzqeDR42UEk
4NQ/nu8hdNyIXifEWfPCzg9eYi/Qv/omQvqzOhPAyLvX9+yV+4DiBgRlhqOSHGy/54/rqOQlKOQq
3LhKJhMhHWrGwfIty5Qvj7hOG0t6SYaAZi9y95m2nGa0Om+BPK9czFT9wVcF8Hg36bRt4f/4Ecif
tCIbKzf2O9sXIjJqIxOf5lp6hBh93ulvnKKYJvM4BkVTfAQ4gnZgNJitkmGVLOWt8PflRyFtwnSM
5IbK7wtBzSXA10O1nRs3VNirY9oO8r4snClKLbt8V6L79M4fyuCzbzX/4flnbODdNJSoiLwkr8gV
UhKbK56rdVoi3hJ0JlPZll6k6a2Y3sz+mE8R5TcjDQew7r9e3xAv70s2O/I7vEz0vdENe74Wqzm2
Rq4ldoy3eWuHa1PP56le3SLsdKu6cVW9vDG3wTZ1S4Cw4Cm2H/PnwhcmL6HdOLHX5OroF1lzKrvM
u1jz8IEAJPkc4Of0trGy5rzKqWhu3GBXh+cbU+6E8wNB9/nwucyFg52THTOeegMijU5a7STv58xA
XUIl4jGTwGEPs1eJJbQHMuAb4dbVr40s8vYVuKn36JYArTLPWz2eY6euPyq9ej+Yc3uXL8utg35t
JOisRD5AV4jedwe9X9uiczPfjrUuu+AdkfyT5rZ+sqcl+8uKHviQDTGB5CV2J6zs7grjue0aFIwc
oCrBIJ7QeUK76wRqoF6e6kziDnnAnzj4Cp5TT+MV1d/Pf7+FN1cgHj9MIF+YkeVWWVRO5zpxuc5W
3FfD8l7POhlmHU5Srw/1MnLdGn4guumZbEZ32///YwOXqrRkOwVOrKWorkUwy4Fup67VfHl9nJfP
AlKbVHSoi/Oqv3jTV6wxhC06LyZfzk6Gv7xDBXrKwjLRrbBN1luFrGu7hdoZMgdcf1R4dgczFbyF
nWS8xJ7UEg6DRTY0zk1zcadG3NgwL991JgcNeSsC8AjtO6daJ7yONMeLW79yP0OPn/s4wMel/qn8
xe5/mDNK6WGfjK194/W79lm5YJB83BrplPqfL58/ytnRy8SNe52Weeg7mh+J1nEira6KMjTa8n9/
v46EStyvtEo5I9vL88d+6a3O9NvUd2OkkcR48Sur6kN7rNK3U18H8xG61K1a2bWvC7CG7UPYDZxp
t5RTN/nWpDSXiF90T93UTJfM69y3jpDVZc1TfYgqP29u1QWvvaHcZ8TDFlHFC4sa7s0S8UV2kNfb
IhpBRZKw9mX1pshFcTCcUanjjPrNh0Xqf2k1wbNNRQRsJD4hhG48ps+/stniCZZnuR83iSajbK20
Y15n+WnudBz7cEO8sY2unBboEz46CJsO74vAX5p6Oxg641HUde4A6Plv0IGqv8+Wb9yo7l7Zseye
TZNw+7IvqrveQhJrd4rKnCusI654CDEmUELWyphgF3m3iEVXx6PySHiGuhktqeefspiqxPUSCpDN
OHUwobXgcXVr8b9VV8NjXU63YOHXPiW1ZLTQLBg5UN2ej5d7E77cmnIBWDbNYVhGXuMC4OdiKe0W
vP9Fq5HwbhNY3GJ76HSobD8frGhqMVRBGsTIpjunsc61j7VfYPfadOpUOH0f2ZpVcst6ajoYKI2m
oZc4xheKstYN2NTL48JP2Tp+mxYU7ZfdxeDmxNj0QQKeKwR1IR9lXxrlGNNxzcfqzjWU9dm2u7Q9
odLQ/Hj9UtorK29hLqQuUPhYUoAxtXavmNn7qYnRbRBXq6lDsW2aIZy9YPgx6PlUhYtdT3d2UMuj
lrSaDJ3Ww7vQCUa7Oih78r80uAu99TT/1jnmmtrtPzTdCIZJTbazRc9qnw+lnRBl22uoYBomAKHW
KUsrojw2jlFWprUVunWiV4dJKe9d75Doh2OvFrqHEiM+dKzmvjk4WiA/YWXsWEeZgQOIAkuSV1lV
6/QH10B4KkFBxDmuiGFZ0bLYWAAjgLUc4J2o9fPW57kYotK0aHaSwlIROqjmMkZFESCVE9W2WRky
WpCtSmU4r7VRrNE0THnyWKx6U36h29VPP1Ld7PJT4xIjXOCvFNkQisJ1ks+aNPvRDJPa8hYEaSpN
pfj++H0//5ra7SNfXDXNmovSaz3PH227T/OHBb9pecownNa/UVpo1VuRt01+ZwlbC746c+b5l0RX
NBHDgSfAmMKgm5Lh3MINxO7KXNOgvhd9NSGLXaRueufqwsaxZvIT48nxOxCvpZCTiLI8Xdw1dOBl
CTQKdb7QWpbrL5nrqpKhYa+FuFO9CXcrUH6fn4d07uo3yheT/TZLsRCIcXG287NpD5WPMLWJ3lcI
1bm+dCLQq7sGxunyCWjGUkeNUfXJ0QyUayMf2KvykvuUeo8WlhsqRF/CcU5aPyT+ETMHo45o/6Qd
njCpObybpWGuP5EsMq0HbXYwjIYGXOHnFTiq7h+1BWpdOPn0I5+k62brT0fry/zkY5KSPYwSp4bT
Umr6+M5Lm2o9ly6K0Aeo/BubyqghEcSg26Z0uQP+ugZRX1WL/xUPyHb5RVt7MdB4d8kM7ysXzeF/
sGRoWnGYx1nlznGGb21HbYcd7RAa1tpVVehnTZrVIegsS5rRQo9t02Ru4Wx9MiVCenhCJ9rYPgSV
EskBp7IxH8PKalOtQBsJLa03q9vQXtPaZZwvJqQh/tla5a3IIzpCbpY/JOvo9Q+5BgUNC1VXWZVx
yLvGWC8L/SxMn3vwoNpjam0N98gaSzfNIjHXbvdFtYtR3ReLayenxqoA/B1XqRXpxVmQ3+iOxNI9
eiqUWf1xDg3VzdkMR3gFWXeoew5pHTZDItz7JvAgE680Sdo7JPeH4MkQuVW4kSGx7H2ckjQdfqbJ
WuYRaiLFYBwzt5bDEGHGDejHDjq3RN850biYgnnmE0f0JTIkno02o193kM5qNEenWJf12GggUsNF
aoH3Q0P/aMMnGu1DP6miDROjHINwoxvVn8tBW+RxFAKlnYA8lwJ33YvyMzUZX0OwPRnFae1o7pmR
ZWau+ejR4lwPyTTY5hvpuJ1zp3yPVOpQtQBIzqZK6u57UtMkuG9q118/zNXULVmkqUEaYTGvZfpT
5L0E1qMbSR4QzxadvuqRqenucIZ+34B60rwWv5x1XfWEu8qXqbgUeufJO6hhRfWw6IOpngZHDcMM
2jVNgnjpU2cN67bw7J9la2JWHurFPBVhbgXaBkedPD35mdi1pn5YohX9Z7RGF3HfI6RYvk/zFAUZ
qDgp6l5UnWzq7giOhV2w2sFT0utSv89gVK5xobmDad5lrfISEQ4tzYODmY5oepxqxwUvgVxy7X7P
rE5L/8nl1DsghGhdHjNTFvJcCqF3J1NOZnrP4vbiH4HURP+Au6+m9NC1S52zgOpSNv9Ppk25nqCG
+UUVGtKZpks6I0jBM+OPxj/U9/U0DZGX1NV7Len5R5afJ+WlNxWKeiXVuvStGDo5PRpZp013uhjq
5TMbxHMja146Gbm9PYjz5BpLd8nMSc8uahTbdm/6ZfqfatEPWeN+TGk9uVNlFHfj2M4456pcTFxS
QqMhZKZ9bvyYADAMd4XfNfK0jHqy/GgED0rkA0ZCzdVt/U1000r7TRp7Fv4wfF6D1kZYOOlsmBt6
mtn6d2ihwrlvMqXUeKoW5K2+ojqF/MPs8ygYJ56dWp4D4QZiwN4LSOcxg3AxepFYi6KNimSexYU3
sOs+IozRDl9ByumqPboSHeXvi2L78FgsQ+OR5IBfEm9NI8dio/SBoD16bkZtE/o9ouX0fZcmiBAv
ddu7Wpe5dsfYnvthndWcf8pSTvWdToa6XIRm5kDMHadVeVjZQf5mGt1kJDMd/OqH42ruHEv6IJtE
71gq5zMdgLL6qioxuyb+tZyZS+0AVWh5NMvBOJedo+QcKmra7lkC+RnfU2O22wMRe0ttsheOcEUI
TI1sJegACj4p6trNsSl8gAdh7dStj9Npm2PPJIiiH7oCJ/JjOfmaNYYgltP8UEO51qJG891BhuNC
GBpKhEXaS6Zkz2PRAd+NWFsTCY46t91LinfJGm7eK0EcNHqbHUt0zrJvjtsG6t5yl96ej4tVe/M9
wHc/+CaHScvfp1NgSuRWB9lbl773kiBchhFGUVh1rjC7g845xSweZ4pPUgcx/EaudqKdp7XJ8+wI
Yjj3BMqUbr7+KIdZVP8OfafzC1sq3cETRjTd+rktMrssIkHGvEbKrvGaixZ7ZE1xTQuWt+sYWOqE
8wndpf9Z2jp1dsQ7uSQfEmQLThivdCPwsmHJzg28RPMxzVXWxvTOILge4HwkKAMZ2xepQFD+5FZq
luPY1tUBXQNImcpcUapu1rXqnopOY6nUjFdiBLxGd0JNBM6/VVbmH7y+zyZebgyY7qWcBuKzdJFx
uajkny4f6MJr+PR1R5V5mohwP3a+OYXv549CNH55rga/b86yKQnAdTQw4DmjGnSC2ImRoBSJST0U
y9eA3yqN5nHuE8djNODOZ9UOiRGKaZx+5r5ETdr30/x7byXp595SOrDG1JuMU17L6oNlpYnzdqnW
uTgCApGo6pSj3gZnyC52eZLK6+Sbpaz79GJoEuRml/OM3tdVM39YLCtZnrrO14JvSVMaeQhn2H1v
U0DW3muoV87/dDV2HEZrTFZE2Jc8qdVhORdrcoxY12v5s4QAV0aVLewPw9haT1gur3YYNGbQxagW
lge1EYHu9FZHmUN4y1gcamN0iYTR4iS0w5JyiVSqjPbMbZs6F2EOi40NrTV8EHQBch4FPtOvvrW7
PvIM9GwPvpvI9NDaIvuQTGzIyPC0+kPeduJn6ftjcjYD2arva+1Z1U+1oisaKa902c2ZMPTlgOAo
HkHZTOfyOwGmDN5pZdfOn0cTTTuQu+lSX1ZkcxDnrLWifkOcJKhkDyXBTM9j3hGvJ533juct1+9n
mpP2IfCVLUMEhH39lLNd1zq00sL7NwG7RXIWkB6eU7Ar4twVRMvRrNqkBBMw2fLJ7GkhvpGGmOev
tkbbKhStnJsjhhdpcClbmgYEUWuangvpppZz6GrTZfs41uIdRzvzsOpSWAIFBtfgm2mSen427FRz
c8K7wG1DOTn6+6qsll+F3tTTweGXfCwtLRiPPGG2Gbr+NKn/4+jMluTEsTD8RESwL7csmbW77LLL
Zd8QttsWmwCBAKGnny/nZmIi3O3OygLpnH/9ZOvTy9iiQsYEet7tmbWlJdxgLqJBqb7sz51Efehl
2ZSd8mi6dlKRzHcT/vLsB9enjKqOW8q5QqYZW+fWdRenPCYMYXDVqRyvfZCu9Uuz9IH43idLMlbH
7K7BtTtCdyrOJoqWC6k17fG8nssGozSP6/QL1GQbKifpueJEwHH2Q3V28u9vGsAWk8JhsjsRHMH0
PQj3+Epf9IL0RwbnJnPZm76psiNuj1c2i+QomRnTDqmm8uy9P2McZVskpLmvH90p7QSvddAlD5wg
SF3zaEmXuOh6tV0EUv69jI9Mznyjvob79o2sSxp8jqTAateoq8WopfMwFb38Pi1usF+kG8y2TDaz
nWWfTjX9OhTduPeGrrq48oeFxNBu7rEjBn0kzq/2WBKXHr1hOotxInvc5RVixBJ37FWn0V8tKCpC
ChTa2YG0d/W03HKni8XQPka1STz16uwBV+1R0M/o+QDzMXzEsKfuQ6IHLyxrpdbUsBI3ImGAxXb+
pOzukcfFUUTeYGjmv63uA4Vh0D/P51gSgP/C7jyGvxt+o7LcaBfgeds9zQ4nQv5TazYiM/XMFr+d
NerTsts2liBD/NZHikied29xgo8zDFpz76l6gKzxmyO498Sml4fZDwStb+nZj3nrrtkbGYvRN4rG
z58Rs6ybG7UTYzlu55ziTfHOoeItDpaij0+R/qKlzu0KZ4NzwZE6WNLL5z64D+wQfpbsWwAlq5ep
+3N0KCVT3hjEOcEhZ1rOy7TqvDUOAad1mhlZOuY0aTHN0/5p6z1kQl5jUDYMXe3rx34KT84DLGJ5
Bz7ZlacXLE0+3aqE70zbi6Bopjn8APHI2svUpjoohJxHVSiideaqszMariBtkpCa3L4Z8zGV8UmB
oOSasxKf7LqObpyHvk7/ZfsqfowNAeZ5EjbxP3fJxO/YJlYWR0cUVZAts8cf1edz5NyUCe4Q7Qkz
R9Y51ZyFYsj9WUQfB4Twv8bsci8aekHOIs52+bOnN57VqeUYKBGNT2w/czfW97ZzN9pmJxTEfjC0
EYpPEJVShy3TPm30oZcHZC38joxzqLyHZDa5IuHia7ywnOStb+KuMv2QOCjkkqEvDtyjeG6PrZ9L
x9Grw1mabJ/HQy5ZUYNiPDk7cXv5LjdvrVR4CrLYGTKdPFjPW7R4eNZbMfmLbHNpt9ErWpaTpjim
JUtyEh2bT6NxzyWPiT60150d5FPcNzfJeR2Z/YK5nqJs5gL9RL8W7lsTbvYDIzB731ErCzqgDJHa
gpiQr5vfTVNxJGH/h/VswiXsLOdyZ27v3tNOp4dXeKptKWDbM5zE2bl6r2lge+IR3Gx/dcKw38r2
PKl0H5FLPR2k0TxjmxjmIuOAJCZRrPM/f+1it6oppJqJVnKmq5ac0SVqqW4tEtoGuCwNea75IFiL
c8dkMKc2G0lxXePF/+e0FDsX3kqMSsFTNizFTqrsl5BP5lVovURTafc0tmzak0i9HtAiyft2k1/n
0TdHnpqZ26FZGehLEbfeHxm4Zi+3yfO6sgN45LOILuZqRkj1ugWGfq4xdppfk6/HHltv7zo5Cy1q
92gbjpKJUouLZTl5RmoFCkqgbsRCZ3A8VIRXxTu5sD2WkTTR8fdjYsnWqTCCvTfW7/DkY5QHkQ18
TmcbGLLyXPSVR4c0sDYrUWXZqvkFd2vKgJPahp3AC7qt5ju+TXA+nQVNOen4v8S5WVSlf7aF3yeK
TpCT98b13vtmTW+bbfR7bjvvp+nTo8yWk1gdtx67l20HbOE0qdOvSpxLe1mCmAu3QfGjcoXuBgxk
ssEH8ajegJUimlnLwQ7ueM3GgINSeTJfj9UEeReoMClH356Cv/uQFeFMMy7/gKS6HOFSc5SeFdPA
t8M1ka/G82p8cDLE0zueMTNoQsfFTVAfH3mt+h0fqvB2lSdz5wsCBCcpS29M3Ze4XbXL5ewSR4lk
OvMLEXfZf2EwtXjZOPg+Wr+J2jyuEzIXk2WfPjP/aAKyA/pE8zOmBTn3mQaOz4gXawQCJx9L8eYq
kJVgILdUnw5Dzzyro0jawYSf4hpFL9+I519w94NwedKN6jJqx/Y3E4OP80Ztzn/HtPZRZYYlfhu5
lGUxbc3Mfu2mzT+305OugJ/On9KftqmUG1tbrhucaYWlbWV9Q7gs5Kcm0WZ9mdxAPSR73L613ZJu
+dR43fPGJT1ebIrM92HQig85bok3wS5s9VyJUdYUex66KzozDxHDfQDzGDLH3/WAiUlBxDs+PAzh
cZ3zbNmpkAASzQU52zBdQnCn8wJ+yNIyUfWa0xxqudenvW6KkIBqXYgID2/FcLF0jwM4c1u5MCrZ
V3e3NbhmfAwsigQ/n4fTppUi75Kdf9ayr/zN7T7HrRO69z5vzFFgjB23P4PjooyehiXcnjwFxH9f
b3gQ7urWUkuaMQvMJSW7y9sc2A7YhZQmRBajr0CF2ZJ1oc41YUef/fD5hE33cjOS8YDWOo78qzAr
7RPnvjX8IzoJxT2ziHGLVDrW5G5AQkYBYQrX5I3UNd3NhoS4Im0jfDq6CfnTYTv2mX6j45TPjmNH
Xe5hyBvsU6rl3rkdIsB2meP+Svh610GDoDkqsDy6WcFGvrc5BHuzXqXaRtavbDmijyTqkv2SrOBB
xaC3TubAoVr/mVsTQSg47J5FJ9JElmMakaGZ23RsUx4Ad/JucPD/h6bNfrXsNP3n1PrHO/K1di7m
OeY/NWqKN56bDnT9OorNedMgvH6uFrm0MFD7lEzFbh0PM9ZUx/9Cf+aCG0l/kblqM1bgkW5t3nuk
PU51sBWZwvqrfz9nWqnriOziXaC5lMUusHMrP5rspY625X3ps17nJ09aVw7se5LsEQidipseyDCY
1iapwkQmnyQNM7zAzaHdSx8PnHYc93OVZK3TF1AL5xdfOemHK5y0e0iF3bxXXynJfOMzvFW4k9cl
51ZRwfMNtVVUDp7W3icIsr60eDbW8lgbJKO95KW8eHYn4JxXejuKrGH3vceEUr8qVwtVbXPkfeHO
zURZS3f8WI8tUrm9xbY8tnSOhtUYKlaf7AiCLwNoaZvPdBL/7hM6OmjM4RDAQL3NwBGt4A/F3PhB
scWhuqfh0W6FCOX2j9+983fbsnHOe+aBf+RdstyMU2eH3F1CAxehRHvLjYJDuGTdILpK93smqm48
prQYknX4MwV2XquZxBPuX3vuL5OOgt/hbfHJV8v6cGUZkAKieJgexpRduzzTxq/LY963H62c4l8x
fOC/2munXyJzSASsa2fxcteGvqm4XJiqulUChq2SQJanno6nilLCdSp78AB+Zra6fI7689Owr4ss
dHdGn/ndJicvczi+hyqZehJPmluybbNH75JlxyvS2W4h42ucbAWfTU4X0Y87uOGacn3VhHSM+RTa
xlQbJ/Tz7a38RgBWvRQpbjNZ1VAZ9hID9Lwpk9xSEqLj20JvkSnbXlp1d/pme0PHMjZluGj7qlZu
uCodp80+toDCZ8Waxa+rJcAhK+TuQAX5NPIJvvY97IqYJISl0LUKjmIGIhmrhfYgnWcbSrI8MkPD
qkYkMt9zM8ZtYXVoX+R2k3tJZl/DL7XLFFDB2iZlsqi07Iad0J2YAMYLWIIvLqG7mj8ed3pciVOK
+52YsL4cDeQIxNxKJs5RN6AfXTg1ly0c+QZHcmunfFJt87ZNMZg6z+74MXnGMCsd8dEXkpDHOdfb
NL5a1SpVkiLefYNqd9sCltv+rXcWo1IMwxIVc9+mb2ZSKrkqq+qf2eQMD4ez6O1JxGFz30bNGjPe
e8e3Ljq0X3QoKwzUkh7PEl8Rfd+6bbr73qoku6Q1kdBFBHPksNnp5gGs5dB5BHX7oEI04rm/2OUo
dndtHlEh9UsxxH49lz0XzQPbsCJxIFkCXcqVlpliORGcFGqZmxvqlk0uHgJwTSDUfYLK7cWtlkRZ
8W0lqElVEbwT8xiTWFf2wtFvzNPTnu8BDZr50fQ+hm8s5/+COsUi3PuTfeYHt81zFDnN8dCeO6u+
LyPxKyWHycmXHRC6uBUBP1OR3XF2U9L9Yz5TEPS0NVStdWrYPuxyOnV+ylTVxQY2cV4E5rl31+Dx
dGHlftRN7HwLhVv/oqlgTZl7erDq02YYdYFf+xyH8OQ+LIGYKL70mugxYCbdiyA8x292EfU/wwl8
5izR/acQH2mQg/tPW24IWvUK4XrOj844pKr3GStggYzadpVDHxv8XjAZP5f1mA6F3JybQK/3gZ/6
OSPjaI95EMtjx0VYhdq2jHrnHMV5vM2k80yZSNoSC/m2lmmQQiayGvN+mG45YEacaJQ5lie1l8cS
sQu4S3MGD9GmHK/YtxWEaA738TWhtwvHrdG0iREjJv/rTDaiSaql+Uj2+RCXM8qcvQQv2ut7Ryyj
/+IgHh0uIgbs5bpukyeCsQ8fCEe2H95GhiGDrz9J0AL2RBod1LlfvHDwsHbFLjflvHu8G4k6FXPn
adrvwczjd0maRqt8smPzN1WpJb7c0y1/rUiasHSgS/n3pX+kdy0bTXrZogYEzXhtcM3CZmiuzgC5
cF3mcd5fNG7SJPfHAxAQ3mNnT16YZCucQyotmGa7lv2NM/qC7qs+7mpPb4o5xPe+diZp7BXsmkF2
lc3RlwnZNeZTiyGYN2eQwLa3B/0LTqeFrPzhWDwuCTrMB154iuZAAjN7HLmI42O+tnr1K9mESl+m
eaPG/NzSuc9BEDL3Lg6H6DtnKg8ntRQ9T99wiDMP4i1yuOAZSrClL+fj3C8ahPJw9Jk7IFZtrmH5
wOlFZzpSBHWaFYcbt6rwu4b5MWNZHvJ6zAjdm0Cmv/u8rXVpFp+ui8lslIfx6PG/Snj9g+zW7M1O
Dq8zkjfQx320NwNXaLpfJxQOU82IbKFqxOl7d523nJapLqp/BTIjlDYww2ZLN3Gah4T0ne+6aVAx
e+nCnoC6JBuqLj70zFiP5AKdm0sAd7/vrVPALETvmHO7vSC+oLfltvnhx6iEIdxGBekzAY0M7q53
LE/wF5O4Qhp68iFNorp/duS5iq+4zJRzh9iEK9+z4Q7xP3vnj6zdFJyYJHLhMVJtp7/zRKx+vkSa
4IyOyQFsvvaPrhjTeIfwC2TQVW0zJxz3SbunF3HUkFxOFHzJlrrxK2NGh3+6j1uXaGgxMaC7uFGf
bwK78+UAgJHvvIaN7PM6O/zzeRi9Tr4d3PnvtfDl+UZ8IF85kViprAKyHn6HS7DKCx+LUlBKEerg
06px9P3ojafVc42se7sefrNW6c50fzeNkitxtkSl5OESxj/NFGhipCUv3d1E4npw5x7z6L6FyBds
eZ4yXKs1jRcOZXJjTo5BbT+7rZQnFYU7vFFuvaWJriPAlZerEULn6ZxBHvKQkVVT9mT43x7k27KU
E/sU3fsw6snHkCBIwbGU7eZ1NppfqFGpr8FLu2h669bGkYXdA9U9UraWBZeZjofs1e7x7lx0PO1z
RYqinB6blPK8PPChUO8iO7o7VHPQ6mIaw2N6atoB1+vtSzoex8xG8deDqHrz4vGECWYZyLzozUYr
dR0V0sdFdVXYshgzTNLs9Nyb+fwznpJ7a+fauVtSv34/wJ2wHu0GLgzmPU1ytS3LXta9WH5vO7Rf
BTfW/7QIhJqKBrchK/f4HPEb62Z42aP4lPfC2bYCOGgvlNt8ZqFeONP6T9w373Wc1kUWL8vv4diW
e0606IOy4JCNktbPnxbPnfPiHSHL7ooDgDcm/UU57PyeHNH3npQOoseG+ZvY0zbnEVF5IDcOrjLs
p/HaLmJ497QJ44s7DxqooDE/k9BkGXfVUG//DYHXv8QuveyoN6Z4y0OlrPOwZW06FehywEK7ZSG4
Ru9R9tduGqoCN3l7J1SU0aFoAK7qWiR/VBCK8MLtn4VfpuSc/UvDtGZK2Yme6EW3j/Nob2P/jjYy
e4U0Dx7Bu8D1wkl+8ZGiXsA30jF32mb/E/qkm69IIzhvwk5XSzp3++UYJ20uQZv59lMnyQ1qIiJC
Khj/sXKjhkg27GNRmbKVQOQkXfSrGxtggHS7HS9CnPVvaOz5V9qdnxCaZ2PZJxRF5NuSjVyePva6
fHVGFGaO8pNqERpwdKXpfCvtofcrjcrhUsTalZpSWu6ovKGl1S15dLIp53RdBgZJVgtt7O7y2oYs
CxRObJ/3+ljv1xaHL0tT1v9kQJAvKF1dVrB4ie4WnsmAbWwL0GbOok8vw9A2/0jrioG62eZ+BOQp
eaxn6flnErgViqOe279Jwy8limyjP+M3TXLkc30D+baNL11kkuFCd9cSfKgzHf8es+kBm10NMp3o
5vxOcq5gPbA3ACjyXOepl9mSfZwogIKXLhj3j8Yu2wjSKI1zVw/b0CHMWbKDYwX1Sm4j50hKqRze
/lT78IULauJrUNukvig3aZdn5QxHDN3XRH+bdHL/QxIr1hw3vut+OZmKsO8E7dG9nYOLdVKme/qX
AkbenNp0fTWOZm2u0ZHAvC4MYU9IqvoHNFYeeScCNUfI78qBxzBrpaN+mr/wCLIAztL03sXV7noU
bUzpSHUw/KoSU9Kk/+q52Xa0OD6XjcP57915+JiANBUgWxnAluxP52KUx39OZcjHuaDFte1SyuHZ
WnTDjD5G66XxInEUCITGbCwGJCB9WScenQpDZhjhFxvzqeKa7W9IkJ1dtuwM2bXZOeabqXpdS9v0
s1N4nTd/jwdENPnRhhv5Isp2ab5vokbckAWgowFBFxnDTchlkDpNsuYLWn/EYEfctw9i8TKTm3mO
/jp6H9eX09kZ7kJLSiRSFJqHemJJ/1BGpqdiDRej6TsTyGeOFNFqeY56cPL67ObtYbD29C+3zQDw
y+Upig8Q95xbN6wrfXJ75ZlJqLoTs1UVtAPKj0x3GZKjcGsZHB2AlFurE4qXDnURi/SpoDJmKleX
h3hqbHyX4PnTpY4Wcd4Pog+bquWHiS67CdMd0icamzweu+i5Md3weW7M8p2Fpmbhdtzxi6i96J67
RrtlZjfFJmrHG1S/Dc79Iq2QOU7rqavqdhm/nNC4vztzZi/hHMwHc8zS/tOMlADOMLBTITYIfYBu
u/t3yRkweyFv+9S55/7Xddp+zw3iuSCXKpOP3dTpewXQSAILXNdtMvWohZaD/5elXSI8DHz5dUpk
35WL8qDe+lUMXo6Ky00KL9Xmx9BIc899bx+pFHXhNsNGDCWn02dhXf4f1MmBpdrx0nJIh5MY5qPh
i09qFzlb7E1HlEN/nFml03B58LvheA9JiY+Kqa4nU7XHOTwYmLnpgcTRISSR29kiTI2qe/XF0e+P
OwWN/9oRGWWOK59sWh8CLKBO2VveT3+KLysuH9QEtPWkl5GJ+hZ01XasJo5aEyCTvh5ybTOGcd+0
87co7eRfzkMEIL0Ymlc3dZvqdtXbMt2CtP6bIgm8pGkN0dp50YBaRNXLe00KBmQsg3FK2n4dDWUv
R84CbnJCCv0GAREvzRByoZmTO8KEy7FR24A7FjGGOC47mv2nzBruF9DqYS1IO7ZthcQD2tiZdj18
6Ttv/BFKEIriCD0Z3PfuoIenZBISVsvf5vks28ZvINHQV1ZwP3q4rvycSE51FMkctGkc4e95jKto
adq5HGIVwi8EHUuDsaRgXxVrxPiis8097mvAIkhS6lqVOrsvK3R5X+lGdMPbUPf4mTo+LrOD5Eek
nAgChNpTN7zTba17fhGkXT7QRTPpIrJ9CL7ooFJ4WgWrUsn9J7yrJXaObTs6HCQLcvTB+2JncO96
RPfs/ieJNYX2icvJdTeMWzkkWv9n+l7UfOiUClJgfuS6G8vP7ziZGr+EIo6aIhucwC0Gt05+RZEh
jMFAXJdGKMz2U581l4Tq86chPJY/fKvOX3c+57lSLKHuXTAmCdQZEkrYqVowhFL2tGwoDLtp/Y3E
mo0dAbn/TJO8/bryOk1FWzv748ksbipv7Nzf5JofTyd5W831cNz0y4HZJMz9YdiWu3izTLOR1L1f
8KJ0A6Zd0gqLQO4EY2lUpCBZqp4YFCZimlgQ6uTdRiewjfb3ILsL53quX9chFO39iaAjLpJwPySp
VUmwUVjYRv6ldWaXC2Cjv7RUllxdWPMhc69nHMPxLd6wvljiglTRe/U68YSizo/y2k0O6IIly/Zr
WBtT3x3+guJJd1ReR3PKQNJ3aRfcswRhZdt426OCs/JwMLID/13s0AUv5IYiEPH8ufVKd7WAq4Cx
W5KLyLgzs/homu9N26bOT8sCJa4ToNhQ8IROu0fZ2zwe91yQ0V6iUQXPM0iPkpKaWxTZIdlUyWVL
wDyL44ji4+4g70cWce9brmxUcoJneuY6mWLp/soQtf7tIu0PfIR6ja4eS0hy+ze5m7uT1/ENLrXb
isWpU/5NJTipEdq4X1oRHwiUsUB1eejArZhklR9djbbsmdhc0VyCYzTf+14vbXG0XRxcQnYzaBpa
kLfrti2GIyBLeu9+dbivr31L4u4TrXmzc2H/Suiyhc5KrsxYoJgdIJ57h4fFcUp17MtjoDdKHcaa
cyBNe75ex1H/7UMcb9e01XXIBNL2lgPHCZen2PDLK6Rq989aouYEF4qWIM+Wm8zegdYdL1FtO/HJ
DoHOyngLwu0Sc0ck//xkTt6xxNbmYuAwk4cuS9ffAe81+If0QeTmmHKs3AWwJSdPCtQqdhllwfC0
PHuz2z123hpeemc/nrO58QgX4Ep4mWgy+IZEco0rO2BpQBSYrsEzAl9oMmcJgs9zElpRLIrs0gdq
X8Ov0aKyTzJUZ1/C9UtaIvdofMMEGMhHgfxjB1tuXPixtHbutkwBq8Rm8t0qgXJkpwm793MT2n6T
3RT3d5af+AVLaE+QW4wg5ur0/vyEHwipi9pxSNx0Ip3i2sapy6Uei7hE5XmIPDx0yKxrIxbjJFix
mzsh0RwoE0MJk5TVGhSNKNSCUFTxj4TI7LwmeI7Ossvs8gdVLFrgBmxbQ22E9nLgxa68tqkfiMPV
c7UHpv12rjHP2o3N/HKegr0dUvUmHxeNdgu9t+0P4wD75jH3MELX+ucg1+QJotp8Ropy/ocnKsFn
AMwNQoPIlfSSppfT096G6F7GYw+rrY269232gGEObsLSRXR75jPMzhd0Mtsfs6OcZDHoktcgvlVz
jw0RZTdMf37chEkf1mbKvk5Qxi80wwx/12xjm1qbUD90qo9eW3/fP02Lt324c5AxdGT78Unx4QD6
52j43imGequjzeR6XsK/0vKmItsi660XkXyUyrrMXdjwyjBzzbOSLlQid4mMEnpsFytj+8fbAN7n
/SbO15H80Cnbz9kNzDUDlJcvYrdQaWiqG3BctVusLr0Z56v1kvHvbIbgXtdRfL9u7vht9VbvUYSr
A40ashJF49yU2QTVF63+MwLKrWKPPj4jPf2vGXfB98GHGTuSiZzBY7IgmQkli6zt3dBkv/DfEfHR
3finWV3dZNaf0MHF324v9LX3ofQcw8c+bNjejYHQ13RMn8QMAO6HZ5gT5QvBHKnhB0Le7AXu95Jl
w+dxSH3oTe7aYsrCS7ef66Mg62F0t58oFP7K7UCKMJ6PExLFnD+l6DSIzdM6r9PXeiE4s2hnlDjH
t3Z2WK9I+9wKnc77VKKUi7+ltw6sKkrWoBjZNZ+jJk7QiM96+S+OrR9fem9Inu06qPtjjVcB9Lso
lPDphHik3V/wrfN0gxmg9k7Hbb3YaZ+2qun6kzCb2UuKOO2jD+1b57PFAPq+pJhCmkksnyZnFP8d
6MUZrUhx+BXL0P2+sVD8dBYn/Do60vsEmz29uusgH5RwjrV0mz64CO6KJ2/aZZUBRD/C6jMlb6cv
/03ILBHaTKbJ03COqw3lEPy7n72cOropjXZdgbMOP70ebVQ+ZF73MMAXX1M00hBmpK2/x+OZ/tLc
+g8+dOm/TKI4Sl48eBKFln8Ds2bOUReUEuaZ1Mrxm/A0U3yq1CNQGbZ1Kez85tfa/RXhPKkYAyBv
dwVel1n/h7OESEVt71fbuoTfUt6Vu/7YW+iMHSCz7d8E9/arlwT8Vc6S+L/b7Ga6MJFA7xedD5y5
A+yhP65I3bPWu0CuJe+ZsPKJEZnSYM6u5NXrw+E7l3MCdVf7D65D6CciiLOe6KRr3as50uHRHVFm
IxxyRugVT5rfQeg0n02ML2doO+clGXvzxXaLb/JgVf5ln/32p7PXwY/2WJTBcLGc9wxrzo51JKzf
yA6QPwxxPoiGvbD9uzR1wN8v6hZoRO3+TwAB/QVD0oxa5Yx55sw08Pd0EOSvKMApEWDGFtm9J0MH
LDLDwMQxQmjNmQpsA/vB+yYm/DHzKNvqmFTwjJhyftTIIx99BBy5Tkb7yZAb1hTI8zynjI4RIWTa
cNQN7JEVUOH0ms39CaMPgvitFmv7uYf0RlrqOga4WUzi53bW44bfCgmRts70X7OtolyRxqV5rKOM
pSFqaaXwuuZUKAbD6DljjHyZHY0tKcb/9QdeBQViEKb22zRmePozHF4Yx+KbE+tBOI7/m/FK0rCF
WlTf2zmsb8SK9Rt1x1DihZ8D7bb+A9sYSJHNHGf7O0l1uDkYm/seNGqNkY3jaP9R74jh73olDvln
38Jku2r8h/3Pfjily8KX1kvF3mKjIt2c/itKyGhAnNKPnqzQmVD7rNZhtixTY+yRRGTnBVuOsWMf
TfxwR+8/YPfoz3t2DY2Q79bKiecHsIEEJYUta8ZpS01t+mVR56C/OXGD3q6AwW/tpU1UnbxqGtf9
ZyERR1dRJNJ7PDH2P+KxW1k0p9yau4ZdYHodJUPDBV2QMe6lWTyZ2pfJiVUyX1b2jE5c1wSsrs1T
tc87ZrxsPts3pdDl7tx72qY/RqiHuIradtJft0De5B5DMJ8nroUI3fJ6DRZUHS0uOkuT6HTCPVQI
ZVNkDNrWCtewg5TCfRomVIw0z0HJsN1ObuevMxpvyCVVGKR2RpTBETfeywjTlN75ctU13ydkjvrD
IecDph5Webu+92sqO77L1e7OFSlaq7c83dHyBgzw9UZtlpuu6blSRcbO7F6StD3E181JuJjTjdjJ
F2QxywamsQZuTzkoFoJvsTds4/2O0y6BFGHufgiRDGSstOY4ilD4NfnnA8LMqkX11z81YaLrkp+7
XV1YND81H/xGGmT48WF+bRhu3a/nwkn5c01caf7H0Zk1x6lrYfQXUcUkhtduevTs2I6dFypOTphB
AiEQv/6uvs+nThK3aaH9DWszH7Ctm7mnmIrO/QKQ7UOe2bi5Ni/RrL3xUeLo+heq1IN/gqAxkpQP
R8wZnoRGUoxa2656jCSeHqHIyQ0OIdZNfGqHvNf/oqhvJpwaEsg/aDXk/c8hmD186MX3UUiCVXFf
NZX0qse1owWLcM6OGX9fUUTKT9sarbhsDGm8OgLX0Vx8O9KnWZGAO7pzSW7kG32PJKiOjh9UwWep
q9h5wPG0/HrHyZnsY47FlbzRbKFg4PblAO92G9L6uSU6HJOD7IP8TJsyznfQ5e126SwFvacpraYc
tz8OmC82h7+03PFpJcXZSWa72n2FVhb2R9TcoXqB1iPqJ7Z5cCBviUukoo+kQANig9k4PjmlQQrZ
FY5qinSv8S2EOPEDpvHZc+OGpDLN5Lm9UGWfcY/jESt9Fy1DUQB2YoIWn26bzN7vsI5ySiKLprNy
oFkscyxPylA3dFA+pvNpKLgEHST/Qt/LWj2F+hRYdmwGF872hFv2XI1oRb0vg+CXdB0ekXhqHN9h
B3XM7L1z6G4pAzsr5/5Kz0as97lBud1x0jlDlvPrjGfSfzcxZB84vSSPgSSfex+1OwTqWZAYqp9y
L8EXV4gU4z8yn11xDRP+GNpKJdHtXYCGUlyljhZzIsO45L8hci/jv1ENYrr0PoLtgZRvmfPMFlad
5nheuntIC056ihOEi3MRDxsrRPo8zzMvJhC6T5cwCH/ROg3rAxj9ZXmuyTM5xwlFkE5rTw17Z+ME
iYw2Mg522TOUowYWajs4hS8jHlIf6k7mNuXiZ17d8uwfExTv4id3Rq16/G9nDdyrSFU1L0deLz4G
wljFlXNnnY6Mq65cZ8TYbqCs8/qIevLtXHrWpWW26+fxLgxNKjFdJ12HmYpDx2rUEm29H86K/YDL
xFD+I9roiRC+9QLz4DS2j0+ixRN6X9aOjW0UG/jvN3uYXME60vu6W4gJmVss2dZ7lgQq9UXbuF4u
xeAFglOOVusAmU7UlBtSqeuD5UOZ7TkXcGx/DGrAXvCDIazvhly65ISDwsUBOCSowupJx3Vd/5Je
XfBVZdb3tzYbYqqy+ZELUOfr41x7g5SXnppRN55aPhIrPyKNXv/l0l3xLSItX/vnIRFTG737eUC/
eVeynCHKvGpOKiaqQrXJtZdF/89wkqR7pzV1ehSFNhSYyea72ylfg2a5B1FOFXZjojLPMV1Smq1w
aV7ixXgMREHTrfulBevDN2MK/Ol7gLzu0VYUmAzRsRrYIfI0p8PYdHsUUae+j0XjhF/xNrALlCVH
c3/spWChw05yFJcudXUqeBcVhWl+38WRhybRslIvvDp0r9tDwHnJQUuuMb2zGADDhejCjIGt/H54
UL5smmvMexYzZ8HsGHbECJaUh2lbvGPUo8ye22Bl0yL9mGAsfgZOUwxnNMrU8c/GszLw3kd20ts/
ZRwM5c++geQVkEelQat3+I7bRJqJ3VX9zkxNRDqo1mSEVjY0lAdh0Bd8xshl0tcpSBGqDgvbnOR9
rz0KNzCSmnjaTzBSq5c+wajud22yDoSOsQTbnXXGKv09Ag2cCsR5p6xK4IEws4/hWIeLfwDYHwXm
KRFzv11oWMv+m34Ehgc/ReC8SInqee8lhKnLTDoF81q3rHP+SnFbs3BgQbXId3SFCTgPPrux73i+
ggbLaCtEQVk0d9bTyA32r9gipa+hzoFROCaacUxilcofm1um42fpECsIOdeaVF4xhLSDJIlBNoy0
P8KcOafhcyqzMlmwO7nwqGi/FknTnBjWJTWIVnTtnxaQWPkcAb3o/pGaVOW/YLnt9GSZPXhyEu6E
2Sz3tMpVFLeUoMNJhzDIHL/oBHJsZYoPOg5tfZmJqQ5PEXmE8qX16F0dtzqM+8tia81FaIMA1V6C
ahCMzDGtQiqeySZcLGSidr9Nr3kngdrTXHzMMsnOHFupnZruuE6tOZXC9Yohqw1ewZkaJ6Z8ftva
dufOTdQfVDd6/9m+bZsXYvpiMmRU+e5dO/Jc19pHKOWqTh34c5jTJP9DSn1enF07k6jOFKmwOMmi
XMby212bfLNnWxTx/CF6eBb9rvQBO+0KqCUwXvB0EPITUzQClK9ImLdWf43iTHWFMUeJ9aq+uhGx
nXak660/iVyYnrIF7x/vLSBiw5vJCathzPqQ+Nmj9G2C62U9tzi5wMFIw4RycdCSvCY/8vLnYDWI
57hViXKwGI3G/Ty2fn0LjmGRBhjq7upfPH8d61POfWk+DzHX/ZobYN04XxtSB8nWqnLTn+E8AHDY
I0/met3NcVi3f7niFwR3wc8ytQj82PzeBjpWUDoQW1+xgOZgX5Pd5sKFh9o/FwSw7EdBBgxmhcPr
OhsSJwr/8H5R7mmhYwZqNa8QtE0JEKDaBUrk6lilla8eqV061SHRVoZ/89iNzbQP3S5cjjX0rpor
CfnllX9gEY2/Ea9YGhxCvqr3nhOiCO1o3tHFtaL1yXkXlQNPYE5wNBzXaMByU28kS6jzfhK3O3Mh
353YrITuxVzV3VGPOi7/6ZzjjMRosbbLG/XrxJ444+GaMwCtBcBx7oferUNGsZGwIHOJ78mg/7Zb
ny9uJlvDXWIeDV+QqDc2foN7v9T3hG1oddfmlg8Y47nqztUwu2RQ2LUBrUFPTWDfQp2a8GZVRPKO
WjEjlRPXtl65Q9Lj+gVbZBxPStBDO+t0bQfNkyyd9QeICRy8o7QTwowVhpbRqefWU2ZsVfU9e3QW
EsanJikYePlVL+LUiTkiTUmQyQ/olU1rTkB+sAVFuyX3W3HP577Zx3ktA3kMtTHpN51UTqzMTbRm
N0pR+fZNsv32izRY+CVDb+UtJgkXVff1LBADD8RMITMIf/bKO8/vHQpgPOf1SH5Eo0FlLC5qt3td
jv70k9vnpH76C3VsdgbzqlruW64PxZmLWDxmdqY83l543vspySy3Klq1JuYF6jBHGZ28uQ1di+Sk
nGYuSI/m9cZiqraHGZ7IdJ2Oqpms/uEHnV4WwqVL2YeYD5L0Jjt7yBpN54mWWK3BFm3z8OTFfLN7
ZP5p4xGWY12uP8jgO+XzxvhsfzUkVJzfAtLc+t0ULGy8DBys1UbS1PXS33ysgz3ZMSIPRXlyrYvM
7aReiduphJHaZQHC9gd+GVUnLmsm9PmmxikZccywsnKCndAaAYDnUBlH7WBghE6K+0hKm7c3L9xI
3W8gjKfxgNwYDz35hslEQRbCjejqc2gCWb+zW2EgWU7aQax/060Y7R8kAVf/wbiL/NeZBmv8r5yb
xf/PXdVkmh2maNj6Dy1J6mU65G5v+pNyq4nv97SkJk54SRWLFpm3DhAl9rEaJe2W1tVVe2rR+8Ey
+HTaz7jtVXhaTdEnL0MBF+UOxKnSr00vE/E4KifvX0cs1vpTDUS7juWypfLRxY2LdoET1uzgYb6v
fgvE//wiiE/zHuEt6mWGJdrV3i1DVjN6WEDh+4b+H726ljsr9JOgv/0JeNz3q7FJMN4ilJaFXSOv
EAzPITBhd5cX7tb+FKIV6SudNvr7jMmN32ee5EQ+p3kdeWeFwhUe4oET6E7zXKgT8KeApI90gQgn
JfspMrvSOb/aSrnLDTKwMYMIsAwrh5JVYfBMLmcLz5EH8qniQwnmWZ/GJCU3g+29bDR5hI2rq+EB
i6KMEkHcXbCllL/BoQ5RduZiq5xDh3kjNO9c0mQqY3tHSfxrEIkzfsOL6dp5v1CehM5vlbOGd3Lx
+tXJNnys/09qK3Vk8r41PUzawJuo7Y60ZuD8twRcRyS7JaN8PRGjXKpHoajesOZ6C8pj0U6FOOsQ
6aoEQ8FscZ3WjZIXPfVhvsVTI4rYD/zWXMtQ7HWSSMBSKP9CE7sPj/3mdJrLR7cBARhosCUP3MF6
79nQmrPjgTo+cAmfk3V+0LWK+mOp1llIkiSpG/3mql7CFaMFzEg2dVHPnElGBr+a1JXzxQAhVp5o
wkvrPgyJtk8Z0csCendFkcPU9+laVj2zed/o4MtBqwpfVMOBdSlXLI67niwwJUHeWQZSSeN52dRH
SYmWWBd9fZ1xSmuYRRuHGWAWhcYNLkaVx43/MX0xZWTH0wTyanobCZDczrchiKOPzjK9/wc4IZHv
c9S3lLlyf42p3/VYqB8UalxIJhFZ2g8zpMF4VIzPwxeRAZuTw4NWUv1ZpGvkC8FHh4scFUW+xqQv
fPPiWEjG+GheuWXELdvuJenmW4TFUx7X/zGZaUyaqF2ceJcOKlfRfTm0hOvHgljHcdO1mU8WzEt1
CIFeCBgNI/mL+6aIaQGn4bp2P4YwlOmTbDbcx0XP/KxLwu3Ny1jqNi+fS8nHK7n7CM7eU1cjM11b
tPHmIPjs03TfrEUanoo4Gb+mGwyAjmdqiZKYwFt+J7OG5nhF68NwYpaD6sJ9miWC97GkCfgrT8IK
bZ4ZT3Ln9/Ed6o8NOsHCjY3wbMPFPiLRSW4tp0hIVkI6Xy1sU/2GNaX7dzxj/NHdME/l8kASYdlu
fzES6rCkNE/8XqNoV17a2/HJK8eiiQ82HTxE6FwHrAohzkqnxfRuQKdd+do+8t4cMKUcTb+DuOXQ
TKbEbC9DZoK6EVNHfjggRlCja1WPeRoqZ08hVI+/Vztt8kxue6j2RRUBQEi47pA0qooFICi7Z2Yh
kh2iQIvRotJkHR/CMmjT91UOKaneUCZuuOP4KhXzhw+rZ4c0tgq6MInin5zQMs0qOnDJ+9bTtKdq
WeUca4fKq9mkNIpBUycfVOxQMBOF12/Z4OZtEj4Wns/N49KEit3NkRp8K5/J4MyleGWwCthdzVbW
OHyrUzdYLuvYAqBGsUWELjqbxuhMdRUcgeS5/kvb9ZV+ERYF/F3DTvA+3QQT9JgDKmnv6BLDczWu
GZJ8F5Uij0ArxDJ5XGbddNemmgYqokUVstXlVNpwYZniGEDer4no2pKk7XDbWIo37tcdo73o21r/
GtJZ8mGUnnddktSpnmjESUbBceAqk/WUQvqTYyQG8Y5wIiW/DOgSQQCcuxJOQUcKo6Tk0YwxYyu1
gnzcDjjAaKgJGX7mMKeKwvEA08mkTyi7XXXmtMGRQu9z/ORrkNx6P+2ofFRDPj1y/xQRUcRoAXvh
++xYrss7auxEu8AxIi5jCcUu/2RGr/piKJ+GWc17StX7qujRM2OWMPmvbU5SSe/jvi62Lw0KAzAc
O6IG8gqEvnMerSDsZ3NIFRlTgoFl7fkHYEGk5jrXJNPzhiuF/k9oJSWC5sxwL2NbEDaHTNFWZ7/S
uisfbtib8dCOmyXJNDGG9U8NooBbXebbvaziIkEpsM9mowcySmQ3ozkprohUzH6PckmpK5C4F3r+
xyRMW3KP63NLXvVR3a4/xsUDCXZkI7vX3zH1W/e/bVKpCljlN5a+c/TDtZlZGDQPfKLbhgeR0dfN
7UsrS7d7BfCSRMsl3oJQtldaJ7p+pKBTHweG7+Y/VHSTIBA1hPA0NVRgIr43v3lLNDO+Sr38WSmI
8b4stuUVXSKJT+4wVH/LgjzqblvFHMSoru7kdLuN4ys4OnO6/Qz5UvzNDcgmNgiBF9sxUgZ3TbiO
yz+u995zEfYVhuZcpl4mZupKFKCU/7ROaFTH1snL5uIkfn/sWlsGNDXX6cV4t1gHwWUT//KQVAdI
IwtIGZJDBCsXCsv1jxHiYP9Y8hZuvg29TtdjKk9Lg+jkT8HyzjkbJ8HOjYbIfozGcsPYMSp57XFA
mrvFUv15e5wk/UQai9to9t7oTQw+oblNBOEg2N5MH4g0bakIL/krHXNy18TmjxOveNAYcTHFL7x4
3O+2LUmAU/oJrouIy+FE2pnB3IAG83lGByba/dz4NOBLOmA5Yk+FtR50dvMzPLv+P+P3MPBjYlJv
BHcCgg5gUP3PqUtYs9EO5M7OYpaqudZJH3jQz9POP/TTVM/3FUlG9SJYiRb8JICrw59FF87+U54g
Ztw57Dgd7ypCB1Bi2qjzx59ImKG4wMdqr3JSK3J71Kcp2Rswr6c0LwHp8sM6zaVu81wTSi2GKPgm
qdeP7n6sAcNdyOTE9bEMNrpbkeemzuNUtQaxu7NMPDss32T7KBvRLQ8EiYBCLP+nxcPZLp9DoqIQ
J1qdbte0cyL95fC2TDTXRURNVJW+5O9g/403E3mDt2WIoGDVYSkYVfAE8l15aVy01o27g66qHhE2
7eL1wC9uTTsqEqQmsPeGtkubvQi3hvgXODYUUmK6eW9+BgimIemzBPneayYnvOMaFbl3BVm8+c6h
DhWSE22GZv4ZCqGcq5uS0kd+F6tPCi6dzHj20fDFbydV4OBYoCCWi24aWqcyHZonQqdrz40riJuD
J0YuDNxrFk6VZNkiGC9AZBoy71HKOVV5/MlMNQSU624N5SFp+zU6tnUKa8cHgkiJsKbgKjNyIvo3
Q/O6ZAlTOIXSerE/VqeuUVD9JQC2VBCVfPTVsg23kkb0zCpyYw5tVxTLYcKCrJ+XfEmDzOWNXj7a
1t7KCEv9q6Kv81gQTaSR5xF/PkStsK+qJmN9HzgAue5Wjkg8rWb0ry1dJq7IXDqQyreYytQLIh1t
TohNbnBSPs1pguco5s9j0OSXliOPatJMSv6Jd0817RIOsuR8i7+EO3AT0uNJSCiOhXMUUXCKq0U/
EZ5tgj8LfImC5mjIuh+HZKsdKXUZNRE6BpVWKkDFYUu4ZNynzNgCTUxy62VByVSPdjmwvZcFBYXL
uM/JuIRAaff16GoDycJxUu7Xg/eP87QlnKQo0XX9tagIs4YnimTlnHmoYdthWm0RImv63XeyWl9O
+zVRwxdMT4rEVTx3yW3XoXZSHlIUDNpiFF0lwUZZmitLGFt+6bkPOuW0iT6OILkPpTOct9Vt7QsQ
D9pUzNaTfbclEWPINH0d2qdhaIJ/KgiG/+iEuuKUiqR4DHKumIe6mrlVuT0zCqMyIyHx8IkNy7TC
Kv0piLGaY8Fl6xIXFQRpnTstAIqtCvi3QVW4adZdpJtjTobllVh8TXmLFvE9CMGB9jiZbe/IzxG8
UvXqf3ue31Tnml9Od2zHUaApQGi0u5hLinPlD1+PtRNv1Q8p1v9XuriOXXOXhbAZyAMSQQytfHHR
lSLMiqX8E7SReYs54f44fpjY+0rpeHzUg6ve+Ymm8Kvommn+FiUSEKK2bvqzV5lxuJTtiDGqBlnk
B0xk+ChFOtFL8CxleFyRoTlIaBNE0Muqm198Iu327CBNgzLx2qa459Hqv1mH3EbHbazy1xkpMMhk
yO360BGMMjwFVC+RC0SZZOBQiVYXbBghzTJOrtv/to0WxZ6Hm1tRxWioDj7rGJrvpm+BSiFs5VNL
QboXfu1nroNNuEtScpU0zlRrojNo4gIAR1JzLaRNIPki2QObxga5x4lRXbYaNPJfThXK9eIrkCHP
rlvk9kaJYsEqUW7ZxkAblMcFc1MEWne1O+HA7VJ6d/VhbiqHBBpYOPFYuJP+D73OEX9nyKaf4+RV
9Q9sYJIgMW7zI/4g4NhkW/wLXhlv+UK51jmjciZ/kZ7aa+pA7KKVEZbyEMZx/EJGXNfHaFqAs9D/
9GAvgwfuAAiwTHrfjmDsALVQpiZHS1/jKaDligyYqwr4QLM5tPiElv7eYPWrd7qj4ylH9LZcsRrw
GkAKpfuYw82pL0MqCBjnQbGJq0r5+mPDe8lT4Zp+2OsVf+WKYmhablQSTJ8ZPGKOkhdNRs1TS2AE
dnn0SWea/QACzCM2lcQ/FsYxeRx5YP45wFRvJILBMqOSTXWPaZN3+amcEvfSyVaF90iW9Cun5oZ9
YbQq3xokH5h/TAv+HghrcrIYjMj7ovVogDusMHxQfayeXBYkt3vWgfV/Fx4cPFnDEvEIFY/FEfjr
DktLOozbnVf1XoQiQhgka/q4YY+xSaf4zE0AY9QsjUvkDPuI3VbLNr5yGhDm3apyWjNYRhtZS4zn
ID1ZrbbHPhbyWedL2J6imyEeYdrEp2iVE8TWlG5AdTewsisMjj2/qOaMDVIwJDNreQflTCIer4lE
dvE+POkIrQ6UC0uiADRNul/LHHn1fTNR3z1xa+s0C1ij/K/FYbvLZy+RJ73U0O4CigefJblwjFJm
5o8IrgejH9cndmREvCec8wpUWP82LVWaEzfNrc+KWnAUIstTCS+ayOcrxt05vCvgGLqHDaHL/gaF
gqf/bdXQU6V2865sAQ7K3GUtKrXcpCAjoZI7l/8z7t5w3iRvmlhxZJAP4QSvXrzZdtiZXll5BVmi
ocxXa8kxF0X30U7pdh4mby4+W3fLwSr6AJLMsRptP9K0IKmbzUsEkGLyPS/Y+YFJHyHszrhJipTI
kRgunpHjOGCFEo/vGynskW1KNE4bytK8vjbi9auePyvwtSuUoGFtsgBgWHrA94faOy4++ByekKtL
HXM8G3ZXPia2itcs7qxhoUxp5sp7ZRWJaf6uSikchDyRQHyAzXjBT0JUrEA4+IxGw8UfY1BTuh/S
L4Xzkh6Q5FDBq1b681l2mpp4khfzlSKaSP4kFuzDJ2e8Le+BTozZmpIbx02Z10vFR4kw0iXwooln
VH/9JmLxNG9RYfEf1PLEDL/2by3MuX/TTP+PXrJswQ/4YuOYnPqp6TJVLWSKaQjZ4j4kCoqcUy8g
P/yOkM7FByoP96TqbHtamnQVRzuMrf1R+SwMxUhNE3lVcE1LUkJ+rk7J2AmathJZd1dvRGrRguG/
NkiSOBpnuZQreawEuERBlL4+ktdh2oyXtX2JsMRlVmm/kce19GeAKG3Du7NI0mV+WGUtr5Jnna5Z
vDmnTt6W6c29cl9yVTvJoQ7EfL+pzSMHvvHNvmtJltKYHtR8qQOq+Fnhzw0FAFsRC81zDwt0x+4v
SdBQx9P9SgmdCWpzxvu+UHToesOF7W10eDOefMMgs4utqMWvTtO42jUI/n95xRbPyUQD/0R1rH5x
FieEg3Azi9Cdx3Uk0YQH7+zgeOBNLd4qfsXRrbHCs8LkTssQ2oqiaZpZT5XPI4AC/n9jip8Ty+SW
jF6F1/5CZ5+DHcHA7RGqkS72qEcxeVOUO7hcrSBCnsZ+SKhXUzE6ehSy5T6xxvkVTY5eKTJ6jHBz
DdKN2r3+Xq2hsHXDNRBIitjhxgY58wjLnlnZY0vg+zrEGgiIFxC1gmK8/IpQVquntnaLmcqyA9yQ
I7Mb9fMwjj6ld3pH9al0I+6xs2OoI7DYq8dH2Fg1Mq4TNYI1BSRN3a6rTuMQyPlBcdOdz6pZim9T
cwijrLrrW2HNEhxmu4FzqnDvVIYgxJ0Gmrar9i0bYc6Aww1qfVnPb2lRiejYBcsyH5d6UX/KlIv2
bSjWr33tCADVM+E8iDtRAFmHGO1Cl3gLf7aE/NtD09ig2a1lzUMctrz4d0zyy2dayLjP2r4P6gzo
g8Hrkn5y6rehohAoq/uusO27BjlBSLLvm18EDYv2TsLC/fB8ODp34IuCF3z+9gPEzoab5xfTNUnM
TMOcIA7ht80ulCnzdQvaR+JpyX84qkV8CcG+LVdCdoN6TCPRX+ZJkikFGJG+U7wGqm5aatUEr2pp
H8OuoGJfNVhwpTF1cMBUmA/kCi39MDW3SDosgZI3bFdOuBeQUfpfZExnl2PIPG+OtRQ4D7kPj/so
WViQ74FQpNcmJ8iS0VNslnNjgugCIFGfQBhqygdLmZLcXricPNKt7NxDNViHVrdklwVlOELpPnHb
UxWUbM7RRO2Y/DbbcPY0sRsdAZNt715e+85DOWBW3RDoI51ESAF8gXNw2YuuvvBfXR5ZK00aP7ZR
nTuvWFO4R8kqRn11IxVMl1UV7XisCII7u9pJ01+rykFRtNz4gO+uPnWsaFoL90w7kuk37TFE3lST
CEx3Z43FJ2XzOuHtMRGYcBuozdk0x14+ECG3NQJRYGN8wy3u+y6TOWRtoOOFnr88P2Xc2OVTqd8N
O8HQfj09ZrN24uq1vYWFd7pPHfXUjOyQOumWZYUXKqGOPenajcGEGUVwZ1MN8+w0oV3sN3J2DI7s
uxrvZ5P0/Z8J4sHTopm67/MRZCwRVHL6CDEhmPCdnuqov0fhBywG584oUhMuh/9iaUBmw7bVL00Y
t39yfsYfU82wQ8efDxLR0pg38KB6RHBsN/zf2ALdh3mOPSAFefBA9jFSeCGbPqviLZHnyJLZ4lhr
Uu86xml8XScbfIik6h5ZXwxYxyPS9lG6PkSuMPYhlSJirj8s1yf4LxTMpwdCk3jmxUqAk1L67A2Z
Vzp9/Htb2JZxZftgUp6qiZmcKRNtOJPw6ygRO1ARwaJw3NSaasbeD2G77mJwOO94t/yCa9vnnAul
WfWR22WbZI0wAWDjwak/JxEt72DM0RAlyLcPshJ5c89qO2f6ioqYZXmuKccjmkXrPgJgFg99gN2A
U1nVf6xb9Pfl2I71f5MfuCM7WpCluegn0E5Z8oBpxX0YeKUxVuNwLeGmPheqcVRZOn5vZ6L79btm
aULzrvWmHhLc3+53IkKhnslDLf801L5633qb94vblOyvMKrHjizE0nxL4TTP3eQ2BPQiH7KcbdyU
4Lqn7fLgC5cuERMNyolO3XF8SUuB2Rjz2763pq7+zEHuOt8uVVkKi/Fo4yOPRc4sw/jVZp4f0wvC
IgzP64QUcIF2Y8IXfLjYfe02biIcvt0g1rvWLf3kJaY3H2Qk+tfm6g2d/mu81JWneUnb4Y6FkS1W
TiWwJ/uF3NlOJWo1iHd2crPFj1CXdlo4m/rRyrBLn8nf+it/Ze/+NzRVGl59kfjuJ33W+XXQbb5c
p6ozMZUIz5vgvZLNfWY2afM3ST8h3xty6+thBA/7uhIHHLAc5umS1mjuPwYAvezaCGZxavoJHjj3
e4hL1BNqkhFfxNQi8ZBA3q12JiHvyVYxli6cm5TkJc27Om2Ok5sQCkuxZ/YhnOgD0HFWcs5V6ATP
48KWwfvc+prolWrmdY8LhqzYLen6UtqCpV5c3bXZ26ASX806ekOxHwqvW3adzDvy2QLuHRkVVdL0
4VIAEnHMg//CAcngwSV59RPiXu2ecoyJGIqQr1/Fwksqi8rB31guImv9VwBHw+pLUWZg0/JhHzp+
z4RrpspDWtmmQWRVjc18XyqEPV90c/gZazUH3wm3z8vEggRkQLbUNH+C0AbTnovOQM2AbwRxiFyn
V6QGj7F+6+R9pVk5mVGLy+GsDkxV+9LFz9pBzRu/+tAr8euHUQiaxLH6TpseSMS4hWOFI6UJ/4Pz
3f46ecAEARY6/Lt1tDUeimW2mFxJk+MBDIw0app9RjVG4WHHRg+ua5B4SQ2YsXWYWnsDnQ4MZ8yz
1Ibt9MSuFQQbjNsi3otmsZBMJ/Y8joTPR0hJDXtGGLOGG3SQMNSZOESOKDaTmPAq+HtYTzKa9uyu
7RUKjue/c2OPIPEHPWSxpoHMEpRi3vm8lv55llA5dNxx+MPCgIKlFYwUHMU5Ot3ONbl+pvU58/bm
BVkCjkyWt4WYyR+Q79Aa0sosltHBhQ9G75mks7BiPXtcjtcdOgxtTwW36WUivkpWsIWhslMkhoIM
JuT8VTYbTNEG5YpVK2EX1Q/VFoPOiGkqEOsVZvjcJgz3W7woBi61dK/tZucTTwxAHpgHzosiM5Nz
YavVNUhTl1qlcHxowc0c/gtSF1nDCYL2WNnG+SZeT8pLjGn9NK+SQy4H5SVRf9vxg6QFgNi4ZhcZ
Wqg/7Rt504w9yg63ugj80CwNVv9D+qX7Y+rM0B8wpMlfN3Pn85swZv2LUNK9C4qAAiQXVs3O74KZ
DTwoJ3QnIO91YOAiQU21276GRrXfW+SX0EQxaViW14W02nKtc5S7JopQ0NFWd16QdK/lEpNCahcC
t/xoJvpjYaqe+aVFdl9C8VD04KrKObplJNkPbm9h264p5bPqpF9Q8KwQHIi66XIf2BQQLxtjt3bv
MZ69zX2knnl1tgAKBSc6fcaexfYRqeuPzl3IzK/lsP2cu4gQIN/MrtzHJkqeKs9wUWDSnilG+o5t
d7PnExKFtDnA28kp2R1zmi/Jnp3OnceEUKOAk/2XH2byt98wBOqYwibp6QLDELi8MOW/23wMsv5/
HJ3XkqS4FkW/iAgQIMFrelPed78Q1Q7vBALE18/KebvRcXu6KhOkY/Zee3WXV6XKEJwbYivKOD5v
araU2adtiPkIWuPgc7P4lF0SNR57oRZYu/B6o81NbnkkdqaJ8dhqzO0F05B8W/A+n+HbRf3FVqyD
NxlcC/yyWYS+dcb38mMW5YwIHgTs81QK9kpVk0S/K8y0MEwkxt+D6mT04dmawXlFDfvCjJP/iZL1
FmCTD7yYzmg6tV9bBetjgLq37kWUVM956mXfnbmRB3HcOYeGayfb6m7g6YKGkzxIr8ZPTPXAspAP
gtvYJjHFtErjpd0u+a0VqZuGKqkSsk337eQPDP2KvEdMQXbYO+pStu0YYW5WbBvr8+QhDdmNCA3+
OquT/iUJSAs2+ZE4J7JePyfOQbONh0p9LYujM5ZOef6OOXj+qupQRNjAAvMYAUtyt60/w96bXG6t
TU4r+xoPXsIAVxrYQaywafr9Ask6gwhkiPiqyvBSqKH9jC1TrUvCh/cbGSEcEWBytPhrmamLQsaa
H6oWOgIigNHsG5OoRxlax+yHsM7uRL1wJPtLUmSwOsLucRqa6LfNeV0OGDJiZ0OGkqj3wCNZME6s
KZhDs/0ljkDSh67dwtLJhMvs78JQA1llGeX98TLloegLlnA45WZInsvaB4sxIfDPdgvs4nbbtuMM
lUrnblBtZl8IHhZ3Di44zpzvmPFTTA2+lA98luytByIhz6y++A1wAaXm0JDmRI81LN21LZh376LY
t/wJo/5XP2GZ1m9Y8XjUjID6MbtjpMafwgCo9u78zEkAKXQwtz4L1FHqEA3A+rECMTPRT5VGGrsh
UYm3t1l7oBNsmdPomoZ59MsVGtG33+r+3zyhPCAipJ1Hgj9HwJ6/Vw8ySrCpvU5HDzc6AGo0HqsW
0Rsjah8lP4qORhxn2N7mq8IDoDEjk7CwQCZCuUS+TJKf0FZ3zBIQMUwjSbAupe6XCi0z+oOliwxP
4FJZabJRgz/MJpsrp8+i5cS+GdNVO2l7KghGoDZUZUZ4V4wnO8z8/jvXUkf7KPMqIMu9zH51HEzf
WCaI7GrHNs7osDPGdksz4ljVzCf/xHEn12RbZ70a28uqfT86Mwju8NvGyGr5+HWoTXA3cRHVf4nn
sXS14yCaWySUvrUyYNxqWoouNvFP5SEY2zGUTUNMZqxkjqJrsju/Rna8vRVzEPurBTuaxQSAo7PS
Q7Fdc2YOpso8PP9+Mn+zkw6QHnhds9xZAOcx6HhBtjwfblvPyIZgtk79S4jLopc4exRZHzmlO0bm
lBnN2axav5duwd8jjsJ2j/nCQGSjKif6jhOoVlRleAw2DZrr8mlOy4FEljIpfylGrvHJqDF6d3Q0
W/SGEjuNX7fmX28DPGI19Ei+GAc0LynRdPV7OH2RPsZD374hW9ThxlD2gq1oVE1WTqoX9T6ScPg2
w+5GTODHgz15iw/XOiVUxx5jjNXdPmwbt96NavQf2PmYkaOAuWu0wa9V9tfZ0/n4K2XN6v510KsL
bomhgreD8fs4+4t8Smcmrp9dPrN2Lny3m89tGdUYwkGntdWWYVZefRv2neOwazL8xtQUNsWOu/Fw
/Tl3NDe8XKik1Z/JjCAA+VWc6i5vVj8GzDKErJOTog+vQ4QEk1ClPCk2YxB2REtBdRrEY5TcysCO
AIAVIGcmUcL5ZVkgAZlnu2XtlgHnQhpSL/vOrRINtVuU/vzI0ZLVf0MW3foUMLgl+MMw1d9AEUqb
V/ztrX3xCmlfLBJWRlXLFPGCtxJ6Ic9qPkOFXwvxujJ9z7jG4yl7h+0cL5/ZUEztneuNQtxnRIFz
3BVFAEwBv0ByNWj5iDeqscPtlcSehPu4/H8BVehHJgkFxKOuKPWuI8qbUjVkw7Jh1p4Mj5HR1p76
qtVXrneuGvx28/SHkRjxRiH6I0QHNkFgZhqh31NbNOp+LsM43LmGn/izMkUbfOEq9dSzgu3Kp40k
mbErpCzEQyRjmUcO8ZbSuoNNt2dXlLiH2Zj0SDWeq201CxbtPH6m3dQoeYdvNOEMQuEcoXlM7Mzw
DmgPEMm0Wqb+HbcUIIw00ol5YCXQhvvWMGP/YVbekYrvDI7vAU1DlT/DG2NDEkhTfSCa7OVm7O38
mA0zhKNmnVYkovBc1cmvwm65stTtxUc7dOu0c0JNDOSGvTee7jlxveIfy4LFP2s8F+PTQABe99H6
kseEWQpjjxBFNg/9n5m9LnoiVSPHWL1BQRM1aO2JyZyR69CUNMQrAKMPsM6wPuqudKS0XTVKn+CZ
dAodvfvAunC+IsVIfkRCZu4LbMMJ/Bdd7gUojVYPBgXKcFexrj0y+2gaVPiIF85YS4D4rB5TyV/A
OEO2OQifhXPOJ0cWbxSMCOUB81fanbZ1gZHlLVK6Cd4wgfngBJnDYeFDCOlsBwAWGAaxJLuwzmEI
vOVoIeSRct89IY2oojeWf2Ryeegq810nrXia6zyzpxD4wd08p95bEpcYEB3cAvvSNPklbFxmb+ws
UvAqeU2xFI88+tvFn6q7pb85SqRhd/ZcO+zSLyP+G1y92EXwGkwWOg+ywtE5r2giM1yMLmzCR39I
SY7012G2D6yRkGqS8J37P0uPre0P3qki3CP0RPJBpxJyhZsKDedPkuMRXipGCmS5VUpPNaH1lokF
Ra7CFbFRAXfzRTDk6u+blu09zrBkvO9jJ0YR6ALhUzjSYuypmvU9DgSw0lnMPnhELHXv+3H/hsip
+aaHVcl3zK/5bdTARLMUomSTkq/NP3xuOmJeVgl2SMuyZNl5adPsGRX2mu5G8AfD1oB5hV7C+uCe
aa9mMce3lFfbXhS34yjEzbXtnVrswiLo65fEdoN3CNaaPnVc0K6CT5lXS/6Xqx7DqA6jQxk3DArC
KGMT0UwLOI+k7uNdwFKJpy7P53Y3cR87HyEjXfk1js57iuMGM0XrHAPFVRE0fMIbgiFEdE/Cyzox
uvFbrnWNwUhQssadUzy0wbJiMh7LnPWk7tmoRVYtd6MgppoyDZQ5IRxxbboV+0LU3reVq99tr7sb
zm313KeCabFzr0GkB0+Q88vgaHjb9TGyvHEfraC82owevDmgc/FUHosxjH9kWaT+RkiIKQjWePpT
1rIm7GEwHUgCgO6vepQ14Ztk7zTIcZrlg74WTYfNJ+8uaJBKkfA1ZxQjPVatU8IEE+c1cSXZ2etC
4EIoJLCRrjnpC8ccC8a3QrhgX2+MA/sYIzoFddqz1N3XNk/zrURZWBwrt8+J+qz731VcuS19ttMh
nHTi2T+lFGvtPkTkf9fHrPV3TNbdmaFiJ2YQq7i90TmX1eNk+5ANEqQU9wMiDlQ6aNW0gJOqxXq3
rAWwXs+PO3Oq5dD1B+sydEec04tqS+qr55xKvNs06H4Bo0tIFJ5bohldJoIKl9MuYQ32HFJHQhSF
fTwMiFdNznNoncZ+Bv+nzRT9kmO1FcS+3SOxX85UQkF2L0TbfdGZ1sNReDIEijAYAO2pyIYdNq0O
Vw4EtYMvm/ngKEJCNmTp2uVQD7HOz3WO5h0Sihcz8eSlYconZ7UcE/ZL9YNHhbBew1BO4X5MlLjl
fORT0Z5EmAVPiZmC7keYEyNNeIgdzJFtrvpICBGDxlax78SVHQFlAyxPXEEunHGmXRICxoGiogpk
Lym34yyV3XNgveocyCp3wNz6w3rwGI51T3Jah78xuldWGNZGXn0d2tTujLixsJkurbvJYVh/ZVrL
esNpMTg8TeD5Cb7BcPFUiajLDx4Fxy3JpC2Crx7RPObzJXe+Pd/F38amJ6j3qPGMn28n4BPVifXD
+rKKtI+Xo8COFFBgY9EXfB2zz2beXx3niqQJfUhdJ5SaqXTYw8LUw/apy+LAceI8oWDsvG07YrWO
SfcrZb2PZKCmbZOxUkBdrX06U9OYn3aIymu4INTaxsze46M0vuyhJ8H2kZSSigp3a2upucGxA6gz
zbS3oO2XXARzA66YlcgKdmBlnymzGO1rI5fS+czQIF61qdSylfBy7IEkQYJQewfdABUllTBgo3X8
XDEF1QekeCCSRwOiCP1w+8wB574SEZKsz7pXFHjsNtuGWmnBc1Z1NwZzGNYOIIRq/CK4DlGHh44I
RWyTvCco4X6yTBQF3+HCAANxlPBPbR3Vj14ftN9tc6OHrD3M5D6OrX9XOAOX/7iKBa5S0brXuvOs
+VW7edw9uxgYDxTMHT29DWXz5nV1mF4Ui+7q4jIoOwa5r5FULI1wnzvWh2g+PCm+A+/2pOSRmMn9
a8MWDoofYfO0wA/nvSSaJKEyMR7Db89Lu93apVC+CYokPIgdgp+92mVKgl2NHELtFr6Fcn9jqQYc
8UR5HuigbMNNP+riRVt3co+BIYBzAweDIQt7NUAak3Ax6jAzN05yZJksWRwOaaLCYzJ15rYMGfz1
Jcj08oekC/m3pyS6gwqZIVAQpFcfB62m9R0xOdVG6C3JH226dLzXnpM8ceBAyEK4PIIV80G3bvyR
Kv/8f0bIlztbLkg08DoRv0eVkv3s9hhK9pDKOTnrLmucb2fA2SuELqPHMsvDD8werfuD5WoTvcwN
5yRSSq5ClyDltQu3Xuiu4w9/mVyHrdFN+rDLsj5KUINgXd7MdAAo5Ous0+ccMK96Q6MTgMZiKer8
GNYguIK6shqAYOFhl4pLA4XchD78dJc/AKcaYtaBYtVcZk+l8y6g5LlD6jek93xF1Q8snSWhG0On
JuIe2uHeDCA9Ydx203QdvYxQuU3m1ykvNF95850yF5JfQTcMgsahKYnoYuSKVp2eiK/F8P1S4YHU
Cjh7anK4o3p07jD/gY0ZMbL8hHUQR5wBbjKdtY6W5lQp9LqHQHHgXjIqvPDk+mFyX9FJrk9BtyL6
GNS6pASGZCI90wWjxt64LCqTS3/L4n5CU7CuRzcPO/fR+EDIa2BpSAG8Gq6VrnpDldrw2+J/LGMR
Pjd+qS83k+y6b28LAmAZ/pMEZPVXWGZpuwmVFGphcsV3OAC9C7ZgyRKujdJ0eCuneZh+j049NCPC
L63sSxtllbPX83J70IWQtA5UUm+pKEmG3sw8SN9s5Bzx46Zw8PfQEBP/yZtzE5/jjmbtvq6VvKxE
W4R3qCuZCka84uMnQ0xTHePKd5ZtNsQjNBirhx3olGrcDwwtuE2jmw12W8lALt82SQb4xDy+y7hu
Y7XO7w4gb/8xBOvF+pl8acb9u846mOBvPds9qnbdPzBLlMOhpalAhZFVNO4IGsvle7SNYbCou/l3
MXeJfQqnpce8PU4xwTmct1jbwjmcnpmkeB76u5u+iisne4CBqWomcAzUWOYTqrUVoZ2bZwI7h+qY
TSwUtzMZIhe3HiV5F/PIKVrmRdfuwPepx5sll3aJfMZgIxevdp4aMsnsJvQHolbGHv7iwZ2xg0MA
IxB+N4dO+koGiPAuKHwVv4ZJp/qgwQi8LT2A/S0EdUV+yjJlrN+WSaXqUOeecyFJCc2KKKDy7FmF
Uk11Y+T124JoT1w4BdImAjqKwqstFOHU1bsVjI48+EzdfrlxYRPWEfHwwDjoJs6ERrtLcWOvfBoL
vD6MH1Qgc2bAgzGwqJsDAxhW7FDGb+QzQY7kVo2wxv2+WzRJNH437xjqtk9pgR972ycDnQIKd00u
wi0h2HoA57bR6EwuW70x/K262rTvI85v8cjK1xXbXqYe0k+AhffoDsurhra4btcCYxkpaXUxXwja
K/56oIHSQwr67OornadwD/x+eW+K3kHePMbOtSBVSd7lrr/GlzwP2wpgVrD8jUVn8k+Osum5jnPV
XtjV4pXdKBZkz0XsLTdSsTszSYwmNKQ+oZYEmS8dzcXMypRBlEeZ45kRBy051uM+abP2CxPiWj3y
bTbNBQ8dQW02B4d2ZoeIqYDH3Ld/Ckoe7gwjh3qLr0+QVCAYYe+4aNjPO10yE9PdEElEQZ1UIekj
Jbr2Dv99tPEM3qoIcK6LyDZvLxUwaRA+TMNOqieCApYgw6ydQQtFAjoL05cVZaA6sSWUy3s1Kkwo
A+SGkw50mW6Rst8yKAnCaV/GFP2OjOfaeY0WrJUcbyz7nhgfBM9Oy1zgKeUTIi49SxjxBBhYj8op
EKl2bLy+25rI4U03a4O2QAXL0bF1fs/eXgTHghPkMrvLnCENAcb5EAehITmFA7jw8b6GUfOIcdY9
SlJtQFa2jR4ONkPQ/8q6Mn0jSLXpTk0ZOce5HkkjcftIX8qIeePzwrqz+MYmb+DcRXLN/+jCIRAV
LigPPgtSv/+ckGxclNO7ZGYuuNan3knru3nFlbtZdOnDOVYY67cRrufuYg10bLZgcVgdlHEWSDuW
+Ab+ZIas4/F77hwyHphKTGzTyFUJ08cJBN5ygeQDkD2D9vkP+KFBy8Re74XvP+P3i1Su9qUPigA9
wViZz6pKWvzUip2hIKOYCST7lmbPdaiD48itgzOHYCdvo20FiBSrhbmrG3ZVT67GBcXsAv8wiah5
u5/7Au4gC5CV8heML6mW85Cs+2SeQeeGjGTUXQDN9CmbyLDbdllWfo51VPiHiNj5nHT1NXy0jTcm
e3xKfYhb8QbhXlnlPCOiYcHBTNdHDlF48U9MSABvAImM/UPLUFxt0NV0P2HSZUyekhvpsKCUYzE2
4aBxZFUQ2FfQ4m1CCybhOZ5dtITCLbrnlqrMPdEoiM9wMB7r4SKaT+SPNuvT4qLOQoOGFhs39epe
UR0RPLboLopfMlVHer+KQjMWHsU/JqIz7R1P3h9K6vmCUBQFsstZDBpl0u6/m/iZBEpiFf1LLzvz
HMEzCreOMyP/QZ2Gb9QS/HWjY/dkFJmy+uMNOQr2LZVddADZEiRvJhqyiwfisvqLf8mHP4f9VaDk
y4ceIOHMZJ7Abn9xp6OBP7F8BDSz7p/E8/v8FKF3YiiIgRlkvte8TUmIfmYN8hT/b9qTBbpjXTaN
V4AYEWR57ET7FRo/VoUmsK8DIBAqrTiz8Q+yABWEHQEYELJJkz0QsmB5pa2P+ChzlMjBVi45SYw5
WtJrEuXFv0FJNGYS/NnIUCYqPEwKt6xNzOsURWrS6eui1+lutiyLty2htMnWHWtLZCJGs0fBXTO8
hU2UtJuhH5v82ExOABIiXtIHVmr84kIbwvUarxXXeIQJuNHJimdgRsHKOYXY5RcVtkn5hwPm7htt
yEA8qQrax8kMTn9sA1z6R2IKbpWhw6L93Nd9eVo0Cv+trdSKqS/19BWw7PILdU9dESBBpfVgcxMk
u2xoI9jFBv37DhhiiB1VAjtAZE+Ew8nVkU2JIwgSsvm8ukz+MS7iyIAVYuIdHbPzjS6a7jFrXVCO
SRCY+qO0ycqaKcS6/kpfDzrVUbSMWxQSaMdEocSJCD1jD3JtZXeZqyxs7yj1Fv6Pwgn/wdgbIVYN
Qh2TOIoIOJQ1+tsUO31/Jk8Q15yFNZYwSucD+4jG3H8Dux6xIZb4quDSpALeRoFQcMWFoU9MN7rx
K406peTVp0y2P5p10c55IYrzfpA1ViQmjcGHRMQit/kQELUFw2AlhGF22gEJoMw6RIFkYQICcGMt
j7w/WXCc4xJ2X4Fo523QxJOdQKBn8Oh0YcQt2iCACOsODPRY1NG0i6mkNfRiUzqYHRZzsw250T7Q
vX0EJSQC1LHxcOu7sFPvReEn0wHGATkxKPDhcreTG+kN4bIwSblwzR1xljegFepcehO7OECa/GLd
sUYwehfPVn9OM5lO1DAI0vZMsHAfREqYd1i6I7mTtAE/jG5ZJneIiTnWIa25CPmJrdoktDMxEcvD
+ALSimwKelIH25oruoseZqnvXJrhG21xVPPRc5v+gdc0W6+2nIKfhVPStZPSMax3ZWHd74Fgom6b
rJ16H+ayoSvHy08yKSdptsU/XVsW/LQDexiO8p3mOCVHofCdnoQRN35YSneM7odq5oIGm+G9Z3Mf
PzCpLnPuvKxiTt7M810jWsKh4KZMB72CRrsv5zx/XLw5Srd9q8nacwrTZBcunvKxpm0lCtJTcXS/
MGbFqu2P/r8C+sbRU7ZErw9D8sAUxJEXiJgLh4VIsicuM3fesMiW3n5eczSYWQtsTqCE4XHqe+cL
O7/4HVU98Zo4lfsjcUDV30447a9mJDwNEVLCIJ5OtigaqLOp9xSSXwlhKBAOUkz4ejTDwjKl2A7e
iA498QbWuok/ktzaMr29mwhzE1teaihQY7ci59soHl67S1cbmm0XQO3ZebNTHloGef627nI/eGaL
Xpr9QpTTbQU/6WS/rqC+Uas6dXdP0UDq32Yi0fCVB6Yh+ZDpJV2Un4wfsmwpxdyCWCks3zGqUW/i
pdg3EaL0HfQDnOIDLt+/gZii95KylnTmJet+QZdELSKW2Zr7bm5F/+mz8dsrXZmQkaHD4gSG+/hJ
pAeAJomW8dHtMlTrZDWj2AGt9VmTBRVvsV5Ajsg57UM2VdN4CetocXel8FmQlOQ4P9mAYfdpKMZl
PM9DHr2ANGBuEDC1iPnRDYnDOZ85eUvgdDYEVNDlN3FChiKO0Cw6RX2okPIIXJdnosIRIwMhE0T9
ESH54dNDOL/QGCdwuWat75dwTtNnf1JoqpnbfSH0QfAThtgq90yeMpbsaRU0w2fYJvF6plszE3zR
NgatHiWre9J80sy/SQN0b9SksHohicM+WqNoUzIMZ2c8bml96EjMbB9YdUVXSLwhD53EtANyoYU7
vZJbU11r0GzeMdH/89mXKAJP2gLDH8nI2sdrEuhjHoD1+IlKXzzOC0XhziMSw2yFhtxF9WWBbWwR
gGSElSxzpyq96SAOlEd8ghNGyNDxBJdX4FXkEPjr8yR8xfS3nIfnGn4bE+MxxMP1EbrkAnzXICrk
NYYzC0wsVqnxuqcoC9BU7/jXGutwXZceowtmnj7LUC7EGQZSVBF9vMIZ4MHOJ2b7HuKaV5AKc3uY
lzl6prAM2v24Ls21Gyp32oVegHe9XSlIvmiLsvTI1mBiFF6K4RL7UPN2FBt+vK9GObw31tAedJk7
Qx2yeXhqFTPnvdBC/sEkbDgcDdfHpmsa8VlMIrqCniy+opaQiw0RLYa8PC3771a7dNR9S9wCUbgo
ZjYhCzI6HG8MnxBzJqTlqXaI9qMemhbTY1uefUQ25mTbdgmOjGdIDqKEZHG7lCitjyQ2tD9WMjyd
L9e1ZK07UPEq+plkOpFeujzFmHwRWDh92X47DjLdbQz2gBpWtkgJCeFzGH1kuvZ/wrJdy/NIoMD9
AGBl2YjEjv+gWhRytwY+dtlV4ug+kUMxyz3Ts7a+TPN6sy4AYEK2SgpczHoPIztat3D4rbw0/JV1
PVbvyBmrFXsd8c/Z1OCVwKVaZees8Zxn3O0aU1qE5OKOfIbEvVKfJ0ihrejn8NgSopWeCemtdrVJ
kGtsIR8l9SmOAZJcZ9+CoYFHgJAtYKC9paOpsyubW/uc5DykJ+yclrtZZiR+6pArFEkfHJ0DlT3y
uFXNffiKLY7Yzjo1mb/HfoSNAKHqPIPGCEhigqxG55IPzM8hovsmy/dqrCTpGXCK7HJrIfCXgCnR
61c8mTk8O2415L/LssSi6NRaEL4Cjh8t34b6caWy5+/B2TuwYS21tyswdPh7YqLI35NtQENb086t
gCCwB5IcxX94h7EKyT6AiHFPtR//NchIR+THPYugNqBd2IS0/cxxdJV+pn7DSPNRsoZJXsmLw2cJ
pDHGuMlLghDmaquh8/9ShazFYeKC+tuShfOjGwnRPsdRD81qZkGzImwQbE14Apv4gr1CX0glSJNL
1w/e6xjLmteSbYV3qPBTzReyI5Z/pDK7vxumQNXthamiPeYbyRJ0jLp1p10I3WgJneEBXNvsvIsJ
K1Ric6YMzBtLn0Y5zZFsMR0rzVsNYMa9T1Jm2X+6kriAo0WSyGcKxir44gHEfLEdID0lp4wvX/zS
cnS9s81R8zHf6hanOinluyXmVRH8o4nuEfAvfEWXZJEkye4cLxjRRwZM4f44YUEBHvHuEZaQDNo9
Q8DCUOwg5U1OnuWhvCS4XbF0CMSjnEgCGn0SukGnSHJFbr2VCaNcsxMLtFjQKXBO2MT5Tsg1Znwu
ITfJHHnfAWaGNxpT9OzTGPj6HuyGlC+e17N3xu4y5Qd34id+QB2NOGseQn2WjiP986rCiplcILFq
TZC6fHoZJ+wPaa+qB57ThISziSk90OMSAI0aa7nPoWMFfKQsk5eLmyHCY0YcRuq9xuMAKK7SymdB
3JovN+/Ed492Jn4bcCcCxmdBeInnwZC2Kwv1wjnvkHBmZ0atsAmau6kLCOLs1xqtPgSb+DSwpCLX
3hv9qwEbvBwpMWm2OyeKmC7ia6l3YbQE4QGJgao+/YLVxzmbKcnf4gyEycaMaSbviZpABA1XWuao
C4paZq+MZEOa95JBgTyOPRRvRrv1DUwRh/BZQacrdje7NXXoWTeqJ9X0FYFVUD+scKryA5O05FfT
AinFs4gc7VCPZGRua29mIUWLRI7forrly1mn5StTs3ROXdip4J6ZGl4+pJTlTgMp+dOYLkDOKAsf
nuvgec6mxts9oy2UDJpWtArlxk4unvnCmGXe1wTfxORaBV1zGh1yLPehjsh0dYGwOOdWTtpcuJm8
6RT5dF8vOGmmm7ewptUdU5jsecyyfrPiNCCULHCJ24ncJPxJ8cCJMjRUYkdhGVhsEgQNSGsr4oyO
dRwQM4/BE9SpGMP5Ce11VL0rxna3CGEjrvwC1udkRC6yK5MYwqbvw+iNq85WP2KM6hbCQJdPzosc
GmQuuQGygssXvcYHwF4JShDnDor7GXmA3GtTDPk1IdMZEa4TZOXVdnPQ/FgluX3f/FA6+e5C0Svv
uxnYnZ5wo6fxofUH/2GM6F+wfGeps51KoBYX7psV+iQlIP+mJxvnpYBVxXhm7fp1fJ1bty1RfxuI
AxcDn0weTMgI7MJmwtjvTJTT141kCmpmXifmjkni7sA0ZAEjG69OszMuauVAAO4UKtAxndyro10Z
bRfSB7s7WU0kK8aM4Bgg50HazISfcXaCsYA8l229UkcPt60LqqUiryFLGoBeG4S96lqIJCVDHKIN
snfSw+mJEUMBeL11L+20quK4RHUR7Em/4eWRA5AXyIk8CK/MmSPYQjbmbAdf4szbJUWzhtY1DrjF
2jFNfmNhmeLnTnPz3pXLKvl8JH83fiykscMbWXi6eJboc27qHOMlVA3k5OBeZpl5buBegeKDzIe3
vrC5hGiFKfmglljQLkCu75D15UlybGUGrH/jLXxOWChyKKrrrl58LQgIV0HzSaO7PLvSbzxAtDk+
BAZk8uKySHJo4p0AYbwqxSvp2ytZXXMFuGOPdbGOdoJjFUdN3rVHI/tevQdxTlfJMnI9YMPG5dDD
/BmRfbOpYfs0s8XPlVDvHK+owXEOS94nrQxxiJC2fg6TEn8ycHLoijgq4ZDGjIuQWbjuZ8bglUhK
FINEk7td+HPJS1KrKUVIhqfLJGgy6QjigW3CdfmECogkL99r/MfeypBENWjj1IvtoDjHNn0CwQfb
uYb3IMo4d/cWWdMt9ESG7nEF0PrGopk9SoOmujxKRhrIwNL/I5GB9uEKMVq4l2ARcQF9XhIioGsq
GRaEIwmlo16Cn6hQoJWwMcNjaCPm8pBW+7C6xrUODz5DCmJd+kouO0pHwclKFh3KclksLN2MQejF
+dPBZccdwfCZ6znZQtVI/+aj2xO42E6gpePV/2NyUvjSKsl/0QOBtUCD+Ad6LNkOHh7xs18zKtsQ
QF44vziHkfInAw/hniKR6M/K8RSSsgr64F3bBvDoAt/0zSlfUMUiggNU/pDRbv+smVUVO6VV8eZ2
weNilrh61MUi7pQy5bK1OvTJiLEKjGNsHdc/9XIJQH2wDmQmDvYh54hAq/lKnz7KA7vVlTSD1VDm
VJUtqETrgfoKyt86N9gva/pHKEUIACHYN+Wz6sSU3xuxlr+9tQ28fV1jbTD8Zg5tz5b+ff1VWjSE
x3r1u2WLOpXo7dTQE148Rn/DtlFe0W2cUrZIHpra/dRTOX/2Xq/6Qx3NXrzXhef41zaNky+eiak/
wjEN08+pAsi9Vc7AgFwpK+9rS0+xi9D7ERO9dCkxT30iLDdsIt7iaCacrovHdfrQ/QyCc45D964l
4aTeASohGZTBl7/sWi/IPhrr4rzySzAZWI3YL8a7JUZvt3WXYajv8Za0VLRNg2rHeta9ujYkrLrD
eQocI0qNi9qtqKn93lycf+7LhAUrvxKQ1jU/GZuPcKF1hlXK8iQuSfVC55t+gd9juIYVi5mWUUka
bMPUdfAipjVq33o3EDOAyK6VcOS2Omud8W5tlOm2lr4nf53CXnOILSqMdzESM4yEE2M+sGZ4UhZk
xrpPqoBD3bh44wbH8DPeNCaYUhiwgoLiAZ+8IT027YD7tavqLoaZDpupY43RpwWzs6LDv9N3M8PJ
JpcGoe/sRB7ycGx4NBXV4Hute8wINJnXe1zHGQvZ3sFur59El/fegc6raz9s464kd/l+N8aHMk8G
fOQyw6M8SDzOL3UXGD5YyHJAJxAZG9yWLLNje9ErMsbDQlxOfd9HjZR3RT5yPl69NGhJVkGpHU3g
7DjnArgH/3F0Xs2RGmEU/UVUEbqheZ08GmmU075QklZLDk1q4Nf74DeX7bWlGej+wr3nNnI4spYf
hm/2UJP8iNiQZm9tUqJlJgIFVsLW6Qi13WVts1S3NsN61GQlE1wwYSrqwUXpAHf8yAi9ODoVf/w5
KfA7gVhjVYFQtxmkdZMNzKmPi10m6YMu0GpuaPg1/1JpTALELiYvAM372N72zlRMn1lcuwSwWbMg
psEuqm3YiO5CFo1Ynm04c95NMxbAoSxnHoPzQCM8bVJKUOJDyaNgxlD5M+Wu0GCYjob1wQ/9j8Eb
kAcOIjOKSJRUXNIVFKAYbBCdFPTQm5aV6rCNBs9d6I9Bau8cCJ+QEHzbVLu+RkO8C11rKJ7sjMy/
dqN9wnPv2pmLC7lXD7DpjvWDPzxlrtdVdxRSc/cmDd0vs808jnfSmnANeghxYZf4df/TS29Jrrjm
3dvKGdoXZN52efK0Cx3MxwxiMzCoibOZPSrBonKZBdVOZbMJSnV/m00DHOTCRBNaEz2uRLAaUNRn
laGOxQaUq++c98vsAYv6BZEslJybPgEkhhTVDiGg88WI4OjpEFV3CorXP83h0rFuIzGz2KLYIgwV
VDNupJAykADZAGgfq3ZjmrupdmnTKw1MmqjdCe1gTuhKeM57MagPh7Hte43yF80LIpy7pMjS5WqN
o13+ATHSpg8VhktIO2BiFuTgbREGzwN9mt7BWjBfdWdRsteSyuSEHj76QBvcnKGVobpHF2fz0tNO
3Y6lRsXYr4UasY5MnF5YOOjgAlAXX4GN+NLZGj0502lAV+Duden0/kPCw4shrIDwcbUGMh12E9fe
t2qR0x9dXw4JDkiGi5vWUX62c6qmCG94okmngPC35jOY5pPNSNHupE8vAEmkm28mvm97aySD5VuN
rgDVBuzZ/tI2TbwMJzksTvl3kWq2bvg/BOVz6ujpgeTXyb61XFu+UxmKsiC9ecrAbUJnQFuybbJO
Oe9TKaY5P/Jd5DGLaOyDkskiEad/msQbokPhBdlbyiqVmLWclw/b3gpQf2ZhGSasv8Oqf42yOG6x
2LstJkpQeIVzkFRoxR3r5yj6w8u7eMBwWeijXdBJbO/oMFfffl8a4pLxN7VBCQbAzbKvPgfYuZ6V
dECZdN2VdZLLwN25qmCwNxRRh4ZySFOhnw1/WZxzySnMGcrkWbzUSz/dJGEGgkFzt5Buk9VYlBsf
ZjyQYLk+annmf9GGie69xFh6wxNmUNGPCmeW2/g0giSqCyi/MRDib3xYUpwClZFRn0C2b94LNicN
iVN865j5ZwehmQYxeHBRib9L4uKvSBmICoR11ZkDSWNuj8giaiZGIUHZM6JS4g1EpE9kWzFa3isa
fVEfDcIj55yvBCDKKTKMnnyJn2cw/VicCuDnyT6TToPvE3HcxSRNHBKlhMti7zk4/yhdrOhsNxMe
o27J8m9e8vaPweYOTda3vQ/2R+TSzVARw2Piu4Q2s0VrPqogcoiwHbv4bdHl8ABmisl1jdsBeRvB
0jg8ajFW31RlofnNLY/7pZHEYu7ioU2nG8wl5VMVDupfAn7EkMnuGoUYVkHGypK+yrdIw6flLZiE
e+5mvJJby2Nrue2ZyDascLiKjixUI6TA1QAlJa2keK5VO+e4rSBStU6xVkyNU3osLtZIdTTn2cS4
kJjRs+pHZDVlM5blIe0nv90ZKjOiICGykyiM0Ji836lhbZyEcY1Epk2ZXYKnRMxIbea0JJQM7mEg
ptza51LKOze3BjQfi5fdc72wiR9D14Ul3waSxX09+TrYphan04EUlUkdoylY2eDAtbP+PcpX2lDR
qrhFt2NjxOxi033lTgp2TQEQwvBLGsKI/6Bjbup65UuFMIf3nEJObAxGFaix2KPd7skMIXKADVr7
xb0bsRL/W1JQ4dvWCCvfljOzHIgIZOGUUN3iZ8f1cFbxzM9vbPaooGEA0o0zh+jgk6ZOjYQ3MNZv
l+n0Iso6zG/qJW6Sk+XH1V2VE5yN6U+Po7uZ0sUju1sw1dmNGMo+Jxxy8U3qQ+R7o3LILoPdVtlq
oQ3rO0NyhP0zS5fkKXy6Ecgdy20/eGzgcseYFPSW+bEEb+Rn8ZvnYK456tJFaXkG7F1OnyPeAOSr
kwyL48Dk7AlCoPo7IuNDhz+Wjvg0UT9Md8T8EOWJPhZgMyz+mhCwHhP+RiVuw6bRqX5wWag7onIR
MHi4PJ4D45I/jGZC2PfKYuilz85iL+w3AbAM18qRPbkxdls6D3KZUu8ouY1CpOCWyNvmMIx5YTQi
dFITBuBhCAip4Cup7PkSUvkFIMmcQIwbiNC5RbPCCp91obbVX1xRSvBDkP98Qo8zBsQdI83dlGnH
+AE/owGHY3czdunU6QDZV7MPRUrQLeG4K3G7UHlOt2FDMvdBGFvdQJaIvscApOZuKByv+aCOHDMy
7TkrvlwgGW9gTAZiQeLqN2hHc6zE5L1hyQh+E25koi4cOgI84iRzEXR+DdEWmJ2rYeFhTJnqf/TX
43ya7AxcX0MAyBuabA59DHXcxjqy2YQE2mVKkxhfRhcwwcsfVCnLF7ZM7w9YY34ZV7HWYYKHpe4Q
ICFao3Qw3aWEuSynZaBk2OInwboUUgp+EBHtLHzyYTidSOIYVqcgzfk9c+PMf0A9VdnIXKi49J1M
XX+5hVZozTvcggF+ciJUYP85K3erreiSeLcDwIAtuqryWze+6c4NgCbYBoGXFZcInpUFkJlYlCdp
86eyTYQqk2EwWnuOT5ARzh0A1xxb4dgGT0vTk7KBTD8lwXrA18bbQCJyyhX66jW29RcjvOOdAvhk
9uOU9BG3N2oCQlPwpdW71ivL7Lqq2195S8iT6bJi3oLByVxWsXN+ch2dg6zOI+K5fvCyIP7sI1ec
BmJRWJBmYrr1w6wT54xQTphs1PzQ7LEcka6Shqzt6zeryEoasZSumSxbDPF7bywJ2xHD6PZw1xLT
/Jlatw12nnb65cjiNp9vFHMtdu8Ql6u/6IhDPoiM97v+LH1Agkd8BZ45rOFA85vMrbHfZvnK/gRu
QZoIay0dhU9exntO5Sp8PGPY+4EsKTAGbd6QVrvJ0Kps7NoiOzeOKadu/LDsNCBeNOfRYb3OgcEU
JGm5ol/VrZ7jvlSsyxK2oHNXbT2C1t3tQkDn+FxQyScHOFr2Ux2D3tzY67fMYLPs0yP2njxkxFFz
ohZxb1ASmdK+tW1VnoidJKuCFmnRJ8A9CAUySvvPbA4wM4SctKcRlSu/L/KzB4A0fvQNeyzFOxP7
mpInaskDZL0037G/ILkiSqQF+3KUkLoUR+6rcWdEd4Nw2JdOvtdCauyteW+7nvYeknlcuG1w8iMG
Qj/90ifujBNxSfXdaHM9h25jwkMiHCZTLGSrBaVvIci7RfPRPtFPtJh48RH9qlJ7+kLGgCGrYEqH
W977MkCXazcvCDMI/kbPQf/SWrmJABLOQ7IfainvM/aEC/xMDKNpq5fvmvc9prsa4BozlpcOrk0W
fYBQYNpGUBNwvhJVEJzw3LADByQDc0/T/iG58kI3O3qcOtW5owsb9y2k5Wo4sDxJ3T3fq4PZPTGK
3VIxeMteM98Ju11bs2nxj6g6es5HOwVJ6Ty5eUaXp1tpWce+9ub2KN2OT8FN2SXwKMboQzJrtl8H
IU1Bs2WhRGhsZk47O02j4HeC7xKRAkVqB0IzDTivgoONxspMHa8Yk9XiCeHiPF+zBnsVzzIY23oY
Gy5TkhLuWIYODEQHTrcjgAT5xZLDRQhLX90fdQVy/oxkEoVVmkNU2EqcGi+rESzhfrY0Nolq7O4y
iwKXbMeZ3Y41uT2z4binauwLF7EfIQcxTiH0DP2NsbgwdphgODrJW6viG5/8W2D1nYrvmarDADL4
dMw+UGKZXsesJzOFsiEBTxeTSvmhcru4C2M4BiQy45zBsI0UvPfElmEpx3lkafUtEJRAxNNoeHcd
83JGDFUyPC5xR8IJkwd1Q/IG6YtNHsUXJ7dU+KbtYTgVZIDkG1+NSCNIAptRkzGWX7UBpl2EXR1h
drrmlu1rEjwBP4Lgy5ReXUvHJqiqxpv2u5By2e8QUBqxtVebwskvkwmmkQzpwi2kqwZdlSdOTTJD
cR0kaQMUQJVSB+qXwdw3pCLtCxr0YB8D4vBuOxW2et8SZCI24wCO4JBnLhXXSJ5adp7Aov3qeEJh
hx0R0Ca5gP/ahfy4U+IHYL0htpCocmL5lC5nPRqAhGlGwc6bLAhWB5PVxseezQ0r3UBzRV8b9CSB
x7fRNeMpz7vuT5dNvUTRRN7zmvINzoF7ux26tLnFO6vVePJJ4+tuctstHHQ8XKcfjm5wH5QG5hCS
LF3y1Rh3YrOp8SxuEboDcGxpY7500OQjioNZzyPCTPAun5Fd1EdwYqX9JhCD50/wO6L2OgHCWjj3
qS3MBHPRX4NS0wibncvqmdniAmkBvRqe4Y1m0JY9+2WA+iAgV1uxuE+oiDNqd3xKedz5VzwT5ACx
AVgZLQvhQvO2dju2DHk+dqtvpczJtEtzBopOKP3HOSV34BQkijNr4xfMzkmy64m6QaXL8c9mvJhZ
zUZ7UaiKNoqnUkTZwU0IuYTPMoAbfspL2wlXAIvVTU8hEn1kFlo2Zb/JibCc4wMNRiH0bpnr8I+0
ijzZacdauteG5LZ8V6BIvmI5m55TK8rMBr8rg56JLl5tO8jFdxUDyaeypVBmN9mZG095qDQlxv2n
2IpTuhlDSPuB0MzsHCCano8NpFrxadGtZ2S0oP7JtqOVxeD9lrSAS9mN3fK5CIMQd8vLXQDStV3T
oJ6FQ/bdp0O55l+FxtdXj/EW9yEDUDTsSuZFxLoUSencb8qoQc9iByk8NpEwIr4OAfKSi4Iix0aw
jNBH7rjrpDiQ0W0p0iyIJ6+vHICRQNQZS/aPGOkBa21bjiVBvngQQ5YBTAUNdEf/Vg/uxmXhCLkd
HVta/CgPFRqnJecyOnyytgCo5UQ3IkmkDkisW0tP7nw3VLFs/jIMnJjeRI7tY16v3dQ5VuCPUOkV
GNoxyEN+XlS/R36fx1+1o0J3L6Zkii8uqJWBZEtnSqLlY+K6+pughpsoozq7eCTcBT/CrkEhMlHs
doVzzdJw9U7R/L61JT69J/aOnvhovN4C4uGK0Ulva3tp5X6awLnskQvnw6+ghxARS9UENkY7cvnK
K3tbWaJlrCM4tlQ6XnKviEd3UDSlWYvZrpjH9oqbc8z3nINFdQ8gSqAlBHEX36YS6cZD69Bgf0dT
B/dp73RiilgeI+tM8MqzpPF/JOWEu0p/o+LD42bD4zEwxboJbZjLHzPWPCTwZdfYKXu3ml2RMaz2
mp2LaTvcU+TDvuG/CG74K5yGxY9fBPYGloqsWNLgWLNaHr87oZwWZ27SWAdTt75zVLqnZl7AAiaQ
iAIyNnYdirCQ8CsVGRvTdEmJtXUtMlTYcydBfYsKPIwJV0sXwcIFVcsYnzunlTbcLu2b+bsmNjg4
jsJnRQqRF2fyZ55RNyO8dJN4N4q6mRFXmrC8nXLt1uSmJ3TQYwQD5NsxEo6NYRTVI3zgEojuYX5w
O+DZc1hlhYkNdbdqRuynXQrKMhgboC6AmVXjHpdsaacrDNpAMHGDkIPgx57C14mRR7HvynAOjgMe
m+7QoM3Opm0p+5LEe0g39jPZQSRrMpxy27PtNR25wqnIC848LD0eAJM6Ghk8g5q0ApLDJ3ozzBSL
mwISRAyEJj+kvoGGC4/hAFVQV/mpBPIgagwYHIakp42Bw1tLdFBmb2Z2481n3ve9/+JrhLLkLbU+
sUQmIPVyW2cm8Tqs5HS07I+ZhIXNLsiwlvA32VZ8V8OcV1vcdp3ZTHFki89cJW2WXHhvAg9bdI4u
v8ZLADJ/Q1wIpzQjYZsMv9huI6hlPoi4jcq0DwWzFeQ1sA6bADzBK8JbQMfc8Mu0XNwfE7MP75Z9
RW7/+hXKeqS4kwW+GLG0UIRJ5ExDoRaTZu7byObBNgbi5DXx4CExnFkp3JQ+k9aTESpd3Y62x6lO
VAiZV5hn0OD1zPy3EinHn4I6bvyLvoGxHxFGrhpIQ9FQUgSElo4rzxjrqScEg65KGB564Wjf9/F/
s1e/C0CPiwflQdAZYOoCdMIJWifD00D5pcMbptkdoLgtrs8U/E6F3bdIrwHEIJNdgRPWRh1qIGta
7/H9uiWIxcoObLUFm49Peib7wKBeV9kyHvIqC4rPiDpgvCievP5oqpZsijIOU8MaverC0zg5vTk2
tkMCn9UJcEWMLTC6GmeeSVdaKaNnxv39iAw4QcfZdqULHswoRaJ6DO1rXw7+dC7orVCD8iGVuxK9
Gotk1AoMzLIifUIpq5nzyzEn2UjTNmxnfBDNrqqo+XeWCXtKI+YXdGtJRTodyml303lzn5wY2Mj5
FLD5s3estOwXlwcoPNmEKn9zyjNkLDNf3NZeT4it2y7vurDdYW+XeWWwhXe4twRmEWZKMkJFgNuA
uWgzJeOZiKjot6s94pQbGanuF3mIlF+0Nk7DV4ICbusjY5EnwpW1eUQ9R+zNMHnQFeqsK4MDcz0Y
yLnurG1NtBrrPm+0RpZ5nEjdrsHTZzCaLEp858rUF7QhGUC9fKGLcqjaKYgKOWHyiF3MbAokKYZx
naeXrmvr8AJ0YaxxMxfo2GJC7N09qylKtSCOiSwJspQHK7DqDPVmPcmFQxFyI1JelXxYfZ0upxJk
Y8ez7VTRhVMAmVQ/qv4nYev4Yhf2xMoXxxlKeaemHq4E8g9mU9QJDMVp2DYqV7XcTNjlgErMPu+A
BfKUeKXQD/84QALkw+xRiOypbnwEKDQoyQ3pMsF4j1Q8S89dKHv7EkzFLPckQySv3SiUQv1LD3gH
v1y/ZQpx5ZdfxUzlKglOaxdJ9gKHJnesP7GSxW+Po7zi23C618FaZixVZP6VW4PS6xtYDBZ/cnhZ
ITTRmr85+rZ+wpJcuueF5LafIvabGpQThHH0fM2SkhgYG5c1X2YuHfTN335EAwaNNAyXR3Kzkvsa
4tN8jMpS6i0b3jW8praDeh+Q5kzITBtUJ1TGidg5TR1qZqCIHB97l13ToW+Jpbpfeib7z2yrSOHg
80lqjlvikTYsDOSRFglaXtLlbyAUvH+yTrMTkmow9xi30hehh1jfZL4H+oKcHbjovrLs6xyPOH+J
Fi2fRluM9aH0Z0eRsBQKovRA3eqN8NPuWVdTznCaw+iQIW6ujiqt43slWG2fRo9pF7E7RYgtdSQq
cm912gceJZLI3ngBA+j7pCqND2p8EJgbul4xkIkza+s7KRYEMgBEcGbGMp0Dy8HpPZhA0CZUMeYe
MqD1FS4vcTuWH+A4dRAPEVKLNYYYitC3jlUbkYqRoxTImT6LlqieNmUPTbCo9VCrCSghXJvM2yBK
i1Fl4nRaT2tMbQft8xp/RTFGtl0QWfIJ3RHQ+qEy8aMu7eyvsDL7tmJMziDuf0iXFUpk+/myrAci
3ntEieXcw2DvM0Zp4HirWwmmAn1Y39mrTnqKQjKQwJnlK7Swv8AaCJCbdQu3jZ+X5sdxqIEDkgyg
bAR1eh6JIljnTLj/kAKOgmwuayn7ne03er6gbY+bW8RpWCKmLPmk6pt9Qrya+GXA6yFvjExIvMLZ
kL9XVt98Z4TH/82gbDo3a5Lzi9UiudyyZaxuNL9SukuwkjOuccjbeKmdLnyLOUef5JQ3BfovDl8b
DX5rv5QgdZszaTzjgb0fn7KKAoIIvUaabYD4vKO4ARw7AX+Ovhlbecg5oJQVR1tmnnuytUp/Ftte
/iqWSyQuDkt2DCHY4sqzCludKPVm1pQhvz0J1XaMVZVXJ6TJtU2wKxF/EO0Vy+62ByQo2I7zpDA3
qSXkTpEzMyOBabkxwxjA30Jof4fUqo/PfIMe0GYH7fOusmXOoqMJ6egmK4+AdPdF51x6PIzpZvAm
fFXcvNV1blMzYk8wDlQi16l23gJd53ZZWv02qHz4wOcITie0VJ7vg5g6cjv0ztohpnHzRzMMgnmS
MmT7rKyx+9suNsb7sDeEISEWyXx1KdzKH79x3jGeBT7sf8dm5qUcXKGnDcs9+5fY0/mXTWs13Ool
Qo658aso/nGQ8ORw6pbOO6mUpO9NDXCH0xQ1vHtARq6qu0ErWR062jpv6wVats+ijFiEE2sXHpAH
DmR8EOW6vrRt/2JiKCx71qgrShARBQFJ1O0kqMF/odvNqsTDcYTQbWt6gWEiThL302cdLG870sCm
lwr3NFAbLymJ7UW0hNnZGsH6eJHlnNUQFsS55C1lsd9HsrogKyMjFOBE/ZNZC9PolML+WdUi/8BJ
Fn9HcPDMvpq5u1FzhHSm/RjgbE9Fex81VInbOBmhptd9G3+C1sZ+BLbJZzVXR5phUMwSD9GjBOyD
rnHYycAjC4ugqqLc5gKXPwH3wRpKKCzxhPiHhaOfEsQ8Ec+tHkrH9/4CDBgBnYvW+yoS9CQn7BZ0
xF6N2IewrznY+8QZVfcetpGc+zu186tjY9S7mrSVKwUV/gEmKoW7fFdItZyhrk8gCssJZKJdho23
SycHv0tj8k5QzesBNCb6wv6kx3oCbAZNwzk6IQpBfqqS8KIeFMkuwVZsb3B3qOHRtLQ8G9ViVb2p
O5mdqoEu4TLrRAMIb5kAbBYaILlPrCELDpzd85mWQiAGJsrVt65GYMMITnZE07PHYOqN74xFE/u+
bNgj/MNWg097PwQNsNHDiJg6je9Y/hEifWTR4HX9PgvwlNJ/uKPM+Jzz+NmabJkCYwqjob2tBum9
cogHwV4mSdZt56CIPzscE93fZcZfLfbMcntn6xu82wR2C6/80knhX4Ye+wD2EqQEJSFQaIx3+SwG
fYcQb+4Og5lrBIVIYqxpJ6nEIp5218IFqSNGd0/seHFESFi5epPPhRvCaAjc9t2H81ofceE29XXG
GWphm4zgPW9BcFXJA8lfqcvke2Fog+pmRjzM4hSqA/5yEnGgjvnFNrfEYi6GgzE9LRzQ6LyIDYzx
ICMyOqMf6WkmRTCuQQN+yKGB5a3YLtKeXpMlbAVu365sD8iKnHLvoEh8kjEms11Qkh/EOMUqXjMS
Aty7qPEpXhlIIDdlst+KV6Zyw2/IC0ytrORIJODkcy3j/fFttoEE1255atbjP6h1efQbOQanxmG0
zFYLhM2J5Y4b/yXeCzEkuELhH+omQegdYPBNTiTozB6Lc9Ha1UUmQz/85YJ30zugEHxeGYa9FaJT
i2d3rdefUELE0TOUqXWjOC8COEEx81gfVsd4cjALqC/uuFi5JyFjRJdUscN7MCdzeoxjTP8b3U2Y
yujIkazTy9sMVhKH5sWnZIRM4xeq3GaKmndboVByniRNPbuFkij17D5RGFS5AUBI5QtkZ4oiqI/A
G5SSCjBRMz9Q9bjkAiioUHfAHeVvB6BjvmWMobqX0bEJfWMmrhEQBVZwLnMgSY8mpfT9aHBM+Ccv
ZjiEhKoyWM+TZdzMsbSG9ySRqr6pDYLaLZPVxibeSrfhvVdPnb1nUGlzNxBPWf9zHVaCB+RrEsZp
UiWMQD04ns/o28fiPCaGkRnzmBDpU4y0Uzx6CFA/B/xg3l1LanF/cCIKDBgKLnafOefrOowkt6+0
iHYyeou5LyFBu20RnfwwIcH3TUqAuEUMODnA4okyQJZqRU3y0pRq/qKumMdHHRLgTESRceQRBZyL
ZchqhCo3aM2r5i6Oqy67kNYQZNemZvmzCwEYsrLG61Ex3AHa7WHYxAYIgN/1oKsyAFdwmNBjNTok
KgC3Wndbo3zp28eplFH2MuRjir6fr4VDa85YxnPNhJH1kPpO0LYvdBqG6NHYiUs2UNbSE0ShRdT7
7w0GlQmIxYBnnX+ivPC9V+Hc/c1C2ugTRqhBnkYlnfSdK8+xHpiYm+hJxJnuTpQxJAuaKfDwjHsO
V0opO1E9TGizk/2683FOtsTztvdTlFv01Kyz2TXZZJBEArt5VEqKU8qcjphZSBdWi+hIHJhNGyps
lzAjddPEGG72vky78gcgAVyLKQnSDy1MfJ4ENhYGSi65WIhGxlfXZ9KBaE6b6eyMGZ4wERv/JyJv
vdu2DKZJH8otLtEgHN0ro3CiSPKMZ3W33mD+OnX130MXtBADbzhRLABrsDTIhIBvVp3TnpbRHlZa
lcZQZYfIPVnZzHkDVECBIm0rtdxEAVYmZl4TzEg9KlsDCDTk8XTMheJt3iNQaQs1/bGqtHickzBJ
ME4lEsUmUmzIzTDx3qeG+xFLZBu/2gnMF6bzxrqzMDngVOp4obYI8qjmEa2JcY3gTd/QW/f/UtOg
RrKQ4LNRblLJH4GQwUDdSkGWUwD+xXiNBVmiJo7YIeP128lowAqJ/BtpcmUW9Z77eVbvNHL7D3T9
LPdSfzLkzOIz/ERT4xIYRJbK2ZfE1+1HBuNv/bLueDq3nK8tD+kdTEMGm0Veq+EdrGjxtSxutyLV
TGRtk2DwHkEFmSfjRv0nmZXVP7cT+XdE3uyN65oBiGODMH8zcZljc0Na9MVwFOVVO+u22bdwGKx9
WBbZRzhUIPAc9M+fKT61ZwttfIK8GfnJzmBZvJYJgVmbsK3RXwFxa3+6nGqFPbubP2Kl9d5C23P/
5Wn6f1rTMATbRZUt6uzB1zbkSycnGhD1Mdu7uHJ2vuNyLk5IT/MdW+TyolBmQj4i5lhvUDDCVDbg
SisOPY1/cRaa9CLskSwysohzjVQUFkel8jEJuSLjvF2yGRuFThCvbVRn0xHQ7VkFjj5R/2tF0/lb
0jTbX+qsOt27pgpSCpgKamdWucGlR3Ro46QSbMJV3fC7asJtUtqKICxufK/oMRZxXg2ERSFcVTYa
FfSKWTQeOQzKXzNq8W0ZztsVCF5aN0Pj65+AFV+Ihq+sSH4NGcjvYwvy1X5YhL72nqOeuXNi/0QS
H/ENM7pZYBgVn9Nm4Fyle7PSoD23jEDB+41x8dzqjlBKl/uaRN+ape3eYeXyT3SD9WJQBJ8W3bj3
MJVXug5Ypo6dWZ4gOOFq35owc8tjGsWY0OakUJe2WMLXCgrGsB3gOKBurGtsI6lLkYIKBHtvyEbw
wUI0o8+mVO7TOPbJo44c7sJYEKAFdCCerk43VoA5kJJ7mwQ42QVT3/Jtj1Tn28Qj63rjT3ThbFgd
HLVinKY3Y89wMmlG2Xuys25RZ3sVM+EkLM8SsdO4HVrZP7JW0y9ZPNd3WUU81gbNDIMz2QXdYwH1
kTFNHEz/nDxDO8ImzD96eV/Uh94mn/xgWSTQb9GdE2Cp9LT8wT6ln1U7xohI7NUb3I9OVR6om0g0
572vx61tUU7tK5kuZmtSBd4KMZ29YcaXP2S5nXxjewqYEZlapjs8jNlTSGMbUDVG5dfgWcFPmPVj
tuNJICOroSV7CqH98GM4+Hj2LBH0JVxtCtslLi0mbUuTv7bhjE6ltIy8jRuncg8hlZPeBF3GARq3
DJKIDeJc3YTAyT7aaQowH/t8/1QNEY8GFxoCIc4G2OxDkzoPZCFyTgHkcr5i9kQ8VPUgjt3cFx9y
cIsPwC3VZ997CCsdexa3LByyl6jyYUH3FeP681hm5bGYoP3tJvban8hw6JCiQCPlNwsiKGqHjLI3
cGvImy5q8+QE5YHleIe9dTyLivZZRQi+wTvN7LlaXkbwTE1DOUCwDSIrJ7ChGdM7kieZL8EPWe6t
AWMm24+SbvPZ8y1ClzGAKOxA2nuccQtNewsn1p8iScZ7ozDpUV67kqJtLMWyCrGYgoGUK14tG6XX
BuuojSYyjkOzY9rTZXsbERBCzo458KYbwhW/zraFaU4dOG+K95eFul/loMcNze4mbuOh3zIcGhv2
4igB9ggn4D2Ta5y/S4K/7M2SG2LN87ZTYOXGhGQI3UW0YDHYMHEoOSqvKljiC8KYZtrBv8/iz6xL
vH8pUid/g4arY7xe9JgwyqT+SkE1XOzUrPB/40AnpuuIFcEqc/UO99eZ7xnWttA/UGzdJdPklmcn
myCZAO0oQRW5GrJnRuNSn6o2W4WXMCjgPunWjvcW6OXxAqqSZaJoUXgyrHDkddSl9Tsgxj7K9UeH
1xobrHMkmv74c+mgfh9WAbs3ylXymrcwCcOs0c/5VAbfYdsZblHOQHyqsED2s+0KqEqMQm/FIMBs
0qCB6lFA04ojqYdw47gntdm0rltORB8AkEMeio0Qjo4ujiQW1ziEdBwlJ9nUkEaUoXrfJ/DHJIe6
NP88EozivUMr1LPF7qzVlNB0Z6yczgeAdXa4k89NtE2ZV7PPtcCgAyMdg4qBhy2jDTcaqxFgX2wf
hlSFT0jVuLqxrcV37IRZY9n2SG9nO6Z6LwjHzaDr19EbQn1snVFsvGPTs7jky8FP7pBLuGZmTmr1
V1f0bm5TfrZFWSUXCghxz/evUYU3WfKNBbl+LVXJ+LmJRFzexBA2GMxbNhOClFVSd2hHVT9HJORQ
PuexvBO4nMDvTL75jOOeW5odh2h3iePGwX70ybHf2G7ZoOthYr0zbLrUZsxwSCLU79p7j8YXb760
9DdvOnkYvh/V/yZcP+TJIrFAqCqG7EuFOKi9gU7yUNkJHCicef1jSNwQo8asrs4I2JuR+VNA7Nha
dDLsCCb3vQAyzz6EXfHqZSaGBlylqs5FnKzj/y5HLzhgEiavgP0rt5FOUNt63sRTSsBMdZ0Abv/E
cIoIu1l0qrdJn8dvHXLSiRe36q+qLieLJQYv68bNB9wrhdf2JByE0S8POOMcSMMVw/XMfuZkLJ/j
pWqrney7+Y+D9eKRhUMvt4zXNahveFjXaOnXJ4bMuvcgmM2ZpFphb5cutFceVQQ8w4nHPAZMMi0f
zn+knVeP3Ep6hv/KYq9NmEWyGAzbFx0nShOk6ZZuiFFizpm/3g+1MDxNEd3Q+FzsAkcHqq5ihS+8
AajzPWxAiBVqg5AGy6dSdrNkm4PTx2y6Q1XUR+ORxSDbH3qBdpdKY5WgJVJktokdRb8XBGB4tQSJ
fYv7N1QlPqeWbfRSp3U49DrBWI3BpLpWulKjh010AhVIjE63LSPFLLeAtFl9riHrJTYCarY+4B7q
HkWuX7H/mVqeiOJgajbpW9K31DFqAM+PQzJRpQhu7U2KvH44FXqgxRaEtPCGYoO0rIE0cFXCusGw
JWjbz5gaps8k3u233g8jaEUVNjkKpYZ8nVKzTFY+luLq2hsTsddqzA6JVyfybqmn0QuQ9fKlQnkv
5HGcmAyBMtCxdhDzRo8hxNBLbwPrF5eKbW3gnoT2tovr7tVHFesw5vRfV6ZOFXeLXVxgXhU2xLK9
R8z6sbIbUi/Q4SHYry4OXnQD9gJSnBjT3/iVkj6BK/TB6kCQh6flpv0XPyfWWvsplcoNWo3impuL
hL4ChBJvFOAC3RVUAu8DZC66WjqVD1QZA54dnMkSGa7hGpoOHPzA4w2g1Y1Iupd135KYjs8OZlS1
FVgH0CUsANtQ7ixLZUMXv/WfqC97hFt5pmx6mJDqh7oPRb9x0hic2WDTpr2ucRj9BJ+3ukIwUKU9
OAJ3pF1Li5UWthY227AZXaQX2BL6BiUe/Uuj1OhGljhQ1te+DZl9N20XyfJyirZ0s9HcIAFFrRLc
YIknl2KZxU6B9kwChR34gJYgruN9VhBexbaBNoRtYG4ASAnfVzqrlYoEopN1e1t0RbMm+OTpgKZc
PFl4lXm7Qpj91yroJ8WXUoMwTMvVAMEA3APbrrrJXqm1GsgWaNBQVgpw488hgjaoxAg89FZFCvhy
Y0QRWjyqGgAOKVHURqYuyMRrnSMyveYK1z6O6A0Bk5Ed3lEtmC2MWGtjoJnvTLKylR9147Xow6Da
pYkZH+xh8OUqR2ULAAbxQnxVV7mDizRMPnePVxdpCNVDpEpLUptfYRPCgdRq0FzXiWJVqBUSylB7
NDrDvfIolUBt7/G/Rm8ovh+H1lB4Xrw2/WRa2J9soE24zoeQ+/lr43c+vaKssMWmSN2O9BU/328U
BtAaafoqp6hEL09/RBsmLzfwLcOHICr1DlgDf7iBsDxyLqCS4LltE+RsdKn4x9FIQH17ge49xG2q
11vcnYx9a6l4KvUyau6J9/pgr5FSBiuDh0jl9Deo6VRKJL4j8BS+igatl3WZK2n5CZ12+zFRGzqL
3aiV6l42IEPBLZckd/QQAvS7UaCixqMV4Su00/Qn5HKRrWPVhbOB9aQYt4ph+gqMLtgdXOuBQk2F
PAWlPYI7H9fLdsODWRLJoOx1bCMbob6yqc1XwxztEm6MLgBiev7kTm027ZXbSAMgJBZ26c4m4v2p
U4D0NiE4cgJMaC0P0IV4cGVG2w4SVv3TpkRTUpLQLMSUYMW5+1aFdY8shUxeQAzRusur2thSUAER
QkWPRC5GaeET9bb8rqAoB8cqLtPuU4KgobUCkEO3BWwOrsrAmDXKkqEVTnL9WI96iQyuKlUmFrs4
GRC9p9za/BhBVoXbqgRisRHgNY4Rt/uPlOvoeUCCNlin0hy3Nikn+viZJ1/0Jkxv1Qonk42R6XTR
dZl9TSwdGA0aUvkDwmb+x1G3DYgGTTz8okrb/1Shs3whnMxvbOqt4SZH4g/VKqNOtjFqoy8+H/iJ
JhVIoaihtB/4GcL1hZMaYMqTqdLm5E3V08RJsJ2CzBN94IShaUSs23Y5ku9YOzc/CL6ooXIo8zB+
BDTjm2BU7azVKEVwPW+EPzRcIqomW+fZgYuW7mq/Na2VJoYugm5TqpbbrhKbPnSzHkU/1HdBpGX0
lwFaVV/xAWCZrIgeMwXuKlD1aw+d/obWTTYUII8oK9NnT0eNitdaKAkd4ID9Odlo1Hqwr7EL7Ol1
DyonpRCeExm8emBhryeZDh3X9wL5kDpy9P5BAzYDl0JygxUPrmZpNG/QFjDxXwvNuPFeNFOoib1u
+OYwQItQIvyPRhYyls8hptCI5He51dxiXecYO6MZQrk3MTRMv8Np1Sz0IrS86tBgzDNzi7ADIok3
uoMyK/G/JxpE5/1YmLB4KXr29b1vN1aVXtkOnkvmLXx9GhDbwLcDFqTXcxR3tlUEO8LYIkXYI6Pi
41u3Uqnvq1P2QIYPp68nVHOU8SFGpz/ZA/mmdYeEJ5dkYtQ8+LxQlXUT4h+orHuRZrhOAHbCcBWi
1aQF1iHUHuI+PiKYgzPw2vehrCO5oHH9wP7xD6GDwtgqLMGlElkEqYBDa0qd/JxYb2NgWfpBAq3H
774EKhJX3E8r+NfK15KC2y/TMMoXarlltQ6RGiCgSjBqWdeBKw80tXHwaTJNgMGTmJ5vggwCzUb1
7Fhft61Z/pogw3gAdEY4yZ6UEh4+UHa8ziMdyVEEyA3SsX74ZZsQrTHCTno6QsD6iXygNERbeFjq
FZBCTVKCyMv7vFHksELt2/lmxd2wQ+md6jyWGjXIo6amimYZOqi4rqmDLz0Q/a8eRnnBtk/1lLoT
yRqOY/TF5BW/g967TdIwXkGYIspHIJigLO8LJNy9UTYG/6vY90aSI/xNXmcBAhprGIe9SbS6RgHU
LbcoHmEQn0lcRYI2dY5U1oGvQIVNzBuTFj6QyioCAOnUifKkmgb1GamHxS+fIuywTkYpm1s7LLVn
Yj6QW55DYLwaVZxDt50B5mUlJcJKhqrq4TXeJ/BJ8pSGyhryI+ijQLPxcNcNxSpu6mmLbEJoM8pe
7foxQEFKAN513dDy1hiYhUh+iNH+bJLR0kwFR6HhnddqEMHAfuIlUkS4qXcD+LCeNhYxnEbRJ88h
gHM94H9GEgzAGzWCFOOQxi9t86oq0/omdCvP3ASt1rVrW7oUI5Bf4b9GV0euwjRzv4Ekqg4OqFCC
VEgWP6Uo9B8IhLVsE3NgZ+dajVh8j27tKqgRL91AbTMOjkr1d5dSpX4EMEZ9iblFVw0Y+0cklvpv
MtXze83E0HYX0MNxt1jVGM62woSNF1OfpI30kr71xtAgHq9lwQfGn8Es4zWuGlTV0HJ11BVKW2gW
2K070CwNwx9pnOLNmlap8gFRpxjtN0stb9IoRV/ZMu1inwQYOF47UO5v1bqMjpbPhYxHKEKCG/QO
wCCCbga/JGrTsFbuGCQHMB4Cnh9iXN/8IBq+dygYk1+DNqlWcvCCYEVhmNyHdBjRWZaDl7+iJvrZ
9LXuizbW2YMr+VDUF1MKEamCbj0WYjpyuUOnvoaJTGnTN8FTJKYKa5DoQ4vIus1+M/Ccg37XU7Uh
24NEQPAKIcDyuvBVzRBtFVHQwllQEHKA9zQGB2cQlrnxwRI6u5wGdb4iIKBTgKiyhKQneKwROO98
hCIw2IL5C30O5zar+07yN2CTXPT1Ld8R2lAo3GDKuqjGrRquIsQsc03ak6aC9UU6xkRLHhPUaMi9
UuBw+FF8JMXqydiVQDZXVCbLYt2YQj4g49O/wl8sX0Mylu/0cr2GhG/sjzHc4if6n/UR2e7yuUej
HJUhXyCvI3STGSMCyUL8G8w30JdE+tsCfdL8qlAtH2GN0mnx4GpyGkE3Abh+7KlMeATa9p//+Pf/
/s/v/X94P7OHLB5os/8jbZKHLEjr6r/+afzzH3QVpn97/eO//mnpUlUNaTigKi0KnmBQ+fPvr09B
6vEfi3/z1cCvyopGc64n9X2LFH7u+u3D+UGs00EkCYLqGI4tNEM6umnap4OMdiBtxCKiY5WpwwO3
EY6dSuE9lq5trPVhBL+PLoy/Pz/q9Le+mdq/RjV1nFt0WlBCn41K6t7aDbKlR8ey6sdYhuazrqeK
ssUbLIDRNQDas2NT3RM7wqQ+P7i5NLilo8ysWXwVY7augEooQIAmPYZVOdxN/DL7kbDKvUO51U2v
87LsoDKdH3NxmW2NdAaleUu3pt/05luKBJ9fs1bjIx5aUKVH6n8/aKkGX9oRYtrgi26XdgL7m/PD
LqyzUBkS52nVcbBnPx22BWiWyyKIjmbRPyUuheXWjkDpEPHRwe/JSQ+RmGBIwGljZ31+8Nn+nT4y
g9s0NW2IekIXp4MP2kCbMa2iY6wVBKIZDJcbINhxc3V+nIW1Faphwg2xNCZqOqfjmCXpJsMwSQWP
G0Xxudd5kCisdG390qHwuE+xXPhyflTJ3zrbwgLIJ8GaaRkGTIzTUW26zb2bWuGRTT7JjkLKHLAO
yENgh1md+/fnh1tcTI4LW9aAm2FNP+fNBoLkgEGPkkdHkEN0P0UoD77uo311fpiFsyFURzVBmtum
acn5hhFj1aNoER/drIfviZ9OiaE6vTOL5wb8VOFr7u78kEufT6hsT9D6IG7l9OdvZobjvS6xVo2O
QWdowVNnR0RzCiMNW6/LjeyrXXhqi4InyfHN+aGXFhWXJQ4IV6wFcuJ0aK9CiR5hbGabD9TpQ2R3
C6RuvfYdO/TtOLMdarfRaItAwhABcAfBu/CegbwVW/zPoBr4Afq6mRd8e8fkKHZpJhLLGi/I6eRE
bo9Ui/X4aDlZ3X6MokJrH02gTJv3jKM7JohVm3WcLSIMPCvpIf4ee9IvhL8rdfSeshL844WNsvi1
TEF3w9YRSptPiN48oKImTY4AkCfTe9l7WwRNsV88P6HFDeloKo1QVVi2NvtacSxdym1+ejRhUX0m
gPDFVld1Bx2+sLLI8KReCVB0IdHq+ZGXTh9kmv8dWVdPPxl3GHwMMHFHxMPVj8KK0Vbk6hGQThAG
/lbV1LnOj7g0V03VEO8Bva5xDE5HRNAqxEOySo9hA6jXJeS4r8s+eVQRNka4MaOZSckoujDq0t2p
sSVp/psmbODZqEFhjHlXpekRSxWHBos65t/QIMyPFr4N38/PcGlN34412560drMekhtfM9DrF0ep
J1GtAmfiHgLxYwvf/On/N+Bs+zhA6VW9DdNjYsclk1PMIN3CLcqfRaUZX4oURus79g23FyLEFCxI
LGfr6eMhqeVY3R2zLjb2tM5kfW+HGNutx9iWqKdZoVncnp/m0mnUbGHw7GpCGvNTAjQc+mvZxEea
wVWxLl3MZbc9zesLy7m4Q/9vnPmZkGlYiNCOY3RJ/Vc6sQM0B19/DOxI2p+wgO2Cayx8rUsB2+IW
fTPs7Pas0frwW6uKjy1aVYLqSeKCSypo+u3xpDeCC3fb0nA8f7btWELjU842jV8jqTEGQQJ4T3V3
ETypayJDD4HpJPh0/sMtLaguOO3StE0VA5DTI89zmHvQXAl/NaP/PnEPblId6MEqtr092eoVeXZz
4SMuHUKuF6lK/tHARpyOaSYU8KXPA9jRDbLWiB/l17CcrFu8ujwKiGlR3p2fpZjuynl8putwFcGw
aI5ma6dDDsgV1qZi8CzZtf9qgTso2/ZaaTNAGSCppvIQxFXqQT1dQ8XO653sJmPN8z9j8buagLbQ
zHQsW05//ia4GZ26lIluh0fFQxZjhXxGc4u6DlRsMg5qrudHW/y0NsGwFLT0+Lano8lQwZBw8MOj
CzT5GlJwDrgekvGTmVABzOPCPvSOaly4YZduAh1F0Sl+M3QI1qejGkimTdXYKRL2VcgEQ1ttKiqJ
/eb87JbWkkCGCNiGESXFbOPGsLzBmbTR0cAM6Lbp3bzZ9dFYCJAJhXvhelseTHIabU2bwuHTSbVZ
h92FM4RH1EyNV2SglRs180ykWtVme35eS4fD0E2VPJ8OgGPMhqr1AYyVovPVhGrjIU/jZ937xfCA
3wdwegiCxYUvtrRPKGcZEpUDW9XV2XEskkxNLOi5x6YuEWv2s777NlQmZZZGh0yMgV/Zl3vqMWgy
n5/r0rJyHGDWG6TeqjqLcOzKLXgQBcE+FXt8PoNcbMdU6t3GRu3hwmBicTSpYcGNyTM7dDZPXkQ3
HUB+HYG3luucIvknTVhofFiFvlcgU224BBoY3+bQPRuIKKMC6Zv2QwVJ8Ja+oUTxCIs1WlvUel8i
pTCvzy+HmH7B/JYizpyKMBR4CKFPtxnOq1mM4Wl8hD8PUNs18U5TyvFnBEEd/JqIAO1K/bF18KtE
/VPUWJSQ92k7HzeM879l6RiTPjsWh8ukPjb7NHXXqQIF8/AYZ9g4IiioIkySdWrlv+OtezvQ/KuE
Wl9FeUYqm6jV1zFHpWWjtUKI6yYDeX7hdE23z3yFLbauBWhBk9DqT1dYrSQYTbugCkFfKFsDlFXA
HpWmRdsHvTeKc9h6AtIOPiBEVK3Pr+nS4MgHTU/elN5q00F8c/2bOhUSfKbsg4V2FMjpEH76A+4O
hvKMtO4Q7gs6nuE9mqtR/cm3ALXtz/+AhRNAeM/+p/YEO0bMZt/knV9W/K6D1FCoQnU2bswro5bp
CxAqX//76XL909znpaMsMs+n4xZ9B0poDlycpnxG9BLpNVGgMLKTIP6DjZVWKNykXlfeKSVovXe8
f5pFjEGgQYeWAvnpcms9BMKoMJyDAGVvTxVrrlYK+IXzOAg8a1wDFPOTxOUvvfA2LV01qNFohmmB
4qHJNTvIEzqsCOl8HMzWpM/WNprgivFG5yFPABnvqBl76RPsITCHttMpB6JnKBMqxnlbxXUQ7dbr
tuvvPBR7cBrJh0a/H3q4DMfzG2L5h9rT7cs557abbUmdViEcU809OCguZXsqdHhTq7IdHtDzUJE3
GWiKidamg2bX/dhcu+oE/fCDoKdznrfS3XsFzxUm1k5k7dkN9l7EanghflvauFSDHF5fjdMrZ+tZ
Qkzs3Fy1D50CaxOn++YuwILiOwIqzfj3YZNGKMwX+X0Hz2trEYqYnoqT9kFvkUCmDTbSM8yLTtwq
beoVKItWnW+s80Y4wcfzn2Oaxux2mk6n5GTqBonwbJqYNfQaEYhzAM+OqkJT4zfRxYKM30jBwHys
Spn9gu0ff61yET/16I6HV+d/wkIwQHFIstaQaxA0mF3HWNJLCOKucwDdRo8WzRi4xXlmfG7cEVqM
1ob2V3S7I3l9ftyFsIeoGEkrqescmnmwinN2A8VPuAe4MR1YE97cdJKQQ/vaG6Ngj1hwkF6Y63Td
zZcbpWEheApsOg+zUGs0ItRectc9RMgqBzd5S48tjDLNwfEPOiysxqakvwSHGgU2v/1yfsZLexo7
PZoADlVqIWejo42WCjhiyiFMFG3YwLCLAdRqdqGHV61Rl8OFp09Mf+Fsusj4sMqmbnIh2rOz3rXs
HszWXUrFlahAEtjW9ehGmXjxwl59aotseA7rYZLrDwpQdb0WXtlKivxhgpkwS5Nm6laxXfVCMXsp
7CHiocSsCl3/81HGqQTTqVxXDhLNjRevHNv7iLWhtYp8Y7hpqzZBoq82ESRMY0imtL2dh9hHvwlp
o2m5zn+Yha3IQ6xaU/IiqM7M3g3XokyFE6VyiF1aBiSFMjR+jnEAVo6qVLkhcO+1C9t/YSuShQsd
jRlaUNBDT9+qxDJVHBg959AUln6TYRuPtS0m1/bGMYsImBpWV9We4ofnAvwMYvfl/JwXwj2mSx2V
yrcqDGParG9CExHjXAcgwzooXZTgRurkcI6HFrzU+XGW1pauhUSqir64rs2uFwFyr4Aa4RziIAE3
lQ5CvbP8Fl+OCmlUpP+ztn08P+TCjaZzp1C9YVxq37Op9aJ1Mh9HgwNYquo27PTO39eBFgGHw3Bw
DXiKFnPmddw65wdenOvv3gnMfm6X6Zu/WVPZAGFxus45VIhM3yS5WwCL0lAstlTL+twKD+mBd4xI
6Z3rTBfCtGe7qKV9PaBp4R7QPnZulEDzvkCjhUFD0RYtYkxPxe78iAuXGC8VKfjU9+LRmH3PsskA
7bq1c4i4THceotO3kRZ8isq++Xx+pKUdSiTJzcWR1OTvSObNatKfL2oiOPswlEawgYmEr4jSDaP2
jq8GTRWMr0qn8o9bEhlP6uyJYh+Moqr3am0U/hpugfmkK+i07tJMEV/Pz2xpDTkQgCJ+N2XnT67Z
iyaAPcA+mZTxIPvQQ1wrwKxgsLUYSv19LUOXwmEZqS9OlajTbdn7fhBirk3xB1AbYMpsBEnkdwic
qDaUlPNzW/pqvOgmeAyiTAKK08FC5JrRwQ6cg81m3EqaNBP4CDHKd3y1t+Nop+PobdHrcTs6B9Sc
uqfYwfJul+kQUJDomfQTbK1Ofpyf2sJnm7ottiNZR0HMdjqkGOwW2xHdPiia9mq4kXMY9fFQRoX5
eH6gpeIlI9kWWSgvNwr5pyMlaY+MBzLdB8fGSjKpS/Ue9yfPQte3TPeIo2D3Kh2ItpkS2AfZgavX
qjz+ef5nLFxnBtUAohVJEGrNizU1qRxeTz37pkaOXg9N8bnDzXHNeMkHgf/phWkvrC9JMoVSKjUq
bL7ZZZZhixo0rqMcUNQnAB9t7zFyfYGcjeY0f79Np7hTShJwfPnU2VhOVLhJqhnuQRlTlNSx/xpw
zA2miulfL6LEjk5QaCPgpA5x+ikR8cN8LBTKwbAr0LcoyoPpLBOpVFfY6qXVZxECv76QViwEF1wZ
03HXQQvQ2jsdFLKP65X16NEQwqDq2U89eyu0Hq8S2aFYv8G2RPPvc98L8Kfui0sbZym+Y3wL1AdN
YaDAs/2L46ZZFr3rHSG8iHansZEcuAHtZEUA1u9RSE+7piwRgMVMMQOK+jj9AgkaWWlo4Vg8/P03
4KfQOHYIFFVjdnBN0CFaaineEdoJjEGBfixN1RT1iQjsfChH8en8gNrC0QH/AlKZaIBn0pj+/M3b
BfwtR03K4gPYCkrA1EXkMSEJKq6GTvgWooNYSnoPQDh1vMTzPDSObdy2I7ZpOCztVLQ3wysPLxUU
CexRBB9QOEWEtqMbVu4c00C8SSSGh7L/yOvfHXpe0PvQrhTx0a4muhUvixoB3Yw7YKlubljbHEiH
d4cgWF1+Oz/bpd1GKUulcoDSBS/16WQ95K+qzmiUA7bkrhWByCyc/mMihvRT36bWYyKs5LqPTeuu
xShpe37wpUuD9AadQ3T92HCzrVZUoM0DJ/SOyMBXL26AeA+Wbmm1iqhyXhhr+rtm+RRIJovQzqLC
RfJyOlFEIGDxy8E9ICJBiojSglsiRYFyEQLM3T1uhdDcJfTgCnHwTu1WyMEb4YXNvBDd0uHl1uL2
0ijHz+q0ulY15VBPSR0iZTi4YnXlPbuprz5xkcfdpoGUfj/Usk9+/f1K86ZPDRgWgHLi6ew9K4Gd
Y9XuwUXlbWtWEGixdYWLpvpy3J8fa+kFlJYDFonCPbjjeWGkKCTwYlgzxPD+iFRDnrh3qgJ4EsGd
sH8QGU5QO9uuNTTGJJQoTArBLcOSLPv8QilqKY2WNhUSWk40Z/8ARaUYpQqcusjbTTu4a7Bne9By
x9zbg8CZ0FXSZwuDBiw1TJRdEqm/mDGWpFWpjBw9tLVWQe9lzoV3ZWkb8DFMqgb0NwkkT79G41Aw
aFrbPeRagkC2CeBZvcqwbVdX2CrkYqWig4imjmW9Y//ZhiMpyBPDGnPwhmc5hcgxXD4EsQ19z6r6
5qPqTx5tHuX79aiAttriPI2N8/k9sXSn2iDgJI6yEuzI7CX1/U566AM6Bz1C2dFGlmilNnHwMQ3F
NfLq3YXPvjgciqPEYZN8zzz9UMcMlnPts92dMvls9hRAV3moaOveQsHkhpcvaD+cn+HS/cIFSuRM
Exfg1uxoo7LQ5U7Y8E1brJtXgWvikooyRPQhpxUHo64wEshgURN/Lo0q3Rl+bT+f/wlL1ymzRTeX
WAXl7im8f/NwZRCyqrI3nUOA5cNVS5BUI2Vq/WhCv80uhPBL78b0XBAgUB+Q87JLEFFJN3umK9FF
uYLGBy+HR7D/kajAWAS+18qjOdZoUts5KM93XDEmRR9pUiMAg2zOMohBydA4b3g5upLqjo8l7pPp
mUa4NXAcNLZm1HF26sE9Drq983xA8DuZge28/usVpyAJ5oOqpMkjNjvIlQCgUKJKfqgnaliv5Vax
l1392ipFEVxY8YWvS9apUnKi/kj5Z/Z1k2hEGgvbgOOYlMF1hBYOipNYbe6kNLriwg21cICmLgOR
B103qq3Tn7/ZSk2r9tjaBMGxhXr/OEHQVoObxPctzDiMvbJLffSF0/O7kQraAnbNH4gP+HAhfMwi
ODZ6pEN0DoMeReqyLuM70xt+q+kN5jc1GY0bWAC+f9urDYa2f/81p2LMVLNAI/4PNCS+4REeHOAG
lKm1Dvgt+9QB+DwalapfuKF+97Nm8Yj5drDZ1qlbqEFNrwVHVPWc7wGYZHWfhKLZlwOy+YTaqD+s
CCUQEJHk4M911qIcv+ohd8G0gJdD9VmX5qutZKO2hqI7lBf2wNKGo38zPVOANhxTP90DemQA6/f5
hYNq9Mgslb5t7BO9RjecIjgqSudXf3HLgXVXuUFpQ+qz4fDHkwDtHIYroUbvYg37qV2PJDWqkQB9
/DvDbL6dH3L5Izgm4twWDRRC/tMpur7veaBQvGOqOSCrVrDFzCdMcQZ0BZCnzq5aFRmf6xqZobs0
cUyscRwrsvxVg3jrtUrsQlmriAAj4VuV/7AboxMXcM5LX4FazPRwUrSjUHj6E1Pmj/UqWHUf4YUQ
SS4DNwdcB66UEnGeC99gcbCp/wuyc0IizdYDyWcrqUwlOAr8Ob2P1ajU9W7E7rTej0i6/Tq//NON
NT8CUwNBnyJhIGazoKBo5WBhNBAekyL1442swCs+oRY3XnwutKWR2MRASaQANzMbCVS6RFYlQemz
UNDgjCh1vyLaAH9Mw/i4WIN4QvVBAzRLsTnsr109zLfgWTMMGWVxhaB8uzs/96XdLgFd83JSLSLd
Pv2scZ03vt6p4dH+GgZleyNTpfggXD9wMYgwqkv3+VJMzlsJiO1f48lZebsyKk9HpyI4GkYo2mv8
tppk1+g9rG/V9G8LqizuA/4W3to0a/yByIBgoid+kfnvuGVNsKeU+UG68f1PZz69JURQCJRpaVIM
K2xsw82YtvoPSQN1/ferzKNpmJROVWLB2X4e684ZIYqGUHck8v9VbyX4RDbA+lZqW2BYQGimXohN
FiIjCqi8IjpFo+lqOZ1fjwmXJrIkOCbktum94/ZRvRdIHt6jk+pFu6DovGHf5IheYpfSp2jPn5/0
0lvKAab6SFfYwbz79AfkKAATEhAbKVU9VSuSNkceiQbPutYVqKKqz8/e9hQdP2PEEqwsJTXeAcGF
j8bsqYNSBNWni+ZN/KAoZuOqnO6jnintS5cPmDTHDu9U0ibH89NdurMowRBvSkJRMe9Fl0T3IAkr
/+ijBxbemMjwbfGQ0HdJmjXq1fnBlqpjgGPIY2CgUU34fc7eTKzr8wb6FSVBXBpwUigT8VpSd9D3
Isl4NVJdHW/8OkZYAaGVwPnWEL2gAx06Nf+mYhIX4oile4T9rUMKBpOHl8jpQgd6k1qZO3jI/SnW
jTcSJTWFYQXbfED8Y0MfJnk4vwTT/p3f2pRrOE1Evgw9216yr4ww1HkzE7dGrVhztda4QVHTzLa5
Ir11odgt2ggojHoXbo7lkWkO/mvk34W7N2uvupGKUahNBGzbjb6lsyvbJ4jMDhD2XrHuEycBqOUQ
EKXbd8zZtiRhNxgpkC2nq2zg+qLwuHjHASLTI4hD98auUN98bfmjVQvux76xRrX4+ffD/sZ4TgGK
ZlmzjytALlKIrH3QuaLetaiBrQKu8SsfFYyXNu/6GmGFMBrfMVubFiHnCVaeNs/t0LqVTe9Rcs1Q
/n92cbB5rnDYuylUdNF2UYL/0cqLFfzyzk93qVjDZcErP13ZwJymo/7mA6NmJHl9A+XQINM13NoI
j18j8oC0jafWFm6NkOFjOyitWyC2WBhb1kYp2AxrUTYjAgFqrn2ugVZ774jB6OTQCmffa2Scp79L
R8Vowod5x7r3YdLhHdF9RYKw/mFHtfvl/CIsHWjKg7oFmme6ZGZjmUi4sIsN7+jFiMWts9bq201R
wh6yWtFsYgSX3vO5DfY1VQNI2OYUpr1ZdYpe8JbUODhOHjhP/Yj9rB3k/S8tiVpEfKkqbFTlYq9x
cZ4GFVnAldP1Pdvb6CoEaFb7/jEcg/FIP6dRHzqn0McnF1hTuTGQlL3UcZ/2z/zqIrqlHkThgqdx
trYIDiEgLNvgiMRI9aUMq0ltcrTztaUndnPhGV66rcicGcog8uSxOF3WTEvSoIQ6CIXWr9D2wD7l
kawBn4es18t4F1sR8h9lkCFl9fdbaIICUwmiVEDp83RkfQxrEjYeXx+5n9c28u079KlaxNQ1/2sx
0ES4EGYtrSvFXl7ECafK5zwd0FViDTEF3T9ijgDuWsN7Rr2JKpnXW2RjwuACBGkhwqKhiX4+SSLd
g3mHCgWxfBLoIXUmTa/uKmyqci4Db0DuLBmr4UPTRBiEWPGkdRRgh5rvzi/wwnwtIIcTwZC2FC3x
0/nqiDVnI9ZZRxTItE2u5eQOtbR/DKAcn88PtXBMyI3YQhOqGzbM7OXBsgjtIyMJj72R4hA7jobI
bxRqQVgL2j3wz85Jh+LCBlrYulQWTGciUVKenp9Ns8FIJK2MgHSpFRvHKX0HiURh/ULvTd6WXhzv
XQHO9cI2mi6a2fEkFZI2CQD/ULs9XVYL2Z1WwXr1ALB2ciJTgzZ/TJoCLtX5RV2cH8efGZIPQRQ9
HWgwXc30yh6ss4HB+zqOLXwnIsrJ7sZG5zp+rDLdrNb060H3nx966XtyLidqEyUHYc8uW8PXMHgZ
YiAWXpfdIQJm7NowrxH2N7RNLZThwi20tKbARybWDckmh+Z0qvC0ihibLIAGLRK/10JGgGStPO4u
4FSWSikIJACwoMWkk9bO0jq0v1LFQQvvAB6xuw6RR0c+T+muB2tQ1gjwRJ+0BDmkvVdmCBh3yg9K
PYjNeGZtopcnTVS9Rqsu8HDV2wv7aum+gOeog4MgwP6j+VAkI/ryTWUfQAs56k2BQah3pVl113wK
cWZQVoViNE8AKfRib9Cd8q7//psTNVCNg2jF/8++udW2Etk90LKYvOD94lfDZgCytxt6U64xWXkH
MdgC/gMqkptDo99z+s3JSXwdezH3UMEu/6bmupZhxGVixbAJ8lEJVmZN9fi2H/HEfjw/1aXtBmaB
Z316eYANng7tIhdNhyJRDq4FImutK0XTIndvVd/fMQ5vHMS1CQUyh+O6WBYlKIHSTxqD/irKSyte
GxToLiFAlm56+ryINlCnssS8QJgh6IvGBnBE9AfrNXJYyS2oXUxqmyz4fH5Ky0NRiCTMJL+c96zS
pFYQXmYoXYmiqzZRv0Vu2X3OK97Sd4wErgEYFOEsZZjTj6ShV4XTbuAeksCvN1Ga4U+bt+ode9i9
8FQvTYqKG5WI6VP9IWRQRLIdE9rNBxGgDT4kVYK1e4Bl7crLne7CW7l0rROFgFYlM4UeO/2YN4Es
+tSVjg6xcjB9D4epQO3wfLfydsQIAe/za4e243jj6GN24dNNB2r+cDnTfe6ohM/GvOKix9RjJYDg
I6lJ+cr5yJ9jS/2WN5pzJ0LfRaDdnLTxg7y4q6O6vBCOLMzbVolHEP2gEvBHv11x4cPWXkt6kjjp
s1Il/bAeWie/1WQbfzULJ3guHeQfL1yrC08ZyRoPy9TF5imdFQIi5AkHz478Y2zZ6ZfpnQZ6WaHF
bCqR8UTUEF64XBYHZMtOVzgZ8Xzf1miVt7kMiWuxynlBA9t96CvvWSRNJHhIYu/CBP+8zMBBUaSc
kO6MOId5F5OwboYw1mFAUO0J1UXeK4Iw/fX8cfzj80Ed4cuBB6E+Szt1mvabbauHapIqONYeK8TK
np1U2PWq7a3cX1mDXiM4p9sBKpnyr7UyZuPOQgNUOsJe4CVxhN/No+Ba8hEZw2yP732HxVKgIvQ+
uH/7Fk6DUr8RwuE6AEF/Otm4Z2P62JocW77mhtTP2EQlUrs4WmlPiFxmf3vXMR7pJU1i+LLTHX46
noADSaUUeQoTDnsLTyLX1RX2r7nyMQBwFP/tUZyGm+qClMZsXt5ZCItZRqZZXVQgnG4jR+N32Qan
n/QqKmW5z3LDXGPga104F39uII4/2Tv3M5hPkEKnc/wfzs5sN24cWtdPJEDzcCvV4HI5TuJ2krJv
BNvdrVmiBmp6+v0p5+xzUnLBBTeQRi6CBosUubi41j9MYyUK0xqr01I+OYy6d8zCBOVhe6DaXdQp
lcd4aK7AFN9FdoNBeUXbPPuIttZq1w5h1cQot1YnDRMnZxNToXrIp1SdNnV39RV0cTBAu3xKmB40
289nmAlrQu0jF6eafOenrCrx3RF0+JH9VsfPZszLxP4Ya5Wt9YnbDPpUilM+YeOyRbscGV7AhmiV
fnzu34WzZaAFwECitvRZV69IfRYpbakB5RQh3O9Dhhor7tNZEDqRjgioK6+k6Je2CSx0l5oejwFA
0OeLOHIbNEAWy1MH5frQsTkOSL9Pg4+/qHV0qlb5Xifd9uNJvsu9meSfg662iWYlGGkaaXUqmmq+
Y2coGL4mI7bdLnYvP2WdR68xNpl+j13TlcB6adcgOQS2EZChYTurBcYWxh3Ra6gAFZQteK7c7Tdj
j4L2htb2+Ovjib67LJaJkm6jxbcoZaw1xUI3d0Cwd9UJWf76e4ZVM2roVVleK4JfXFAY+DDxHVhY
68OuK4ajzK0sT/NEe9IrsJaKvPmfRg1fx8pRJzRarZi2mijzK6H7XZbze4b/OzL9tPP9U8+9HmGv
V55Ql3d/CpfimT0DeNVlhJWG7L3H2RAjFnZYcoULWFp5/HiJLx0YzWGBQYpqaAKs4pwpkV8XuCGe
AEUcdV2Y9zrW01geYGLYj3r5/PFwF84LOBukHImpNBDXZSbhEbQ5+ygdVWZHNWIsMMp0KUoSPLJH
ZELduwFTht3Ho16YJLw6XgCMDX12XTbMUDMpPemWJ+D6zjFRq3APua68hfSI5WGGJEj92TQH+BIX
MehqUBcOd8jqu4qhaZfM8VSKLtuOcaPXNw3at92nr+LzcVbxp0KjZUTYtTwhQh1iywPPfN/LXnfw
lKb48fEyXtisPLb5bnwMkMXrXFEWCQlBUhWn1hC1BqfbkwdNNu3bgqQ+1VkKNRnbAB5jfrM4vTyk
WEh6+49/xMVvaUGDIvvgdl4XYhtZawnFX74lwuqUlrJ5H3Whe0NCMu/nDtz8x+NdCHjg0FwNRB5j
vkt2pKbAdu6N8iQyrECUjijnt7Rdb+bZK8sr2+bi5MAUo2ioQmBbZ3K6VWOrGkYVgSiRmE9V8wM9
dfXQtLF2j/tldOU4XpwcL6wFj8YJWYsCaU6E1+zM5Kqsb+5GaSqtL+QQlxslGT3jyjG8dPjRnqQ8
SOOHpvIy+z+SclvoTpO3SXXidOCMm+LAMoeO+l1zpfzGpT5vQ6N1/v3890P1DzQMWh4Ub1bZY2Sr
ZYZLOyfE1NwvntCgeaGc/1w6xTXFkEtfD04F3Hl6TCqB5nx+WoUw9TDh8NN16JvfFUaaKLcVbl7T
F3LkMXxWpUJv8cqeubiqsFbBd1GM5L/zUZH+p1wNe+eUClV9BEnmGvtOHbNXrdbdxzrMvlRqjET0
x8t64crUUOMljv+urazLvU5nApk02uKkhm3yw8ON1O+kLtyNOyQajqSl5cV+PLl6dRNjYB1fyfMu
Tho2GDIBi7DTGqtKr6cKNQXRrjxHBz0Mw9jvvTp0faVrtK2MZ8Su8x51649nfekLWxBnftMiiT2r
sI5wQRfjrkswGJoCRJM7B9yR4iatF4F18DL/YZoLsQI4F+GOd+z5t4XRZpR4EyLWp+n5E7YV9aaB
n/xtVrv+YHUgSoNMj8QV2PWlb8seXtQf6FPQlTkfFZel0ACpilSYHqJrPaELRBoU/dJUTBXHQSpb
aZjdW9bF2V8fr++lz0oa7VKts/lLXe1lvGHwiWwRKav7zvmCZDm+bpgQFL4QYtroTSE2niWuaaNd
uNeILgsagFFp2mrn8216FQGPJGK+JHs3lmEPDwMuvZtyglG5SVqBEUuGSzKuXl5oPcRN77x+PO9l
35wVuxZ1WUABQDXZ0HT8zn/BnPWaGtb8glKf3fQ26Yv4K/0Td9x9PM6FeM84yzuFroX2Dmmjp7HZ
1A5SQzUGJZih5ZOUh2ZusgrHNnwJbv7DcDAYKScv8gZrQB41GJ1yvJ2ekL1gJ1Xwt/Q7OzTDGa5Z
lSPo9/moxL79/wOugv08zDbvZdS7JZEWwx9HGX2peO0v0fAIxMoNu7cxKV+zepivQHguhAaGBkhD
G3WhA62OqtNUepY56CoZEXZBvi0xl9/h2iF/1t7g/Z2hMH9l01w4LIy4gKpR0gMyvxoRlfKxMzEy
PTV1E39VjdgBpDXifopPU/MvbvUeRl42/jYff9RLp+XPYVdrLHv8/TRTyU5e1LxUonKOpdlleMlU
ff0iwuYIkOgrvmLyFq/Uqt5+PPrFZaYcDawCITMSpfOT0pYT4KiOLzz3IjqBPTzWRTS9dKo57c3O
GT6fX/NcALbDE40/6x2MZHempEOWn2zZvbZNhTeUEWknpdesa1LTF6IusD4K+oiNIc21fqRoUoal
p8ZowOfqbViL4tZowlH6rRLJfdIlHcbAcbg4FH8eD72Enz+GXn1SrACzBP3l/KQ1KbQap/acraeY
1q+ONPDKil7atdyTIMOBcRDxVlcoeHR6/5mZnqpC9piizHrX3+p13mPppzjeJlN0DMz6Gs+nm4+3
zqXgR6GLNh58CHCkq61TysjrcgXUN+jW6Tha0NFciAFvpmzllTzh4lDkgLwCf0O+VkOFqIJLLVbS
ExDk5uDWc3voK5ifOWriD/9hVrRRmRK0LG6w8wOhVJOVTXhznjDFTfcu5oD+mEnzPnG4SP7DUHgp
LxqJFPHX5AVnZuNqizdCM9eYJfbZZO7s2MQZKs6darwSZy6dB0Rf/t9oq43STdmI/CPSiDoGdTi2
CaBdX7RwMIMkxyOgxvUo9JEQdvbCassrKdB7bDdHAnAgQiKoG7BfVss6A75Uo57RC0lCiBn6kKPi
qesDegrQxBww1qN+RxnO+qvAxRuLDlD+tzlu39c4HJf2EsJkhDyYWbxhVrmBXssJU8a0OBVDO+z6
OHOONOabrW3hCu1//guDZ0ciBvYyJ2UVCDCUhm2lKTlXCpYPSSFTLRBJC6i67mg9fzzYpTUGh2Mu
WpTofdLAON+6udUKZSqr9ETftJvA+WrZsJ3UWW77vMGI17A1OQQt/q/TrYbT2r2HuZrYgPqqv3/8
Uy4EJd6HxF4MMHBNWAMEIy+NxzZHXC6pcueuTAbDCxxl8K3wLSyy5ZsX+rX9feEmo/mNfSDaMQuW
bbXWdMJs/GcBeNVgTl8toHnazsEr13ka0qZGGCBxy+zztyddPhAyKFUvGf4qZej0CtXVeUxOrizT
23AeK3ymvWG8gWaq3ke9qnxaihuEz/I0tRhuUclZRUIkHVRMPEMEfyfF8SENuweMOPNvUFfdwE6j
4dqAF1JpMDN8SFIEpDPWzSlj6CrV6Rkw1VI7kJ0+VttMGzT1ylJe2jIoU/MA5tHNhbbavK0W2WOk
uSxlr2Tf9bTF+7uozCE6DrQ4o30tXGqLIRoT42dH5sTQmlrwa5SJQDWcH5skAS2ha1B8ysHjYd1T
N4+RbzJEDpA3i9AjAUfbBJZXOn9/8pgs+4ZrjSca4o4IOpyPjPiQitSwJ0+RRns8cLDHknSm7RhK
d2KPRqCVc7ebeu1aqHgXAxl4qRoBSgGiSHXlfOC0dN2kGosBQfyu+VJV/W0k0SHGCr4YPlsSW5LK
RZGXJodGs3G1YXF5wmrai51TZrbTL/wix4cEU6nA6yfns9F2GYqWMBEHgAOn5HxWdTNYY6+lzknS
+hy2lQIeYGvE1ngsSmzgPv5278LNMi2qYGTN4G7ATZ0PJlKDjCo18ycXlvo2aqP5X3Owp19xq1Y/
ln12LZ99d0CWyekU1aj2Q3VcS7jPwsjbpsvKpyG2iq3ZtE2Mc5ZXHHNPzM+IkI0HpDa9/zBN3vHA
0nBRghK1+nxh2NnlCEH9qfYae1OWqqL6cE9APnp2cYMLbqf9pxEt7FL4Sgidrlo4gpOY0gzPnwox
D/4Ix/dL4cjoS4zJ4U5U7nBlvHd5EetK3uwuihuLhO5qhpNhi0EZ3eJphA+0nWSibDvVGn/QbZE7
rFvj2i+yMeXh4IWftDDiwuAVD8MWPDJx/d2TsyjTGOvkKf1LaA02mHPQXTMvWpOBSHHIuShRcC1C
LCTpOd+nyIko0m4N7UUb62lXNaJ7otQHNWBWISgb8ZMYW2WXwRL4Qd2hvUtl+x04VPf48XH5LQn0
R0mG3wHc77ce4QJwJN6e/46y6kCKqHP9bOm5rQjfUPKxP+KxLNFalx5CU34FpyDZooWhwpPI0sho
fQeb+uHrnJuzeRNJt5JvXYcmx6boPPeng3Peq5MB7ILfgi048vtJBZABbKvX3zeD3f4DVtf6hYGx
2vqaWfT3hrBl8nZlaktcOZ8a1mYgYyDTLaFuHXc6uxtEEmrJ8zgAd74H6dA9Y2yLTTRpL9j6yVGj
bYZKtHWTGLVpbGt7VHNjWyZlPh8nVWjaNydR4tyfY2eIN1OZRhNMz2QWe2WqsvBeA1JdHdKIogeG
lWjsHEShF9r3LOMfHbs3rCvIiVV0464HOMGBX4jmi2LlUrT4o7UwA+gLHaeeXoAaVw+69BLpexrW
Cp3uRTu77K9QxCCvrhcR4VKAE0D9KJCSPK7jaTKUSg4T79nKE2HtlXbiIeYDjK/t27kYnWhb90hd
Bw6wGO1LIyGOeWgcTVsrrLQSG23HLHZNGrnPahwr2ib0piL1gX/1blAntohxqo+b8qHA/jLzh2qO
vloS7sed5XYG9vGdN5T72K218ldrhmF0bFA1muuv89iJuvuCLWyxNw16LA9ziqjkTVZJzCGxJVAE
Dr9mM/Z7ujHNrZqWRYvl76gl32YtGr6UdqO7EBhl+mq3MaaHldnMj2aJBs+mVXrOZO7k9S6dprG/
wZUzC/dV2uttMOZRhX1cXqfpTgpvlLejOzdU4AZjCu37qi/yt4yyWO87etjUW8fASfBlMicE5dss
d9IgLzIr8ke0OM10Z+dDmPwFDyR/8iaW7FjSKHeC2iry9Iuo0euWFAtMWvN+Z9WWcjTq0Hl2SI/i
rVF7+de6mWWHxAI25HsLCbVo23pTbh5GnF/FptPBTW7nvhnEFsfZvPO7fPQekFfVha8OVuvtQepl
oT9ZUNWDMWoNjISFMXU7OD0yOTQKdRqUDWbloeUyC28qlAcKH/jVGD969SDcbanZsbtpJejWu1JV
RY7ktl14/RZlDzUJwOKOzrE3K82heYC6XFDXYQo9aBrdnwZlUvvoTLpXP/J6MuW9VVmlCQZgzm51
iY7AXyLmzN41ZTPeq1YjpZ9bceKhVTs30aHu9dHjAmxqa2salVbsFek56Rc10zP7XiSdDboXaf35
pk3c1PM7NwbFXswlBH1zVI6JpCEX9Go6lM8RymgyGLnmX127daagtivxjfC5rFpqRiPm3no8HQ20
JfJ7pxrmv6O5i9HK7ipHYC6MjAriD7nahI7uiz4Z3IA7y572EeYxxf08qIqW+0ZGcBUbpUBC4ItJ
YhI+YnWjyUNdR572xVQbpTyE+FKPVWDIuiwe8bJXot2I9mH8ovV2XX5tVSfvqk3b5aG+HUJdoEXl
FIma/gyVWMa6P2itU+lBMSSF9ZcK9NA+FhUQq4NTV1FF04jXQ8DRk92j6ip6Ge302TAEPvWJ4vT+
UNhmeDsM9ohbSZNEWQO7u8/dtPOxE0HmsQn1LN7o9hRSWcdY6SSmOFJ/xFGjPsw0ByO/IS6kh4TQ
rO2Q/Nf/CfEMO5oaSgEb2OL4jup9oxqPc6xMw4tmCAM4Sq/K9McgeuveVIy4vrMkd5NPhEI42XUj
/FXrcPDGILL0rtn0ng04Z9CrQn3Atzj9RwJ1te5VlXfRRGXP9kclLeYAt1ZrPyPzrPlq49iv9lwa
v2rkMDS2d4xztj3NOA+HwhhySKBO2/oVKkdRoNcR5qS101Ytilsu0hJmIUYAR3OiIZs7yzcXY+wi
aDOl+NYCXHT92K7c8aak2TL5fRuFWPM6ZVXc1lhStTs17uLDbOSGtmk6nMx9b+qmDiU8JZXqlqSq
KjYo1Lpfe2VWar817VLbmKFVxXvDTHUTq2MLF+JdA2M0O/Qwl1qwCJg4Wk8IkxRvYW9yrnOZt/EG
Udre/Aofr5O3eYMe7R2K9Glf7FJ1Nu3bpAnjX1aeTu0mnw0rRqxfxzPcqSPrERp6OmyUeXIwiUX3
sa8iv3Z5Rwc6utlfIzMLu1PugVwKaBPpKQ6B6jK7SvTKht6+LnZkAYh0CUmI+l71en+jDqXOo62B
SxIUY1zMx3bIQ/kV/jWCCTkM3VND8+hfrjcz+hGV07QbNdSt3jrHjvTAamegXij95+3eEnP5TfUy
zwoqu0mtrTGaUuwmWk59IOzaHHcKzU0Q3BlOmP6UgXy8yemSxJsyNJ1fuLMm03HoFraxm1umPMjO
W2xQq6Tyh7nryrsmA/O1FXYy2odSG9jPsLR126ePWDUPZlImYg+Wqbe3oVqCSW+Fo2h3fY/ekLZp
kazSXqcCmap7FZopVHprTHP9LloKqaABItYTFvgog5DXjPgl00FUyR6eOh7Nm1zEcxF8nA2t2hk0
/hY/JOAs1LyoRq3F7mmeh9Kbsvkljay2v6miLn+sUZmWX0Mj5Iy7XCO4WjPFcVd1nSH8opTuJ2Vy
ll9BhY+8hWoJUi1rth9eBxrm1Lb2Eho5XsYE/ZPWeVkJxeSaGOW7VImheLtTAYetyYvaPE+VIC+k
cdQJ/YWoWJ7aqYuOTpw0z52Yp34vNCe7ZnCyerEwOZsaKZBghBh5x6/LBhlSWRmJbfzq5WZs+Yoj
hnutL7S7TkEmLRI4CjiVwEFh7DRx5fOuKgdLX5fqIsWK329Caw2wK62BzlCjpK9dJ8Y6yCY7eSoo
SW3sMc+vvRmWpTtLrF2Awr97cgCFYFuvSnptE7kW/an0JYo75SGFE9V94e6oqo0Gn8HdWBGF3H1p
9Zb3tSigf29rtav7bRPNJGWZkcIsgFNWH0JA+Y8maOCeMm/n9f+GQ+xW5gaqvkx+Dkqsqjt4JoV6
SLym/bsubTsnbrpFdZwBOfY35HqlcQXr+m7jQNZHYoSnGYeRx+6q7tSno90iKWW9zGTLzXKba9G3
TI+b46D0DZu2llVzpdb17vMx5kJfX5iTi/Dc6hXWyNKddAq+L8utJX34EUNyKxVKJ37lRfKaCq61
fhqxOJRGlro/LFi2zmqO0YDc6Bwn6suY4oS2E0Ir5bdRaXEqt3jIDFur0WZYPXw9a1PqufsMOqPX
A5ozsKUmpD/G3E9hdOZ/xTUifPYeJunc3OuilNoNZte29zDj7i3wK1/clUtfGEYs/kkmEVqk5z3s
hNGvEPpIfghusmgbosNR3HtuXhSBDnQx2+pS157QmBw03zbrGuykoIvGI0ek7W1VxHP8aDbCar5F
pV5JvNSNUVYbUN5qFCi4eStugFxnmB4KE1CpXyWhjuExpE1l6+iZlfZBZ/eas0MNGAfyYDRbB+0c
ggUF8m3RW/1iLl51JU20MBV9+2DOXGG/vDAqylcnbqz2k7UrYtVCFOR5p0KLoXa1ClmoEKfJ0AzT
E/2CaJvMJY5FceLeO7PxisWjcqXPtb4SbNhvPJDhclFI1WlpnUfIrolHbYg79UmpeCvs7CmLdpOS
6d/U3MqjverO/UZ3cyP1sxjRDr+1q8y8svHXh43fgDIvIZoSCO22tarpEKlKlHul/hTZkRE4bpY9
lkMV+1TwTVIOqGxXipHvCi+/R+Rgg55AP4DKwPmsM6FJq05b/ckxySqSDvJ+HjfJbqjC0FcGe96j
zqEFZdL9VBIlPWrSjAK3zq8J6l+YOSvPoUewgkKTvqqnFVZccMBz4ynskuSgwrzamn0zfQd4pR5l
J4ebjxOA377xf0ZtJr6QWLmgFnVVbovziTeTIwdrsM2nKfXav50ut+893j32ETqNo/qJTF1v03XZ
nO+x/1J44jZKs5V6L+ZNOIBP24G1CK8UNFbVU5ol/Cg0ZeExUK8118SCCAseCdXNfAIGFAc6Wktb
t6ql6s99OTwXFVoEu7kxQvXXldVYlne9GnQwodtwa76XM22zCXwbkfEpjt3wJxiTptggrilu6rgz
vG1cxdO8ycI0fsq8qvlF9zTdQrxVtU/eNssCQPwjCgM0hsix3Ax/VHRML6lSaxitJ9n27re00Z0g
9GK7IwmsHZJOt8rk/uO5X1hzHH+o/FPRWSi1q+BPN1JVZlRrn0SS/JsOZnVUzQr3qQLa1YZyXfcT
JyL9c7ih5UMjEAKj2ERJeBHROJ9nr1GSUAtpP/XjoN6YaowvxzDP4wMFbtN3rSy6Rsa5EN4QsVoW
FbEHYC2rlfXIsfNelNZT2bRzsy2nZj7i9+LMPrLc4T34rC4LjNTqhwA+UBWojTFdaa+vM8Jl0kyV
AjaNgUXc9XzS0qg7NW+ZtIoawL4D/HFLjl4FI4+sjZpBPSwSo9xMo3XN8ehd3W4ZGtwoCC3wq3gf
LeHnj30lDQps2Be6T8kYZsOXtGRHPMS5aYEGySxdbtEPy5p7qN5GMNnSNbY9L/ghSNEpv6+QvIsP
RTooN70dyvlfzOd1mfgqXYdk17aONr6N5tDJFKecWHuYoVe4gYDMdQc1qBWfviSoQNKqQk+f7hEA
9fO51E2FQFWVs4yCKzy1ZJf68WjmoCW8LLvXQBRdSaff7x1GBNxGH8mlB7EW0rcjM9Q6atRP/QDp
aDaV7jQq3bTr4qK49bCvumkNddoLrrZ9zkV6JSgsW/M8OPH1CIwOSdpyXlZ3FI6Encnb2H7y+lju
dbfqNlHsjajRjvPu42Bw4T4k+HIk0aAFKEnD43xxY6qpUzgK+8keGhTdJPpNh87TZOxXtW12m96V
OVUsqX3BUL70bjqO21anrwXsLhFV9OngxM/hmgLCrrpLN/385yCKZPb5pNlP9aT332M7rLexmPKd
EwvNn2GW7p3c/KRcKcGJQVlwaFhIvCM+dz7o6CqwL0VnP5EiOnu7UofX1HEAhbTwdz7XeP2/Y6Hh
QQEf4bz144kSsdE2aWY/aZWe/hxQU/RLVP8PbVWVV77t+/CzzAthjeXGBz++irm1ByxL4cs/5XaP
vRU3sN9HehNMWXVIrEgJohklR92Kkiv79/LAqHABnIfXtp5jbFATMnvLflKG1tuMSV/e4E2BC1Tp
IaYtq20/NC+hpRVX4u1aSYTFRVSHQXmAk1MieXr+Ia1eJpYZ1/mzOaJU8gi+2NN8w400Wr9Szf3K
otuzmwpjMHd1YdbOhr2VaZjjiKE4mrHWseEHQRW57Y10a+C4cs0s88KBo6dIhr9gaCE0rzt/SdVV
WVWMxnMsuucwzLOd1adxYOS5vskiLAjBYpqB2c7Cr6MxD9ox8vYppbvNxyf/fZDBqgoUJkYdCB7Y
6wS0S9RWxnHvPiHWFQM86sdvbd0rL9NgKdeqT+9TDhCQqEXwsjbp7q8hdQDMRWHzAnvK6EAcQ81o
DmFspYDuVeXnrHUZ+prNtVO9nNrzKEqfCLw7tR968yQB55shnSMnn+0+eW50g+YFTfgniU9Fy6PK
lOgvyvHvj1f00oDozy02CUvZae3vRFliiCNTTZ/71pp+AeBtt16jq3sIDdNJdurrx8P9To7XEyS/
gJqyuLnRsj6fINxbR0jHiZ7rxBX2X1WR6SKgntaqxzxWE18RlEYR2Pq7HePw2BhYK/qT02l7Qc67
7e02A0k5JDLfWQNO9CcB1fXKklz48AiZecRxchDIl6sMaPLGyUjC1n0KG1NsKovEKx27nGpYNryZ
hXT9Jk65YD5emQtbG8FW+GW8LaB8renRSpvXM/bajIrGC3ClTL+bvdE6qUraXpMrfR/r2Fu/ZSXJ
NklOlt/yR6Kl5Faax+imPatOkgZ1W/X7omlzvyR9P9qxKh8mTYogyiCVfHaWjAaRAuAZborvaAcC
k4J2kHH+jKSYY/iglMpgaHEE8bPCvCa9e2GzMRpoOqCZUJTRQ17NE78tOQ1t9oxtpqoHZVePOBea
CPF+U1KMHbdmV1nTJspR+9rm2eA6L1C1x6+CHmzoW3qo/qsihOgcJ9HX0xYdSjd9zLqWffrJZeEt
BbbawQSJQvO7+l2CLSZuJV38mkxcOkGF3eiGLHkKtwhTX8NPvPv6S6aCrCdPWF6wgDnOV2XOigab
Jy9+LfQwu+vtLN+7RUGfnOXx+0oxfjR2cme0fXPlin0Xa5YyEQUE8lPkqWBknA8clyOVMgp7Lyn3
wwsluvnY92L8LvJ6fIEacs3+4/J4gLjIw6lOvSsWlY5RmWOmv4RtUd7oOXZd/Vjm2xLBvNqPUGW+
Up26NCAvGLTjac5wVa4m6IT5kCThaL4AxHBf5n60v5U53TEV38ON0ZtXrZzf1UQJT9g2cYZ/v9qc
9afU1LiRlq68uUUj7U011B0vHj2mBR56SXk0mjjvX3NtcizlEEN4rh5ARHfdX6Ux1dEuMea+bm4K
bZzaK9+afJyveRbpFw4wXAkuUUd7n9e0apQ2HWrMb6ACYsSDda+NyaTA8iZOMIyla4V3LrWbfaS4
+fzVbOgG0RZsedwpqRV79yLSiw0iNKWzGTWrGO47IZGGKR1TbW+a0hnKw6hECA3lEK0RYAQUZd3M
bWImNw3Wnf1uUPtCOXWhBP5IodLIt67s4jeDXCHGpqcjOx96LSkfshwZ+DiAAVpO6dYWRlPXfknn
+Af9W2U6eXHnPBkWD+MvmpmYT+Tmaf42m30kt6lX5nEAYCF/jbvOSXxROtjuCRxD915Uo7I/9OMU
f6v1hlJFJwz+18BSeYygvkcXdDhUkW0lD06ayge0KsPxRinD4i8TPNPkKwuOaTOlDm1AJRvFcdI7
/XH22k57nooZy60qy4r0a08L4GijCZn4Mx3FfLEEsYsfrTmq6sEdW7Bu/tyCm960tpHeeVBe3Vsz
cg3pO5HSYJySNxkOyonwugOdkrj+py2oHAVtrTV0ZGa9ekjhI5s06ZMsv8NPyFD5fF74w3Ik/i6t
Vk22b9mZiXzQECubpIIasEeqWbkLi2L0gmRwqubRrqdYHbbSrEVWbu0QTd4YL6AodncjkPbTrKSq
+ZbFfTrskoIq786rFeNfMwnnqoDI5HoUzO0BSNRw5QJ+FxaXctYC+Ca/hbe6LutpXqQmhVCnN0JE
t4/zQe4Ss4t2y6vab8DfIb6L5baaDNmVJ8C7kR1IYoBo6aNScuEaOI+LlY00QDH15t/2oBYNAhPw
ijYg6LTv9JeqHw3oHOwnqH5W3r7DNp7GwcfXz7vSAYkHoiwoTYEbXIhy5z9gKsbEKooy+rdDoy/6
bride1IGbSYRK5qvcM7T9DjXYbNNY1n84HaaruT171IucLbUDmhF8vKi27xKSGi3aSUPl+yV9F7b
J3jaRBtRTqXho19yr2Ao59JM98Q10OQ6YFNNpJJJwk3KvSTdq7dX7tbdKBrVfp2QcN/V81QfhO6K
fY76KAqJNQ4YH6+0uQqKtLFRnUCmge4n+Nu1l6PMI/SGndF7RbHNmcEQ9bmvLHf0FRDcOptcUO8g
bbmF0POwKSmef1FVUcTMLeu9UilKfHNs+0eriop/AN1YnxRGQ/4JgYIlnyR70RcvqPOx9MkMp0Qf
wlcVV6ibtJ272zapVXRxkWep+6tSyr8T8D9vlt8DAkuC/MdhIY05HxBJ7DxPvMqjaW3F353e67+G
LiTkXh26w4TxW+SHgppB0QjzYNTiRe+EcvPxh3z3JP79I+B0kUexc8EGnP+IptcEje3cey1qqTeb
0J5dPyHD+xF3/XQ7TK65je00exvGKPxHj+fha26VauFbheruPv4t6/jxf34KpWr6Q9SM1yTpvJTq
OHe99yo8V9oHr+/Lxu8lpqS+N6BiszG0eqb9WKXfNTlF3z8e/f2W5vOjo/K/o68WAiEu05LIfb7W
Q5ls7NadosCIr7v1vj+rjOOSVkFBpwaxJltNhj4OXtey4Lme/WV6cHLsubP2XI3D0U68+Uqb59J4
YFfgP2MJBCR3FZOq3rUnz5vc13GwDNRcR+zOp2kIcMgxn7u6Sa7cP5eOLOQNMmMOLfD4ZZ3/eJT1
C5J3LCLvNY8a65s+NtFTGbvjYTbT/BqZ7NLc6KRTaljIRmSP52NlDRlhg/PxK0b1zrivpJ0fKyNx
Z1/JFQ/b3twyfnx6m4AV0HjdULZBzGi1nKZWDq6SVuGrEmoyClq6V9FOzbjKr4TYC6dhsS3go9Gp
pFG7evQJvD8mHArC11YVVVCVoQcqQihbG8PeG72Z8qCuwuYxTZt2//EUL3zB5ZUBfR+qAXXp1RfU
OwQ4zbrxXjVs3L39rM4prlWmOW/VEfjdlaxhfWdy6pGj5AGPiCKKX2tWu53onZJrkfKam4rZLgXZ
Kfdb3Y7fQqHkZBFd4UeGF54+nuSFrUOQRwCCyhi79F3dGTcVKswWyxs2EUITVX/DU3E8KBgZbK1M
XrN3uTQeXBWIMTzhGHPJXf44FjQDm1xTJ+V1wUfcKrByNn0Fi2qruEl6Z7IK19rtlz7jooNFHrRQ
ZPTVZ6TtlHohEiavEZqb0QZWbRgoup2WQRmn4ZXdeiF6MhYvJY7+7/7X+fRya4hbEffha2kKqdNI
NoGXaeOsXokul3YLeQfvfbr3bJfViff6pjay2QlfnSKSh1kfpm2WZ8ktfevwzqnn/NBMc3jlkrw0
6GJATlEbHh6YjfPJjVVYeVkrozeFl0Jg5s2wxUcaQ49Yq2+kkOYXoSfplVP4flD00ihm6jRQUdNY
8w2GsFeTULWjN5nE0GMLq+7pEEFK27ljVN+VeuMJHxa4ufn4YLz/koy7ZEDUtaABrY15qFg3YxQ7
/0Paee3WjaV7/lUadc8+zGFwui+4s4IVbEuybwhb3lrMOb/RPMe82PwoNwbe3II4OoUKqIItL3Jx
hS/8A3siqrXSLfgQhCSUjF7eH+d8eXKAotHEdIK3oU97Oqm4oplJlTX+c99ZzpU2JIMbdpZ5r6uS
s/n4UBOLArwHuQEPfDpUIoIoxHgwYKguuRokNfyCtyTYZqQsPnysvBowwn7hzp1gNadDiaLyK2gd
vJWjpdeJVEmHflDYCq1/ZftVtn3/zd5YJGhzcDlwhk5iNrNTRfdyK2kC+DuVXBnrwOrrJ0fS4kPi
hAGYOU1FgTZbEmafp1lMIh0UdMJpXVDmm78j+JYy1dMseJblrttpauitNVxS3WCItE9UmGt4hr36
AMij3ziRbC4cNW8tHEKLqRQ2sbfmWvxeUAxWoUnBM9W59sA1Ga50K43vrbENDu9P7/mhTVZAJRtp
dPYCq/X0axqZ3RqjWSTPVR9rxUZOgiy6tZHMV79SoarvRA7pekl46q1BqYWx0UgmCW1m3zTJowgI
e5Y9Kx0kXxkf4zvqQtrV0Kf+HpGNfuF0e2M86gQkzhh4ksrNA43UMccS+FP2rJWW4QJlDtAW7ap6
3Q2d/hJSJl648c8/4HQL0pBCY4+i5ryeCTAoTEXTx8/yoI5bOxPW1zbQMAZS2vGD3jF8Pkh2SBbT
jQClS7X49AsSRmR+1+XRs+TRKfgyRCXpv+d4iXTIoAt8eX+9nL3ZlMfBfp+ErWj/zqcSlUmRd1pQ
P08yT99rtI9chQCVy1fS2v/BWGRmICSmUgfFsNM3Az2Wm/IYNM+anBmgBJC12nAnQvCopGCpBXF2
zpCEU5udciPejDzxdLBWh7NceGr/7PRVdaV5gbkq8s646dvw0DrhJlDTaGHvnd1DoOUAA4NPU9kG
zhyRmeW2l8YiVJ/lSCZ8wROvkDcqtcKFvO/8m02kPszG6dRTpdOm7fFHYOZEbdWSp6nPNT0K2LV4
jFz4vdfWq1h2lqLAaZ5OUn6+14S1g3+K/jI94NPBlMqA89I48a/YaDTAj6nxFV5ouBr72AIAGqQr
iGzORkRq+uv9pXlWbUAmFImFSeUa/VkZhNLp0FpvaklTtuULJVPzR4DQ2SWZ1XBfhLCN4lJ0v3LE
A7+EutJf4DZpP6jJ0C3M9dwqbMI7WxpapRTSiWv45/QhglTqvWw06qOmge3ejGbola4RNKKgLjY0
yJsEMtpHiP3rXyU98QHFDZqyTzqjjKgZJ+qPOgL9fohlJZO3CzM0X3ETRYPrDKFasmQELGYPpwUI
iNSxoR4RK9LuW93TfkggrZ6oeJc4mCnQ2XqqR5uCTPSyCNPWWjmGpEycxmwKJvT2oRyj/hEWRrOk
yHAGIZ0eDgDp5LDGSgU+fDpzSmnHdauM6lEua+c6oPP0pOADWbhqZWs3HRzBznVqZJXcjnJ94tKd
8P11W+bdvtZ9KLS+XvjGwvecXx3TQ5EIEwmQ1Uxs7dOHslrixDYyleM4xP3RKJTsxYipqup8tXvE
ypY8z95YP2xQatSTFSbZtz6PxCEWJb7SW8cwK2XcKLq0RhXRSmq38Ctxk1V5Kl9Z/iC7ehw29jrj
qr73Ur114Qcmv9KBeGbrq3USrt9fPOczQel3StZJgMB0z/MSO87QlWgU71fUGD+kyPRo96dtd+VZ
aDcmYXl8f7j5eUyll9463HyWGgnJvFbpOU0FFUIVR8El4I4yHjGVVEiXZV7Vh05L2wu9s/3N+4PO
D6/XQfHuosIPbpfK7+nXhi7nwzFj0GwEslprvr6j5eVACMyU2wbd012PxsyhEjB63x/5jdnljKau
TaF7AivPPns3+oVhNJI4olPUfctrO1v7YaBd6k0frXvb378/3NnswiBCc5RTmtsODZLZixIpyUEQ
huGRjVMlroaw1nOvNUOFREfSudS1UOg19HYpz5xfRUiBMKtTQQRQwXlBWMG1psE1IjqWMVsHyk22
Fk7pGXj9cu99dMUyGK1NmOWEYpN29enXzEtLbe20iY5AK4LBLeC0SptYo/oB/l7aINxR5h+M3Hk/
6vhQzzRwQcQSszMMkmRIo7xNjoYQ6b70bPsSNrB3GAMgrO9/wjemkqEA4HLRIGIz59yNkLrzSM6T
ox+rwSZxFGnb+6qaQkukQLDwXmfLc3ovHEemDBNzjLkOCVXIUJGwHTuCXvRXQdRr+4Zm1G4YWuk2
wXPufzIeQjU2QSbA3LljjlyDagqVIDsGoSFQhMizoj7Iam9cijLNJDfPdW0BOnm296dXZDdMxw34
0Pmni3x68lJkJUczDPs7LyzyTZmFpls2EYAbuVLrq0I3JpvkvFsKmt74llwv6CCxdqbEb/r1PyK0
wSBhEFA9j37TZ9CZ2iLbV0UXBnS6E/P2/YXzxrdkMNISznFi+TlVI021IIm1KjuOaaRtMtzrN0AK
+12LKuOqg3q3cNa8OR43J63TCUs2n9hEVRs/T/rs2JShuacgEeEWWCa3XFzpvuKaX2gHnE8m6koK
dV3w0ZP50Gwyiz6xRJco0XG0Ovm+EE2xpsA83FLIX8KOn4ecBFFwm0icX3XP5Nk5quTgOwmW4qOw
ixwTnlGN0VywzUenUsM7HOPhjIVyAXKq1W5MOIfbqh2LhRbi+QTzEDQIuD3QIaGydbp6qEoOcjhk
bE5rDHdGlIXITaTaL6vPo33lZB9F6zASHl3AYSkaUGqa17PRNW7zWhrTYzXoP6qmqPdC4+LKR2sd
kCpt31+u558TaBidWMqSk3X5XLYKilATaZ7UHLVI9z4F8ohwTegEB11rjx8fCSQhYQfNfdrbs1gv
cLDJrKWyPXqdml+NquNvulYEW8zmy937Q83uX2BdSFqCjgXCoCADNrfjGcYKqQ4pUV9EmunwhSt1
Q1VNPOSiMg+JbYi158vVEmnlzVEnSBnnnEaAPS2kP46ZDqBmV/u18gLhQdc3tV2oD7VeNzsQOtqz
lqvxY4PIivKxw3x6WYohtHhI5rn+5/knnVkQ0UqtvgzqoODClXravUCT+85PKk9xw6hsF27+6Zr9
Iwn9PSIifbSepzNgXg41e/xjVJFqL35PF0k02fighpa0UOWZ7bvfo0xvRYwBpXcOz0tqCpNpqmgv
NTieA4IrwCQ7CepnFqW4TA4qvqEfw60x5Gt1niuKFJN4e3a22X3TO1Kiay9Fhsv2Zvp3siuGAApH
0ACSGgk43l+ps+33e0ROb7gLVAnJbU/XTF6kqASqsf4CBDHYVE5oHgIftVKp1aXN+0OdzyfJFn0A
2mT8RVvudKimc4LJmcsXriyGcgAhNgZro8o8RMTlBOqE1vz88Igoq5EQazrQDf45HVERdtYZIGeE
q4eVc9HYzl1I1uusw1KH6Fth4LawMs+3IJJjzCPXPBc+HIbTEQcPA9JIR7rDbRR01a4biCgIgUjD
SxX39ga/M/FDAw2X/nj/TaeL6HRHMN6kOkgOCzV7DiR2IsM3nbhEWBXUp3wt+sY/oBJmu1qRi0eR
RMotWjc4nliVfmkOsrXkOn2+jtCthOvETYnQBFNw+uK16rRmLWehcCNDB3yCpeMNswyFW8+WGCJn
23/SQQXmMo1F2Wtu9pmnWSdJldUK+i3op4DYRsWnzRORf/RrMhAkG9YPNCr24/S1/zhQra7oh7KV
e1asl4zRxkF3X13HNSJedylHoumCqKvFRaOiwLFw+ryCcE8+KYMTx02VQ/oUnHOng3uF6Xf5qLGU
POhLw3akiqhe+nEuboNEQ4gstq1aBhsO2HA9SIXsXCge0mSwkMZsVYTCTN0izYbaVaMuIQvsFWKV
0EUYIdBvswRdtRVSC7XugpQ1McdF5SP4YYRNJt2ZZe6nF0YotTJEe8zyXM2UB+JipUcsKXc9uKFB
v9I1Yf9EqSh98hMfNUZztEqt2XhjaWvZmiLQCF+oRK3j6f3VfrbLuGwmbySiacrGyCyfTg0V5UKL
e00Rrukk1SGtvORa04tk5ft5+p1EsH+qbLtcYgbMUgi6RqhkcIaxw0mvSSNOh20NhGb0KlGF60Mh
qg5dkQ3lqmtR4ruM89aKL+BKdZcouuXJpqAJspRHnJ2gUGAmxeGpMwc3dY68MaF5Qe/pNB8lKtUZ
XICvNXVssPzyKnPS5qepC2Ph1D57acZE2hLNDiKnqex7+tIgxRHSadFTcnUj+5Vh5XaTok9O47Zz
LtS+13cG6P6t2Y/mwg54422JujGr5uqd6Bizs5T0KDKcCC1FdyiDvVWLItoLVR3FfR1olX6VEQUn
C7H22cqiR04xahIAhWgF6eT0bRWhN2FDoTAEgavrbo0SYb1SSkNJ3KQT+UrKJee6BMDiLRw1r/W1
k+1ORgMGcmL2gSSB8ns6MmJJmZNoGhSTWm7r9KInnazKVd5oSvxYw/UHYaw3Sr23cQQM6pVlA9+5
6s0gba6ttOMK35JRo3FRovt40zSj5LtKqQJDT6Skyde2U+s7n2AVHl9eoR9NkI3gmwuVV1i//Cg2
m7VOeCwfLI1kFbElenbepVOzm1VXSi0lwC9LqsaNniRy8MmMKLKs0acu83UMyPGDkt5Ed5x5uMCT
9aBzSSH/dD4i4meZvEd97Jxmbahfndh3k+Hzxw6S+SCzSY+artZGxVcftc/IZUhuP7jBjbOwpubr
eD7ILImsfdy/DUmoj6RurqashHRRBgd7Sf93vnRnw2iz08m0oGTn0uu7iL11L38eDktvMo8y5kPM
MqhMGAZJBN8EoQH/SqldaVibz+JL/VW9f//DzE+d+UizU6eAQm7JJSMpN9EFKlzGxrj2L7BjeX+Y
pTmbXSQqWP8M3p366F2n63Atf8ap/vbvDTE7xYJOrz3JC9RHDuqVvvZcfyNt3x/i1cXkz7NjPluz
4CvAgkjLC16j+FF8KnbbANaB23xtwen/CiQ3eHIOYi0dkIozliqic62A+T6dZ39JIBVR3fF+odiV
+r7yVkNyK1e1W0rGhaK66MF8MuyN0A6KJrmSUQDIOUjy5VhteeZ1h2aH+QVxtgqC8fvTMg9J57My
O0FkwPth3LOGfOtn0t1V6bemXDg/3twQXBdT/ZneyZy0qfpEfmhwsH4i90tyoXx3vou12Gb799/k
zWX6xzCz3ZANYeD4EcNkL9E+ex6epMOw+3tDzHaCZOa1ltCufGw2YjMt08H9aDT9+j3+eIvZTqg1
6ORjPA1xkV+JC/VQHKKlnTCdQGc74Y8xZjuh9PXcKnXGUG5Sx22vwGThulb+zEu30VbRL/nn35u2
WbxQCUeW6oTVn72Ml9KDdpHulj7+nJf+e4f98U6zdWxFip9LiEo/et/zK3WXfTdvO+7ti7bc1g/+
V3106yd/wZxlacXNLsY6yvrSDxhzGFbSo1mspXzlfDG//r3Zm92MaS5iFB6ZvW7T738vOu3w/hBv
Xr4UTYmXEe9im56GETjsjID0IvXRKi8y6bOtfza60dW6b39vmNnaljPhxeHIMLm/cYxdGF3k+SrQ
Fzbpazv6z+VNig/diNTHxFsALNDsAq4teOdlLI/fnMr2U1cJ+ubOA97YQhOHmL7N0gxlQpSwgr2E
WUe6jtBqfAmiUifswAphoeown1wAGeCuJhArUBdax7Nzaej6UgtrT/lmRzH2b3Kf3pREyIRrheaS
hvYLkdQ0i6evP4nh0OFGDIii6pydhNIajxM5/ndhJI7uemEQ4+rsWUth4fzmIPon6SEPALcKcGYu
V9/0HrLcuup9ayvVLvwVWLdGviAxHm1lRbOq+qBjF4AaYHLEuCDlJ6776yX7R6EhBq4aiDLOv2tF
YqzYd6m8siXcrCxjxAI4rPMl0cD5Bidv5sqa6sSIXmi4y5zui5o6FdgrLfhRqVJwOfpRcGPiaXiN
oLF9M2ZjdhUD2F8oNp59v8kfTLGZVIRpaK3MNmOixXIvIbyMgqcKCoWqww5jAHX1/l48+3qo4k+d
doDc1OBAe52+mpTbCK4nSvqjlAonXyHBnX12JkvlHRCTZOHGOX8lmDCTxyb4Q9LUuSipnVMPxPgm
+ZGbaXNVYtt4lxbG0sRNX+Nk4QOAn2BkCoJCUBrmUGPJQ6pIj0zza+Bn7TaXTOO6tQJlH4rkobNb
cy9hW5G7kqS0q7Fpu4VMfN4HAxhCI9EmL4WDw+abO2AbchwVki/sr4XPtQDVtbfLH1YvAxxPM79B
2dYugwCs9QiL9wuKlKnquKYQkXSMYn7bwqS/Aixn80HdHw0+IKb8xxzizXXoIcyui4daQvsYKZCo
stKd0dStuEuQ7rAuyzrVlTUd6LJaCYSQHVfWWX2fS9QW8iMevs3grSrU86LaNSFkm4XrxJVZXSRq
ZeRr0t26TVaDoLi1H/Qq1D9obcSU0heB6wgiivXDnJ6u0iJ2sDXoIv3r0JrSJ1DCiAq3dGcfSztR
2i0iOBkgqPd3xtmmt2nqUZpiC9IkAvh0OmbJAvZtM7G/5gqTRtHTc5HCsC7QmNcOHjjhaz2zioUb
+HztsueBFfG2ZPLg8U8H9dSujce88r76lU/jqwz1KsZJs9LgiDe1be3iTlOGQ5C0cgozQE29tdrB
YV44FeYZ5avjMNxewCDsSHCSp4/RTmmYDsX6qzmKavyEoooo1ziQm9rBB3VWrMeSet6GCk1OIhgm
nrEQ7JwdS5OqyNRhoZoGCWNeWpLDXDcCWc0exmgIOpoCYd9vjcIbfDdtTLF0MJ0Nx1yDt2NxgQAC
8Do74G1RWrhtWNFDPMYxNZ8qhQEvhdDK3Yh5//L+yjqb3YnQwo0JWJm7GXjo6ex2ESQyw2+kr9hN
DXdxozWrPNbSXR6JzrVHaktDHPZrCnb2wpo+P5teC4R450x/AeWbLWqqVAb6MHH5oPml9KlMHOdK
b0PnUzY0xoqX1i+1KFHvFE/3P+mK/6IqdbIQl53tK260iS84EQb5jzlj0DGSSJdEQTTOZRNOunzR
Jle76FfXGemFXohvAbplm49NOdretOnBQBEHYd49x+wYejdFFI3xUOZZelvRBb3rkk5v75AOH186
1arNdWKMRfjJ80dvqd8z/+CUn+lvs7Dg13Ddzp04UUYvotbu+gczs+wrL6YM+bPKVSdeBVpY0jUA
zZPsBr3udtmAKO5Hv/pr+ZvrkCYA/z5DuXitoPRpBsNDR3KkrPxQtS/SyG6iC63FhMbNwK5/Sis1
/xwWlXmRtkPwU8u83lg43eYh8PQcQPMhV0xIRkrVpwtfMpTOGZpCfiiq2htcgoS83HVqHZcI4QkB
sqhJ8gUEzPmYAI+RCWDY3w230zGbPsHlAan+BwdrlHWtt87NWDhIj0TSGpTPkuDzfHWDC8PpB10T
kg4Z0bnZSRIZ9ahWVV4+hCOCIX5bd9eIe4xbyXGE6hYsdDR+k+rX+8t7HlhpsBC4oZBXZXVx18+2
tYgMLQcxbzxoDbbSk8xl+Gjog7Z0J741DpsH1UAGo580uxeSprODEt0fzslWCi5GT4qtVaKWpb6w
ZOcHMi8EIpOzGGTIRIuZfv2PGL+qBweZtkZ5EFFfuZHiZZsO4W7Xl70lC8PzzclQRPUQAoC6Ajc9
HcppoE5isqQ8IHCeXWljaV02ne7RmmWJwkYI17WfjT/jFomj97/a+dKEcTf50AGA4ZvNUcRK5Vho
lqryA+Zp1jaNS0u+KIg4bLcgfP2iNdgofXhEqP+0glmiBIRzyEQXpXJUtbJ4sPyo2nqmVW8dJXU2
NvImrgWhcgGicbYbAJzC3EKDEdQLNl+zuRUp3fshbcaHMFPjXTlQVkqB965k9shBJLK5ybPm6f13
PFujYIYn/II+XeeT1ubp91TaCAJ6mY4PUeZIN1Gs6VutGrKFC+XNUWzQWBDRIcjNCcWewNWgwTLw
wVH6ej0UsY7lkN8vHJg8Ok/7Z/CO4NSEqcONF49EWCuzLNBo07FBKiP46kmlhKBfOWBYampZEf3s
zSKoZNePYEcYLkC0wgldLQz89GksWyOZFOFBUP8CZ1ENe7OLbWxW6tjH5TZMcZtZxYCunJ+0Qqwh
ch3EGLwnzQm9tlhJvtmVjgvgupG4onvTHFfa2HnJTaVlDXTitK9qc0fju6HQFcJAUVbdUPpGtPYw
dh16hHetPLkUuYdvgEtnnsrvrqpYJP4qrEfNpNpuYxl0wNkFLL8LNzu2AX+USUs/Xov1vDX2DSbA
mHQMmVoopuuDkI4sKpMoT7ptB0njyglxqPkEh0MruzWCQn0RbYyisqNLdMn87CkI1Sz7jD6cH4QH
DN502NCdKXu4Kg1pPwjfzRUVGx/XR8qmkFxVzWPMaRQta8lzpNqkH9gZRXGgsqGEj2Oo4mnv+h6K
Fao7drlvNmRK1Cv2iWwM401dIYW0I6uzoxdwXg7mE7pA6fHGM4aGsieWheG2xBgreIZTlaabALcY
ElP8C8GYyIDO24uOG8Tbknyb4UvW15G8LVD16VZGMbbmg4Z4UuFqRqQm2z7IRvnWFrpfX6kiNgJc
bLS8iYQba/4kExfW2Im6lh418ada8WIAL32Dt/MeCrUl7YXQ6vZeBweToF3Meb9xeic2bqMSj5Zv
skyhpV8pYYIMxwrWkq6VLJI0EwdFlbIjqtn5pFyr9sHGi7XO2BoCh5ed46SSvB7Uqq8+4ytYpbuB
UNff5dTlh4Nv5nG7znvNC9dt6otqbdmS0Fed18XdZSO0Ut9h0+J0q7LQsF3SvTYvL7CaNO3PkS01
9tPgDU45rsIWuMuml+JMrIKy8Y0d4i2JDzvBtNst8RicBcOuMNmNR7ts3YE/O1i3CviUaOUEOJYg
MAPM2Rpc1ezsqGSxY6G1QdCiwJwPp8N6uJV8SRov6EiJ+qZrGzX41qqVbuw6DzTJ17GNNdziRdx3
boIO3/hDhHjsbfBCaZKUoK6aDNwovlXyF+g4wKctU/NNe6NbOTqcqJPq2tY0sZy/BmipT8RWs0W4
xRWVUckpnJYBurhrN8hIuVrsVeUXHsHuDj1Za7wPi9aRN42u9cl9BgQ1Pxak+REGO0ib3A62Uhjy
KkAVCyic2iHxpbL8MN0pRn3IVnlkGUO6kmOlrNCpJypO1nw6LcAJbsQ85VOu+xYeynHgtd73gkfC
mEfCWs0z1nGlI8LRFanX/9Dbvveg5mgC0eYk5SC4DiMvEQfonYFtrrK8DuvJRUpOlS924qOTqYMY
IAwKUhGOhgsLteFmVVIhKfu2BdL+KwU8EdT7SA2Zj7VakBH9githB5sUBpLz8/374uwWRnLjt8En
2RjV0llMw8uEWLzF0hclrlIwYDKQwlVclv21GQccOHKaBwvX4jy6gaoMrJZjmxwQ+ui8nAHKB3hQ
KSXfQt8q6rUnVKfcNlKg9c/IqRjWy/tvOI9w9CkuBJJF0A1OAzDh6Y2YhhgjOGVUMlznOKvGy0v/
CG0htS+jsuXMUaPQalM+/FhXO181euXb+09w9sIgnibzcwegLcz1OToFSH+ec/DEjzm2bY+Or/m/
etmu7lS9wM7vw2O9KvtMeo3Ae+c3s1ZhZDjUVvjYoNq6z3KjV9fUpevW9ZPCLhZiuLO5xdWDXJqy
t442FrJVp3Or6oOEc1sTPSpdhlsaoDfnHn/a+rYLkmSHIaH6jTA3Ute5FWeP77/pWYcDJDiFBLQb
gPajCDDPpwLdkDBPTupH9OS9L7kZUr7YVqLPc/yTpVRvNrHA2n6Fh6b6nJWD6KE3wT9orJU66r1y
11qe1C/UrV8bC3+GLCgnkhowHRBkWG7zKamSAIakKOUHNOdaLdj5KEihG5/aRCa3nFl9H29rwM86
BZ1wtKglhn5pP4nUSoDiVW1cZciByzjfrJwitcWegmBqijUWbJwxWt4tKmCeLU9yYqr6SHNN6q6A
1U4/oiNlg9C8VH3qEQQ0d4lVROq+yx0iISIkfynjOKvCTErzRI5ExUD5J47L6XhBwUoMBkN+SsJR
1z5Rflf7tWdrVb4N+iIBP9UJjoedqkp1qLgWR5C4FbnRadvSsHCffH8dna1hIL8Ey4AnEY6eHun0
cfpCVkWtW8FTVXnWRomjHsgc6rpGqFRrdfTbrTcaxaqXonShR3U+8ZMWCH8jBwRw1JhFt3x8Kci5
FZ5Iy4g3tdFHPjn3HB1JV/jbyQdrAeg3E0ZP/Alz4hfNk/Ok7qoxIfR9skYrOsAnCw5m5Uj3gV+H
B7NR4w/CWRgP4S+F4/7VeWRuNpVKSll7cV89KXXmYXVktslDHSReua6LTC3dajRg3WmJpy/0IM7n
lRRo0tqf9h/g+FkVoqONOx31/ZMRYDxzUYSOlF77QTqGaytFrnthXt9Y0NOVhgA+LHdUx+ciFikN
sqRru/JJgvgkfwnCiri9KuwUx5NB6OEFFQJk9TLsN5I1KOC6X/uoRAYrOwuipSLF/EIn9ZvEmnkU
xJNBPk+T80ftIIkS24/azn+a4KnrwTC9Q6V9Ki1tJahp7d/fO+czTXYBDZDKMXELI54O1nsqCt/V
4DzZSCZ8hYKg3Ia5ic62jPrl/ftjvXaOTk7WSWCd2BX2AQqI4HpPB/PMtHbMppSekjoV5FXo41pV
sEJ+1qETmuVxMtxlxPbJFZJWsoT7K+IDD3lBO+8q1yQhapo/k8kFNjBl532Vw6KfbKcxjLX3Zd1W
ynU05H58kQBdQ0gdkzDjq9/b3ef3X+Rs0oD8ExBQDUUahC719AX/+EK1wFHWSmXlkUaO5V+wNopv
Nkmhj0ZBZErrj46GlAW6o0hVv/YyZrOmJaWMTm5iPupSZDxiaAuszJSMTZHn9sJGmPbVyQeaVDPQ
NYNlMylmznvhAxpuWNKaxoRBVaZsTKyDYqz2CTLpa1opuhvyWQ9cu+FGjHr20bhyElSehNjxggAH
PO98NgaooSgo7EePfCSgY+Sk0TYWeKlcCiE70kLsc7bRoNdNMsmwmKZx59SCBu1TSj4yOs5GU6/0
dtRWYSPEBVNQAelOwwWczXw8Vg0AZ3rVNOEp5s4BZFGApbXTyerPVjVvbbsVF2VkNl+6LHkkI1py
5D4bjdbEVLGHK41UDljj00WaV10d0VPonyEO0HsfSxkfXCtzgp1q5UG+GVAnXqoIzqs9wFXMKUqf
CDGcqHN+X9zWZddEo/zsOF56C80ivWxCq1jYEG+8GdXpSf5kuvFJeU7fDLvVINXtTH6WGq99MFqj
32BlEK+zAdFGV5WK48c2IL5MMkBtCvDU/IFvzMZr8AsnJPWiZ6zMZbdw/HjTtkPitmExLgQU569G
l4WPxnanfEw4d/pqFKKY2zKun9PeLHdyPnY7kpLrnADyGkWl9oO5xiv6HTzPxHOYWG+z4Qhiw2Iw
xwG1zW5y1rDrrdBFvDIzc8lnavqj/jxaDIJ86tPTHuDoRE709M36cMI0WGjyVFaT4dOejIcAdYYr
H5vkh/e/19kk8qGwH0DajEuUjHEWnqJCaw7aaDTPQ+3ETzY6Lbawghzfx9rfl8JcuNam8PL0zabt
RXWTejQX6XzRG/IIPgGGzLOwcuvJCGWDGlovdxhbN1afbtDZAPI6QY/EB89LmpDIEtAWY8txHc27
oXqXy8Nop8mzk3HLuURxnjuSBa/6FlfohbVyPqucJ/Sy6TRzerE4Tz9gaRYtxrHGwHliOnuRRe2L
BfPg0Y7pnjciWzq/zsDG0F/os07qEiBSwC7NshpKXH4MyUn6icCN3f80gbiNB8kKA09Z2XHppdXK
GocoVzcjNhrdIe8DjCbSIsj8w+AZKBK6bcBidPPGrpN13QZhWmMK1qVhfRlyL6iuIgey1OA2pHmJ
4jYICVmrOETmWMJ5tGxooCBDky9pYc1ncsKCoG3EDUALGybdLGuQKyVJBhPh78FThvuMCuY+doZi
g5hT9M1Qhm7hy823HgwiShavzj2cY+Rtp19ObnLJU4tS+46YUbgCF9K7+NxHu4ju11LyPL8BJsEm
ru4JZ8aJApntdKwsYA/opMI/kXpszWMuOyGyYmIQjRSvG3x2sq0YC8rIamhwG67aABBk7wbFRBZd
OfVkFbGCrhZq4boC06Xjx6KXjcvxi1/BwsScFSBMZEuAxpDoT2Rc4FanT8vN6bexl8fPje7U3VEt
MJqFoNpGHT7d1HKljeZXcnRshYTnfF+jTH8ncChOV8JOAyhKIR2wIluIS2YHCsWYSZ0HThKbG4ug
eZzQkBmNkiTX91ZGIKJqrbOF7kGdTbbFJkIqaVflWbJ5/9Cc50Cvo0JidSzYwViczYsIiShDz4yN
+h5RMLA5Yefv49QpLjKV4kdpdO0lAUS71Tm1VyY0vRtsUJeA6bOdMT0DYCUCT6CD7JC5Il1jj2Xm
6U5xn3dRHq7QOFPsVdIM9s4qK/tTLQJ/ief3xmRT1ZtUEIBlkXXNFiw43i7vM6W4j5pBu027Pt9J
uNE8+cKp17bNkTN6urp7f7LfHBRUJJ03AA1naqJSAECoTrryPsGK5+DTq9jJShFcI6nmrSAztq6U
hd3CF54dA6+Ti2SYwaKiwgU06nSxF4adU32pq3so7XDNwpJDTgPCDJfyozrtv8cyKSfSPcIxeB7H
xKFU0uVQy3s/k8z00FBAkPH2yHTvchyrSmxTiGX0dlQ7VO5LJdSHte+pZejqtqTWcNkUUXzsskTX
g8OPaGDCEoKQmsMaR4huPV2R7L5rQg3emx3va0emmeL10cIGnh2Cv4eaggFGpD42F/FAVqdWOznF
9iUOxLXkKO2myfylYHuWrL2OAv2bw5b7nwBgdo3USkCuUeTpfZ8N/nWTVc9jIvWfwbr5CDEZ5UZD
zgMHr7DYA6H8/v4Kni+maTapG+uTDAQE1TkUNpSEFbZCD+6l0QnvuKWllZON7QXqeNnCZnljNic0
4RQIkDmBAjpdtzSg+lgykuxealEhFFVf3+AAEP14/4XemM0JFUJtAsQrTmmzoDFOIg/DICm/jxTY
eriilavQ88y15vjWpm30Yt8OOm3qYvI1x4B9SSxufvRNaiiwz7mQQP5Oac3pW8ZF1GlW03Hoy6V/
I3s5XWpZC+R4jQZ//j01hLd0V08b/o/AlQU0wUPJuZGBm5S1plPqjzIGqI488gu1uce7FDG2SpHV
tZqO2PSA+0nFOqZ3+in16ubZKerkAhRL/dw4fvKsIOj3M+Y9/uPI9V/P/f9CZ+329+DVv/+b/3/O
cpi8wq9n//vvm/yYfq7L47G+/pH/9/Sj/++3nv7gv6+D5zKrspd6/rtOfog//z/jr3/UP07+Z5Mi
ezvcNcdyuD9WTVy/DsCTTr/z//cX/3F8/VO+DPnxX3894x9fT3+aCLL0r//80uHXv/6yWU//9ecf
/59f+/Qj4cd2/+d/Z6UIjvOfOP6o6n/9pZv/pM5EiZtUHlA9YmB//aM7vv6K/E95+nxTeRatRXKr
v/6RZmXt80PaP6kWoYfBnT7FfyoP8H+5O4/lurEtTb/KjZ5DAW8GPdkAjiUPyUMjURMEJUrw3uMh
6qX6xfoD01ySypJaET2oqohMRSppgAOz91r/+g0G1S9fUj7gvQzeySwN0NpgZPjXmb25Rf++Zf8q
+vy6jIuu/d//i1N5+xzx6ymgYIvDiaf55x19+xzlwLPWQJqOv9hdnW6zOVljoKzKfIiNVu82Uc+r
5dbhoJkbU2+me3XI7CfOeNoHNoI6MSxmFMEr63U4DKQe9QfKtSQ7tqnmfDKCPs5E1+VO6tox5hdb
eJ4jPpzLMFxNqtUSKhaqVSHysLVxsTVJV2odeTY2i1Mj9bSJbRINXjmLiOBjlG6eWpWGgGWcLrpO
0aBFK72KLSPMG6bkQbIDc3YuOhNOYUhF+MRku/5eVsXoJdgpPC3LrNHaxXb6iAw/04Q1ZyNYJkvG
CYb59NjVg3XvFPnI6CiIkhKcIHLgi8Avj0Uw6lYrxizHZmEK8/bJTGvlOSpyRSd2Ks4/qh23WoA6
a6MIOuB+MSlDTWpV1PJiKl2TfsL+YzkWMRyrPSq7ehsr2ZWqN8wG+9FpDmqk5+k2bwsIsjjdl8Ip
k+Q5SlJpFvCO5kNjEkdMg9OxiEXj3GYuV1VRXIMshczVG2kYINM7bSy6gIm60CW2ID/JNC3wg6Kv
io1ZaNVlWcXhICqpVz/rbaEkojSz5oYxTUjZ3MrlJ4gy7ZperWeGqNXOvmpSzZTcLLSjxa1zgjzF
pOey6kuS3nzUSoNkDJIAgVi0NCSVLB+Vp0FSlMYNo9wOvDQau8PArM3cEXIzykKrEigTilp0vchq
vbYF/uLLtdnSV4oCQ+hqZye4wQjYToW+kcZC3Q1TOaqeKUMncktlse/zglGnKwWJFbqOnhIeYXfK
HKMKKGJpi0ePJXm6Lln1oW4repnMkNN4NdvAgqIqnbZ3h6Cv1B2Qab2ZdKecBD20Pfjk1EOTaOJm
TYRJGvXWHjvrXExdtC848HkKpmhNryEVziUerP4eYkVJT9u2wz31/jK4lpVAGFcYkZqHhTyo3k3Y
QJ6ykLgdN8A891jbPQ7RBFiWuasC5GeEgRlW7ht5pcVutEj2JQYhZurqo2VDFakCRRFBJpn26g6z
4N1SzwGOOXFjGLvSbszQJf8JGkFE1Gvsz9jrfi66yXmsJHA1V+9sUlHsVm9xQ3Hok4SdjfNGnonf
aOBfhaLue+wi5qq5XLRCQd6kJPKuy4cs9cek5LXVzGlUQUMiC/GcNM3fU/hEj1a/1JSDQ9dpgowQ
Y2XaOLHhOjIrBI6hdfMdg58MgLaU8B5hIq2EayIFnybTpDJze4gdHxnAFiS161OCsYKj11xMXW8e
2iLOvmdscp/ztqs1MTZV8K2rKrMUvIHjyRhUBktZhd2V27dlrrhpk6DHSJ0m60UQK9FHhGjq6I5a
baIJmyL8hLoO/pybMiteEJMkGfNdMmMMjHdtYiRmpSiJj18fHrcwktY6FHpXq0LvItpcLR2mTFT6
yHtqONJybU/zGLu1QWi4JwNWyIJ3tG8E5CIUEkXUWjKTPntMtl1MmwbdHu3QBuGWOuLDjNjPM5PF
1Hazk8ahwAaG5VALARb8ZsH9HnFilVfuAp+p2UQLZIlNUE+Zs5GHVP9UGk2t03VM8YPdlc5zGcj9
J/Y8XfJGOW6HLd4Nobphb+nuSGk1YzfJsNElSqJTC1/DB1nZBCR7jptiVsKKlUfWkq+cztTvYzOP
p41stvrnydH7UfDB+3NkET3n55U0jDsi2xdtG2Zk+571JuIJkSRmXtdQ9+J+z2WUnpi06OlmHNux
8pw0q59Jg+tcDh9sktzMvbqKb/Q6m1iEa9Ls3Ki0cp7MvNup4ewII5ANt1libisYJbfPcCD8GNRX
ppFvY5KULpayuExGVRd1HuwNbj0I89Eu52s0Z74T4jcaK6NQ8v6Uhppn8hrn1XCl1/LXlmPLRjpA
XFQOMM+2GskNXhCMzGg4AZAET7OLo1nFrAE5/EYSk9qqtv04rI5tY3zCU/x5bovbKdV4SavNoKhP
Sng9dPVlnpItE88kvUT7lglvFTr+jM5/kQtXCbOrKZ79vI4+NYMteR08v53VjHd9EVCXJfG000wU
k0VxJo+Rpa02RBbYl0WkqW5WG75cs8D0EMmx8R6G0oPanolMDrdJAx8MitjB0WBhz1q06TJ54LXM
PDXIN4QjEjyt6d6SZl6rzQcMktKD3mrSwc77OzQYxG3prVeVY7kb051KFOeAd84+BQUSUcGkDv0L
bMlzq/T7wXQO8AxZe5LQ1acvyyB3cGytec/Pfwya8CNyLPiVhX67BqcMVnTE7voiHeZByPaC0kue
t0M9yUKS+bVVqN9E2fTVkJLCz4eoddzRUAZLGE37UMihKHJeVJIXodRvokHnFV2OSSUfskI5jgri
grxQRGXoV3008tSw4sh06GHQ4kth2/WnRio9mvZvpen4tZzt+kTdybP9ULXWJMwlwgMpt9OHRdax
wa2uWuxclVjTxGLnl6xFmjCnPPajKSl90slSNyqUB6vsIC8payED8h+X6rmpc9uFCAfZaZE9i2Ch
uqzvBjX5xHLqgkVHe5g5N8MoN1RG5erFbrBP1xjdbCh9bmurPNZ19qRm0ccp6GzqaEW5s1TJxdOq
F6vwVuBM3QvJni7bUe49kmnd3iinm4HOR5DTkfplX49EQ0uqfsSK/autS3hRWoNyOSrKLLBd0qus
4Kk2Ie6VXmKnpygmIBSg1XAQo6xW6TlsOkUHRAvqrU254amV9LxIhldUo79kS3BQq6a6xQ6C0kRd
3GEibCi91gGfRKGdE7kim9TpGfEC6ZeULDq2DsNysaShl9YjMHDdi7SYIWKNmzyJPJgojShs7iGs
+Ou8qLZNc2rCIdxDqzgVkCorqds3AFtc+fjLEkeXC3bcS8C2MYUntJb7bjavrS5xKTBid6pkr8i1
W9UoZpdoBg+/fT/Srd6PqqVKqH5CMae4Fsl1p3p6GaiiS/Nd18vModLLuQmP+Ipfq0p+LqxAtBYE
X1ZUhpnXKvsM2SSIA5QWTlu6c2oeNqfe4vAV2SmMyc9Rqm6kpr2nyPgE3VA40deisi/07CaeT1KP
1V1R3gJbHUj0jIUxPFEESm7stPxwvNPCZbzuwwdi+1xLaTZB021651kqu4vZTPy+C4LLrDGA9ZIN
kZO5a8+B6NVvowJ/EEGlX0cE9hIfWwn2mGrbLuoiiqbfKWHr46wne8N6KFJ2PwdOea1XoaxsydEO
4SCaXpiazmYY0ytjYI92zA0Zs6zM6vI1xeMQ/qaxeAzdevyeKEbkpXsu2mhTjtXgJUtPiVzoO8fM
T6PRHoupQd2esZy08ad8jBqPj1aKckwdZA71E6X1sHPKp0mVqto15dmJhdnl0WeLCMJwHy6y9axl
3ZUyBnVEW9B1th9JkPjF1NoIEcu0x6KwMfP0M4gQ7s4Jvq8wnWHE+XHbydjRlyYcZkJtpU2eJuwF
bdXHJ33AcBsIO9ZxXzNz/WtjJPkTHNp58AFtgso3rcBsyEUki9UNDAMGs14UceMNfabsDHOQTdeZ
THbEzlItoVdBe4RPpJQCRb92oIHpv3Ft02GvmoFFzl8cjAkPpW3eoAbOv2eA24sI5KY6N0D6VJ52
zdxpmsLiQc6saLiQJsqrKzOIu2vLGaLIb7NBv62ws7RFWTl65kVTrqsimafqmVdLXgSmA428yQdr
yV3kOHDrEQAbCQxAyECuwtZwM44IIFyl6+Yr7KAGgmwVgoS9qcunccfWI9toeEJSyUZSvRaRFxRI
B7kydbZFm6Bkf3Yy1TzA9ZA+jkspnShM5vqYzmbq5+1sPSudyTZTVWuc2iQly5eX7vq3cIb/FD14
gzj8FI34L4gzMBSHlovolGGfDY7FjOlnwMP/+Y/sW/uvezzSvz3/67Z76vjbZQyE8K+rHtEci8pr
SOIff/kfGIVkGR9QqSGQg7SFpRpjyb9ACqgcH0x55bSC62PNoYIl/glSqPaHFQAHviDCi6HYamX5
J0ghyR8YgOCESLMEfwFyKhkgvwFTvHNWgXiBPS9BsKQ/QCqDZfIO/lb7Ng+H2Awf64HqeEDscVba
5IQ92lGq628jNn4kBdwG8zRvU1t3E6jwuOo2IuZ99xs8mF9d6D9xlDe4yRvU5M/zIRYOaIZRI0Tf
t6jJ2HS6hOV6+JinVb2RQpNM2vUPHGBiD/NyW+S9/PHnx3w35OESrlaz2IUzVOKqQ8V6e9BWUwuJ
YkG7m03paCiNnzOFeAhJnhYdqeV+U086I1Q2g7qIHsz2V6m1b6EiQuFhcsOWRku1DiWBpt4eP4+K
nks62efFmIUTw2mutXmj01CbEoRGmbY91k6zKi/7n3/yHw9skNa4Sii5/Tg4vcM6mzaMoHdr5HyY
kuIhlR4Ekh66pGC4ddpx0+rmrUEdWpf648+PTAzemzvNE8wNZmjOfYa88SM/NRl0aINNlN+kgm2d
fy8vP+/3uWu54XYQwYVxcnzjhNmfZ+5x5N2a++Zo7klg9iOP+FPX8SV3/f/r91W7ZlfsOnHd7Dr+
0/HVvXrdCXwN+Mavg/v12vSKnfzYHB2cnSy+nHwZH+fr7Lhsp5vpbFyG+8pXTsspvHDup5vxukzE
fK3uGTm5nbDcQVh+43+95pd+/drxn5Pbe1wnN/ZuDK93bV/aBG7gUnz5mpB2pt948lbelr68xclg
k39P9rVPHJfr7Jyd4SV4JGFrahVieZZPyn4+T1fTlXTMj6ZvXaiX0k7ektzr1n7vlvw2ZU+lwu/H
P3cvbTTh7JZr/aTt199EM+5+3x1L0Qvbtbz12xyv3tXHdpe5t7lIXNtF4b8NXGNvnqKtc9fuRlH8
YrrzYm/7b9z8z/uJam6lj0FreT9Pjx1Kp5o0m5uNd3UXC+VYu3ib3AxfYHxrHTuccCo/B987LrvQ
h8ruK4IaaLPsYr/c8q1+7Sabb9vTYRaRaNzbWYy70Ctc/KtwjEv81Js5a9TV/D/+vZxRp4mbCEW/
GDtR3DvXBUau/N0bdxIWZJDT+dnd7ucP7otH+rvPyQQfJ1S4h6zB783+Kz0fu2DQ8hugAtKFjdE+
TEOd7J2y2I7EPEK4SmbAV/tLx0z84o8/8uhAXHm0f/lbO4+PRTi02zqPsbaxyt6PGa+7ylSBOGCC
WQlTwSIuUBBMqVN5ePlDSbqvkVqFtKe8oSsPUzR4LOBJWujHThmvgiKRDwE36uCE7Z9/FCUd2oKu
0fv3/3v5vnrqfxnX8XY1eXkC0KCi9mNfY/N6zxsIlmJKZpCYGygzB0mXLvQiOicdoYn5N6nrbhVU
RlacnjRJuVSN5baN7c1S7wca+KWtES8cEvk5jLSLQh/vrKR4KonNq634oKTOcRVE9CX1YjtmovgS
6+Nj2+W7coo8Y242qMVODiz/WHmwgRF9nPavGW1v62qiFFyirakBQPTTBeK7TaLHPmJgv4yuoNT6
XVf5Qaj7pWW6nTnsMtK7oAKAb8KIMeIrDd9Npc7OWlHcjl15GLVM/PyhercDvVw6Bmw4ElnrABHC
/rsdILF7iK55dCOnbDUdWBSyRV2M8ne5s9pj3G0V43ruzM0UOr+iu61b6qsHmjvGDWMHtFZuK5vB
u93HDkZjnlAS+oZRTG7tgLklyCAFfflCX9Z1Z1RjYNewgH7+qd89L2tNxt6nQDOFlM/Mhdro9aTN
GBu7nUZjuUpa9Vua0/VFQ51vllC9CpCmiaTTDLE4LyBRq2x/fvB3tGtYJMjCcAdZJfarv/V7c+lK
74Ow6A35rlbQhcx6eE7AKI5Kj/pWRgK/gWM5iM4ogfTLfUxK32VqlCBR+TGC/nxp6sUTecqFF3ZL
JsKp+lolVXuXW03yixn92+v015nipA5/FA+idWb1+johv4vLjPrhrgcTZn5puLmMkjDWrGPRxo99
aogyrgsPnZDxiwdTfzvRXifZXBrUXazq2DswH3t7bGXMG1vtMNYg2d1DsRr41bDsN8SUVvk2agx2
HTXU93m6tKc8jiqRW8X9XGT9MYRzhi6xdy6skhW/ibrjoCsw6ovxphvVBgwibemu+atZRrWPm8fs
FrMVbzt5hjqXZyeCka/sWk9u6FiDe707Lfk4XyThwaGJuy0VcKWoCicM1meZjg2tZTsSm7UUhewt
RcvUOAxOsjkYXjhr9y/Pz281S3dlzj/v56z/vTslugEIxGtmAAQgmqZ1/v2fj2jXTulfz9/+5WZx
VX1rurfjXYwefvxlf3ZGcMs/oM8y4UPjD0bNzbLzx/hWWr/EvrpWpmu0KBy9v1sjhf6HUhJeumWt
tKR1ofyzNeJLqzBNp7BEH6Ig+/ytxuiFq/FqWXx/6u/rGfZLMnl7Pdn3vPB6IizlWw7MrBcz/vEY
D86n1MKmCZcAd17uawLkC99pPKSwNs7RxDGWIiqFbrkdO0u6s76mptDlvWOe6/raDE6Ls60C5MA7
C7Zof5FYz/FQ8gIoguzRWr9R9IsgvBuCPcGZoeUqqasYT3F0C6Io9SerOtTqsTWvS5Cv5Hpojyl/
HiWYRPFVO23haLlZcFzHhGp8Ap9lILu4S3ey9G2INl5Ov1jFLgjOo/PAFlfiUtYUotdPzTIzKAYu
xGQtu8yTa33Ym8pmCI5G6ZvF3WQIMHkVO8yEBPt9ND6pA/aiJVtk0KIUOONQHWl3Cw63yCeXz0O6
t6LLALVEtzfnYzhuG37PuDGrXZIx57kwCUxZsgeAEpVAuglntSt6TTPe6MZV5FzQZa4z72o3RQdt
vJyHa4IB28CLosMyPEolCBrV0LDRkmsLA2ttZw27ZvnkGSH+j2S0H/iWRf8YTTd9elcxHpWSY55f
Fsap0W/r9jbILpNoJxlukvoRA4hC4FmfLl6XbGfz0Eg7qyI94LJSNmq1raM/pCX/H1aR/4Ioiroq
zv7zteD2KS+hF/1B/FjZHS/f/9frbikfMO5nH1n96nALfPW6W+oHNuBVSgyJA3bp32+7pGgfiCyB
lgG58w/85O/XXVL0D1ArsDhkf3Kg1GJ78htAiL4yiV697qxBIC2khqyKL52e990mC8mKmeAwaXdV
XNfSoxQZzlU8hV0jcsr9fZoNlkklXTwVQ1qVjMRqY9MUTZLhvrlUz1UcRH7UGWzFKmFVrs1wNnMp
RaGJzrGaWnug4XrcxFAmJDe3nNYPxzFfQPJN81o3osVyCYhuU9IsZtXyEnUubwkE/dwMLYkVBX5w
X2QN3zTAba0dCZjQpLNj2UskcPViXVKzYa78Xjai59ysbAOouDAygQh3sTd5l1XXsabnm7ob0b+O
6jD1/qub/Q/IzVqtvb2Aa/iKBhl+pc/YLyXuK95Uw42NFwRSdxmZ926r9o2b5/qvco/eEsJ4cJDP
UCvCS4YSC3PxXbFKvkvXM9lU7vJCb3EOKJvNpLX9RlJBcTVmeptffKofnws+CugYmxG2blB63hZA
vZoXi8bo/c4kYY2iphweJ40oaKIGTMb0MEtTV1USZ1uHcsRdVqyR4FYNxB1OBUMe5rEJBUqhf80L
ufsWyCV+LoQ6kFnWWSNAbjiX+q0e2zxJaqVT+VizEbiTpuFuE1dFLooZjz6/zxEJurqBgz7hcsps
Cqz7l44CyCrYWHI9uWrxHqo9XauwVJKD4CQ5S694pl5VRzWw4PIu4/QkmQnpaZg/ak9GbDbfYcUk
NN46wy1BGmb/e7pNbhgJEqvyBNkCnP4fivwR8XXXT+Z014XF92Apj+E6jSB6bIdfb/zH3fqt5fR/
JoINNPjqwV2ZeG+och+fmFe10rdO2vRdv0YnvV6G+dG/l2HzgwIvlkw25IzYqL5ehu0Pa+w55dYr
LHpdglc0Fq0XLzW2BKtj7V9gNEswYCWrOpp3ftDAoew3luB3FgM8KsAp0HPQEpuAoJi8vn3VwtHq
41iRu3v8TItENBotwFTEFrPdaeq3iAQbkUxYqvrLrA5fapLcIuzmWkZQmpnerx5FJzJx8rMyy8u2
tbRfOQZz3d4ucWuiK0zDVaICleR9MzROnDo8q+6ezKDrSoGRl8C+WzApqvX9q9v3/7KarodajXNZ
5VZj6XeAQDdYYxDifHw/Y/MAg60JfdaXX3WW641994kcBGhrxYyjNrKwtfV8tWiPS21KDTPBh6Ec
+61i1joT8PF6qkvZzdq23shjX41M04MUJ5XZPi21dJk22bGJAgOUKiz2CtJGf1ki4za3ueKS4qRe
Ms/pxgrOqVVXx3RIqPXCSnOrNgq2UV8bnoNjxK8a+neAMo/PSutEP8AjjKXWe/L1HOBlNCORf7As
KXq2+kK7xhmRvF/VhJsXV46Ie+UAt87yen2utniyuuGcyl7eAbA31bLN2rxxi/7OwD3TH9Iw/uOm
/tby9N9tdMbT8erJ/WHhuSvTb9lT/2a9WX/i7/VGWRcVGjIsMnErXk1x/uryKPtg2+LcxKvEJvF6
0bE/EHvEW4Yw408K778XHecDC9Fa9sHxX4sA9XfWnBePmtdViwXmxjANHBfnCQaD7zAolaHYvJiV
fKsqN1p9Bb8b+lRxM6vHUj2O4V6Tz1V4AftPBJObmyfmYW2yWQ66I5qPcG+X6CIjVo/Mg+oQmq0f
TCL8DhmmdY27ZjMSjqq4A63JdArhM2ReqF9BzpyUY2deD/2lM0Js8CftosbMXdX35qIIO3Ep8xDg
JRgGN4/wLWCp1Vuwz26w74ip8Lo6xsLrYBTXcfxZUh7N4mqSL52FRN2rTL2CGUd/BzPHvFTSh1DP
RMm4edZ3c3iRhbfDBL4eifqqrQ805uLV7f+HhWst5N8sKS9XlBqNW74uXO9dI1Byd6Ud5TLwrvHJ
IF3Um0LdOmqL9dma4KV0jlfW0mb8KE2dcWlpM9QGFplfncb7chRmAEO9NdoedA9h9LryvVrZiqK1
KyKylts0Uh+UXrHPRijHx1I7GnHyabTLJ7PS73Pc2KGINltVrlTX0LL5tkwkbxmU+59flncgq0Vv
gSKEC4JUg/N5L9coSxvWnYbnQqNCI+ir2NnAjPzUafM2T8wDbhTSfs2K9l8O+z96xQEVenVtf1hx
/hjOXz41bUTR83rhefnBPxYeZpkfQErZQ/V3dQ6T7g+rkA7EGxxpHX3/3W5SztBn4hqEWwPyYWRR
f686+gckPeij0MLQ1a7L1e+sOm/rCHrdVceOepeqimNBIn/7bI5KnuXwqPJzMyGoUWoF8qJ9O4ym
JqKptn+xMb599P44Gr0tmDT4LVOZ9WxevQlmEo5Ihar8bMVtuslviI+7GjWI6Vp3WWp42VOIxLtX
t+QfVoF/OCZBzSaKRxx58Dxfv/7qmHkSRGqfT+l5mC0YmU65m7ppW7WxLw+ltaUhPsbOr8bo/3BZ
Mc5CykdNAzfi/WUdzMHpSyXLzupiLLuhs/dwtD92kn3MYvPPNwvw9p8FHmj0+Qz/3jq4rlRNCDs4
4Hpdf2hFEXsWNG2yeXZgc21sw2PCZJOvMwmFuMw2eY5N6oriUx/eKslV0p/s7kordrgHNoErh57a
uYvyxMqcBF4fPdvhs13eT/XHqL+Wh303fNf0vb0y0rCq3WTJnd5e4aUCQR+aagxLNXKbfGu3j0sH
4y2sYCi56l3f7NvI0y+SmzLyZ+15Lu/04TYqTll0tViPprRdKsDBbWCcNcur1BtZP9sG2VMkSdaq
KsbqppOlbRp5vbWLt5O6kxDOSbblamc72Gtb64D/CUR4UVpXzsPyZEawGjt3yg7xo/4x/aJWbipd
L8ZXfEgvY7NyGd/U5TUcNVfPv9ny42zfGvZTDdF4HnpRVDdq/aVOUq9l5F6p3/Al7AysSB0R9ptW
2w8MOwk5QWL2KVhugsKDDycT/mP0A5/YwAXtE6IYoWgfCfFopgOmpgKzfeEoR7k6VPg3XBexi80/
GosyDN3Q2fAskJPapEc98KzxsYdHsIKiXlzurV+Nxd9N9v54SlAVWVB8LHrg90paQkgh9o6gvugp
YOGZgS70dg68WdaZcgf4pdltzMhzZFpChOld2enDL+ZsP7wXvAzriI2JNa6EP0ZxW12XQiLTz539
1M1d5K6OWa5ZjY5YBVbez1/9fzoakfQsa+z/vIQroPLq1TdQqpJG3ZjnrHfuyW2NMMjscSAYkgsC
lbpfHO2HhYZx2Et2BH5jKL7WLvn10YLRGqRem7K7iQpPaBP4R2fdW1Ww70bIFE58Pzf0kj//iC+8
mDevPkdd0SfczdhgfmgEEYcUsp5a6V0zG4+dtYvywb4nJ1IWCKBqX0naRTSROfltOu6YZPAsV9Ed
+Q435oiMpO1tbZ+TMOVP8eCZU3L++flZb0ErHjoHgjytEE8caBxZmm+vSqwaUp6qoXNbVJdWD0fV
xSers3eG6jmaCxFel3dzulM2014e/Srw4IJHlc8QgIcQ9ngvBogFt90ukeBk5JfNUTnUe+NgbZkO
9I0X1a5zafZ8RpdvbKDrQvgYvXoQCi4p8GyFdDA3MriXqEHcn6WL9lDuDHgNp/ZLeBsd1GPzOTuE
G1gpfu2TpVigcbOEknjB2Xj8+dV4wQTf3K2XqwG8jCICc5D3G2BY4e4016lza98zYtS+huBdqih5
BZg4627w3TqW9xkhwfCBuBDYKQayVzWb2hF9KZqHOhCofOrb6nI8Jt/KL3wOhgKkHPz8PF/wjZ+d
59rgvnpzmlAex2WInFtEDRc69BfbjeD9lMdyJ+0KltHvUGC1T+lp2QQ3wyfy3S7mQ+9bAqwvVbcE
lgaX0R4XksBVz9peK0GeAZx3Tu+XmSfVXhZ5VYRC4SKBZzLdd5FHXzPWWDgIg1Gs4Q0IoBC/CWtn
HYP9eK3AjZol0Vmiwr2w9hj+xJFX99vMxNbvSofLY2za4BKi8xw8yeUjZIGidjV8dz9lp0CUG31X
bZMbZHFXTHfK2+Yy2f4Kon3JbHl/3ait0ZXD8ScR4F05lUJhy4NosG/jB/mgXCl7GAUXjKNPqFx2
0kf9oRX5DbTbBjVlyqReGHDbWxcDCZQNSeeOn/PJzwps69x22jfjddNsMxRKiktyDj+XNdve9q14
sxhbBtUFSbKjG5PnkWxtjKUr0RdurftK5LYXyRG37OIz+w5GxlJ0qCteuk32ub6VDv3e/ph8Nj8q
l8MJxcg1G49Wi+QmobO04XqI+LaXUYncOsM+YhxmsXHukJQwwZKS7biAmvgoxuQOjEb8yobrpdP9
8SpStWChCPj0Hn2bE2ocOM/2bXAZXMYP/QHO2D2iKi+7IP9LnnyJSItyE7WuWbgoN/NLc99vsmNx
jLe159yU+8lXNzpjUKF+JHI7u/xlDOBL2vjrcwQVwEIL70Xmv8AJL3DWqzek0supXoKaeBV7G+fb
UjkkjrCbDZptVCIq6/8xZajaOj5exXiWVfE+s27M4SYp9oSDmyODxEfdube7Q9v6VnhpzK5MskIA
Pdutv1b2Bu0mDJ/u+3wVBZ6EMO8GdxzCPFRF6M8Q/52n8Lr6rppYF9yH8ye7uVImn69rjZvNTFsQ
SLh27xuWO46iVGDLe7F6u5ReW3vzeCiTk5b7TeYF8TaLNnG46+AAalxghdfO0a6y8jDI9xYqiDk5
Lcwd622UrIss1V+cWGIpTp0eu73leGpxb2onx/F4MYf+GyePsYEl+8nZbgVRJAqqwtu0Pyao1NKb
Qdqa85eZWhETq2JpvX4NR7c0PwVEbQxHZDofkZPRy4ZLSiVIplQuJNZIjeHo5BZRKuRk2XUINw3P
hL04RgoUtIt8OlvRCma0drwZ7IfYulOLSeQJV2v8zVKGUR/2X+urDghEC/XuVQ+IpjLBGuUzwsFG
jFOyD3C18utAbd2ltn6xc7wvZbBZQpAALE03yKb6vriQ80Q3sbJszqFtP7cNpZuWpgmqFgsApVJ/
4XL2jou9BjgAyZPHBXgCqG68d53sYhSBMCvD28TMa9Hj0O7FRfEViGyt8w9RomP9vQ4SB+0irGsv
HUNPX0L4rpV1aEot+MXF/ocTguOECwwnBT/sB3RYGiHKydEknxWbUC4MkDcUjujFzYtQ6zMRhcG2
09hUpfzGSaVTXFs3hlkysQrlG2vWs99sZKnwKGswEKHqwizzvYEIaxPacFldzkEzbvWldyMd4qdZ
1xtnUQBt8jIQK2n+F/vyihS9WXQQ8WMCCjuahhZKivp2W55irbPsspfPfVy1PlEbsjsg9kFwwpP3
8xLgfTWLZy5FClUKNEAu/HsIWwozPQrLvD93dSeJMvC7CV28gYEuneVnTUtML1X0zc8PSnH+wydk
2gLaimMC6z6zgHefsFErrakq9ZymhxJroWQf/V/2zis5bixb13O57+iAN68AEumTyUxavSBEiYT3
HjM647gTux/UdU6LZIUY9XrjVKlbVUWKQMLsvda/fqP+tFD5JcVpRvsebzrrZATf8wxFZ2/Z8cyi
IJ5MkazExC6LZ626U9uLXyImPI8jyqTrVD5MzUvV8pSM1zA9DO1LpO/V9kC1nOT7ZN6Y0yavjtO8
KQUbNVyswCBRGjtSM+cJiB51tBNvjQrDeFg0SLgl82auV9G8wQ9nLG+NiLf+TPK7ppPT8CwCiVaq
cKrmjTodE+GtoOeYZY1BNPYCgmew9apPenDpLAykHiqDTmhjcCLmjRB4svIjLR60aVWMJ8T5g75h
j+uN2xS+jravMxR0b5YRUw8cdOvGNPjQmStgTxT1dp/uWPlnAd32oxnfy/NJDi902Oj6fD5TxFUU
drL66ndrtGhSccqV26i6S2lv9XYXS+sQAW8/bWOulcBGix2lcIjazi0zc1Uj8Fe041R43Q9Mgxwz
/y5JXFPtWxNGjhXYpb5O0fY2dtHc5hPNzqaOnELbluYKOJn+WTfu+u4u5FuxRnBq5dpMzmg+dJYn
KStZ2YBRRD6N87JWN+VKifeD9gV/8f1gZlnXANNw4sC6FCrHQtR4V9dWUT4EhuarlzDCRVGYdCwC
ShPKdqEgotOEGj18+VX09adqmjQcDHhQtLCQctiPtUI4B0NHMppymfWfWERmxEsUM/rewDaLfVK9
NcJJTGx1ZDMNbpV2Fyg7P19L/lGtHtrMY0FpxmfB9FLjmI1HOTtFsoiu7hZDiUq7naRvPtJc1S7B
Eyga692QroiXq/XdFJ9JH3CVmCs77Sooo5bb72TjgBmHck9VN59939GtW6vvVmJoDwpkJa9XPNl3
sfdtTIhNpKuIu1zcjc1rkHuqtmrTVfHT19ci1w5u922fHE+zgoPHTRg/FZNmaynZk0SgSN1hVm8h
ldtG/WAou6AnSeMmVTyUuHn0hVkOTmSflg6MzpnSLBoSE8TvQ89iNlUZMB2RL5GyS6Klo+oP6VY7
+6vUGd56UsiOc2/XT6rhSp2DdWAQoKrT7d6/FefdWFS2l9GSjsaxZJKiviz/EsSRHWUPvu5kvYuY
di5dWbGZf1hU7NfpVEAUN45hfrzBVQJenNjlVM3qFpsKW5leR5R3ifLUYZFgFPx2KMZtJpWe0mNJ
8M2Kvk/xEddc3XL8Yj1FV4R38rgRXsqz1ByxtZCCfdC7uf7gT/d91ztmUNny9D1Qb5Wyp1E6qvNa
0G9wS1GoA0QpczJsQsv6Zpq+Q+Sz8PRCCi9EZL90h55hh+O3F1EAsyscodvlpMxUoxsQdzO7tb4O
FTxa7hrYdX73IkWLnwr5IvWdaE3LJZvoB7tkI7IN1EeZ5jqmh0cYFDgVju46QToP0qGTj5Wylgdb
F0+4T9XfBzeQztiWlDOiEOGY6uSPVDeaf/LjwY0wga9/Kqxt4VHuxk3U9g4k8ENenxvtQQr8TRLQ
jpc3Vbv6riWwGbsXTL4PXRttQ3xkzLGyy/ElltzMeBV1RkkZiuQ59KRindeNPVee0WKH5BiZz7ru
KUaxtEJ+vZ5meaXj49YvAy71Lit3/rQdE7fswPW67hwok53pL2X6U1PuZLvuXWFca8m6i6iZN/Hk
BiZ7AWW+V5j2PTdznX97kF+EEv+GdeZ7kPbji3Dfia70M4g9k+al8pRhZRWYuawI/0jCNftBf9ue
xpkW2Ot5y102mnSNO2bs+ca6ENFVZxgd76bULe/bZA+s6qWpPa9GxCsYuwdb0T2U6Zr0nsDJeeub
Y4Ty2fD0jeU2K9aH8Jm4nuJbsLe84pR8F85VaOOk2V/GVbcdNh3o8E0HloqcCdzlQpgzfjb4zm2q
axRzdpPKXuZE23IfP6pQeZzptlZd9TH/wnpZ+lzg4moIrRvi28L+/0h6K6jls8TK5Utcx+aqj0rR
HjFAoEEMbei5kdtJWNyIucwLCq4VpJ1rFdY+1QF2ogoxkSrdYwp/wA3yiz3j/fiOPQP8EDavgiIQ
keO/3ZV+6/Ssqs4iAb3GJQ6xawg0uXCTvI/+aUXJR1foIgykCIvb74edSWkjvzLjSbzEyFbsUuse
xFA8q2JPkz9/b8X5PMRfBRlLv0x93xWUYJWAlkvMNVf+k9xP0Q1BjuNJumQYWSwpTG4mbgCiIjTB
gQeRH/x7VFa6tMnlUyysQ57T+SFljQWFL7fmqxS5Lyw/ZbtAFl26N6RLEBdEOTwbFYkO/SnSWDP2
U/ja6ed5eJWyJ0QkYvrSd+cqRtv2kPdv0AJNBRTLgSJszDZBWUwaktglMpSaUwKFxzgEY0s3DrEw
ceoJTfaqoJKKd1G9xdFgRPffQQx3eGOwRODVZfKAzbwJrOxpjrqR9wAaGwqRW5TxqNLAC12gq7Xk
TQjbeg8K5Mm89b8Vb/598lY+FSvNLfbMUfg+pkZetdJX/XPymL1Iz9Ve2srfpluB37Xz4DuRCPWH
MYrNjJ1febCZJS+ZL72wmfKtYhzG4TZfm8qmzF56TKqz4yjv4QkL/VGMb9phS4iVjajUjspNrxGR
ecCbKXPz6sALPsteVCE72luAOMEW24AcC4lkPaIlx4MhgHBMriovNOqRZybt2TOOREaBsY7NME9Q
WQLtdLSN5+jlz7U6je7HDRenIjQe+IAubuKfupGphchqpt18CRFsVptR38TxQVU9afSQLVFU8t9V
LCWiLSM4WyydxT7yG7zAWl315R0etF1xAos35yPh6qCMqrTuIxvHy3D28EsIaN9iOyid5pI+C09l
5hSnxqG4BiFIbf3a+qtBcuNshUjnOj3pKWQFryhs7VZ96h+kt/CSP+BhqdwGhxIhZrCrjqGX8AOs
b+ngYm5VHPybzjNWnOM2fyi/aw/9uvCS3IaDnVxZ7t80LH544Gpb0t1IcrvSxiKs3IQ3xiYtbfF7
Tr7YRt+WtV1Ld/qN7pW78FteOKT1patm276BBLJxYtX/rB0TTu2oHLUVgTmrbJ2sdbfxgoNus5k4
olev6GCE7zEADS8UidDfwFrEq3/w78QBvAPUR/wpb/F/AeNBSRnb1REF2EnZ9Bv9J6Gu/arw5Bf5
Md5PmE3c5kCfdxVWMaSRMNxaxbDDMHmadhoYqrSaUaEys+p/lsbt1G8n5YpjxlobD1boxY3D1yLV
XjYFXHsu4nP+mBz1ZwyCOm7JMbuvKptfRrniV+27OkLTwhslR2rtRnfCxMF1d+Bww8Zq9r2wN/tj
MYigdU8NalIwTNb3l35jrM3MaXFiQgYXriPF7W+T1pHuh5/aa3/EaTQyYfQ7A2JrZpTJCgRJgFWv
Y1Lm+OgCknWjreX2lKRH0fQM1eWbi8RBfhm+hupCoNfxY4hdc3IJPve1nW8Rer1XJE/DFEnZSpJn
FrtwuE2AWION3r2pEfXUVWFE3G+iat2ox8J3lOZmoDWJEegRuLDuDNss10XhtgNLnT3zuPgOwDZD
xIGpBeM7JpFf9P6fIRAsd5dJD5EHKiXuLxXzb/uQqtWZafjZfCFeqbONgTfcj7CpSnrmHWFi7Nrk
ItUHXe7OOdHZWia7An+h0NKAeJXkix3704bN6bBtkJIgIwVj4PW+laqVGqO2LpQu0pOVW9NK1Eom
rAVjjdH8srb/vAdjWUBl8CtFCWjgA9gmpr7SJ1I5X0Y321S77jQehgd5FXvWajjzahBNOGMNFO66
8a5MnFpeSUDE9/JZvZti2zyDksf9GYpkDGIu0I/QCXuRZTc5mpQ19jDmj/l+Em1H+460Hq2f3jrk
dKeFC5bZ8GyfZWOVtTdp4wz9Cn4yG1QXr8bCrWnLWls8x2/Li34zPXf9RonvAvWEx4jC8nyezpCe
n+tNsM0O7WreBetobV2StbBq99NZdfH5PpaPfN8Ny/tD/n04lCfZG1iXlJOq2ERGGzySvtvEKw0B
ab2b0KUlx7k9j8kxUzkPVz2PsQPiq1bLcugrjL9WgnErseVIjmpwb5zhLNwva+NRPHP6wbeCMvxe
PDNfE5+UN4E1Mt2DExuB7T/PM04hRC/C/7L1s3LRXd0tHMnGsfFAfeuhBnVxIvXmt5pIZcsW7vMX
K3YgOHK+yf3Ae0fE7CsXellqNvNOfwovTWFHd8UdrZCwK2/Tihe0Jx8Q05yf1nkQHFVyhAGXQLt5
6Vm0GCUlNBh291as8mN1Ez0Bm+zMU7ezNvolfg3Yn4ddfUjvtB/TTj4mL5YCcGwbBFYuvyO3ie/x
dZItV+1ooe1W2mvYPGnOrB/S/rbx92ZzGixX8JJil/abCUFuf9u150g9BioqXq/TXUFxkdsgDhZ6
lgc3FdZWs7YUV+g2c7SOQlw0HVAMtXT0bwDWesPC/YtxF/O02MmjhZEFi4Jg66upPZfdUUbf2Xny
dJHVY9I4oe5g4SDkB6E74n8jtL6TaEcreiiDnd/Yxhe47t+8s0wqIFtDnjZ0yIbv31mzwwPEH9v5
Ms/kYAsKJmp9Jo2234/qqmq16R+vEdYvVaux2EybvLzvjxcX+hQPg5BcfABlp41MVswax3Ix+TmZ
gv4VSPwJAQDcoeYgqU5CuMdi+f5wVlwqfYc10yVu/NKdp+xFk/PujJkErl/tDxFnxWiiSwrbYmVB
fDDCEWlanrOl6mxXbSaDPTWM6idhTRpB6JQ4CXjI7378uXT6eBu48qBBC7ou4rKBevr9eSJ4F+M2
zqJLOVsFo52Ox1TXW5dmx5kHudv++XDSRyx3OR4Rv8wkFxqE8asL+G3nSEorm8smjS5mNA/7tJoO
Y+ybXtJgERBF848Kj9PVFCvY/pgzg5bQNDyg4dwp1LTe9zU9I58H479Y9Te6JWAEoZXGoYySL/Y4
69OVgSK5WDyTe4N/AyzY91emyYTKTxB7X+VvHcfDlKG30zvhRl1rV39t7rCAuWVeGl6DXfGqPLLU
MxSNvqWJI2TgtZh5ejo6wcLD3QG4JoUA0Z0yAJfIEyIvSVxKEs13ZaAfKWL/vyIzVLGmwud9H0h7
zN21ak+VV6VOjPBwYuDkYTfVoz438UJJtxIWXTVFhMfo0xqor90KBZ8MeHsroGCk3I9XUbUCE6AQ
mfb8oyLY0Uuxmm5xLawMu4d5QOA4bAWs5hiiUC5Ry7EfPbasfnCsDCeKnTB2a4pAzSm/ypr4RXr5
veVbjGUwT2esw18alOP3lzjBhAf4NRWvc1kfsBVOMFsZscUM2ShLYcRpqtC/9zn7Z5lQXWXijSr5
bzEyoS1DkfOfH82PbyyaWwV/60VLhawNd+33J0MrHOq8svlVliOJKU56o6pDv/ajH0gaqFrvp77Y
xMNofbFUfMSBfx1XRdPAY2xB3f6wUuCOi4YJY7RrbwkeRu2YfY4xRiC6b2dyJANmQaD+80f9/Ggz
ukLwQsPEhOMXQfR3SoWgSm0jKVV2RfTUrwiBnxQd69CKaj7OEu8fH2x5kdDBwL8x+bTvr+sYjFpU
YqJwlePqiVhMCmzFfC2k7n5KSbf+88E+Fmf8eEAEqA2Ug8u28qESVCpFBNwOhqs/J0BueUOtLTOy
+fNRfm0W7x9c/CHA0RkNidBiP6r6YoKIG6nS+6t5BHQDerXHuxDDFR1zOl5/ij7HpOmNNmZ61ho3
EFdYAmgQWvP7LtoW+T4OL4J1U477UlvF/rqwNEdLvVRbyZlbtqtudIfqpNR3ZePiFis161FwLXXT
JG4beZqPs8nKoFG09hh0TCrOrRvLX1kaI2pXeqOdZGo9Uiq1Dlmi0V12Jz0YIyaTK4x+yxO1F19P
HxJsMdFshiupcgKqz94h2qxgZJieCmXVRpsxO8WGh78iTfwcOPgF9lBvKq9SVoGxjvdtthH9dTKs
+2O+7r64yJ92CvYI/iZpiuUBd68P668qClkYpWJ3FZPZsfT+hhkfvhekXPdt/YT/5A0W3V88Pp94
iQi2LI05M4/R8rB+jAvLjXDIU2S1V6Y3MW3g6E4Z5sMYo8Pt6hvVJZ8WSKgfN7nQ4s1TlF+Nlz9/
bMLl0Oks3lsSaqrl3f1tgxSDOcBNdMyvqaA+pFEWObUa+k5c5TglxbLsxsVbZxRfea18XhJYguFj
Eu5LRqH2MSCiwbqvjvqyvk563exacy3AxdNCTDWkQPgCX/ybq0xuGXGhLEHwBOGZvf+MQit2/lAX
HGwwr5UobRpM/xgJvCGyKoS8ZLclVXK2GCGlZfFFIfg3R4d5urjQwwKkdf1oQV+w3+PnOdVXIRct
ZhYz6ezBUem0ytWi6DgdhiqOGQIGD0zmnv68cny+zOT1oARGuIhNA0vv+08uq1EZ9GZeX5us2VeN
TF8jkghed7o9Ws2X6xQ/7f0yxdGAxbBxWVj9H4HsRRoIxU9rrlAr2g1A1tBuRwHTzU7WHxS0wY6c
lxMD5sT86kX6tKuhIAKNW4ZgMqwURX7/QUM+jSGUTMCIr4LkVhMLDx86765dK+zzWuEtlhlJjy32
BBYbggNDlLR4QmqtAApmmYpeO4ueMaj6tWHO/ufb8MnmBoY64luF3Z7BPp43Hzb7uEwFyLiBeJmq
1nSCcXrDZKfx9KJs8DVguk8xYEBdZ5RpJWQ4py1NdBU+tpHMsAtdsdeaXUHKLeVeiVGclnarOoPx
VsZfnOqnJwa66uI5IrFZE4X68Uz7fB70MdfLq4WJLAQ9JiZWiXzKl5MfYQWj7M9X5tMGunCyCd3j
AZUWiaXy/r7hHtsQT28U18kYFSjl8FZSv0u/eAe1jyoB5CcqFBpwGwYBMHE/LO6DVitFI6fRtYKs
FtmZJT8r0nhpwnkbEsp20FXYasE0MwRWEUvqGudhCalyHDv9xhcD61z4VkJWM/Se0dB2vZ4Mp1KL
lH0igSno85NqZox261i/sUIB3hCib2+Wf5gQeYXQf7GCUNhyGqClgMJyOp4wvQbtzi3VSesJtgHu
pgm2i3gM+8XFynI3VlpuwDyr69IQm9sOdBS75P52NlapL1sXaAWT1hZno2qnUxt9UZ5+7py4ZNAQ
0cewPbE5fbgzTYRJY9ek8XVus5hMMUbCvVgVrpFKhSPOQH5R3Pq7rkvOLOZ3qL9QqIrWq9iKx0T2
V8qo9o94PDhzDQ5Qy1btkQ6ufrFryx+R+OXO0tZBp6EOw4zmw4tfyXlAlm4eXbVBiNbK0Cs3BDoJ
q6BvZXtC2Z92fgGbAF9NBuRQT9sOgV7IA622hVMDBJyD/Dkj3xdL2+iQ4fO/TdRuHSG8PahCsG99
Sd78+aH/tOfyCKIEwN8HOobGu/b+oVe6vMbZYugXRpe1VngoDszW7ECEum5auAen5ti5//yYLJBL
vYFsk0Xy/TEHmVgC2ezrixy3P+a0ec3C9DH1ky3pFWyCzL0EMfT+fEzpl9jn3Y4Ac49dly8sQCkr
yvujJopSy3rajpc8cpUct66rYXUocx7y3A5qwvekJy07okNqqx26TjmEmxnZXBV61MAZqmoVERoQ
oOeZMkdEkxGZjavQqTVYbmP5YQcYAZfyi9FC/33RR4yXlX0N4If2R+5vejkBENvEuT1lF3k89bB7
ymTjT+c2dY1plSf0mjRCD02KU0R5n0kvQ7VqGN912la1PCt8W7xtQpBBfe2DqGfqvV5szMdcd4f8
SVH2A0IbyYYl1Zw1c9XhIj9A+GFMqq8wirAIe+jGtyW5CXQ8q9x83CbGUdVvjPreB7/TH9VUXZnJ
TcAJ15cJzKzAKN6pcWvUTlPpTqYtPLPqMvCKtK1veMZCM+VHrbB+p202sUmr1tJXws3PuwBuqLxW
eIlIsC8/FsMpESZTp8uskIoCc2IE3PSjUwCtthj65ItHkzWYx+DjY7K8CRa7weLD+uExibQsE6NK
HS6d6g3ybUGCB1EEDTdPrBytWWkpQIH2ZJjfrfLocxML/xq2T2G3a5RnRX2V1NdxAOIqz0H5mgrH
0LereaUmj3O3hvPWFXtfZAZzL5n3EzEpavwY9LLTEgdi+boXMSbDP771mWhAqujhjAzJ1u8uQ3gs
5HVgPnWYQU7lT7mpnVkBv+AONR3qX50sj6rkeX60/N0U4iqPmmfQNYJKwNVBUsam3fYhmTMDBjTO
AIFOHXC2VwdAOYDlpHWnHnoEszSrQM9AIE87gUmKKvxgHp0ssAXlVdJ+Ev5l59LZehppprBrtQmj
Rsyz9oOnqsjWPac+gWfXfFVeDN98EXz1AVaMLUaTLTbsJvhkZf2z9g3pwAAWj4nDQw9ZCb8T87Yu
L3HyU2V4nMgWeMDWDFPbCu6s4Daqnwv9IsKYCZ8KuDv6vsJYfUZQBNEtiy8+J6Na+G6uu/IZ+hQ0
5tFNFdgTPLHdGj99E146SHS1NWV7fijY8xw/tC3LAWdhjtbdy2/SFQNJJuCSCrkrOcgoFVQSZtws
XHXlrXDLVLB/UfZj5oDPR+sid9R6RUI0SJQKjQO8Bvaa7BYw+dgkRTcxXwb5QbBWRbBiFpSFbj+4
XbIKFKcKXb1bGzEBkmuL3tjfRdAYh29WAyS5lY1tNXkxmvFFjTcRAiQc4l//eZxu2hoSOvq4ZnwU
w4l53HNXPI/McWHhDqFrPAw/Z8NlnNeZa8SFDGhr+c5KdjiT5/IuaJ8Cc5vO34z++8yTaSJeMSk3
lll1F64S1rElm8gLrDVWpIrpmuMePjxLIb/y/lAL1wRmVLKlJxvlXZJCHDhk3SouTzpEkbx5SZZ5
8mgnDf43t+Th2kL5s5du+/Tqj9eYYWOjrRCLmPVWZ0cvkvs8POb+SZHWcrAOs50arP34kOCnke6q
bmnvlXkDOzKfbyRiQiSXnKJMu0zDI0I+pb/vUi/bdsUNEZij6pXRXZ0gDbxI3blj8O8/yrwe87jV
8PE0DxDZM20j5xjnO0ScVDudgWTxBdCkLrv9h4UEF2OZHg+/b8q9D3V2nxdtEbVTf5kZABJPYqQx
xsF5O3mTJF6JCRm2c6UPN2qLxwam24d8lHEktfxwHYqgKFUngwuTjcOLAGOuSih/jV5pHUPP4DFk
PiMUu7P6OzPO71p/md/KxSo1RNgPCxEsh6yFkce4rsYABKYvRa9v2KbSJc1RCx+tViHCw8gq2LI9
uhNzpVetE6U6fM+5WCc91Kwv9uBPpS81EYrDpQ/ELlX7xT76rcEXSq2JpVBIr7IvDmc97N1KyV1Z
9XsbgT2bcY+YxQxexq7BsEAMuq+670/3hBNY9IGL9nHpvpcT/O0EtI6Mk5l8gSvNm3oIyjNowOSV
rfoWNVAH27YjuKoGHK6ncXDyZP6JaJyZU8mD/udr8alJXM6EuGaZ8Y9lQPp5fybDnIbEIfXZdU7F
Z3xd2LsnOq6CUnetyyfNYl3/8xE/l6fLIXVCJaDwa7R/Hxpw8jlSsilUoM9mILO1yLHJSYwfSmmZ
50wNEE508lavMZgyi4YIM7W+qUf5TmEz3FXmBKNPz+4DueaPmVNNCZT3DjlrtiW/GoQPOKifxy+u
0ofMPHwRyEJfrEKw2mJyIn4sqaPZj5KJBGFocDwfvZSH634knWjwu96VhqhdlWk/23JAu6TD1o2t
LDi3UCwCxo1dnhLEG1jSehLFbi13qq1VTeEkXSB5S1aNp+WFtTaNRQOTxZAxmrZZN1Kpb6YC1lUY
Rj+m3GgOk5StB9zWv/h06scVgg+HJJNbQjTo0pC/fwaaqRz9Qp2Tq4yowh7M5m4S480Xd/1TPfPh
IB/uOp5BiSwnPkSaRmTQMRuZF0l1CY+G/1NNFH8GqVW6ngLFpnq00hvrqepu8jEtvdgQay+l45YG
+Qavo9weeihfTJ0cESqDO8cTPFdYvv6IdinD3Rfuvrkp1QBZQikYnuVyd5WvSvnPb/ECpsugWNjI
wB7/8BaXkamH+OMJF72F2FQY4UzGEPEplhkM27CkadGpC7rgoI0LvBsEuLPzZyBoDeYXt/CDRdWv
B5TJhQ5Zchlh0KW+v4etpfoTbZJw6SrMK1ulX1ctV1GY1W2hyYgU5HLyZlh5aqJhCzcpN1bUUiSg
k1gFGkWYljFpiTG5/fN9/9sTw9ML7iCvu/IrTeL3pY7koDxO61q4VPjZOG0wXJTFWrtLSUodB8S/
efvcE+M9+tzDLBT2IjiCY0ywpHpSVRxFCK9FNj79+bT+ZhGii2fV4+7hIIYZy/vrVXfEy09BGVwJ
2cpPM/2srnRrPzWH/Zz7W93HMbVMzMAZ1VF0VL7L0ZtS32M1toqF/VgcFKakqpgLmwC7b2oF/S23
wsmrplx0RnQRv074H/ml/P9pIEd872/37pOryvl7+r1o3rup8Af+clNRVLJWQbHAV1UEShpN279d
nEhw+BdDYxndLWia9ctP7q8UE/NfWKyIy+CIJwCXX16Vv3zj5H9hA0pdgBcBmi3EVdY/MVN5v+It
ltg4TrKsAujTyP27w/ttk+/lys+KwpgOVpS1rhQbDaJuUh1J+CFktKSDLZUJvBXd5W8X6Pzv2u73
qBIux28V33JgjUOr8JOZ7/NhlhP77cAiwgcrkYb6QHBnYvd6rPMWUWZKI8Fyfz7U+63jr0NBg2Z0
TAUCl+T9ofq0CqduyOsDWCCEy7bHCF5j3fniKO8Ltl+HYVKq6XAAZBHj1eU0fvtEUdAEnUh42MHU
BSqy2gy9RtTSe2PS+x3yxMHTklSSVy1ZJauWKSchSLpK+DwnPXyPxlBaDWqj6+4sV/VamGWfsZyE
fbotz4bMELAuDDtQ9ehnaSUnnjfqLyrk6V7qp+Yx6avhJwQQWMwCDgLaXNEHRGPcn3r8i6EsjeGE
R7ss3xOZWD23gWTsg3B8ocoUb+ucuMfF1ZTkMV+scpyAs/Hbogv8anL2N/eCyG1GDAw39IU6/v4i
yVKTydIgtocEv0KPzSBbcgW+ijF/D4P8uhWIHXlBJP6Hlc6HW6HHoho01AgHxH8PfeUq3SmshnLN
+Lpx/3zbf+Uy/Kd1+etYuLsjAqT44o18/4maLhgjjZCtg49fQIV5rRwQH+ljcTo5afcDIUUpa0wH
GvLJImfSIGn17bqBuWciUzPrs9x9T8R4G1XFayCoGAiY68y6UZrRHqhtSRtM0iUnDog7e4Ai6Xaw
MnA6IDn0INXnPtqRblg2Fx9OYSh+U6PHuN9RuCHJZ4TjhGiagwTeIRprM8bqFeeFeF5LIZY3+mPj
38TFdAu6SmY9HTMD6vh20l/99mGaEbNFFyI6vVTa+T19rnTKoBYPuqeYwUruCS/VvxtKemOW8ibv
LnVcf3Fxfzkofrq4TIWgWZDwoGKR+e6d6lDw9gXOrIcijCSELFgRmrnoxUn+GiXF5EyJFB3kMKaj
tYJiHbZ9eCclySnK6eA0PxTAEHx9X9QZMB4oLW6qTxRLXq++9ou7dxqrM/BKXt/GjRid/bgoHSWe
96MQpas2VLD7aNC4mYP0My01EGZD6/dW0RtAok0FS64CLKjS/KokerlNRgRIWpZPa+Zl4fbPD9qv
8v3TtVjSlkwVr2Dmde+vRRLjshZ3envQGlNxDT+COKRr024uYQiqudK/WfjFIjCGgESzpDwFTc7s
XxlFO8BCh0hhHeKRhPBIqzvfEZh72ZLYW0uYLOIyFprN6Df85C7JVqqafHUzPwxU//2moAmniYPQ
xw62vLW/LZBCRyHaGlJ7yKaBLKwWJ5EmsPR1W0JNIIk2X6fmlOwHE6FAKXWPBjbOX1R6f7PrLENG
1HaSCcHsIymXAMBeTOSkOxBSySpnYWcuJBhTmBp6uT/fr789FNuqzPqzdK4f1qBcDauqmTskbVUt
26M6SUBaifgcdn34xWvyoX7995WlqjagSOK0BXXx/ZUVpdZstK5sDmkptqfMzEwElJlyO/TtsOdi
QHENZ+KNhjo5hJJYriq5bjxNKEBawkq7mbpC9+Q2bkj3zr5U5n9ejX/JpHBRos5YBtrvz44p4Tw0
plQdgtqXV02oDzbUCZDKuClNGLRK5xp4BDiALE9+BaFeGWJ/o+UD6b/SrK/1dJg3gpBCNpt78RRo
k/zFvfpcBWFlx6ZNe6nii/kRx1b9INTlSSkRO7bFJcsx2Q8Z5+50XM3XxhQmWzyJ9IOktF85XC13
5t1LDX1jcald6gXoptrHMRj5lp0R5vl+ShoUBlNSukFn+vafn8XPR6HAWzz7GBEvHfSHCqjsrbKv
xpjQVbEmOjmDPBYb+VdWMp/uMx0dPAIJ6iYziE/tCmNyfU6nft5nk7RWyrrekDSLI6fE7EMYNO/X
Z/rfZuP/sDT9dns/NRun71gzv+s1lu//q9cgF5EKF8SQdB66hMW4869eY/nKMqjBSZwFCSrv/zg3
EosIdLdkjy12HaAENAT/024sX6Q3gSlHnA1DyCUt4J80HB+bWsb4v06ClZF9DCvoD88ic+E0pNbx
z8xYVZe9u7eb5mWqSEstTXmjJDLEdw0uFxn3vpu81ti6MWTv3daY3LzNdLsRRuNBMplGROM2Kjo0
zL4ROF3/g6L55X+fsnZa8iWIaPnjU1Z0/WuavgrO9/T//tfPIo9e3z1zy5/+b7dQ+V+iSfaVZECX
we2EIu2vZ04jixOWCPwQ4OOlhPvPMyeZ/1KoBJYnC1gLcIrV5L+d0WX5XwaRnxiGYq4N9Uv8Ry3u
+40Yf2QgdPzccL4xF9Lnx2agWCBLNSh98tVfhtjVxcew+EKksHQt/1nF/zoEn3Pxcl8m5svK+Htl
U/8/9s5rOXJsS8+v0jH3aMEbxUgRQlp6VppyN4hiFQlseO8eQi+lF9MHVs80E2Rkqs/c6uJ0nHLc
2H7ttX7TxEOg995OEygI5V9rR6x0B8/1Q93qF87yeW3+tT+qQnRGOgFdlbk0gyecbsoZSLsOZ7/F
ACBl1WOFTcEDrWN9m27US2oQH3WPHBRHxCRmg0z7afdA/iuIR+nk7V6y79lR31NYv9jI6e3xewxB
45Ks5P4A4zxrxMjDztZSw9vloe22kHoSv8SxAbloX1wYwg/6A2KJ+96cQEXmXKzLA+Htg7rzdjU1
TUk/5vFXM8eohkSoCab7zbb5INFxeve+9ovMzqQOQ6YFhNYs0WHBOcuzokYpwW6h7z9ooOzPtzBf
4ARWrG5wdKAl+c+8UtTVUZDyuvf3uSff2uq97BuwfbrV+VZOY6TJw+C0lWlQ36xxvQCFMoA63Xvt
yoMdpH3xII+2NnTTfxYU/W7qFcCEWDDmaVPC7G1TCokUzwZ5ta/yFppBtC4MyubnuzNn77/2B+S3
woWHvMlr7u1tI6R1tTTMk2Bf/rIxx+wXQ44lzVX/lF2pT3jXBtki6F31C7DmqeDgrM+3P1/u03CC
KqSb4HhROJ2F7GqOH2KtZsG+jY+DXuyDLttmSvSzK/ILEzd7d/01nG+amtbPm5mraqTPlK4I9jjy
4XgDNXadPBRr9ba/Sy7QHueLfd6r2cxVZWtYiaApxWyvygCLANBc5wduvnlpwppEcUhawtDi/Dvt
jWw2SuPEJb2BiGcPBork+JtOlFxF2QbppbPv/eaa5gf+GQctOtD6LFyp0BRDqUr1QTqoq8jhcK1R
AV2e79NHjbBvJ/dPwNwgy0/71OBf5MglZ0QWRC+Suh2N8Cgwhz/fyvvJIT6fArnJ5gFI86yVkMyJ
qgRqsIc2Fx50BcZzYHnYmf0LzRBjEhG8skZma0Duh1LDQgmvNZjsw1jYC8VCfuZ8Ix+NGMHoFFpg
g2nOH/LVVA9uTZ9TtStXTXwfxOKxDcLN+VY+GDFSiLycwEYDS5iTD5NiNKmAd2KvYFIPmxeMvTRc
6In6/iSY8pR/NzKblhr9l96xaWR593DQtipQ4i/tg7bUF/72afc4LuCmLGH1XuuT0FS2V28G99O/
0E8iLcrrJj7mryHHmxMiKvGQDKRK7DVf8l2kde/9tF7919qY7dsAMp9DbpkZ02Pky9B97P6Z6gkn
OgP5phfa6S7COFiqgzoX+662y1VgNDA3y/DCVv1wSZC/0rCXJ1VgzVZ3V+H1YieN2KdROelejkG6
/VcG6u8WZhdt3YeUEoeWFjjgKpkUbnphoF5DxLfx6u+R+ruJeUxiNU7YiV7sy7W66dfmBnSWe0gW
9lI8e+DZduL4+NPadMt77KOfOtn1dvZCv4BY/3AkXzE/hEbYOsxOViMgO1XKIyonUXPlj9HS/4fV
hunmY0X83cTrzfhmXfu8M6VAoFKF7JwtNtXFlMere+y7kYQgMNmpTKaf0zn1pgW9yK3Q6zQ27xNa
Cptkm6+rTXYX3Rn33sFa/fx2vbWWzCOC3nfRWt1m63KDtLz7619YM28+Y7YqgySsfEEufG+b+7SZ
wljjwrp/925/Hcs3TcyWZawoY5dGltgPC28DavK5ilaFuRhr119Zi0kRJF3Fq3yDyhFyJEjyZg/+
OrxwWH64ZvAPh3nwGrnN+jnWoSQwPRZ73yw2HZWQHxIVzOfzg/nhgYznCNlKXcfKdfqIN3Na500w
MS3EXmT3HrIlsXQzNNoiA+p7vqEPe/OmodniUVKJAljLkNqDWGgAC5OLTXy4QFWS7lPNAA2OOeai
D9J41LgZ93dPyXW8Vm6UL2g4o2KyKpbjQlsg2oMrPBDoG7QCEBlq3E/dNriWb7b/wh2D+wc+U+Qg
+ZpZZ5tUEBOMSbjXs+qe7PR9r1yCEb5qIZ7uRuASKK0iOApHlyjndObMrBFjaEXV3k9b67kapRbz
iB6t20zD9hFlrq7/1hbG+JL3Xfx1GI36RxVp8THHsurOBJ++E34krkttgG1dDpKWujBfvZ9othWc
jmMGRzsJ6+Ku8UL5pfeV4WdrAoF2zTwO7jrZ8BoiHkWbklecC25QtpC8Y7XSD3GhZuCiYyn9ZKaG
jBidx6+NctScRZVMUn5RnNsRiu+DPmn1VZRyHKGk917Zx4lba6O+G4skuLMryYQh2tuIXOEBhEKP
HZfg6NWuRXFYlGonlnoUFACBmx4trFr3IMiDD8q+DrYM0h5KjzUReKVJZqSv7Jfzi/pdfgJ6tANF
UIexo6L9O8+3DJYpCq/tnENTOb6zrLFMrO4qx8PKooqb9gDrZBDLIqhyYKYNb1cI8ZWtb0aqE5PI
odd8Pv9F714MigweDs3bV+kC/PFOVwVel3kqRNjuVST8hnyX6caLg+poF9yDSP2ntxqcUJ4nyuR4
Q3Rgz47JUYgo6HpfpjHZpdjlSuWF42kOlrWRlSGdoLHSeSu8BxrIuU6JOdPFwY41VsyAPek30+60
X9ng1SjR66m8k7RSgoHWa6XimtifX5dhEL4kIvIfG6cgyFPrSEUuQBriErvwFka/6HXrs1d7vH1l
1UYv01YTCBl9/lI3JjJOFLO+D4kKUt7zWk2QpO0rtNcbOy9W8thAx0xDI9qZAA8KV8k0BUkzvFxu
oMgkn+zI6Y92YIPCt0I0TV0j0FD/k7xUTd0yytM7v0whCMSJEhmbXvAwd2ExoVN2fi28Pg9PjoiJ
G2HylpuIa1OO8XQxWFJRBXXRioNk58OdbOdIBCq4rTZ+DAhfdHH93bQq6dr2MPGrPV/b+an/0++K
boVxfbY5/zlzzCZzOdVlpmTexBNHLWj2OXnmNEWRRYcIz7F1AYsWkJlnb6WBKl1Wo6apWhrm1Yql
7REZttxm0LKjJoegz3u9qSC92O19aXg94iu5vIDfJUEB9AM0IKKUxGBn7T0vXkvdkN1pntqs5b5Q
1vFA4ZgzEuGurhnv2hhF9KDTWygW9SVZ5jmJjz5O2O5JxAVUKvZPs/u0q2W/dGpFPjhWPB1LmV6/
tHaL3mueKcjcwWKCyNWOV5pSoqeTQaL81GlDiGiWXKcPOH+phxQU7Y/GHIfHMUqDz9x0ygFMqJa4
g6+YAAGyLn+sk4R7eiBI0dpF3mYKSkpd8ckQ0eTgnTTIgckl/h1j4UG0aBwfMUCUJL4GZVVaLgkZ
8dxmAeptph00MDGkoogfJBNoDYJ5ErpV7AH/Ofcy54sUhc5jUDXmJOveqrXbJlb0VW1F8XPoJa9z
lTyXPxfkVPedFNZQpRoQtS1KJEsvjiz9UkrzfZKHU3dy6gDtyWnH8j5dSKDV47zvQ+cQmUO9hgpV
rQrgSBrmG45015SW/kCkJN0kQTjeVRr3QF4lzpfzy/ldQANtTCOPManEgNM25odfpOdeo7fRoWpC
Z8t1ZSzr1LIez7cylxVjQVEzRVGM+gGpjHdvMNlXhGSIJD14Xq64RdeYt14otcvcl7cRnV4kWBgM
PtQvVaDyONb9Q5dgJS2wDhIutPnHin23Pv9VH/T9VaeZnk9gzXmVO6v9wEjgCx3SzrbXZZ0Z+Hpi
UX2+lffxHFUT6macXrDCuWpm2YIkqpTAVPLsECdldROYsndvS765tadHez5E+zorklvFt/RVF0vc
sJLQ8HMwkkWj99FqaDCJL7QxxXMKVjmEo2SrgE9G/z3C+UCFvNT1yRanJWPbVGmwbaU2v6kNqHV2
CIYJJBowtdYTi8rT4gvR/bRGT87mqW/c0vAJqBpxVJyuYd/2jcKqiuzQFb6/rFD6XFS6TII5MoIL
B+90rs6bYvBI6bGKqGnMzt16ZJnqxYi4l1mHN44XmqgCogvWhxpJ7Ti1UE+Oo4OjeM4iz4fy6vw0
vlss9BQxb6pR1OWpQcxSFSDIM28w6/xAYCoterP37uVANBfKUjPIEO9fmqG8MUUjKJ5QnTsd0DwX
cpU7dXHIxyZYdHWA9nE01uMqKky0fBNRryd6385PPKh7nnJXaiGOm4oubdU4Hq6TZkiglUXKNVxQ
WGCRsF6EhG5aNBawpomiA25stCdsGVx8n6eXOA3TjM+mCdstStYTVFB9rUu/fYpJUpJKqWiLg9M3
40IxSh3mpOPDLTT2dW4ErirVFwbtXZ2Dx/zk9PXarP0OZhVoXsBdPRaHSDIQuRKKt7XrUUO3s2eM
JHQUiWR57oLlvLD8P+osRW8MsSY0Chfl6WzVqtOqfjGWcM+gL9mQxjFjGcd4pZe45kSy3uwzG4e4
f7wUGduJZYTGBlHl7OKQy0SXUfkpD2GV1Yuhx35eH4JLgjvvtzbPaZ6foH01Itc5dVppfL3OWVwH
vw/DpdUHT3U9Rf5d5C3P9+f9KKJ/wBxOUmW8A+d6XI1ftTmUB+3gp2wtxwm9Fff7uBmkxMRBzlKX
hqT5FxbNXKKKXrFEwbRS/UbIDaLK6dypvt3IJtSGQyj6bKVLxlXVJiE01Qp1ne66duwbJWgOpVqs
a8/GNKo1drWn50gGBqvzA/D+bOF1TVJcfV3HqGucfkqpVcC1zV46BDWFLSDdL71osgujPK3F042J
jID2CskEgY4v5mkjsSYnVR2E/rG0CmdlqlnjZiputVpmJ6s29PzN+U69j9uJb14hAUQ3E2Jt1qA9
6LYkG7V1qIT5PUOv3fegU4V68Kn30BDAqZCsUwpJV6QQuwNso6KouLBV3ncaNSc2qI5qP2mheSBL
WopnJujmg5YixJSqw3gN0cmiKpANmzCz5Au3xIdPaUj/0ysPEASEtNNRTlKuL25L+xAIeVCWwaiq
31KwFI+VOoKbQXY83enDCDU/1noDSSk164K1J2L9V829/8/A29N1Qr2U2xKyAkOA6N3sc4q4by0j
dw4mpqSu7KPUOsbKy/mZfoW8nS4titmo3pB+w4OWu/m0laGUy1h4enIUXt7ySm8T1pUd1tu8HJUR
/SuUHuQhUPRNrTcwsqMC2JybVGlGLVWEpovobPsk5yguLvQg6P2lrXcA/3OhUuviufogx5mBvGwZ
fR0TC3EooJPkuAPFQLjfNz37kQdZ+iUPyg5WbmmWmESpfbUcjD56DHmIPKhjWsrLOh4aHr2SaK/U
JgwqN4486TPPZjVdhKJyvgld0vClUqwcXULDnFxPokLa6eWoHjGVhiVeOik6URi7wztvvLzxl6kc
GtW6CgWk7jxynIdBLfCPYg8iPhnk2Q5qvfzr/JB/sM5w+0DVQsXnVmfQZ0MeaK1ZtUWdH33HaHDu
Q/jaGTUJpVR2Ig42SA8ZXpxtrRDf7HZo136YR8fCqy+V9aZdfDr3NikXtjh1SgSJJpDR2/s+K/LE
ypU8PMpW7N8Mpo9itW6Wlw6T6ce8a4Y3CohZuCfqPC6SjUpWysgLj1irhNtCyPaND1OYfA16u4bu
ITVhi2olGimAFt1ZLgvtEnHg/WFic9mApgGaBLdrLm2TedhKjJkpjrJTOncUs/tj15fyfZI5B23o
ERc5P8kftDf5IoGC4qLijTYLOXO4vlE29uKYRLizSIHfbkd1uokMuV8biIldKDK9B1hwD4NsxaSe
dylludlpwbMeapxgLvssqbdDhU9GU+n+ilMGCdkUCYFhhH5oOMhG9KYTrzMPXLvktaqr2xk27xZi
h11fV1eBj4tuyKPhwie+D/WmL+Qc5yWlkxycDUmKlGNDNiw82gpTYJQOcCqaRwGg17d1NPaLvm2K
YyoupuU/WOdUWeF1T49lkHOzg11GQyjURgyPSFMF244gc0028VLB/4NLcxLXmWhiCgcpD/LT7WQG
MmI+tgmYwCJ1Zco15gHhMKwNkrIbvxHaOm8twOGRWd4ORhNdG35oLdMAV78O5Mby/AqcJny268gL
A94g/Q/mZk7hLZS+KKU0jY4CfksfDS+mnR1Mz//mWeF9lbVP55t7H3ISB2IGhjQJKe13xXubRIgl
MuQSutFAGkryjZ1kj19JWyoXOvb+MQn8kaerDV2eV7k+zfbbgpHvIYRSqenRGJ3vkS/Xj05nxfdh
pyPEr1TdSvG0DstaBY0CW5gX4r0P+smLgVyADZgWYsVsLdlY9YiISufRGi35OilJ++WyWSD5bVzC
HqL8824OsQfH0m9C8YIXsGbBpZmrWTg6XnnM2aL5Vm6B68s2ogxaFlbJKtelKF9kqdZ9H41Bkzee
RBrSLRDB+pFmcdjcWF4cQxAX7aRgOeZJ5Kp5ZuwVu/AfBwXG0srUMJDQzCymVCG68tCpUrZq5SbQ
VpKexvemYCaWamnKP5S201/CmFxFq+Slfm36TfCjjzwEuIRs8aa1ErJhbmo1yOT2LRHB0i9t8c3J
mgExkQ7sX8er+MmG7k4xpBGokjeD/pT6kQNXiw2KdJtWlos6trpbLU/RzyXQGFBP4e+5LU/8nZOG
2iHmmdFgkOQVx8qXBzdlOy6DCcd2LedIQLoGXavcQjcQAdKMvIaO08XWvsqM4s4yGsNeB2EVYMrd
qJ52ZxZpghI5KYjtkDMN7lRWIHNFBu/KahpESchuHrJC8l54AENFFugzWy7BRft1VBpqTiNcQ1w2
G3RGo8iCYCfSjN+Rgcx0bo74KTLvDVaQGyTq0ULyszpoFqgHEdCM9RAQYGadtXEkik3MAiWBUImG
8aH0I+lbYddQzlJdaTERtAoNo9/eGGykNEKV6oqhFbiQaFWgIncU6/KSFFS0MlMv/zJCs1FXQ8sD
E4eD2DMfpSKjRpJXKFbiWi5jS247eYSfkRYgNRsFJkYgXlum+Lo3dbZs1B6Ne7tVpHqVkYuy3bor
hhsv9Z0nQRL3yWv15G4Y/GBS5Cozc2VIPvpPcpeMuhulqocrj26IK+E0EjDTRBdH7gg1wYjORiLG
QTTk3iG4xEEiznibsjDSb/HYhOs6I0Mt93214ggwrv1SEofRUWrsdUS/VEcdP6M+8MZhqXb9PZtP
zh/MCmVoF7U+PcVgYdL0HpNS7BxKentVDsIao6zRvw7GNLkD6jT8CMdINxfq2Cf2NjSgTwB2tzTs
K5pBWaO4hwe8kXhY+JFTP5SO5zCNth98qtl435rIs77ljV08SvUQPzfQ129L+KLAhH09u+nlAmV5
Ce9RnAUr/wslS8lc2jmug1DLMUeuKnHUOz3aKHGBTFypAeVb8O5KPluZ3twU5hBs7CIPEGJSuwAj
7lEWyaKo8uFzhjF6yhBFIy55gY4ClK+mmLk5A3WcnrjmC1yfYpdFqvy9qEqn5O4X5a4oSwjHZUWQ
7o5ea9w5tSjrRWhjh5XrppSuwhrV2qGOjoOqt/c5Dl+SK6V+nT8IZVQwsgdaRgtmJ76nkm0++GPq
P6XCRCjTkkwNd8FITBPtPLSpbX71qIYjDmRIeGVb0th/p4rKm320+9ztTF9DwzqOTYdUlpIVS0+K
WhPL42z4VdhOfdP2obq1K1w/bEQeF1EV4XbYChkyq2z+CkobdbQga7QvsjZ2D0wHK88n6Waseqmt
AjfzM+2z4M+QjZIzRLoRkGkOY0+Yf4i6UcFDsHbGX70SKQ+N7cS/fNXJJDc2c2Qd/dg6yF41PllG
r1Nlg2CNLkEbbwbf8le+rmEdzeyML60BRSKRsKlB3klOhm2ke9Uvk1rFUk+w1lJBA3zx9cgsFixs
/CG12tbuJJ+XDfhxD0G3SEd1QfZFSZHPVlBs6/1JS0e1B/lFbTGOJFrr9r4nDZ8TpRiunZRo3ZW6
iWDYk58jjYTk5HNoO6ju+EWj48hkcOrnmdpLCwvEDlPmxYif+1lRYA9sG+Fkxsra44wTqu9yToaf
UjsSt3IXZigYoadhY6xS619KxfCGC+mb94HgJOzHJUra7ZWRMLvAw1pSimgojp5ZJdd+ZaiLzLbj
JVPnuWEsOcumawesx4xLUflrNuY0KHKQwuDNTlXSVNAHOG267E0t8oe4OUY8rvF54trFzSr1cRZW
jW4pZ5aNozraabDFh4ErLe9C5NwkLcmh+FbVQ+XJ0Z2qh+hndAapJjmyxh/cddXVYFVWu047xddd
cqtltokTo35wOKatJQPSACvoSnGM/RqLKriFrD+U1tHhgCePsJLdmxLru0K7VO3JIrtIKvqfGjM2
2wuJlfeANEad9DQvIgC9PEBnbwXYpqHqNEp5VFUcqJtwMD91tf4DP8MSeZ9CXmUl4mFakYpNqCHI
UyZJv+gSK14Rj7APTKsGRVBrt3rXcn3GQ7zNK8tx4RGo9zBh2k0OcH7TNqG66vTRvqp7P9+Rt/Gv
dfLLF+LB9xHZlKvBaoaptQzqcqdzGnLL9YNjlMd2ZDSjIXMWEPObRZMgMXc+yJ1Cy9nyedPUuyDX
UTNkzCWrPA5N4CPb3RlLZxydC2/HDzqkUaOmVAEFm3LCLMDtZT1AMcRIj56U/+hap3mAr4lTvSQZ
L/+4PwCEYDFQ4wOoPC8B5cDiG1+Y2bGse8vtSe+6RnTRC/mDUSOCnR5EBLPkfGf5DuGFdmG2fn4M
eq64OvaInUzln9IYzMkcELgJGQpOMHb46TIYZMmjQt0WnyNuikXW4Dye14Auzo/YjPxrU+/lDcmQ
kTCjokTd4LSZMauNelC99nPmfl/iReOOLl5qi9x9CVa41fxXm5uNnWnmwutNmpMXhqsuCNUWSPis
OMtpK1xdy65Yn+/h9IB5u8anDpLQBygxmYFwWJ52kEAALI3ud5/N3HmoNSJzLQ+f4qh5lqrsQsp1
vjLmbc3eN17oxJWqS+3nNrnVjZ8iPJzvyyv66VxnZjkHVUG0PeoZvhvHxeLdxZRp1S6vnpATdm1X
WeyCxYajDauiwI2WsnuBoDFPCfB6kyn1TKK7jKf8Dp8EFSQzU1Xrj1GRyqjpoqJAmm+wbQV9CrXC
ti8HUpanYS2vokyo6F5FA06tRi+jeMqbwXiI5WpMLzxi51Kir9/F+UIsTKHSIi12OslyKQJPyorh
6CWi/9og1IBdME9ZS0LruSl0b4HhsbezMqFRxXHqqzpDzdCXqu5hSHNz3Thl+VAU7adOqeLbeiiR
6CxkXA30KNqdn8PZGnn91EleZBJYhjGhzDcc70uiOrM/OiOGt82AcOfY87Q838ps1bOVwbJzifCo
h+2HTdDpgFR6q0lJ21jHgVj7k0gkeRHlVbNABN3aemb3l3Ts/+dT/xu68m+G/h2f+v/87/j5j0VQ
CiSwflQnJNfpH/5FcpWNP8lcUfqAa8LqnBIff5Fc+RNya5NMIGIPMKg5EP8ScZIU+U8YCVPVBJKr
DiyGn/cfJFf+bPpZ7EUy3Zzi/MT/+e8/+//uP2ePvw+Mavbrt3JKcxaJyRlIUYo7AH28iRZKS29z
UI42+lGEo+y2yCvtWo2jssOVFFOKZZ5jDCqcAm8a9la5VkINZ1KHMK+Uox9Jq3W3SVnamatU8lNo
hflVYPqPva/hWdqqOyfW0Sts67C8LwLVObS+N/5sC3wTjVzBtTHVcQzlhXGXtV30G0z5j9bk/2qq
uvwRix/pH25TPv9o/she/tjXP2rmS/ys/n36YT8zIBgCE6zXEfv7V5vnrMr5mz/iP16nffVL1PN/
cPLvGfK/Pm76+ye/WKU1CqSfmudy2D1XTfy7LWZr+pv/r3/4x/PrTzkM+fP/+LefWZPW00/zRZae
rjtuhf/2H7P/+uW//939j4R/d8PD64levfsnv5eqRFTzp4Kk2HSCQDuF6/Wfa9V0/mQVEi9M2qII
BBCZ/rVW9T/h//MvZXyNqB0r0zL+z6Wq/EkBcvptcAJTLvkfKQDMrqCJIgh2f6ryQPue1DZmJxtw
PHhdft0+DnqnrvwMDF3UDr8o3nW/iiKyrhQIakuuKUSFZeouIaJRC0Be+o1aNMrqzdD9tZFONs4U
Pfx9IU9fQ1SBKSQhBKVU/u/pxlF6EaMRNEYYfueji7D8tSIn8efeIH8lSWm5TZQ0XTZCSda5M6Kh
GWAgLBRnK43pdy3Ey6eubBSfErs69FpcbtoSzWSz0+S7uvf627R1vvZCuqimc5pN//3dVHNMm8od
sMpXLPybpDN2aHVjtVL4KOfVVZzKG/ikcBXYxEsQp9GnrGz9K3u06+tabZ3H1Fb8NWYQOG/nRnfT
VH75s0na6nMee/dGf50oyvOFkZ2OnNnITlBo5GFBl/Mimt2TbRbrQM74wkSJ5Z0OxPNFeKnOUWxi
KMtpeyPbI/lGuQDg2lTSshitaG0qBBskP0ifVsUDFho4EftQBqx0Etp1hOZ2UkflVE7SdS/IkGa2
L2O2joSl08vDyuxsc2n0jnchcprVpVHIUCyq+w5RPVRQcnyzV51oQquMpLx8iDSzI2Eol5ruDo2h
r20Ehpe+CJDBheKwqwzJU27aWn4qpNp8EIikohXcDgDgaz/eWDGGiwQu9b1RR3Xkehnw42LMpZ9J
KNneIjEpt4Ld20i9kT6O1Kie02FC5gVNah1yY6+1jjtklX1bFKLeYDSRIMhdl6Qi8bnAVi6PSfaR
fMc0JtfiL6ZVYIrpSC2si1H9Mob9xEaoTGrSmhRiKJoH6Xcv88Yl7i/PzFeB6VMtawby1rZzP8Gy
0iWJufyrXvfdyvNbr7mOhXIR1366XKzpHcZjjPov218jFXO6EeXIKCq/Etl+VNDVTEfFXNfAsy/g
8+enz7tmZgG4riW1Qe0i29ejyDdSOAYbcoJO4FaZ77lkau5yJfjOCgwWWegnn1NPTg+O1hySQfp6
foe8mrK82SEWuBkEGF/9A0E8QJk47bJudeANBzPfARRVVg2oHTzCDGtJYcy+bRQlWXCIl5uuD6SF
0XbKy0A+8DbhyLqJSsTaUmwJr/UCcS/DmsYs7NqlGCxMX8M6rRZSof3qCVk2qt5tE79jr5RmdaNQ
Ad6aeg3BVLMzA/eTcRuPdfQlkNv+DpOb/KG0bQy4gzDbGnklP5LuU3b8Dx5JERafuc/s7fmhmEEQ
wCfCn+OJPIF8JhGreUW0H0zNqwMkNHLcPrJhvAsZhyrE3kkme9KZ12bewiYP16LL9gVQrgvtnwb1
U/vMA8pg5OGAUOOCdDoVOUhhFHIjfeeNenFteJLF6HbXJLvwQPTIJ3WyByNMSttVJ0zb1aOe1IRW
h0t+v6RkHMW3UTR0D+e/68PPom7/mkmYcG2nnyVqQ22QAtR2mTJ8MWtVuYfurl949M4O6t995yIG
w4YuBgHDaSPoW3keaWmoDsLWNpMhTG9m5VVT1hc23+mbZhpkw2RrT3XDyWR1LvqpyqFd6VqU7cYw
8RdSlgGaKcooWFJT6z8npIcvPKKmLz/ZYFM9dgIfEGA71Ednl3sZFIj4Klq98/VqJbfDQ18pCzSE
UMrEQkQkS3JQyYU2P1jKIJeAcRIqAX6AuX86nGEuRyh9tfmuJ8juxnIfDPZiLGGH9tWThf7e6Fir
pqBwGgYvqppszi+Z932ekDzkHXVQrAABZwecMBO9CmC67TpAHniWmeg7CiynLMTgHqpafeKT1Gvd
xvX5fMMzXL4BJh/UFq8g5L8MsJdzMTMd5mneRFr5oHfpeC/n6NFICn7voKBD9OrBEseVGFcQKLL1
GCXeFx0UytoYomJbNHbzg+soewy9Qr0wIjMbLz7MmJTsp0ubwJaU3+ycjVqyAJzEuN3XIyG+3RrX
SdGpC6r23p5yjGv2MUw5L9LWce7cWFUPHa/vEAZpfRxQU7FtCFrWQWZgcAhOY5kAmV0Uhsn1kOfj
+sI4TgvkzaoF6TElJ1HxQqgQsfMpFH/7lpPUOFSQJZQe0gyDGkiIUtvcKlTHNIqLabYGmrHuJMn1
4vHCFM7WDkp0DthRIBPgJRSSq7NT0PPTNCy7GlPwtEafdDC3asWpH3cSkoyxYqyzYgy3TnEJ9zU7
gV7bxeYOAC2pH6j1sx4rcYgBQBCMD1onxLKqsgozcJKm4InrC6M7deHt4E5pL13mMAB3Ax9p7lzW
DJ1SW8KMHodYlu7BANymo4SDh8U9k1HED+BffrswoafdQ/gcnbOJFMgNIwOXfUfa4MklBq8cdxDA
RldLMvQZo2ryLdZKBbOLMcH3yk+utKKxrobK/OnJpb/OrFS5lkcYfH0ntWsvCbFbRLwvdM9/3pxT
Mn0eETpECMq8BoK5s1PS6IMw5f4aUD6sj4jQjCu/KfGYxwTttmk1tNh9HvpyIwdfQzF0t54vqnvR
NCWmKXF3Y8UiW429Hi5Fl5sr2xzihVkpKAMFaRV809sK8xMYJ3YorIUnzPw+USEhlZFOSanXvzb2
qKwjremvtaq9pNcwO5Rexx6MLOcR9xv/mTtJiwqwvey34y4OY3PhaKK50To8lfOxHxtcTXVpDemw
ug7tpybB5yfIJ/ptk3xiER3VAUXURZCMzc/zY3660fiq6f075V+p501+DbONphlFGzXeoOzCOtJ+
GXaTol1TWIsCeMkqEFL/zU4ycjUeJuTnW54m8+/1/7vlSWXLplIAjHd+FspWr2dYOSg74VnxugyQ
26ZYpVy46d+teM4QEpFUJFD4Jqya9Y8MqdkphV3uOOLaTakZX4qqwClRMaULq/d0P0/9AbvKYJoa
9q8AOmeLVzNLpFu0rNwZdeh/NTAMXhkY3qoYkbmTHq4InCa90Ob7RcXdTqA4wV/VSY1g9hakzt63
3AbNLuQtsTalQH0Es4MnZCbV+5DDZxUMQ/e5waJrJVctJLQA5aXK1JOlpvf+VqQo0UWorV86aaaG
T2d3+rBpD0P9mbB/p1fH2PWpVkHC26EGQAAiVOW7UAFveJ42XmVD7t14EcAq7jTYjECTrrlaQlIH
kbpMSVYEvMLWMVCWjTGG6nVc1U8ZLEk9lSLABgB/L6zF05tumjxiJMYQCiwiO+9qVyo4ekVCKnRX
qgiEjgXcMzczZX9jFe3aLvPimk2abHSr1CG0Nv2ube0IA2V1DL6bgWQv+JnVFdIUwa2nVf49r6z6
ySjwOjAc4d0kfp49q6mgpl+2GkhxX9w4OUmCVq9V0umGcxuodrrSG5Hfl5n8XYY08JmDAZ6RROL/
XosDrruxK++DznN2bZ1PQC2QXI1iVNd5oRdLeMzmQjTJJb3nWdDyOjYcD0gnTmczS2wWtPg9Nf4I
ed6dJYcHZ8i8/8vdeSVHbqVpeyu9ASjgzS0SSENPFotF6gbBqqLgceDdDmYlf/Q6emP/A5Y6hgmy
mVFzNyPdSCpFHuDgmM+8Bv+7Sj8bhF3vJVG21yEAnn0/dDeGmOdvQW47T8HUP6Z2nW85eFs/NQ3g
HkYNPdZJp6tJ0qOzojWcO7sE7/L5pzwO7X89LeVvnhSI5wL6PV54SVfk4MlwzMsmvd07U4aQNt0j
V4wZJNDZmP3Px3u/7YnoF84r8G3Oz0U+8m2MlLTYL4dGUN6RasiPHXLqwqH4USMy5IVTax7ov5+S
Hnt/qC14YcwfcbwjundWkXVu2RRs6hAc06hAMwCp4kUtGE+29Cm7mw+mEzo4nA/ErVgE76p7EupW
esNQdk5lXkqS8EokC9AvSoszrDFPefm9Hw/kP80mulqkaVR6j6cTnGSEcPgs4IA60v1QDs4mDCLU
f+Sy9xUpKU84u767/4jJLRr9aLrblKjN1XJpmrbFRzqm8jHU5n5W6tK146jfmnEDxMUMgN2UuTjU
MhjDzxfOGnHDnUulAbaW+ZoWkrEcv+oINqxMTF41dqThaazi8TuUg/mhLYwrFcb2jtKtvE1jWb2S
qtjYpkZpHDLIIH6pSJgAFqrw7L7oHlMVvNdoYnKnSzBFnHhn8rPeOP4pKVw8gd3U+0KHhFbpXf2t
y/rwW2dNblZAoGQ/x1utaovYpTI47LOh7c7FfEqY9N2KXd4V81DKxRos0/W7lnUwYZnDMgqjrMHZ
MIi3OUcoQW427T+f13cbcjXUKoQPuqmYA4UDwC7lcSNlzWNZzDGpg/OtjapHdWpPdUhfix9Hlx2Z
0iLfufiU6ogprs4AvVcSYU52dsdSlc9GGGLdJssc8WgKdPkH8O0bDXFtlMbUm6pGQpgjQlzJOeSC
ul48CnObuxBQuHzQs8mXcJPdSVJbb51kjrfloJl3oonr80pDLH4yQInMUvuypBa+2UtCdsd6xp5j
FlglVPbsVaMtztq8OPWia3I/S5aeCzcApx119PdlDGkqhbC79E6ae7/lNLxQpnHa9DOWUyCFR88Z
EWUFoyfcDiiyq48Pn3/cd8fD8gCoNaPFCfyHzOl4z2RDT30+rdM7tA0iKtGSqb/kgz5sCdhbOtR5
uvt8wFURhW/JiAtzgaYMzSLS4eMR5YImUBJFGZK6lXlm98FWI9s1BDcziLZ6j1iYflX0deiVOijD
uNJnNEXGU6Wx95Eez/Hai18MccnLVwdVVzsW5ZIww91iined40S7VLeACtsB/oBd86IGQbRXQzxd
AkQYgPkaVNR7PlOQGrd9UNvPUXLqc7zf1ijAkMbSsKLKAhHzeHI6uAaNLRl4NsaG/Q12b+Zh/x37
Riopt59/CHUJM443Gfi4V60FrtrFb+h4LJQYqGeRM9yVDa68wo6AkE50WlwcuULN7+M8POsAOG8V
mx2G4Jq6hdnfnS2whbMCLheEKkmjmlAkIIuVsHE1yO/MnEolrq3nA4AURO661DD2QeCI35SjXBaS
rXHXcF9DQKYyd/z8uiIFpR5RcwTIbLrFWMQYx8629/k0rQnAv4ZZcnsVSiaJ3arox2kAm3HoxV0v
hS9xb0Hqsb/BU502RmyE+86ABICJSXCrSXHlSkGn7ExDmb6mFHo2mXwaFvbBd0NrC/oLtO7FeGqV
CQQzbbHYKcQdBHrUDNLM8dNJTbBNNe/hsc6XxXTdJI10blXzvZoP3b4/lYysonsKOSxTyJxEMaxR
dd3RCSWlg54ghluF2oHfIboAmEj+KzcseBVWU+9CNMO3WtF3fk45K8/7E9XzVTbEAyyKyADwqOvT
wFuThrUkTOnoyfVdienTppyHzBdN8lAk8nPYlKhLJJHuJSYSpbOmnAK1LhP8ZuP8Ghwy0KIuARJw
XfSRM1RWQcs1dxgE/VSlSb+gIJ7ff77ujHdzvMS+yxwvpPPFS+J4eZtG3c/lYHZ3lFftnaYP4Xam
M+3yOQQoe0SkiKRMca6oodi2cRS5OsqyvhRFwb1ZzuldKuz5GY2u9Kqwk3GnKWnwOKEg9BTiiLND
XjHaqrBdtoU2dVu7bY1t1KnzNs6b3F2KNvt2ICHJi/A6CAZqp13fnI+Rle4sJXrsTWDf2mg5Pozd
+spMp4Y8c5B8aGjO+TyP4jIa0QSy4GHe9yNcNLlRs22kNqhMVWinR5H4s6q2Yjrvp7jZ9ZaOjcj2
8zl8JecffSkyeZY8BgcsGOoIyzJ600rPeyVttFGb7yon/qFN9rBRHUk+y3InNlyRz+qS19uFm8Tq
gHXzVP4ZRs1T2lEzruEXfC8hOF72ZV3e2lEb+GEUNVupjDBQS2zzvCw6/IJzMVwb0eSAqTEKz1AD
a3A7MamXWh+oXlOHGXo5s3zi1d6tQcie1HIpBiA0QmtntTq0XLLywY5kbKKH1m2SUbotANrd/P4E
0mZBvxinWOqrrypXbyYQRtbgjEGt3HXZ6Ikx9sPJ8iWK5WZUb22lRfvc3Eujvos59tIBt/SiuMEn
tAgfwua6KBAK1qZLXJbczin8sN1ndXufwlRCFnczWZ3LZnNLbXgwuPFPJK4ffH0qsyD5NOhfbKO1
JdkwDeEMoNC+6yzcyCyRYuOO4WsBy2XMDrPWxnzlqQnpYIhFcYRWoVuHibjUqwa/b53qTj/Z0QYB
+3lT9cPZHNk/escqd/C6nLOKlvZtL9NkQMAg+5k6dbTlFurdWO1Dz8DO9hLy07AXQE9P3N1rUCW4
siVeI4eEggtacXEDebuwlUQfsijCKmBMse4NNNHSHg5vsNEZb+a5Ly9rKXIeGjhyeO6gbDJYk3E1
VP28ERPd4VjH0UyWpwpXdjVEDAWSHx2kEcNSO868zxfRKqbhWRH15KJeOjWU9Na+IFYqrGZwOvUO
3rBCsVk4h7qc400qqdKJVOXDoagZ2vSCCKHkVbIbTjgKh+A87tQckUbkZbKdAyDCT1led5+/1Tp+
/PVavBfUev7iEjr+BKPRKsOM9Mkd4IsOKk6oeEhT9ZSN5HPyXyQiRXzI7DTcTYrz0DqTunfkoPLa
OJw9VWF3yIn4vWj+9ZnQwEPDAgUP6iOrZ9IFZonGXGt3cTT8RSxdFuquN4PbTBusE191lTj8GopL
eJGLIDJal0xSQ44sAxzC3ajkXyUHamQKO8szJQiIlgj7E4zuD1Y8JxDYXLAEQInp5h9PNzw3Vvxc
OHdOp4nvprTY1YfIoBSx3gOwBvnwOA6qBREX3eY5sKWfttHbM6ohIzaUaEFFN+UU+jpwrm8SFNID
zMvyoFAApfUmkunEDl0lzUwPtQ86S1RBl0b1GruPQ3BOTXFOvsxaVHjY1ww/NKXU9uCENBpuaneo
i9g4ERWtc6tlVIDFILNohTHm64n45rju0dpzlD6vvjSdah4SQfspL8xyO6EJel23IEGKbtSeOZaR
HRJOfT3nUYShydz++ly/he/8P2oYuxRA/zOEc8EcN//YvzzXP6WXVrp8/uGJ4jn7eQTpXH7iF6TT
0v4ArAnmnO7sgs9YQE2/0MeW+gewX/gPb2Cb/0YfG1jFLmQ6YCMGcrjof/03pNPQgIhiwozzGHqY
qE/ov4M+XnKoNwEU7UudpIdQmu4hy2qtXGVCzsAgMpcOktHlWydHTc0UwVNVTNCROrwwO2P6Ooju
65s5u/k1wFvs5is+6mhcg6xco2P96vbJgXa82512thHyC5KzPm3qm1JuHEF1IBDfqBrlz1kRSeBm
StjjVtDCGNCRVd840PDSTW+mfkR7Ha2mUjlPOirlmLQryjnnQqZs60wWjwAC0Z2gYV2+aKg3lpuu
HJPLqYv7vyJzkO+nOar+kpJup2fziHKt0k0+NOnu0iyV8EdR519pTZXdJp9tKKgz8jOPE8nYTUal
sChoSmWmlmPUrg4tBHEZmRcKK4F8TT81+TVTv7XRrsuX4ktbv7y0l8/l/wIU9HIY/ucdtOue87e7
Zfm//4bq6/ofi6vPq1UZaPgF5Pw3VJ8/ofGp0wQGzbmQEP/eKor2h4nHMmgCcM6Lfy8/9jf4mT9S
SQsWYD+rHLeJ34LpvxbK3qxY0MYQBWiL8nDULPnl4xUbsiFldQjz6wERgHuMBLp9gOjed6UHgu+G
Wl98i00rcvZo42SHYR7QcRCjFvpOkhitCzSj3sfqZTxFYvSrNg3vcseR7jR5iq+T3FG/oT4a39Oc
Cv4MxaD5ooTu31XplSJk2ndjWGzA2+hfQ2nszlupl+4QUNe8GKTyVyVokxlJaA2TyNqqACGMWxAw
7W080hZz1VrvLR8aNuXTwZjts1wtx2YrWtSESSmrCw4gCPmvH/W3Fu7/zRtiOaz+8/K+f6lrbojn
X+QH/uml/cdz0T7XP9q46vj3v+rn4l//7zluXpq322D51b/vDOuPRa0M2IlFt59bgALRr22gOX9w
/dN2Qa+MooG1lEX+fWcoCqwUIP7IUwIgo+D85s7QnT+WIiiVR1BU5BL/Jij8fVJ/RldZxT2o7RAT
8kuUE8H7KOtqGSgSjDbnMNpoRtTcp5qVXrcAfp97WQ+2mUaSBx5V9t/M4EfXxbK53mw+2NVs4qUY
xJW3uD4tweqbuAc5oiAbdbovcAe9qrtSjIvM+l47F3NypyfFpq9vG/WOurMP9sINqaoqyX1VfNEB
C/bDU2cgTozIW15/X3T8EKGAt7BXg0NmjYc86g9md1s0/bYPks2gh5s4uYAvUym2XyCIICWYcAOt
0RHNnrpi10cKQhwVdnE7FZHR1jqV2K5j4Xevu3yEN6+r1ZVYmKPJxvpiX8ZXFdr+CIN40lZs6uvS
126zhxoW0EZ1ncPnM72KB96NvKq5DuMsycHIyIGJSbk2DtdB/RgqiQ+B+69uNA5689fnI67Vpt4N
uarhIK825rnGkOWh8beVv23hwiK4vzV2wV4cTDfffvl8yHdr+Hg1rVONSYiByiMjRofYz67njb4d
TnAOPhxCoXqL0jEmnOsGl9L1s9Kq0K9G68dsx75p3IQo8QrxkCdPn7/NWiv21wS+GWu1WjKDI79P
GCu8ovZR/rR31dd6P56L3fBYXIUv4Zl6jWy1fl7cRruwdbX7ESDGt8+fYp2aLE+xQIao2BNRctuu
nkLPmq5OEhQHGiB5imc/9JE7W24/+aWJjAn+1S7yEJ8PuspR3425Wq25gpRQq6aMqaX0M7pd0YLw
QPYj3yBosv18sA8WKhbeUJm5DRcBzYVi+HZX0reRcimDbG6he74J1Wy8DR072KZTZHpwXLV9NzXt
tkAb6VJ3ysaDXWM/44/a7ZtKq87LvOmulw7+tRTb6cuUwov6/BFXq47jEalWJB45LEFzwHg4fkIF
dRTOv1hChSOKN7Uqm56zoGk0HCM2diDFXhDWxokjgzvn7dlMZwYlPGKyBbqMpP2avygruZMpKrh+
XMIb7GNCwG+yHe8/f7XlFHhzAywAd4KuBVXBFUSmsroBsmnok9hupr1pT2QBqjC71k0w5LivZfR6
UHqxzutcAU2C7iN+mvKMS+Tnj7DuFMEDJcSD9rG0ZXiKNXZMKZ1eUxNH2at2afuGkjmuqIdyr8ex
TDkxB0sZln9GZo1geeXU50kUl8ARFOiYUhuc9WjOnwDrrT44RSmKD6RS2oI2AW20WpKzcNoibMJy
22rm7ErxXJ0nZVUd9Np+0WJr2LcRSlgnpoFA4u2nWAblHgbcApaGBHRNpxLUElupiBh0GvMvZd7J
27hz0q+WmqT7SNNqyCbRNHt6GNgQupJJG91YawAz0WfEtaFT0uLEPKz77DzTIn4JIJOmmU7qvDp9
ejSZxFDN1TailrqJc9zoAwvgWJXWwVYO7J/pkJ05IhYUlSYciZ3KPFEQWtGTAO8teDgqk2CgQSdT
Uj/efMYcVIpUV5hysUSiDUh6hVWR9bJwI0tEd4WZqMPWxkRtAqBry49BVFfPFqAGc+sUA61wGirB
9xMfa1kBb/YNT7Uwn6kY4IrE32vlV/L7Ruortd+iKjuMW+rl811SZPG+MJr8zjIIWhHq7EvF08Jp
/NHm9KW9zNImnGrwYLux8xxJ60G1kHKj3zh/jVUNVdcTT7k6yJdrkl4HFTUIZAgWvPbK3gQ84Cda
a7AKc88ZEFyMWZ0/KghMu2MemhupR0Ir1RTq8FYouwYQ+0M1DcJv7BaG0aR2Gz3Q6QS2xg07Lt2N
YdudKk+uF/3yhEAeF5IEwF/42sdfN520xuoQhdwXwWQBNi5MxVeqBmnzulTdQRmHM4FY4F7Edc/n
rXM/CVFmiPTAdmVrGk5cRuvPujwOS25xhARo+a5vU1Za22KaYO4T3aq4/qLcTwMyRqhnfydyR4T1
t7WaD4aC0bl0x2EmQ6QkG3l77cmt0cV5G1qgKcMXuZ5bb9Bqy89BbLsnlsEqzGcZKABgAUbQDcX1
Z01nUjC/GCsjDfZTnfyYnDjZtbkSeapWpG6cFfo9gInqGVqVoOCbAmJPUPhDkNPeDGOKP81QiRO7
+tX84e3+WR6JQjvEJwsSAHis47cfNA4xKzKAcLZt8nPMNP3W6YyDHGbSJoEQteOQF+dZ1DrbQqrV
r8qEkvWQzO12HGAplejOnzdmb+Le2tstgKa2OEvnJt+1IknuKq5jX+nnUy4F778ZT01Rj2SPvOkd
VSJbCA1qEwf7rrfmixg0AfqElbzPAnk6tXeX77+aIYh/cHBolYCyfMdBSEMHVWnD2YtS7+7tOgmT
bWQ55T7NKwUqqtOGkDLz5iUKNG2rUmfbwxIsCzx7wWBvPl9C62B4WULL4bmwAQGOcO6tvpcx8t97
Ndi3XV19EUOQ3uqj0dyWEdURLwt0pBpjAzONTWv00s+CrRW7pV7q/mzLUrNtZ2BRAuCgfegHqal2
SRWN5SbSMifd9m2vwauok+fcSAxUlRetwF1eK6SAdZnMv3urLS9DX/OVbU9qv057UearMNvhZSBY
Wls8HWBhDEG7T7oKrHyeFdscF0O/sWbTB5CTeaFqdbvPZ/SDpbRA1yjUopBPPW21AcwmsWa7YQM4
I5pkcZnNu6DPzPNcTbUTH28JT1criehugUUsB62z7rglcm/a4SxL+whhUK/D/M6j1ND4yTTa3qhj
5pw24KJbYZ2yUlhFl8uqgb5K7ZFivEZasTrjMrsYpgQRzn0xFc1ekuNnUeYqsmWQe9HVocGTF7Kf
V6gXirI+pc7+wRQv0ZtDBA24H3Hr4zUb12WW2nMSHkoRGhfgMeWbgrUHkB2lwc+/5jpgXF707VCr
rzm2US7TsgwPbFl7X8mRccD+INtORHVejwueJ5TsFET5w/eDf78QRw24aavYPdd6ro8uDQ9tiJN6
20jfLLb+FXS88sRh9OHr0YSGTgJAmTT0eCb7SFVbWyi8HlmJhx64C9cifrLmPjjT8kD/Ysjzn5/P
6PuX4+hTmFZyIApUS8367fWoJ0M20acMD+C0yq2VOfW2kbtwO8i5cyIHer8/lqHYg/TbWa9rI0Yk
6esB3nJ4aBKcZl3ZFKT78ZzhBmRohW/X4FxzGw05vFNPvOX7iUVvHeo8dUfKi4x9/JbjnCElXzGx
WmQXBwkQAeaI/XhVI/ruaXEZePI456eCrvdXCxvCQLth+ZxIjqx6wkliY1462eEBxeJxZES1bglL
Z/io1TzkBysPKWzYJRyRg60GmN1MjlRR+yvCJ9RFT1UA1gB0jgmKrrSZiPPhpKEmdDwLHNFjMaP5
ua9sU3iD3uT7qCb8NKOq2eicIKij14anZriIOE0ynaV4km3NUOp2gSVXbt9nwW2epvjTRYrYD6hC
nVXJMD3mVlL7TSE3fj5q5jkyd+VNBtH3YBVpikbINHoZWdehncL8RhkRGm4nJFJlLVb8ZOgh2wCm
3qCyaR0+X93vvzvHIU3KJaXCHHLtyTLoscDzQHb2Yxd5tXoFohb7wMeiukIH+kT498FYS7BCUEse
gDzCEh2+SQJwT7bqvC7CQxxb0WXVOY+WEsrnSmlixVBm982cnXJceZc3LvkGnlxQdpF0QPBk9UXj
TG3nsHXCQ5gEP0tFC/cmWgaofdj99Sx3zb6zAsfNHCf17FazLgKcGk9M8fvch0fg5CdRU+gHr4Ne
EVdJO6sSB4gtepcq27PUVaFnTjNg9SE9ZcT7/rxCoYPJXXiVvPV6JxfFXGglsvwHu5i6MwVM6+U8
qv1FNk3tCbjC+1t16RaAK+PNdGRhVrfq1E5wdqMiOoy2eRaKoHYTK7c8XW+yXcNsEr8HwRdTHkyv
0ofkRIq0rkiyW5eyFMcWHUJytjV+GDaJJvVIWHOtCntTTLF9qEIt8uES1BvW+7xvwE18b/pM8W1U
VCBtS/TwetRHf3cTLR70CPkj9gPrcC2nY2eJkY84eB0KwMJmVo2ekkvzU5cN2mUNnKjfJFN/Yswl
ZjiOpZYx9UWJE1UOmpfHmymok6GZKYQdkFKO/UBJoktC1uHE2n2/mEApgsOiNWrSm11b53Uw+6Si
suPDgMiojy+dutcwxnWjWW5P1DY/WEzLDFJfocgI+msVJDm1BmvBypJDJpr+rA+M+0w203OBIeRe
IY3a0N7MLpBwMF2BstkJ1tP7TcqLEhsiv0VYQTv0eDoRlUYU2i6TQ9GMmT8GldhWgYFostAOc281
J3bOGtr4unaJRqmKcPxSc1ydS3rbDt00iuSQyFrkDaY1wnwE3jQFUbhPClu6Crq4OcOfM9lyWyHD
ZLfRPmrbHsn+GkFvuYOI1cXxd7mrJ7cFo7efWiPwCGkDPxiM5FyZex1gRNLxPyfhDkPX8TKYYWYG
1F+fDbrHmtm0Xz/fCh8cuEwk5yx9yqUwtW4ThKmC92bRJAfanlgWIuLh22qF0DlK8Dt0ms6xF5bP
MA/pPFSMc3+Mp1MMvQ8nF5Ag9xqZIj391bnUSEOnYNydHsZAqfyR6rZXqqOG8XmjPBiGmVxL1cTH
jUah7w0Lozq1MOxHBSGMndzbkEZE9dQhTO83kYk3smkOGyiNxt6WNOdC0sPSs4iv4VCQbPaVQQNS
wgCBQGV41vjd3NKKXWPO8gkx7PcXKE0YgDzyctoQbq8WaZWXMcSbMTkMio7sfakU/lxNkS9loeap
TVDVyINOz59/0Y+OAMCqnGoLYp5u1/HO0BX8Ow1qI4fK7AxXFqOgzDtonlODIv58qA82IdV3FGWd
hRoBZPl4qDhsOiVpa9aOJBQ3DuTwvAvlbKtq47hLCcRPjPfBGYqsApuPSxd4yRqD7UBZos/CWlUa
xYT+jap6ZFSn9ODeR/UImNjcUZDdF0b16qtJs1UCxJiTQzCYPd4BAJJRUETROyPfbuXCuZLUQXjs
m+BEfP3h+1G/h2nCQQPh43g+2zDpy0S1k0Oj2N2lokjiYQA0eAJj/tFXoxdFGM+65CxbhXUTzh4Y
lEkcZaOj+CKUA2weemkvWVJ6a+J9fOLm+3g8YAJkK0tOv+ySN2EkcNa8xho5OfRx4ht2I7aq2YUb
GmNYULanWpAffT2CDBqehFR0v1YHdQqSNYRolhws5FbOo6FLvdYo5v0IOahWJgxBxsdQCoX/+1uB
44tvBg6DKGt9G9LvqYPCSA5RqUa7JLGqbahknRsGk3RpxbJx+z8YD3zVMhxm1+v2W1sVupP3UXow
SgX9gTkrMO7l0w0OpcxeQDr+fLwPbnv0JagE0UJnV6yvCRzGhR1X5D7UOSU0urpkPzaEjS1gxoMk
68J3JkVQY3UwYZKl6ESw8cGhRjyO2CXNCMhc65g8CQqT69dMD7i1DG7QGePVmNR/jp3Z7j9/0Y9H
YunoyE0tVKfj1RrRuXbSKsoOCt6Lfhg79b6O6ZVbVp6e2O4f3b1glgHDAS599eg7Hgtf7lFpqDsf
IrmNvqfaXB2mqbK2KANVB5w3ykM4FvblIOZgQzDUPBp4X5xYuO/aZAuMZ+H+EjVSiX1nm1CCeC0C
ZUoOsmQEG9lsuFM1KfC13JmpG/eKn1m5smfth5ukiMQmNLWIZRCUeyeX+t3n049bAS99HCijHE5f
F0khfCSgWxxPCgxHLKGrWdrHyCcqbmtF4q+81ZVrS1jRvAPWNGEpVqb6z6zGJWhn6sFwgTu78dS0
5Uhx2VS+mMVYoxlaT7OrdKP6LZGs/swYeu0BodRUdqeyzW6wKkHYRE6jCSpKH1KxSJ/6trijqNFd
d+Xc2VsanPlLgMTI6IPQM56Q8m1sjpEE2pHhKlE536mdkl0Vbdb4AUHFXa7r5Y2kRUkCfDZvAekb
MrLglU5g6lWBmUZuHCJx52Ic3Xq9WQBtQrvLHr1B0hpq8LRnMzdosmbXJVVJzGOkuJ+mSWMzqNFm
PwSUywecgrlx87EbvtvllF3achZ906XZhDyTRzSdzUGDGdpZtOajTuSqh3ePeSHXSnk5Vipae1oy
5o9qw2lY1+Fo7mg28mzTGHapO+lR4yt24DxXqGM+5LOEgqCCiZLhxk0rfWl5bDRY0jBHgS3Oladc
LsIv3Shi20WnM7XcSm7jL9CWSmlHsw0FxLkLhZspiXExAAIe4uQhtCQLO5esUB6rFtLAXoVMYl5R
YB++V7Kd+akcmJpLcRidN8zUtP0y39Y1mo0NXpZR2J3b1HWKTQ7k2MK3SbcaX6vj6RtIy/S7Fal9
65vcNE+6sIbQy1tzesJlyLTOaHjrmdf1sXVVzlP0bKRxAEdGspSDVNeohCV5313NrYA75+RDkbt1
FdfBrjCE/SMW+cjnywQAH8nsgktnNOsvQTrQW6mBPShY1EAZdRGKs7jqpAS7USl25i84JNEy7QJh
p37aWlCDsqgvvuZaOYod+hztXo+EuBvq1DzMkUGFKTHlSwQtUOawa4rcQVfRcLD6vr9FEKBKNnXj
pK2L9YyCnw2nyb7OuuQCKrt8Y/LRsWkKRjzDTElKR3cCaB3t8LGGQmsubNogn6DTKY15KSZz/FFU
iExsWt0KejccqrbyhCpnMBONXP4ZzQGuWfo8y/iFdWH5qA5l/z1sUlRPS9mqErep5fJJM2Lx4uhZ
+0Uz5u4ZVyMF0ylEFz29nUqeJByS66QNJ2PTTIbx3cA1Rd4EY4VNpgqeZ2AZRkD/RqP+AtTWppYY
cHxtis4wn5smmvLNxBH0nELCS3xJsZxHNbWSXUzxUXM1Oy5zuFbL7yBR1S2WqoV+kAehfDcolqa7
YBjtG5pLIRZZqdBx3yalQZE10h9iZBHOimpKhg2KrF2wwe2qR1JC1Ys/nYHaqos5nNFR353C2NfU
TDuLuD6QCVCqSWOBpJrh69zKjxZOTZEbOQj4wRClRbVB7gsRsq7opsnPMCdHeHeaM/peiZnd5FrR
3KCPOsE0Ha3Q4xiof4hmzL9JWqIfMLFEsFaOwHSiOt43B2cYtYc5LfqfAyVgcFwxgmcbJU6DZtOk
ih1v5kDCrn6Isu6pHmQnRT5Ga/4ME62oXXWY7WoLgSb4MSRd+zBMmYljDcVQbCe0TA02PHeUQ6oi
zKGQrE/VwemS9gEH+/wqG6ogR/yiHgF15q1xl8izRtKNMzp5blGPN8gllvdxU+KEpnYs3W1X5+pL
VM/GTzkg+XHnMpxu6qRGh1VC8QDTi7o3WOpxGd9wgIf9Zja0uWetTeEz6mLJjLNC3NMH6dv0ok/S
8XuPx+t3a1IG1ZV7MCZuUMtOjw7c7NxNMN80rxE0kM7JjvCT66wxdmEmUiEfTNxKfXYeRlfD1KUb
mvXZbS5X7Q+jTM6Rsf0mz4bebfFNC9G7CvDaPqRWXcpeKQ2Vl4M6HbwAlNvgZv1Y1h5rQcBzinR5
mytIQe2FOvfhWSNFluXRsZJuu1kzEz9O5vquibvozrF75/vAZN6HeXORG843UkeMvM2Oy2bTcrgD
hS26C6TW5oUEUehPZdcjeMyZ5TzKWSjN5LYqpMK8yIPZt3E3iv0ujeP7JNPCp1Spogd+vrZAQDl8
pzmdgrM5hEbpxhKbBZszW/wl9EDtXKWV8q+QKuKvXYOQMS+VjaaLIoZUeg6S3aEbFMQibtQYU8iV
pRl39tThfjSW6kVWpTpre5SM3C26Vqp9e3BqVB6NIGAxRWkWsyZaRDQcmiNDG6WpP+G/DkPDIr6a
86bHl6aK2oiqR94JN3WGMOLxRufQNkJ56vuw2Q3hgMqKqZS5shGhNJyzmDWa91pp9V7RDWXpmaLF
4SaDk3nVdg4A4akwxVNeVc11SYDYbVTNGXvXhD9nb1QpReR5KENAoGrVK49SZNiXdjk7fxt7/xbg
/n8bU2RJqf8zlP5f/9U+twDm//XPn//6Z/2vfzb/+Pnyj1dOQcG/xC9H8Hl+6W8Wian9QSQNEhVM
HNpkC3f2bxaJZv1Biw4UFGTVRZeXWPDfPBL5j0UDFaonOhOvHJP/5pHwJwDe4IBCuAJED+n0f46f
5wfoHxEDAyR8LSQu+cCb7DTW6Nw5ZZFeyk28FO18fBndXoZSlKsA1+/fzNfNrzD2LXZnleH/Go3U
gj0N10xbw5DneFKAfvbppZC4rTvN10/VnN6NAPJjCZzR0qO8De/g+H3GvqpKFMT0Sy2QVfQWh3zj
xFlwIh1cVbbA4CztcQOAI3cs7NBVlp3bFkUmO2svSyMr3bQzdL+q8243dGXkV7MoMdBTTgqOL3XA
N6nBMiriD69ywIwMuPb43YgS41LYTnMJ9Eu6UILir9KasoVYacPuHCavVvTwYEToZwJomaiu4by2
KXqzO1HSeKfz+fokLD9S4oUIsYZcIjc7SE6rkWQUsb1FbUpxA63mMEmtcB8MLSyjTNW3eqwFaBSj
gB3iH7Ib7F54ldwrhxEekD9lWnpuLWJIPSA+v5iqch+O/SPlcvw5Bd6GBWK+OyU3lkAEevy5qdTB
XSBFCdoTkWg3FYDOCzkQJ7GTq3T/10yT6qOHQYkICNjxTGd2MhH/zM1lFdE/14zhm4AI67KDLU+E
bbhNxlK7RXXBdvPAiq4MVsSGyzi4DhLN8BQ1nnxLne6Dzhb/n7vzWJIcSdL0q6zMHS3g5DAXwElQ
94gkEVl5gSQF5xxPvx+ie7vCzX0ckj23FSnpOlRLqBvMTM1M9Sdf6kqfnvwsaTfmyAOl4iS/vb6t
hBITP3dRXKMhAB8MWWIR6pnl09RlZJhHwKbmfrA6azcCGPfoUThbo+aKcj3e+SajTwfknNS0KDmJ
QgdG6uQJ/qLRoxxx3UJ5LBjbzfUQb4Wq08V+GkPYYlprDlNpaNEjPegDFyJj13gAirZorWxyV/G0
rfpQ3xUYW62t7vOvCZqBnUYJzeYfaxn9u5RYypIZjLMRPUbtzkIPMsot17Cn+0lfI9aIDXwmjlDA
l0nnIHSBUJ6GUrkU1GjpRI/tztxHH1BnPOYP5h3rXfkSPwCp2OcP41HdW7ty13wOfjmPzvOhPBS3
6pG3td55xu+hd/3jGgD2fP2f/i4hiyYVXoZVMkeP2nAPvH1b5uZWqlseEPMO7V03zGyPDt71KT9b
VfCRaX3TkySvgOoQ0BX6LFUqXaTxkereb7zC9oa/quF0NrdvMWDawldnz4iatUrXYFmspSN1UITE
bdCaiFX0+tOYcLr/+2Zw4aQTu72LqRej+TvSUud5t4riOIx9syaSBlOquDNu4s0Pw6s9LmUrh9HZ
ZBEJHDAtT05ykI9CyS6YMjk14aM9xjpOiv6wG6rJU6Zv/fwaNf02jTW3slYagsvCPNmdbzGXPjae
N4tpzOno4Clrfp+X46OTUi5Azsu37C0oCdv52KQYOlUrraS1eMu8vvuaqOVpDs7c42OIoKOcFo/9
nFNh/m22/m3glI9qshLw0mLkYkYDi6vR8q/TgLLaW2NlFuOjMoQjDSxb9awUeYfrq+Rs6gAwIb+2
9Ktx76BWfBolSAua7kZTHayeV0bYbKrI5uWheUWYYdUcePiL3I59s7Jizr7mW1huftz5VMrnwtqk
Wq7pY1xVB8mJnmUp2bU+eZz6UaUWXx0MYtGF//ORLlga2KKLjJa8XHXfT2BlSYruLyOtcpoumX8L
bWjXGNaOco3nq9lzZ+R3zRp98Gy7O4g6cygv2Fs2hqgGj0mZ0w6lOR0i3d9M+rT16z2+CV5c5j+u
z+Tbgni/I9RFXZey7WLjR91WPBPtIq31kCfio/4oHRHXPSR3eLSqn3wOq9BT9uUWdWDL7WSYqivT
Kd5G/xl6CQqshYqxkK0prU6IFxsawBnT49iE44KvT6Rj3qy7NRGvD/ViOA5/WQFczSNEWLROP0Ta
GEjaY2DLXjw8wYTZp8N0H2nbRK1W2rniPnwb27tgwglpRpCPo/It2L0tfVXWSFTnf5/+AzwClgkN
T6Cap+tSpdmpRbIpPVaD3+FzD+1lmhBZuP7JlnR4ujgW9Tb6DAtggx6ZMEO6UiuRmhUQIisHI+Wq
+VqkSXqDEKS2ux7pwniIsvg9ADmnMS0cooWuy9kcztGhbeLoEf9ne9OH2rCyBMR9RdZHyAAZPF4k
XJRE48pAwXTdkKb8GEqauU9DW/s096XyHecqZ1/J6QraU8xXhEN61llMUBZYq3gj0+s+DmeQrEda
tjSew+NS7pQpLONm9XEoEfvqV7bzhQHyTH2bLt7l3NBOl0VZhRSYq745alS6XZSXbg2Q4G4WWPdV
b324Pmdnq2NRilvoJcB1YbXowhpviiIPED1rji3pWNeGyaUwd5c5xkoX8WxtcNiAEqVpujBiz1jr
PsDxlFJoc+zw9cK9IJOd/fWRrEUQdtPUUpkefSJUFvwn+WjnycrKu/CtkHcn8bDqAICKAnFl0Vs0
q9rmSE/AQ1pPbW4lxIWuD0NkVi4FlvdRREY2Lg6zT2+hOeqfy6Mlu/NrUngg4J3n6EcMF/zX4G+K
NSTk8nFOkoQQdHn+v7vjWGM6FVlB0Kh22wi0/dbXNmHtGmvnxYXtxN7FJQxDPf5HPBXR5a4ae1lv
xUj1cCyedF8a3Jj+15DXW6lVAHD3P69/UvGms3zRhQK0aEWAdBJFREPQAH7jzPXRptxeuQjixzcN
ylQB3nBe061kwTPJ+yUcPh0LKJ0nKhTw029pzv6UoFuFgdBn46Z8CmbX2Wn3833yGOznfXKr3Tl3
81fp52C75a/i9fpYL+2C98GF5KHX2YBGNMHlhbNRPFFCX1mgl2YQZvsCZoWh4pzVn/xi6PuMCJwn
m9DIt0lGtyIwIjLHfPCn/GuRRytJ+MKmAAyMatTiXagvim+n35SCnq32mjQcRyyKUf57Aur50CjN
Ril0D+0hSof6rk6+jnKCaJPjDoNB/fz2+rc93//gkmWqMgs+iJfH8u3fbRKpzvvJqqP5qCzE99rf
tOOt4aws1ktD5cSBWwmfEab32W21pjfOp5+Oioo3kusono5o4Q/7y3jADPd7/1J/ztfsR86PnAVx
/XdMYdU0Cj7aPgqSRyVHNxIqVZa5GeqOhvF0/ROKkAeyGwBzULic27zgoLKffsNqpoVgl8p8zEg0
NAZAANLW/Gl9RdguzzbNg/Z5trbXgy5/8zS5ncZc5vXdvPlQ6YNEnuZjiBiDPL6W+FVej/D2zr0W
YvnA70JoStSHqS5j/USpSLuvHkdX2vYe78V79MQ20S207/00uFHhRrf1Pvsd7p1Pdr65/jPWBioc
gU1Dd1VTx/nohNGdOt5YZrnyNH27YJ8NdCmRwATlxiri2GfVSjptbObjdCenrrkvXsKffX2LTKxd
u/R+P9ofD8pWepZ/4EIlPUvP8aF+ST5VG2druv59t3KtOCt1vK0npBBgnCMRhIrE6YdH/BBnUNrk
x+SFqgOluXILKKv7qEmu9dfak+7i3oQB+O9owjQntBVbWOpE+93/NLRbo9o7DZ6brh5whrmG5E6w
nnf+ykPkTbvg7Ku/iytMLEQjvdMG4ma/ow9oF+/0TXJrPln34cfoIbynDyu/jitb9TzPs2sgeDPR
TPdZYVemaj4FEjHl37r1gEZQdptqHzmstZVAbzd2cXQOqZ3PimbqmSNJVxkFp5Y5Hccv7S76Zn2a
fzj3xQck2qN7+fNUb3BORuPH7Dz7S3fz51uGftCCAaMMglzI6frB5BZVkMmfjrNquqPkqfParfHC
fYBH0bsQwuRZelpa8kxCl++MTb8Zd9Pv8iF/UPfNXX4b3+r75KbSt9ohj2+RUl1zCrmUE95HX6b5
XWaCdJKpWY0pXTqnkluO0q7qsBD7D77iYuvA5fjNyuo0iJ2CHczrbj5KOtthgPtVrdxrLp29b8YR
/4ogDEPK+gpLYPJOU7/MUXKfTtZNlckrq+HCOUilaBE1oLcE1FK4ZkRRN7fTksY75+BMu254rfOt
sobKXSZcWO9AD+GI0BFZSLbCaQsKJEaE1Z8PQaAfJtAp8ec8bJ+n+cGR9JWz7/zuu9yWsBWhV7jw
J4T1DZV2UmJnMYWJEZHtw890+GX8o3yfBuXo1qBAZpr815fDhTyJxNpCT2FNIIIk9haqKQGaXnXd
Aavzm3KebyfH2qFT+7uTbier3QII26Z5vuvr771qbyDo89JZ8+U6n0xaaG8CCii08HYXjgYz1Eq7
TuTxEPl0UNTJ2lH7r5CjaT6Bd1prW5zfbDAqo5tO8R34JOejsHbKMIFMMaooyPMUdcdW3xYQ2do0
v7VTfx9Sr5r8+KuswjYLPvR1ty2dNQD22SZZqLBAvZdiBb19kfTg96jgFoHuHKLKZg/q+BhKRhXs
9CSIVvj4F0M54FYX9Wmew8J+1PIKTQcu6wffmGE7pfHgyg36HnHRJH+6hHlpU1ECp0tTHdVYYbuk
YytHcBum44BZtEwnaAx/RePn2Ygf5KwHEnoM/5Ct9ybw8fbOZzqXDpmQsvVKU2uABHhLVK1LdfgG
uP4m0rUnKijepLbYW877eehW7m/LRztJDEvVHz0l1A2gNVMiP02jRVRa6egM9bGHPeZNUt/fOylA
ozEMVTeO5UMEwva2N6dit7Jhl798FpmyA/rWvK+gQJxGpuNVBTYwJCIn+yKybozcoArAszwwwu80
drZBLO+Qemfh7XvfVlx0PFayxoXR8005PhYNXjSlxHlu6nEKrQpreoT3ekAgerJNG6f06Cc3P5GI
D0hXpfLUKzDcro//zB8GHh21AbYvaYunnSXENvpQ7pK0q4+1IYGvdUwp3RdW4hwNq8gfcQCZ7i0n
nO+nGhxkiboboKoZtrejULSwnNEbpvB1kmJtM9eT5kk+fDIUI3GYAF7ozXU33qLFhRt5mVX767/9
7IBffjo4HXA51DZYtadT58/5HILGro8RwvPbIYujzSiZzkrTTQTMsyWWhMI1TabJQBThC+kVVqO5
Q4Uojh2uSa1Sbk0D+7AkVu57HA42IFSfgzzFRTzW7G1s19Uf9mjffoEB5hSRLzqo4lE2R7kfZr7c
HM2+7G7nGsmPcbDTlc95dmAyToROKJlT46BQKY4TcmVlY8N4bBpT38r2nH0b/NzxTKwwPyZobnpW
2EU3dp8Oh6LS0w/XZ/PSJmAfQtgh7SxNgdPZrHXgv11mNsch1vW9mSNrGxe9ti9pxiklxGA8u6jP
6dK0sgWWPyxkANI59GusueCUinVuW/LHECS1eUhaOjido1V7tRkQhGbdexLUy5s6cX5cH+xZTGjH
aMdDweDARPJe+NYZXS0ltAKNXfddkh6jwffgSm6U9AXo4Up2OTuwhFjCNhmBkktd6atHJ8q8xNbv
nbm5h9awEubykJZOI14ccHaERIpGi6102HQfdcM1fwVUGydXeexer3+4y4P5O8ryK95d6k2nbyGq
cmvqq/GmKIDg93dhMK88rs/WIp8MRS20LMktSwn1NApvo8SX50Q9DvXOnG8m7W6s2flbpXhq17yz
zy5rFC3hGPHkRNZD5/Q7jSW1GFmjQMuIviCfaMArfgm0lfrd2dZeYoAlX1y0HGpPy39/99WUBIZW
y4c7hrozgY1PPictUtFgSma9QfkcL7xmUm9z7NiuT9f53fA0sggvoTjUKbNTybyPOqrORXTDPcmT
5h91Fn0oZGvfzM1GNaVtO391OnkzxdoK4Wn5fifbe/kFcFNB/OBrenaj4XRHl2UslaODX7IlBdvQ
eZ0A8mMR3WKKsjLeZeOeRVuyNFBB7v8i77DmcmqFUaUc0xELQ8vcl3EKQVjdDG38oo9f/FT9EhYf
DURvBimBoVLfTkW6cqm5tKSQ61g0FxbVP5HSmWdKkcShqhyNWdo0zVcNgx6r+Sk30krqvLSuwGlw
dyNhGTxWTtcVKig24mu1ctQ+xj2o+69VdF/8TP0PlX4E4nP9214a1SJvyXuGU5jW5GmwSFamJkkU
7Zj39gdrlu+Re3tsEQmskzXBkwtZBozG36GEPTnG0Rg5o6rRq1E/BKa669rxfhyHld1xaWkujxZA
ytxk+IanI6qyutNjZSYzx3riBbHzxe+7yG317kVLhpvKjNagL+clGd6m3PKQcoFrzNGzZL53maDM
8i4Crd8e5Sizv6ST0rp9nc13GmKdXpBl9S3p8FcqJ9bWSiBYDnm37cP+AS00uEAyR5WPoN2MXsnj
lM7hY5k0PxCLivaR0fSv1yf8vPi3iLjRVCfdv8EShRk3kkFF1D5tOSVR8dTt/K/Kactt0faGF0AH
8XSuovc9bl8uZEYZzmDZb6cKX/igzwH4h4PmZl0muUXqqLvrP+587mxwihwT+HouShRCy7/meBjK
LOW21GMXDrntAXqJjnrWOG81U7q3Ue/ZXg/5BoA9TS7Us+jlgTYFwMgz6XTynFBtB+yO/OOA/OTX
wO7Cn0PSph9RG0TEn0r88HXMNKfw5jnL/iowUDXdNpYSysL0bz6OaHQcbDQIGrcATYq9XOjHn5M0
lr6WFQq+PHsscMESmotf0RSaIfaySBzoxKr6HIetDDQyVOe7IW6NZ71UpcbD96yxXUfFZ9uD9ON/
svVE4g+P6oxTgWk0h1wqKWcqUIX+ono+wSq0Jeurjgrqc6JMSeK2JXzCqTHp7PZZnH1CgbMCr5ua
/Qvgkez7MHR17+ZVFhyx/gnWGhjLN3v/TWnJAqjgAFaWQjpCiaffVC6DBuSIWR1J3Ztg3E7oU2th
6ynD/vrsiTlFDCRs9kGSh0arCNTZ8gbrBs9Oj44/riTJ5edeG46wRHLqPEWfEwXnpoeoQuem+RfF
5H+UAhW/GDUJaneccSaAdK7LQrkHm16lzZW4P6ZZfAjCDIr9QrepYxObSqpr1z+bOCBarSAd2WWo
WDogd4XPFudA2Mq0749RSGUHP2sIZzZ4/+tRzg4yCrgUWHhfWeCr8do5XQW9aY74AUSANMJ+WzdD
6Pat9aGthl1hae7Uz7Qj7dxDLuQPVwXvLAKby72E1urZ098eTJwUqozHpY5kTZ27VhW5vb0yvOUj
vV8Vb1HozlPe4HNyfJ4Oj/ccIDYof8de6jdqd7SVyC1A8Fz/iOdTxVjeRRGnKvLbSTELnqlxmm8z
x3+l97CmeSs6stGqJcryRCQSTyixhtwZM5RSO+ad2PpQ+KxjVcxu2/6ij+slc7mNTf2mdAZy1xxy
Yk2uhjAI/2W4KaW1rXC+bLj70D2m/cbvol10+l2nLO2KUffDp1FKvdwx75Ki3MwJECm19XxD31Xt
c6OuySKcHT2QX9DGNC3KrVTsoSKdnOH65OgTraPoyaTx5uyi8c6YPUiD2eufzidHG0WBBRW+FHiF
+dSzulHUXMLxCMreDi11WuOGulb6O6uv8MLi+YNXAFfVN8zh6XACM7WiNFA5SWHMuXqiKqB8hmnX
K7orD5bscW7plHeab83EiyXCE+cPcwy/4K3xwY1PXnQGhYHmA54tea60xx7oNd6J2YB/Cfb1f/Y5
xShCjlGkBHxzIbfH0QmORgbA34KR8x8MBRGZt29KzVjUkRmHLE1HarhHLTA5NhM5Lz9Ls7JmTCqe
ActYOCzhsmLDiCaOsAQtLj0wk982oZXvqiGqN1ko1Rt1tPGcRMF5+4ffjivWoo0HhJpERVfndI1o
pR4buaZUx8BETKn9XRmfrwdYpvh9huR0JgBoZRYC+VjcydzNzULujeqYWvi8RNxjaBGFL/+7IMLJ
OdY5K0AhCOIOXly9DvPHyqr/dAUIIxGmJk+MGudobgBK8XUARhnN00qeF7Oe+K2008nIqtAsx1Cr
jkXl4ZzTuDobNaZL7frtdlhrZq3NjHB2Ff5oQzHmo2XaJ1R43WK4p4Cx8tHElCoOafkR755FSqlN
ebxMf/mD8cy3ENNHixf6ShjxhBTDCCnARuGhhZJUHaf+uwbgMFp7Iqx9rGWc78ahRfBXMeqtjja1
fCl7soxPiv37f7eKhb2YplIWxSkxAiQIZPublr0Y3UrFe20cyxJ8N46oMGdr7lliMbzpTgGalb6m
q+3olekQAafDjIF66TCSHgEDXQ9RTIlWZvwsUZ7uRhG+lzYMoqzU6mgp8U1lDdASjoOKe1P5/fqs
XFzB0ANUeyF8UEk8/WJy64eAH9n2PC22Nr0aY/hqTdrWcj74aw6kF2fnXSxht9gR9Mu8WJ4yteN1
1oPSfzazcHN9QGtBhL1So7+dDuqSx/oSnv2NbEvYdvwHzz+4AX9/NmHDtAOGzs1bFBUVGwMXBUl1
Ce11+Z8vaQCUtDcoRNIs14TxmJJaO40kk/zN0tPLzuW97KK2eP2rXcjNFJNAE/Gg1XkuCTfSqmti
v6yb6qg5dIx5XLslRix4d2h0VT00ca6HuzBJhONGDiaOosRZC67SfPrxA8u7+mumdJVoiQsP9nqQ
M1AFafMkirjeRiNNKQZVxyrbLi+XQ/mUPMeTK5dugwTIj/kxfEZE5HrUi0MzkCHmdkpHQ2QjJ22k
SmrYMV8Yyfn+8Mvs+o2e5ivl6Yth3tUfhOPasqmQ04ng4hF/G8F6pdIh6X5eH8qFJHRS49BOc4Oq
K0lrSMSI/XQn68+18rlpo/2cpSvL4fJMvRuNsJ20Bh3qtiHdDQgbqLTzXASvHutB/VKkwUYrbLp4
3Z6G9AcD+f7UwfrV0va9GqxM3tqIhTMKF3jKqsOSoWKM5Gx1o7Ww12V1b5f5SqizB+nb6nw3ZuGs
UuykUKCoVMcm9Ix6k/tu+6n5YN0kn/3U07Ckn9zFimyHiM31ab1wfL2fVkfY64kipcmwBFbidNOm
PjZrz9cjnL/NTqtjjnhj7XJKJkt1DLED50uHstn3BF++Fs7Zxgl2mbEypJV5e9Npe3fuB4pSTA5Q
iKM2GptkelSjBHgpSrbSf5S5/p41UWc8MhKyZ0SkSK22enRXJf1OSV6uf7+Vze0Ih3KWdUHdvM0Q
UmNGd6+Fza28JnF94eQ/WQZCdvSlRtULjTmSs2GvLN6bZrBVu8GVkkOtBPvrQ7p4wLz7bssMvpsh
pcRZzli+W69w+8edqSn25VxsHP2z1bLnYQp3xtqbZm1ZCGmln/9fUHDspJVjOHy2x9e5WSFbLFlB
eATyJemZQexeGNbC2ByIe2gKcT1v82KHhp5LKdo1ATljZLOjTnfo5tfrX/NyRIsb23JrA395+jUL
+nRVls6cn6Wz8eP4AWleD3V20Eb2BzwGvKpdAxudAcf/ma/+jimcBi3ykoMZ8pbOdUQ1tS9jbW1s
DQmsIdoVBcIL6q3ibLXmTlslsZ7NI2xPkIkm1lnYJ1hvygzvFk9YWGbaqJJxaMu/tLTatLByC6PY
gK3f/uGHFSIJg3Sc2NYHfMMOyNL5lXyrNQww5qnaRp/b0trQXthdj/hWWjlZPUJIYbNraN2Zik9I
fb9R75oXdfbomaEDFjUuQBLXugm2mUdH5sW4m8wP6MzF99Fm7UJ71uHTlp8BgAcKjaLAGRJOhUrK
UXmb+RnRS/Nt+F1v6tvmQ/0xeLY+lNv0W3fbfSyeCE4LbbPa/r44we+CC+fFNA6zb6oENx8HSubo
hyiuFnta4/X3zSZ7GvfpZ/xKxl9r8iHnq3oZ9oK9BVjDlVOEZSZaptmNE5qHsd70veuEm6nd1NI2
arc+4l8b9dFcWWJneVeIKJz7Ml4JWH8RsZqcZzX/pMzRdgz6Te2/zOHatJ6dJKfBxHaj7OQhmujL
eoYFZqN6ZlWb0ZFXkvtaFGH6UmnO/TphSEWzC+KaEyRwC+XH9Y1ylvOEoQg5D6lJWcvMZYGG2V5t
C55azo1Wj9s6Q6wHeXIbwuL1kBeXJYhzFgaiL/ROT9OsXc01fTHfOKS272bp6BnJRkrvwjWS1+Xv
93ccIQVEKZKN82wbhyhY3C4PpbxXq5UHw9pYlt/wLocORTorTeGQQ4tPadZtNEtybQhWubGS0M4v
tm8T9fdoll/yLtLsy1rR0C87JLUrPzs/2o+57EYP6m36vfsxfEE8w87cbu1Wu/YNhbN+MMZRrumD
H/JmG9aDm8w9+nmfry+ItSDC+0DDxCguDQ4iXXK2dhTt4uxXE6vb61H+h6T09xcUUoQkA8NxVNZd
k297/SiVnvPN/snLx3yV5E0X7cxyZQdfXx2qLGT/ogHBzVPAOFTIuzr3qfWpgXCQrOFI1sIIiWKe
Sj1MAybJCNDctAJQwF/ycaM69conPLtunqzBs16XDA0r1iYmqow2UeCSjxZi+B7NElny0IW+PmFr
wxLyRCtLcpHYfL1W/+Gb+l1Zfef17w21trke6PyhDIrJ5r6HLw28oTNmdqbnVt40o3EY4e/FvZd9
GNEoc6OfaIqa7sd0v8akW1KPcDtZXCAx8OJaoMJMOd3M+gSMvKY3fHC07VRKFG7/g41LhKVPyAmM
5KKw2B2w4pokEUEOK5+KXdpgKIcon5UYa0fvhe37PpR4x5Eys9dDSEaHzIy9vNrGao3e7O/rc7QW
RFjjtp3KUQWG5SCryIQ29cZsSi+z1lb4WhjhOFRjcE1az1gsa/B0Gg+L72C/RpC5vOAAutDSXYiG
YjkLx98sbyvZOCgfs4P/Uo0oRfCa1zfGRBsCKWFXbV2kcv6Tb/h3VCHPFvMkF9pI1GKBJn1qjS/m
mgzfpXs3i+HvGMK6WwhQs1XMxgGk2oOhuvo2/2gdMCr7mO7sTbPpf8ffjL3mZTv1u9y6zl/F9+Lm
fzVMEeWq+8ArUGQ2DpOC8GvnbHiapsXn60Eu7+B/j9MQ1mOhVH6S+4xzkF7QD5/bv/7s72MpCBIR
a3uwFeBgzGWhvjvuk0r22yiouqcmxkQUsuAvaZTXeIZnfJMlOSy4Q7TggCGeQVFsAINK2ij9UyLl
8oi9jy99xSm5/5JMc/eXruZVvNHNrn6N04xyaBfqEQ8HP+s3SReML9GgAC2fUnX4qpilMXpAMILU
LWGzvmolLmreSLF6cjMEtnI3k1COh21ftSt3WPHuv4wCXLGK/wwXSnRkTr+V02llGyA5/hSq6fyp
x6HVjesKEwzVCr1cyW4XGc+VvbT8zfcZ/C0mwiGL6w0qd+LRrqVdVlSO1j6Ry/tfyoBoOAjYCMl/
RCeNUpv/SuT+86gZt9fXxYWxWkvbYvGlW/AmwqUWH/OWbr88PCEI9DyEUb4LM9Txh46eAhJm4V7N
rF9/HpIvyypEnZEXnbDUpxRM5TAbw5Nvozoa+v0viU2la/IntKof/S7t//Dg59suU/nvgEISjg2E
eCvNGp7on4TbIZU+OZk5uOoEHatp/D98jhCNQaFxuvh4yggena4exS7NOJDH4cnxQ9VL8Ln+YPrD
S5Fa/k+Uydd0S8RbzRIOjSMQ2sQDRSEsVg4Y1UyDfHgyMJL0NGyPNwFCcJjhJP5GKip75Q56du2F
RgeUDqQqqDYaNyLcDBOspgwlW3tKrd+RFnww0PBMSv0mkbm7+epmNOx7dcge8Zp40OO1gvzZPgFF
R+MLFREwKmg/C3nMqRefIZh2T9oUfx31Jrid5KD1hrx9cUqtclELtty4XFNhOqM6MOqTuMINa/BN
TGBHjVHHyus46bvQ0O4HSYWTWrpz0boNcNy68W/jAdOzZNQg4+QrOUI8I4xFNwVJOhBpi4aqiJOp
U+yro9kyn4wE04RCM3J3aKa11tjFKCwaSpa4C0KrENYvs1svNLWnVMILJc+0lEseHI7rSeBM3G8R
1qW3CBsU3W3cR5fE9O5AsuxC64pOip7H0ew+q5ltx4vztXx0Zj8v3CrLzW953EBuSBHExxk2bW3F
K628/BSgkvks19G4j6f2NmiKZDcHcnU3x1L8z6Pg/2vF9WVd/FtXdfOt/fZ/fuVt1E6Hb9mv//6v
XfQzjt7Lqi//93/KqoMAt/8BIh9i+ztFdUv/B7gsWJKA5xAPWNbDvxTVJUX9BwsEMjwpYdmUC2a9
Kbo2/O//klTlH9B+sYxEYwPZX5D+f6KpLuw/NFDYf6QtxLWURe9PtGuq7DRqDbXRXyatmu5Q7W++
9KEufc+b2kAAJ5+PiZlNGzRTu4MU9dptMobQVys1fZpazrWVrShkwbffgwwW8FDUfkx0b4XlK8VB
GMiDZL3oaqzdtvqSAdK4uNdnvEV7x25dSSry3Yz52jYFAQm5sVQ9v02ylePmdLu+/RCAsmACsM9A
nFCEhvizqvm50ykvfl6n2zBA8ZTLVnPzbo08/fMi8l5l/o0a/vf9ZAmzQOiBHTCVi0O0UHrA00Py
W7X3XyQ/DTxoprjlZvLszaFlYgrT2vvRbO911Zk9tZmHX1hZhDTWDevWjDG41ZI6Xfwsuv2YBfnG
zOfg1h58/ybvHXXfNhFd+Kwf781UGndJWek7RQ6bz1kLpwXNzdjBCKWutoGmrrW83ng44sgAhVN9
gG4MVFq4jhhTq2Y9lKQXKc/vy07aGFF9KJTooYIrXmPAoeDraE7GBo9ZrwojzligAh0Pq7G6wTNo
q8v+TtV4YuUoDGbFDqu2m7HoP7aGsVxd95I6eahhXp+Q82lXgJZzCqKIbKJXIPxq1Q8KbWhb+yUE
33Ij2QnypGXVrBz2F6PAnKXngOM68gunSTobEYK3o9x+mYzO8KxYnd2pscbd9bEIVKC3xQXSeeGV
Ur1AH0wIE2hVwVVbDV/7dIqesb8yg31djn3vJVBQnmvqXvJOs+PoZarLjnakOtSPoS3XlmcmOiWC
tsaFZlulVYCdDlDmAoD6NK/1Yi98DTSSEINFSgABXLFMn+AO1mhW5r/EZSltHaltuUM2a13yS1uN
dYiCKm8QKhDijh7KWg7CVvJfFqO+mx75hPtKxc5Izo3Wi/FP8Eqgbds4Lpv9nI+2N7WV+tGpkvwv
A5X8jZQbMlWtMKJCk/+Mwsa5GTA1f4rx0cKypG+9qTO1B6dspF039/MmLk1lh9x9vimSVn7Opnm8
U2O1WBHZEkrO/5xmHSPItzLVOasqzyJV7Wa+n+ynw109MRKznr6joJTsbTPPva5IIRriA+DGVVI/
4nZVuUWR6h+kWDHvOjmQPCPiUXR9+Z1eKflZb6bc3EMQMyKHigINxhhgw46F1Gug6sH9GKEtnEqy
BsmrKlBG0AqPtFY/Nlmzho4/vbv/KzJy/xYgHd7novgAz53OjMI4eM3s7CHn3f7RkuJfde5Lt21s
rklUL0fSSaJjnLCdICLjNszZLOwyYyiwsuzZZchR155TWPOGV17g+UXWbMqqHF2VZ9LKwbHUZ4Sg
WHTCM7CAxyFyItybg4LLhoObxosPZ/EQIgXioZSde5hgFV+s0LG2k56/at08743+D+HFbx8Y4Qsu
q+xXLpsiYRf6ZQIWqiR/BbAKNTP9GspF7qVTssoyuPB1EWfEfHGRV6BbKVwIKoQzjdSInBepRzHK
DasGB7xcGb73VRfeVNrwYA22daMM1XfbmadnHwmhuQYI4wTW717Oqg2aucWTFqlfu9Gfb6RK/4t7
FWreErZKk5r0mynNpV2qJ7/xbYoOEMErTwER7sUo52yKyK/vjU57neVJ3pZO3KK6rOpbpZOs+6gp
ou1k1+U9bAF/q84mwtndUwVP8LbIJMzviij7NhWG47Wy0d4W9RDsxqaU8PiNG0/RZ21jKZO8svMu
fDPex1ibalwiUU8UnsqNZYxaX47WS27Uzk7t02qbZT5uSxWk1dm0C7fPsrVm64UViQ8nb3RoWaAy
RFpzbARyqZWm86Jphfkw9qa2UaxcusnIpbfFhJFcMFflRoGkc/SrYU2ZbdllwoaAuAEp+I3reabs
12LeSA8nYZ2EGuhnlPeeSi14VrKiWLkZCviut9UPwJELgmbD4yC5nZ7edZTEpjOFzgtU4/zJ7mT6
iZEmb5oF9aKGsLeQUaXOZCPtkvRF45rtMK00NM8vyot+lMbDFVF89A/EwuaYNcOAbaP0kmIfuKlb
q3jISqXaJzU6Xb6l1XdYzWoP6hRNWNW0zq4Li/CmkatwRdrpQrJl0uG1cIArix3J6deIkl4fjaK0
XkZqlHuU8y3XiYviEE/Gh3bGxe36qXJhbcMhRvWTmyV6OaKzdDwNep/nmv3CO9V0SxxRd7FdyA8S
UBK8BCf1MDjmz+sxzy4oDEtf/K2guJCIxHvUkCKSqyuD/dLIobmdovxbPSb25noQodmwLCs4esgA
U39R4DOIu7a1egfnnSF6LaSyd4u56rdtok23w2CaH3yrbm6oxY13QVZxntVNtA8VVborI6c9ZFWn
b3tpKNeW+nLdPd1VHKEUMOE68k49o62mcp63atFwtYDrtUXiqn+I+2HeKImf3rTGJO9DTcOrIKqi
xRBiuGsGOMBVG04r035hvVNI5RBYfG64u4lX5gK+fBYURfRq5RowlTT8v5ydV44jWZOltzIb8IZr
ATT6wQXJYGhGBpmZL46UrrX2RcymZmPzedT/o5POmOBkvxRQqMq89Cvs2j127Jx2ZxVl/8iz1f+K
rFvvRaORbwuacHdaiANw3vcSrnZhu/14nS7TGmhurJaGviCbYi2QH480L4x+FZ0AzKoCwkwifaIy
zlO4SbG9t5eEr7XrLAhPrdkVyhXQ9U02/HxJAAcxVSfhQ1qct+P5ecOetsIisO9PflLNTlHiRzUU
Bf4balM5ZKfDbkBP6lRFqYkf45xvK9+qXhBcNE+xr453HSYdX1H+KB/RnQleugWtNdu03jczd2Gf
N9lT1Jg4F+mhYHc6ve39NNa7KoWalWSatI2tLseUU7TcOK0RqJSSa2y7y5CCO/zSVg74sRyJ1SdK
RRpOhSRmJ+gno1vWKRTkWNZdkPx+24zyNTWZy/PNw5pEVUGwn0f4xVO1TuemRIHkhHFuZNe4aW0V
IVSvpGyXzzGDpGzBePXFwZlYeb5yepXm6WwpxWnSceMKKm0vZ5ZMjjCPnhJPuA7PY+eJdI8+ZtoQ
bKuo+TlEsoiOexrdmG2WbnKziY6g1f6V33Z5e/JCRziPIM7r5yLLKrJUaDM5T05yFChuHhSJW9SF
8iyW0C/+9vzAFiVPJk9gNKoy57NQK105yoWcn+Ypz5+Guii/d1O80GLKYRs2ZvQsyW23wYfXuBZh
L6MZRglALuhI4whCL/D50APlqWaWm/QUwS54CTQChGKMgidiOCzb41B8j31Jccgci5+t7+uuYQq1
EzTStabvyw2+PNaQDcOUAjGMNdZfDTjf9aqWnwQaXB2ph+Wu64Vr5BbNGeJVtv0lFkMAhDNBZkYT
9NLsdP7hmpylcS5n+SlS5vHUanO8bTKxvW3pPcAwzOifK2ngoGe16IVyDLYyZhXtiZV8h9b/vBN9
2MlWyOsYv1JhH5ULDh8jFKKlUXDfmHLnRPTvbDGXm9wY1TXbmrrxVtHL+rmk0fXKFrrMAYjiTJ22
2IbQebqc5z8w7qBIRV/KmvDUjEP6qYmNmgaNAPuQqraoJsI6QO3RvJZxLZN0HnhBDdAdQxAAAJZl
Ox81K0z6A/00PnFZJk9+Khn7wu/Fbax9NfXvtYghQYaH9G08Z/1DnMOC/vjgXEYpVEIBCXFBeMN+
V7u3aWVxsOIsPXE/tq46lQ3OweW1ot5lJGAUjWMJGoMM7PrtjEOXMeuVkZxUsUnB5cb+NolLY4s/
09+ROJaEh6HIXKG94AWGOcv5hNahboxDl9KkWGA72xh+hde58hpDNb+WPSw3xvnaoTpqLGKZxF+y
9tWNYkWCLmhTkp2GIDA2EtjARuiqZmcMymCbiaBvu6b7LBiluZnaqX3qkhEhtm4IvVpXI8/KrWuS
DJeriYAdgAESifBKaAc///goGYVajTN+EWYT2wwMz8F+8hq/+vKkYGGB3uNiScPnrzvbDcmXplIa
slNvltFdb/S6U5pjvmlw7dpZaqe5NL7+nXYe6wpLnboFdWH0AQE41+vKpkLlyJxOgqH8oq8h3PRN
IkPzbdrDx0fi8im2EOJRXV1efjR8rcsXohiYrZgU86nLUojEKN15oKnA30GV74M5kGxhbuG8KWN3
l3dzADKjZldK/Rcrab5dZBxKjB5Qt12tpLzkpaavyqfBkGM3N/rRTnJ0XT7+1IuVfOOh8Z2WSKmG
8sj5fgEGqnJRUMpTL9fRjdBI2p04ToP7JhsaxKa/a6syvnJuzu8pMkwKTcwrVcQFP6ZN9nzQRFKH
usPG9TXQ9Dupi58bCBR2FkrHKM9+f/yBb5SI/z6j/wxGOySKxHTKkIstP+aPqI7nWZtJZdBhc61B
YjFarbQFvU62FDwNpy2saZuarU5nGvHBqiX1McigiCaGoN1wyfS3s96gOIuXod3lLb6CYd9sk6yt
ncyMEq/upv4gGanl8HaKt2Y+mdtKazSnglJ45a5449KdfQulZFgn3E+gMPxzFW8ijpww+3N3hDWY
7TMhEbyAPXLvp9Xiyh7JnjUNvaMINGcWASgJ2hHNro8oiahaahxbA6twBN2wYjNjWpN17tAky5Oj
aKT5tquG+oEtbe5TWAFei4T6i0AC65lVZbiz6td2bETCLTWM32NsjVtkXpSTHBuVAzYe/zBp2ont
dqwKgC4j2atq69+aAY7gc6hJXpSKdO5Ug+HqErjix8t8flpYZWZmkUZhay1Z8NruJm0HaapMozsO
C2kk1lucdQaG+niUVa69DEOWx6blPY3bJN0755tJRvvValVfPE69KfP9k2UbY666XV/0n+cp6e0M
X7BNVQvazo/MlCfQFJH24IQu8/64a7I629R4kruTYlwzbbqcg4XxSR7BxoXTZK6OlekL6ALrAz8O
d1pblUbJoeBlXTm8ayrA2xxQcoYQsJBXL/S98zhspKjTxKM5BJ2LAI7hqn1X212qpo9cznyr5Iem
pyht6TAvFXLj+MnNwtQ5qSYW9qx1uuOX5mKRoSUPlBmGK+t0DhouywR8tkAM8GyAsdfmZWoY9WKE
NtYxiTXN5WVmOkI0QEeUtN7ROhoA/UoLtyi1/TQbjsnHu+Q81/lndJIpCmMUvpfa0/kmKTFtFQo9
kI+pOcb7zhhbGy5fiSrL3F5ZjItICl5Fzor+F9ioxLPnfCi/Lee6xMzyyGMi26id5LuksbmjlHJw
n5GWX5nYVWH/7dt4Qi/CxPwTAGc1oELVd+SmV4DoffXLlKnKjVgr5aMlNZmtgSK48ZTNS2FfuRGE
WXXkOvM3c5ckT0lSX2scfe/zwRRQK1JJKrkozz8/FBMhYnIUqIjl5AKAa/bIA8hWklZ18864Rul5
Z2XZ8cDfBjVFHgvLCfzjLpHztg6SylCOBHj/lryQPVSM0gOM2OzaTC+n9TzWYye13MkEHPof1/15
Gs7ZSJSwh7umMB5ngGG3H4RnfQh0b1YHWLViKZ5EIzY2SppKu8qqcWg11Qmgpv4kF6xC/F3ZNoXZ
o78vZU44StcupHd/I2eM5jboHtBOzudDT7OwnH1VOg69rB5QNRvvh6ZIIbV3wcak1rvJ4gLD8H6O
nz4+Y8tMX8yOheodZEiNOs5qJQReTIGaWxKxTpY3QyIPm5pepZu/HgUAAyqZIiE5Djh8/n2aMat4
QAvq0WxDyY5NANQmTJMrS/3Ot7B9F7IGdWSdAtv5KMYYxlYYpNqxAav01CL/VKv9NRz4na2LbQEM
TlJbccHVzweRhLqQzGHSjpIe6jeBKAQ7tSvyWz3Oxee/nzVThWRDCyDAtrJamymBEqTMDNXmoY9z
NqXKXMmuWcq8s/fAbFkXdh/FynWlgqdXCDV5VI8Ric52DgxjmxWx9jxMQ3I7FeV4V4hUqpXaEq+s
l/QWV1a7D6dpWHeI3ZPHrt99caG3cY8S71HqRiv0RF+YfC/O2uBbmrLr7ZBLBf19qaSrNOrj17oV
zAPIVbXXs8j8QUpc3Zepbp2kMKhzZ+4l/5uQN8JzoGjlY1umZmMLubFpVZGaelwZke/kaTx/z6Yw
1hyo3Amc8wkjYX1CFtSREx1cgGpteWfNcrBRqh4qpzIsGk0x/iPf4L4CQQoRZE8UezVaFq3cJtrz
HJ06vwzddi7HGuHIVvvhR77x3ar6WrGbWQljzBfaSbkLwwgvvxwo0021riw8yWj06rZOgdCdyKzF
byqtEz8FtS01b5zHYRfFmdA6iVRU2NZjTPIy0fH7oqhdqVLDK/wnBO7vwyIpUqdF80m8qVvV+IHp
HQWYqGwGj4RxiLbxHAAZx1KTlG7iF/Gthf6IZftW1M+OjlTcXVL5ZW5XgOW1M4q58WUa2JZ2V8vm
JswjCfIP7aGC56d9M3sNomz4TBdKijGM3m7LeiCFqRp1xmXD0OpTm5hgUBUV8BAn8YHrVBv9/Nuc
wQ5qKY8FN/kgM3++Mik/+xGfWZu0juDb5DSgUsKLNmnZ5bXTZZDC7cKKYwUgq6i5IedQjHay2Pkv
8Lg17KSSvD8GvaD/trpU2EVKXDwuT5QboirU9T7I65+Kn5kIoWZlkTij0MsIhOs+JMw0HnOXd0n7
WlbzkGxbqe0+m6OJ07o8apKtKbXxMwnT+Q6114oqc4kqgC0VcR/bc5snpO3RFD5UEkwcu8OjJXVK
1Z9v1H4uKUer+fREG+jWmEZV3k0xj21b7XwF5cGxnmg5FGTDEbNA2qeBUoz2WGgtpIQ4GLHNkP3q
i8x+5I0stZY9ZxJ6PoZQ15GdwYT5PRQjeJoUpXS6iOKsnMyyTg5+OM+WXceRetcGopi4/RQbCT0I
o/kot6Xv0McQfpayTGnt0ez1TdDmcecAXzfaTTHPxe+PI9n56/gt2+GmX9j2SHgvhYPzoCnMaHQC
Y0Kj4255HVEjzG2rGgUfRbIGIh28Lq/L1Wjz8bDvpNh4WXPpA3ZgvkCGdz5uajSIuvmaf9TNQbuv
Ir86WbmAyTyyUr+rWvNhgXSxF1DIc8uhq9w+Vf1dkMnqs6lFuSebaBpNFW8/jqSJEqYSXbkZ1zND
LZEojnoA9FNu3/Vbo6t9WSnypD0mWh89JEGTemYfG446N4FjJap0IB25xiZ/b1CNCxn4ABwRdO98
WhBihoTVZT3ZrhE7sYweZRHIsyeG3mRtjD7/+fE6rNPL5SNBBalRLougralGfSl30yhU/dGfq21t
8rIf4ymA9yTVO6hAV56wb7qGf94qDLc83JZa5Jst/erzKjXXJ6XX+uMw98NG1efWTWGzPoZF1O9i
bgan0ZrMUywUHtss9nchbzzHrxUZO/cYBQdK1/iCpJbHD6885GIsRyiy2AtRh7y3fGNy526artyG
7ywKpIUle3krqq1pC2ra0OqvRcMxkSd902eq+SShd89hz6WdXHW+h/T3NW7fOyuzNFIgQ8zFj1PI
KsUAeRnStsqHo1XV1W4yBWHXw/CzYZ0Obtz21/op3xlv4RAiPr2wXwxxlT31Sdo2CMZgBxHohyiW
K2qggeYkpbUP1Kn+K0geVXhSClo2AKCWVzxPvPN9nrVzOIBQjcemFjovDMPA0a362gvjnW/iewCT
yN4B/9aNm70CLTsZq/FIL+Lg9NqU7dtBP3AdtLc80a8d3neHM1grS2TJpHWVjHRNNIJIHo9zXGcO
PJPR0yBB30xC+RPg6Vr78LIDVocJkAw+DVkawN+a/VmM/TDgSjQdB1MNN1CUC+SjA+n1ryMEtwNe
UUwkYqjiKlDnumD6eaZNR7HVvmlp92TJ/a9gGn8ZY597H4+1ImS+bQuovQrhaHE9vqD3BqFpjCWc
kWNmTJ0rJ3Fm94Ywe33cqNvJKMPdQMZlC2Yf3fR95OM9rIyuEeKm22B77pSiFro5OcLHv2v9sgBw
oy1kkbml1YWbcoWJWVGKJzHNlkch6PtNaWI/1QqiuRMLrvyPh7qAH5axDKIkJFBRpPK4OoeU5LQI
I73u2JGC21C1hU8Vwvl3Q6mj49ggglorIwxQqw8c2m+n/ag25dafy/SmJRPf/k9+DnEBpJ4yEDXQ
84OaSgUERTXswQOE6maWuXohaAwPWYhk7TSDPTV9oUC9h6kn+6PqZt1cuZ2UN7uoy4crlKkLqPtt
dmj5Xnb8kjysZqfsC7TPWgF4GH71rdjTYaGNpLIWNARXl+fIVsMs34pTiul3FvUPY+Rb28qMyWWn
QXTqsvYM1Ja3FhVcxxQw3Wnm1PQwnBAeuiZP93MqZ5tUBk+D+De6XYi4SpsWwxWC0PJDzw/vm1cp
kIKF4jXNEufz2llZ3wuQQI90dMZOUVjKQ6LyxAoxPrDN0PKdlBLCrRqrx49XVHlvM9OWscQp7hbw
wPORxV6puaGL/kjoKF3edfMnSKmkx6Mhvih9bLlNrWqbQaumbSOPyXbKrC9R7MvP3VyWp0KLDU8g
JXRUhH+3YMGCbSWS5tUDpW6Tnnx6ESx2rqY2bodJxUavet8pdC2zZyssXs20M+2Mw0bVCVFaKay7
WwnGoa0Y4eyVujo4bT2lT4IsN9uqmaYred1l2FQhZNFYCqDzZnd4/v1J2EKXHaLpqJlTvJmVYuDh
Gf2laCkXHCZxvI+pfMPF4Ql9PspUF+KQRfp8DLSic4S6N3AJsfKbqv1bmd+3oRZB88VUcEnhV9EJ
EX5ezK0oHjt4nDgc9dUmNTP/ShJ0uW0AAsiGF7I24XntWRBQlOUlnkhHCC+mrdH1ZM+l9WRmUud9
vEMvr1H40bBv8aghDyE3PZ+6RDFq6h8V6Hsv7UTsYxxdyp7LSdvrgH9X4u3lOVx8ICGELTIFxJXV
5Fkgu1LtN8ox0RPMSIJJdLJJr+9FCXzPb2NxNxVicUrF+RrG8s5nQseDQ71Y8ixlnfPPnIW64w0f
KkcLVcVPTaB+k0JR/ClEVufiEfaXhiDLLiEpgWhMpRXgfm1416i52ZZoKB+x1cadvY6MbWRi+CwL
dDt+vIDsCH77eXRTSbvosVPZFaBkqyWU9DGop9g3jqEZ3DZVmZteVLfBXVsAVtEPohqfxrhFVxv/
FvOlaGGNuIPUJ6YzD3q+R8QGTnkxkYR2rUrSyxtIU8AHEMlwrLHAbceMxPgLcG3wWhs0aOwaVUKr
SlF5vzqxVZZg41kW21Vtoufb5giIO0FUDDooRY4dlyqQVnCJqsqEoXqn7o0hMQ7QH7m75NKyGyqN
x7aNoClOQQHaS6oKJV3YlY1RHAw/azuaE0KNVpWqP5Qon+tOMDDxtgwu1bj6HMqf9UJSxhtjnKTP
oVodBm1E2kjDvCeFMCSkX7BhirutSatBawdcpalbNBMc+jLitwVjI9wshq21HaZt5BqlwXO4E9tn
LYaKD+Yy9fIOe5TkU0ei/pNytPA0jNmMe7dR+q/ThKAf73exx94GwtYeSSrSqTDsfVJhXMdtra7h
5GOZ6VtOCKYlceWkrWpXhVVSZYg0FHalBMjVSfRhfJ4qEWBOm6NywXCC5LZLWwk6Y5F8kbpJ+E50
AICjDawknqb6TkJKyXfkUh8aWysSOmYtOc6+wg8Ci1lwT8T4pln4kkMB/VRXKgIKuh7JOVouFpJj
WT03r8C3WJdJUKdeRHEMblshSLf1FLQvDY6RXyVDGOptE+ZodYepWgO6qcOsb02onrGTwkcZPb2h
LfM1nyOMjLSBXl4b+CZ8EOJej688at6JJfTOwKegTkuisq5nSGDP6CJ08zGPGqc19HKXJ4m5aUNF
2EycM5vCleQaYnwlSbu80TTQ+4VVS08kvsjrV3WkFekYCtaxGuGbTmKikyNe7Y24jFdLuyvA61IR
hdq2OtOlOvtCX7TCkfSs3ePY02zloUDlWcP3J9PUa5nw5YXDeOS/tHkuD7i1hNBQ+KERmb1wLE14
y34RjXbfKA8NTYaba/HqIlwxFOUuGp6s5SpYhWLJpzkUXUrhGDVGeBta0uxJIJquaLSUdipFcHFL
Cw4xTc2Prdrmv4MyyFxLGzAN1UvhWlvaOdtyeQUtP8fAhojLYWk/PL8ZqPR1pAmycKxnfXLbsIqe
mtqf9vQEGDYa2NWGox9iphho+1ovATnZ3U47R9cwgfc2FsRPbmFemYve4fkPkXIhiQI5CE6DICRu
p84AlX7nXzk27yz029WEgyC4EJjz+Sig1HU0GK1+lMOQ/h4lDb1mkuWtXrbj7uOVfueD9MUSng4w
Oi8ubNR8TZ+Ewu+sY5x26o0c5IlbhpDOPx5lRa56W0B9gVF0GHNUN9cuUpk1JGaf0NGjyqFvi13U
3I5Z1mwIwZMnWxQu9DyUvTkYJARtZ83Vw0m4Uj5c8f7ffsTCGFEXMjgZ29rkOq7qJFGCOjwh1Q+X
vzFy/45XzpRtskgtAsgLyzUp+xkOalZXvs400pZ7ToH5isUdLSIfT8oliLY0utB2sig4LL1V56tc
IfgT+GFBU6NRzzLS1VZQbeQZoz83FPxI8cq0a8V9UwXWNTWqy6Ep0nGXI0uyNKSvW+MD2RzHnLh5
FCS9cyNqVg5UdctpkuxL0ii/xkK9piaxoCLnCRBCA+he0WYIYZlG4vOvjYVO1OelO70aJ+VXChV4
6WxoqmOoomLhBn7VK5QQLPQodS2SE6fIYYldyW0vdzvty3AXYb5CYIQwef4j9KKzoqiVaQ8W1dBV
27jZqwLdBx8v7DugzfkwK4Ro1iGexBnDVFZJpUo3StsgdNwalSw9GUKWPiajWb9mKTxYuW9RG4bv
YKdJFD6UtU7jXzdhUVLF5pUn9qovaDkBRFKuRorOMvfVehG6xpdwCRCFoyDrxYb/Lb1XRaovWRiW
d6k+W15CS5IbRVnt5EGHrIgwj18FuRrpRY5jVwqG4Mrj873Jgk+7xLlF/Yea+Pma1JXlz0E/Li0u
yrBNaEnx/CXPFdIpdpqpp+SSS/22NYdfMIitx1IddJc8kZg/qosrZZParWUOfx0Yeb+9VYG4cy2C
1/nPKvxA1qkwUQbqFcQ92ypzS1rxvCtb5Z2TyMtxSVZ4GEAyWQWBMKO7cYxK+giELP4kVLPwW47k
cvLwsE1FOPJS7ISUkt2gU+bcjv282ypijJdvGSqxZctqYz1ZlHufBdgihtuUkWZL8ShGXuuPxhW0
SXrn5yI0wMTQ3wJavbYkk0Lf0PPEjE/KlJgP80x5TpiS4IHojpLCDEFGMYTm0IR+tNfwEnbDqc/2
qmgkdqKrzaaoxHIr6vQwa1jZO9Yc9Z09QlS4ctDf21Vgzqh+UE1Dw0pczetkAHWF8mgey2lGRzfF
2rlJ5epBpaX+ezD6/c9wrNUvRZC2biO15O5aM0IApdtx0cqgWVcrwHHAi/6Oqr6cQQIuRCrKVtQx
cLw631jqHHeCGo/WsU1opdTyIXcDVfCdsrDCK3t41azxz1iLy+yC1OoqK3c+ViQoVWh1s38skZu8
SeQ6oNrbDA59FLpXdW3mxEXmY7Q1IekZaNm2S3280ZQeeyyOxFYxMMoapRq5yp4uwSYPw30GGnGo
OnmyU2Db174y261mDSKMCJG/OTBjzzI6wQmCLD1+fFouwzelMpTCdOxCwV7WyHvZh4WIfEpySiBP
7AYjNPdSUXz7eJDL5GshepFrGvDOoZau5kxVfWkUBjE5haNs2WGQacjfJZ1bS+Z0Lc2+vBQh/1AW
YRsQBCDhnq+PHEf5JAR+ciqlULerTpRdIc7ruzorWk/kbOwEcqq7oqxrV0DHcW/4I8alSifZIeHL
C+ZMf6TVUvLMTG9cI4gDDxc/f6tRHnsJxPlqD/2S+J9f4zx1ZOhpCEKhGbAWNQG6TYMyn+MTaaMO
4dmP0s/ZOFaybQ39kCx0E8xHVKM8aR1X8WKyk970dTNCkME1keYetdyUYxHe4aHrf9IGww+RTo6z
A3FkBAHV5uTYh771PGRlci+MxCF7ngAtvFwuwwN9FSKt+0klwK7tFP8utvwqc6SiRfMmaJrom2JI
WQj5MmKbtIDuEnOsu1YWjY7BX7E3kzxDadPqs5daNavUlnDNrB29HTsU0xuZvikOryTAeOjbx1xK
uy9iFeRQbdK2v9bB9t50koIR/yGNLon4+QZoNE1IuRbjk5ZL4cbSstotQaW+Dwibe4z9tyz8hTwH
KR41KJCXhVZ+Pp7goxUsqUJM44+uu0qFqq+JMpKjqrXlydM4bj8+TO8k/pQ0lwIgnRVEoDV7vRgF
Yy6luEW5o5EBbibTOoWdMX3qhz6sPCwKjHsa+mn8xThRgPIjRmj39HnqC1fS7bUwP4HXUuDBLQQu
mBZAEuffzt+oWW0l9CeAlfomV0X1U2EO1qYcyr1O89Ce/EN7om1AtAsz+FGFcLcjC/662NX1zSxp
gSdOHDVrlAZy5qLZAovGXjzMX3n1ZFfUgy7CEARHrgfYCLzNJFxezn+tCbF8TOMWDYSM7DEC3kJE
esj+lRH/lXraffSjxob4d/ufyx/7UZRTHSFf81//efZvj+Wv/KWtf/1q77+V6//z7A82//X2n4Nf
xSJtdvYv3pvM2XP3q54OvxrwsLdB/vV//v/+x3+JpX2aSsTSfhR0YCx/G2Bl/qdo2sJ2/H9rrP2f
/53+av4XZaRk/Wf+LbSmGf+BECvgjk6aQ7ctf93wq2nRTeNB/h/kqzRa0ca+FNFZm3/rrZn/QZFW
YseTz/Ga5r4601uzoIcvHddcyLSWyH+jt3Z+d4A4caDo7AcZAcCm6L3azghzQKmvfeWAYxpi90mA
HTsGH9tWs306TUXDt6dhtKV5fvljop7+CfZ/Co2d38JvA9PEQw8YWSBdd2vyB8UAVWuCWj0gmFC4
BQoxNmaB4ZV3wZJf//dFwyicVmB0yBDciwvT+Hz/a3kfdxnv3+dZUO4Fo/rlS0LoRMK4T4afAaqV
e86O9/GXnUfjyzFX0bhoUiStYlF8Jn/lTRQYWxju06YUgyeoalcGO0+l/xlsqbtxwEHZyFHPP7AQ
Mr9vYWo8h/kgulaC7EKVJpMb9fb8kolDuPn441bwx9uAvLxBkbm+aRN8S5n/ILL3XaPUfmvIz/DZ
D7KvNne1X90AyN5ACvlUq5NwE8ndvlJ3fvegwUe5FoDPQ9rbDyDuSlxBC5QHpXP1xQqBh/e9/MxQ
yl2nosyJ7sK2EgZjNxQdVnl6YzliX8jAP3n7kmx6GX2AsszjUxTlN0guNX17Jc5erDk0P0pdixo8
3SPauhUXKMSUyjQynmaVR1VEdZXidkOLT2nMO3OEQnllGS5mgQEXYRny10UVcL3uda9jeF/N+hNc
rcCZzOilloRbKSurTYkkiSO08vwpzccRgSLEtIbYMQZatoRyKm9kVHhcMStegs641k11EU/4XYun
Nd2dVBqRxzhfHZQokiGjU/6pECuvT7UbOrm+ZjGkMqRepW2oi3ddPce7KZXq2//BnEBzoZkDnVww
z9Vhr9PAaLqesY2gucuM+DelHOVVCkZSImM8GRaWUxC9tnTzqR7dWsGNBSSANXxhK/003VkjqrYf
/6b39gUitYT+hetzAUsIMvE1qGSWCZLqE9AWeHLQ/UoE9UtOl/qVXbiefBoW2A2LPiRNXMv0n0/+
EPm+OhAFD6bVfbMq+aYuhU0vVJ/GUf5KC9HrGPVum8/+td24DubUPpGo4xqzFioPFZP1wGFZ+u0s
HVTrJTLQ2TcDV80UO9gH2kMv3FWth2eurWVu6qt2HEWu0n/5eKbfLow/Q/3bb4B9IHOX0Ni0BoeL
oFbUeZClA1iAeW8o8Ie/q/Km0x/gT7AXfhv6Zox2Om/KnGeyE974sx2rfxue1j9jFZ7A3Kc0QDT1
EPzW1U39Q+p2Eir2vSMYez13/A5SvpN+02t0toANr+y3FbTCHltW4o9ZWG2BtggQO5gYfkjJLneB
TA+nC30nNx4HYRe8qrz5aqeeX1MAus95+tSgzP3rylIsxf2PlmK1Hbo4y6mpidKh03Gwrb708I87
s7b78QctIyUbpLYmULlrpIMLRcW3r1ek5dJfoIr1Q6in/B5MMMMPauYloaOKDnXJDg7kuO3ngx9M
MNt3XA12MtzHDd7gw9e5eMjV/TRsEG4wMKZVlV2vvISdm5X7SL3JEifQ72V59/EUrdhC/1qn5SXD
zc01tq7CpZrQ1cj0SYek3ozWdu7tR33R0XeKzkVu0ijcERJRgglC3zjVj/53c6PlnrAdycvSTYmI
Tgf93uZZmyPq5oobeoAKWFVOZ9Cr6FjdDgnPj3/zSvT/n99MJZQgs2i5WetkqgxNihpKLx+SfDsk
u+lbLd8FPe0mXwzVSzMHZxdjxxvDKLwqRpvJnYPneXhFz6TP3fE+vBLtVj3Nl79nlWiNcOjyQuj4
PZMTZw78auPB7O+DxJvx5DHo78d18h7lcJo2wnGTVa+xspOmxDa7x+BrRiBKnzPxVhN3Ih0u2iYR
T9Fg14WH25NheH2t3lbqtoy2eu6mnxPzOfV3OiZKBxrkPp7a5UCsD8yfM7vc9n8kVZbYtp3QMrPR
/LW1dogBptnWN791E+J1f1fAYtqoFoESUA3gmPCMXU2bKoTQu/OFZ986+rOyyXbF1t9Z99ZXY19d
qRVoy1929mWrwVZfNhSlaoQ0yR26wS1pOVDstvYinWKB4RnFHvKale+TcKsmt6jAKgDB5E/jfEA1
qpj2SvzYdw+t5Imlndwt9fDC1p7FuznxxsFuTAd7OvAW6SV6SfrFeaf5rG4KCZT4Pkb/qiwEWxk+
Ncpu7u9DHtnQKKc7JXD5w9EP9G1C4SBfswJedXr/e36BKkgDefKtSxFkm6pAB4x0mLZWYYuVk+Gf
90P5DEmmkTc+AGjm9IYbhXdV4uDY8vFWehNovphxLmEmfhFNWWeGwpCqVlwy41awjRFYbcHH3SUC
oyLvc+l4U/yQa9ti8OLNqO3C1Bl/qro9mO5COynuh2oT+pshimnIOSK2JKQ2bqB+9pyjhsxZS+/m
5ohio/oi7yKMCBAy+EWLspx9tooDwq1SsQkr2zc/zdKtWO4E1yxc8N+Pv/IyFi37ioyKF7BMWWut
zdCUjWXMAZOchlDzHBil8jeR6HnUAzssnU66r4KNPO5zIPGHrrdb3VZmZ2w2se6KzRY6zsc/yLi4
81Y/aHXx+m2PANA4SgdzcmANCPIxVu+GxA0fhdjp0/uqfeyjxx512/gWjVvMQTvBll800Cz8eClP
xbZK/AzcxndzhLNDl1LxkNvBoxkuFlnd9+Zo/Cjd6RA+a9903zZe2F30XG30AfU5wCa7Ppgb/7Mu
28pRSuxAt9XfXC2mZg/H7IEcwHq0nuL/y953LEeOZNn+SluvZhZogxaLt3F3AIFQDDKoNzAmBbTW
+Kj3E+/H3nFmTRcJZhPWasbapotFJjODQYerq8+5Mxj3HTA9yAJV8C6ZlVvh5fu1eAc3fTmCJkL7
qNFUEa+TP4szxKLAdiUM0pVwti605/iFtzb5kcm7VvVEydFBRwxxva+32ms9kwDlZBeYe/YEQ9y6
B2yweBIklh3bK2Svb7PrytPe6iOOnJiR/L4zaQul8xxd5Xt/l89EuGz2jVeseRNL0/1dTKK9DdKK
yPWjy9diEkZatKOFSWBx6570CvAyJDsKJatrF4VcUrLBthmvbQJSP3gViO1+v4xfiPX4E3AnD1Bu
GT73+5H7oBWGxkKLrDCUr8KXPCbNTSjQyEUOwVJdfyCIyqSDk1oOhKYWU/FeJuauuc6vsKGdl6FS
TyWpCs/m0N4MIdoxMkNwv3/CRVH9T1HHK3ERQILDBS/q8xpZ6KNVAmgmXYHvCo3cUzJeQ/9rl3Yc
0ebU3qzmxPnJWZ6sjwMuLMsarRJBnIQB8xquBNFf85KVIpnQH3Ui80FFFgBW3RoAZXWei7OQo2OT
ieoT6cq/mZ9bMOQdu1fzWrqMn/on6zZdsZ+/uHF8339f1SUARdCz30YLbn2NAA5sPskvWkgBWo3W
Oq7++pB9GGyR4gzmVg8bDa7bNFNx9JSOBtNFAY7YfKoAzLwPjYyMKuCmhl2kTiQ6aDcMUirw14z+
dWdsCvlkzZvSP4pagNLHWzU/qDhuPTwvDbS65wI41pVTxx/pm0OwrMAJY0HolAiiFtwynHrzJi82
Rc2GiKDqNHrWYpLHKwbaL5X6xz1ZxBbyoQVXPXgQADSlYOmbJluwnLw5w8YUfFu5EQyWX8UBCNCI
dvLX+kF+ibq9iwJkLGVwk8Fzet/FD6JACIZcBaO6fOW/iU/BtPUfLMnOf5Q7JMeE9iJayxssMt+/
3ezfB/xCVxOAd9MqKvlKR0bHZGNCNcvJpuscc9cq0uO6R62byzuwVJJE1B25WFlyLju+7PKHJ1gc
zL62GpQBYcr9dZ0TuEVhjqZ6ZEquvz9OX2xvbj5gwiIqWRDRXDa8CIN6GCffF8+AlSVhTdJuO1VA
I/qojZBJZP3VcYrFeMt5JV1u1BHGSyY7NTddZre9iy7aE/jWRJpmAGgyubpMDZbAeb7pLxsU8NpR
suI9rU17oaOBbdP8ocdjmNLWBDHrAGDdVgoeohzsVH+9lFlMenF9tLiYTT/EaKDzMSNajSjJdsKe
iBpB3zcLXMH6RXYwB+qbdjB64kOeEiU46KjMCQHdRzEFCURnitDoitY6rSSENBHGp6XsfH8a3oOE
n47d4knVzypNS3ww0xV40hScQy0Nyn2o2HPvxogUHsPGC4pdGbhTRZuZKLWb40KMvQzgxnOloi4E
NrYfwQPOmFIimFAfBnM7V+i9iwAYmwSZjink6D6cO5IFbieGFJ0bZx3o/JTqVUe7iQHMX0gFFeGo
VsY561++n+GifAsnnc8QddRAnfG0yDInqAlh3EUyZtjnF4+lhXaVER11D/3jNeVBSTwLrv18Qnvl
do0ybpHH/Tr00l4wkQkNUeFxDlXbsFxO3QZQdMuskDa4CjKgbiuOwlfJuZjtwmLI82j4bT9T0Hp4
Ih37bW85ov6CHn+zeFAs21jrpvJewLs8ROivBG5M4BpFcPh8PkShIEa6GE/SGVG4tvJU0a0mAqhE
ZzhaiKpQ7rROtyg+SCwmR9s4cYzQlRCJGxxZJX0Lrell6B7b8SgQeufFAvUNG2R+oEbUroYH6yCa
4Hl4Fh6nhwBnMcCvblmYEvjHqkz6q1pxVN8VM2odTGD3BFQnwWDlhmqEEgoTdXgdadU7s3LbYGvW
dMjgQKxcpXeurK+rACwyckUyuMQXki614k4OAOg8RzPBeHVDg33/ptN8dgz/wlLR6IThFKi0D390
BSBvDNenvhu3I0WAwLwWrpKCpCYW4AADTwVbirlRGqczN9FDcJ0cMtxLMmp2ZLK0d8Np1zXOaBK9
JEEHzqIbS7A79a0TtkC3oLnH0KFLE4lMIrsIFc1YzLtQRzj+1c899CTrERVeQy58seRw+IDU+fMK
LIRsazVW08U474182aI9a+8C6qJ7T1VmEknwvr/Yizqtn7fr42gLIYtefZMAXDHQhqT16mcDW21m
9oA69ifQcaPFsxkS4TVNCeps2tyVYTRv4WPCr3quH+OEQNH4P5K1CNBSjfMl4KIG7QE4P/5iCUTN
EKNkjqUzui8rDQG6Fn7J9xP/aqzwMcB2ieaP4BIGyvfzdcurJJWyepTORkhqmQgWgWvcvqQ/Ahm1
jrQd2FyToiR5sAnuvh97Acn6bdE/jL3QF8qogLsww9hRQ9Rb4058NUt+BLW7/m4AvQtoDSeCwsXg
AdGeRqLBnY+YygaoHD8g4kpl5a+U+seFWETbAksshmgcpDNq8uaMFpcZKH8ahoK9tVTTV5doseaL
PEeO1iYCsETSuZnyjZkgmIfbyESgpKS9Aa0ONLniCOJh6lbEyurICyWSgMlInHxMsq4YAlzVSILB
HgbawEMBz0wJPk6iteCuXlMlfCu/yLMPW71QJVkSA9amYWD9sbutH3DG9KfZJMBAoxT6NRRpVbF0
JLBMvj9jv9TYH7eVi5kP1j+oO2LTSLDWmnKlSEztWVC54hEGpHIxPamv3eiWCnZ6XjlO73SqX2fM
0+1o6IGk7kKCW6nRoopTlJAPoXHNFDBTTU6NwkALNJSPutmjs+91XdznxkxA4xkF5+lmBthBeagk
CWDk05AgA4NcLFKBvkLAdKSj4lMB2ZIiox9waX+/UL8+/r8/7kLWhH4p9S1GPvsIAqi0hJ5pPF+6
Rfqxq1YYVX9pWPByWOh5Xsm47MfapkI6lGopnfPWrnSJDOVIJRW5ApQa7EP0Zvcjpwy3q6HPd1jF
l035MPDiNFRCAY4ercAsYbanBDoQaaMqYakMWlYqqqTrGRotz3dIhCSyA7ZhoDOShOUNIsFEVOxO
Yg3IQXIWJt407tA7SG1dNXZQI6obl716DiIn7r1+2GrdYR5dv1kR2L9Ui7/PYImsNkGsJTRZhWOl
0haR6RrnA9HQKX4AMmkOYe+sEuV98Sa5uAKOGWAZro+WBRqpNKvFgBLNc2h4yox+f/G+kTr4HzlT
U0/uWBM4RudWoDJQN1OTgW7W6UG9r4O0oHbS/FbLDml6QNBNbtE48GKcD6ZMe4EpMqlLrxoOaEgJ
u/+uFh+i7tD09pzep6pX555sblKzIsm8LzP0uEbvozxGvFxGTEW6Cv191Jy/vwbql3uA0Dj6w6Ma
CFB5kHkvZPMUaVGojzAErPJQwLRD2zPWtQgzm252W1ue0V7G5QVua5btgswzANdPkZa91BpS6sRP
aF7SIWLWa2tR5U2a7DBjicw62GowwmA8HAXBBjlvmMNv24EHDbzsTjrZY+00hjfcyzuRQPViQdqU
mfnl99N7z+J+ugCL6S0UgKDNU9s3mJ462lYHD5Gi0UjxBKbWreX1iRNUNA/tEGAGoEJlLLwdGDtQ
L3Sao9YOQmqoV4X1aWpMkm0fpFPDWyywWrY7LJPiAnIcS7QR3LJ0Mfcso+NGzc+1SNSUDs2mRT8h
k4oh046ZQYGswNLUJtMCms2Onjxlnd3KB4TYmwigZ4aMLejbOgWsWugkCeQwaR/HipSPcF9rGXxv
M9F9AFCcWrsrrTXM4xedxdeKg7REkfN1LwmBaimSUGkTwDRS7Ul2RLBuzO0pDwDeRkmQ6hYqbbpT
gJ663PYet3q7Esz8cvEWD7CwzepeHlq9gv1nxhuzuinbowGqKXk3rBEpfNWSi5GWllipKaiJgrGN
xmctXMtpupf0S9nwqpJ0xdbyN0m9MyJWFKwpNt+fyUVZMMzAxeALy0vMlGr0+ZmsJrQCp3rKLByG
cSsK7pDvm94DI6A22r6/jWpXio9B7eroYJGTEWpxLXT21c9ePM1CAMy1mkt+HErnLN+1xsZEdgLt
S8/FC+r2KpQPNGs2Gd/FL1fywzFbXElU9KhAH2L6KHDMp5eq9zjxoK7cidlVPoEi8bLL7rHqMF38
sfmrHR/UfQAPCoA4qKVVeBuf7aO6kVP0vVSTc6aBZ1Uv0ZBbbTNgl6z5wTeKlM3prMK57B6Dygp3
CXe/Gk0ZWGPAG8o1TXOn2j8ONUgO1Gl6M+UCzRYk4bVu9UfYfJOrZNNzGDj9PBgHaKzruanrFWPr
y03FJMCExCG06P1jLtvQ8FS9oURScq5zXlShV6M9Qm25KweVm2yfdgrOKGroFaBSUHeLwtvPa9Ua
o4KexkZ4rkz9YQTXr61EIF8E9AEppsQHi6yk7i1INZSnIXPaIamu9Gtz/eqxvT8FykfBvG4B0rkI
kIy1WQSBP4VnfUQqMwFNvlnpMc27RvfUmhUmyqZAIjHY8NCzYiMI+yaWz0Yl3XRDNK+cXn4bPiyJ
KaKkBcQoKIhA1RDA4Qu7Huj+qg19PziPGARdw9JzODYGEdvgbaiBWvp+B96hWYvhQACNABwyeuCX
WZZIol28BrRkgbn3yl6XI8mRlBZkEq18A2pikpZqtGllpQb/bfZUJfCkFLEQdo043xeAeZIS1F1E
BT7dDtLsGQnQoOu0DYCv8DY5ljGCYJG0IfFCXUtXrN5l3p2vFc9CgIwBhUtgLVgcn2kqABRC5cOV
PCL1MVcIH9ZSrjqWn3h+mx40wZC8PABxeSVkITODTHCCGjmkEkhlYujF7VRUCYlE2ZNLM3AVc8dB
2iw2xhj86p3da8ra/spfN/i9zAqdVpDPBWpjYTEPE8D1gKyI51GXjmEmkqFSYzaYwI/PsX8tRIlw
KWdoxqGHo7FJwzK380ZGIx1zOGpx2e7GEcFClJfuwZk7eZ2Czry+dog4c/kkiuHJxzxp182wAnSt
B792NxwjQQQBVRbPdOX8cFXy+fzoKMACcRqQebqB/xc3WO9iK9LE5gxOqcqNQ6x+IDQRjIvcsLU6
QiFWfA+G5c5BG/WQgjlk2hpZgiq4AjZbnXfjVkBnPuD15Ks8afwjSFNpH8y6g3bqtKjb6rKVjQJG
EDDtACuZpBBqn8kjvOvvp7Ks2USpNIpF0Wcc94/3TQKU4ZNjKw6jhR6DpXUVl3WxA975RoapmenG
EZAmA+RWZUPTqNtoM2KlyqhxfjQUtAAIlWxTKbG7QYi3ShoTOKroFq1IMUOD7vLnY/4b3fJHbg6u
oVsOT3X0lOfAubx0fzgW9csnqAt+wU+oC4hE/sTZAEBAiXOJYB+k6E+kCwDgf+JHlZdlwi4BZOzP
QBdZ/BOA5Lz1GvKaoALlAYim6Nrw//xRUv+EJhHACIOrU0cRian+NTCXz1YopBZQLiiJNkFYCUmP
usvPBw1NzfJi9LXxlAiIQ4qC9GgklUrBYA7mjzyfgY5GVdaHxTr9vJF/GeHCx4THCZ2C8nz0YwZg
4vOYZWOiMyQaA5/mvuuROUfJT1hla81+Frbe+zAKKBiAAwAiH0d8YfaCdSEdMlnqT7UU5vswzuBB
xyODxSOzWACjctigo0MCfTDm5llPkb36fp6LmmOuEoB8QK0bLwPhMPSFMkebgG6aga48mUXbb9Qy
sZyh1DRHtIAA1hst2WYZMKl+GEQ0q3rZExIE9pXCSjeJVGtEQ3PwXRcqyUFqpWAX9GXwQ9H7NSzQ
IprFnxO1j8hFoCiJN8he5iPEGU1mQOeVn2IlDx09j9FqLg+4gZ5pm1me+4ZYc6NSS6kgvceQiXP5
IIVhTDN1fmmBdnvO5VY5xmJdbTM/RUmrH1ubVDY6p0XdvVsCtuwAOVluVLE7Dfo03EtKg4ynZiH9
00hoc9+K+aMej+eVLfhcfcanBtZGWC9glsf3sKg+n7U8mwRgHdT0pIFBeVvlYPc1Zi3ai0OAqE+N
BEin1sNR9TOYVPkkOrmVjuz7h+Bm0u966f0ZwLmGUBjEOUhGl6jQotEHYP3j5DSgResuTbW7OJBz
Wxn0zpmMCwvNr6ii1+Ha8fsyd8R0ID04q48Eqt13k+VDdLQVrabX8yw4DcaElJ4p3aVhN1KQ9wnM
jxtrE7Xh2fBRFpIFScPAGbhq0vGr/GnqKPUEqx668UHOcb6oxfJLVoEGW7l1YcQAdBqBoLKqmo2r
ANlH2/SNFIGEsxrEF408wTGFzdZEte9InTyjnze6zyeA2Dtmn06XSW1uwihz0XQTVcetdN+mMkW5
Ym3M1l/lcWDDgAeFQAabHNDjiC8vDAl0OimHUZCtizqyjDMi2+jvO1Wr4JDPHgeGwW9HnpmL8Pc4
8mJxYDcUQWGY8wVY/b0x6FDEDvqzrZk1pEu02JHaenxSSvVH1BkQW/pEss5cwyUtDNf3p0CjZKD+
sT+I2C5px4WkDvO+mOWLXPHFI/zEvTiP6QPAc+ap9Uu1BgNUIu3lLEYxbCz2PzStQhFmVxomDk6V
FA+adggbayhoi1aznW1qtewBSdWguXWs9puwrbguUevHuauVlSjKVxkLv9BAwStMbygytAr9fMKC
ArQMdWKB0jvT9rUQBQ+NgrMVA5MzwQKf+oD0nRUf4qopDgD6Arc5jr3vGT3IOh015Az8Uyg9aoPe
HJBD81tUNE7BIffFVRfzs7nNlxo4Uu7cAG9pIPS0UHyyNSbogwbYuxJn1RVwbK07VL6B9G8iOYIQ
gBipz40daFLHm6wosYCZBIc76k2I2ioG4AGdMJCLLbO4vUDLPhQk57nVk3dx9W+r7o88HvyXrTpa
PBd/+I/d62sa5cF//uE//t//BYb5Pz8adfz9P406SwcQGVYbOuVAuMI8w93+adThFXBfgZAPCH9A
l3ku+r/Ay5L0J5O3BeQtVoBDU/Ge32w6QZL/BIQa3gB5DXOBI9T+C7r9m0EF1Dfw4oBy/8LAem8Z
9UHswvWBKcd1OZpP6yiz4Brpg+Sf1ThOR1Chuzpo27V+FwebqN6Z8gWsrLZmOlyJ/JzmIilRXqyK
m7Hd6MpOR8ZkypE4RHJmZmhdAb7rIWRlhALLDchHFH1bm+iIZeuqDV7UBglF7muhA7Mr+JsamBwD
oKZ9JscIqLNQd4x4izC/Mux93UODTr+joJxEe5Bs3JWzFxWO32+i6TqrO4KuJTvjtrnOXsYn7W18
yl1BPU7ZZRQ/TAAb+StFzO8wou9WaGH3ygiz1H6oyq4p2M3j9GrcFY/Vo6xTDYnqPiTGD6lkxo/i
sXjsXvOQJAgP/4DzHp4zGvhON72i5gp+n6nwCjytAE/4rouf9USB74/+KodGoWD7nQqvTVwpAB/P
Qyq8TQmSf6iEHOPTMK1YGe9sj99MaRk6MtKyUfwAmz4Y9+jma6Yb0dxpwk0pnyC5j/ObcGned/vs
er5NHhQb8IXkoUXJWY+6E7TgQN8RaiENczUA2e6/g+EaouCNH+7UL87m6mMuAiX/Q4+5dkCWPOT/
AgdkTSosWyz975MKC/3MxaYFNxilrrD/QIK0sPsyCT0/9UxX3ChHqUSfogsTeoTQBP3Fk6k17e9v
wtpoCyH9d462tPPeJ8f5RlFBjxbFqHX8rBNqdS4CFX1L3Y7q7kQHG14+ixkuPbVsiHg640OjEQuc
gAVMWxFPKKTEAAv5BHbIPz/AsvYvSxPwmYHG31XdwRbBxkBAHQzzEgRzqPrT7ifa7oGUaBFzuzaf
xhe/IvKNzHniCb6ClFkQSbItz5aIvlQ0mNE+hig/om02Ah7HJPzrTfYaXLYSBRtZUNDkRjgqBml3
0Y04EHyHr8lrv0nF3/6ilug5BJJngnIkxGy7mBg2/O/at5PGBlNx61P9GhzSbwi9CTfCIb5CJX0D
B30bnIKH+akEW79K8+PA+qtARckB3QNUu69vdXR9SsneqIl+L902L72bXEx3wy5g2VVF9JREV+gU
pWq8yvdaccaCIDM7p7TQCGiEQU0xP8QewNECiJbeQrz6Vj7nz+VzHZMBlfRgrkcl1fFFPCpQu709
SXhg9Ke8SZGgDWiauGDJrTU2ouLBJPmjvIsYnG1gpqaQdOfW9UsWpTTciSFJV2I769u8kO//3uZ/
xW1ekybLAPU/WppwSfxFliCyh5yFiUi5svD6qn6UzHBKAUKWg9dBVk/TWEWkNZp5A4Z9mQqKuoau
WRtyoRz+EUMuSql4FgM0kIgPI37CPfMvGTFNTipLyVW3sSc6soZe3812eKRrMITVgRbKIflbB1pk
nH7OCIEGOCUqvBO4Jp+1UCQXoWw2QI/3vu9TxSxA/onYEJXVeCNH4+g05RhsDKvR0RjRnx0B9O+k
1hPUitQT2qZIQsXkfMq8SQnLbSiAyUCNOOBtDitHnyB562NVgkhONyGSYz/JQRZwPcpq6ohJm/50
lf+io7XgVfg6nYUOz5sELUWiWHUB5EQ72IEAagtmhQFgUnDemTTtQarB0ohBmQHUAaLH+xGgguoE
xeH3BH0tjfGQP6UZAe83oEQrSveX1/Tjci/2FRyRohUjcuMCq1l6yBWhC2JK0H4xPtcX5r2+MTfy
fQnfwLwYfvSH0a0P0Uqd89qWL3FE/+Jbvkz0/ndvOT9xS8n4YceXyZUC3YhEWYCZVz1VAQFvR/nU
dCQ8rBX9rh2tJenFP+Norc11EUD9m+e6qMr4ec0NibMIISOH/xZSCx0d0Cl2SFT3/l6kFxcBacnD
w835vBKVeN+c5eZ9HGchTgIz13twueO6boOr1kPtAxG3vhtsWu9H6dWeCrNdpzCQvYaMxBVcYK9J
SWDb7ctjTp6etgxUKDbACyWRYJmW5E4lOsnJsaUDsVaN+kWR/9eFWcqXejQRpYd8KWaSXEH+oWqw
u7ScEA0L7QTEExQtaGeaRzS/LEGiUYuow6UGaBBuDO97d2rtWd7zgR+CXsE/8VnWDsyymOhvPTC/
1NsfDsw7JODDnLUwQCgyw4HpnRZKcNs8elAyhataqKcFFciKdb+6xspn9T0gii6KNfa7ZeNzNjLr
Ir2uIqrJHG8coo1xTzmTiUHijRIhX3gN9hGgsytW+QR5ta5ZeaC1G/O+ER8W4H/8xqzuGC9i+fDA
f++OLUAhX27oFz4QvbP6JMIJyQF7cUW4xdTfqGhc8wYisISAsUf4u0/JQlz+00/J6iIs5GrzD1iE
XwUQUVBvaSAPlRFPUhaiUYkTaR6aUnUZeyzIY+kM7uExIy27d2JGXgObNKxh5sUDvWxshWzO5yMI
DcjENruJ3m/Y5iYmm+9FJLi8f2EdfHioJcAAHS9M9P/AQ4muQQAdRCBIv0TvJSe81t1uIj0LgRx0
mm2xa7a4yPf6AQwWlyC3fcZPcnzWhKvfOgq5FZyXaqM8aKyj1san1QYoStu88eGcXPr25W1KpZNu
T1vESzaeQNG3h+keAmkoGjdZ5ILKi+LTbol7Ah2VM+5C53WmgAfQhpX2K1oRKkS9PiE0JdiwnV+L
g8/UU0teBep6iQsaKiygTqj90JIEvz6h5ovJXlG2Smxak23DfCf8AVX9I3AbB7Qb+GHJjejzSTuQ
bH8yGYrCbA+MmJ5BSzyHzlJiNw6aZ3s9RRtuT8VPNI4FbhF/n99FGFJn2pVx5OEyyRW9u/it3XbO
XU/HLebznNBnne0fBnZ3NMkdwlv07nSVUVfFcADqewMDYJ24d3hpj7I0bbu1TYIfV7Ypj72JTuHl
ZHs8X15mBD0gHQ3w9l1j84/7gSZk9zJeABPidLRmjd2yXUdfbmWIflTRQ7nH9EXD+zK8q2b5Hp1M
nftdRw6pp+HUQUGwgd4fdrFXs8pGdOgi3O/yPf9lYG5xQm/Y9vfVGzrvlgUZ6LSN97HX1fgWmR/S
bWMqOONJRvgw3oOA6oIPy58QjbPxeZsQ9EvD8C/HB831L0zytHnryO2teBmxeCQiIdUeAEuscWk3
TLy3HxKvtXXS24X3gMaNDFjE7eAYByyzQEfiBcSdyEQ2Od0MmN/KTeCm4RdL6/fbyXNxH8Vw2c2h
LvHbqZHGTjFTTODgeIUbkYvDyGYn3w82OxkuSLS2D41nS1s8ojM5NmUrVt+apFimhf9bJMXa+iwU
PWodq3as39eHHyr/AJpE+yCQhlT0EQR2DERldPs07amtuLgDoKBwgtN+uz1frizPutBamPn/Flr/
Flr/O4XWwnb8Z17KNfmwCMD+M+UnOL9+Icx5RwWwv8PcQv/Pz8JcAJXyHIJQEboJ0H0mulw/Nnbv
9E5nd/bszPgzux2d0UHuifLXpm0FLYnmNPieZ6T4axOdneIp94A7cEBOwmQqMc2R7ZCCNNWO7JiB
sHNjXPWbfgPsKINBwyz8GcGi1i6R8ZE7atROfgt2CqqTfcfs3ta2vf0UMIuZNtekuht7gy2cQcy5
75nkAKBNS5ox5Gngs8NiSGHVQJoeYxKSmyeFPoG3+93Fh9HgvmbUPBXQjleJe7pSGWqV8HFV0L3c
gQfSOlbPijvTPTRtTvan/d2DjqBASDYpzIdbkMiR+V1rQ02/7G412AqIZxgEFuBENXLZkRe+Hm/8
gc5vUN94fcDr3Kh4eXlBNnRLYxs4Qid1MxivKpmcziltviwha27A1ePoDjo5udwoMCmq1tzv9fZP
XN5ScX/c64UpH5kjmq/XBSL/2L0OqwdgPT75zitQ5Xwndz3jGU6+jep2sEsPNBZu6Y0MsHAHjXRs
GUGUElZ4ZGub1Ans0Inxtxzx9cwGqw42XGGGE2L7+b9VbugICGbETmSj6h6v46edgkb2vMncBK+O
m+QAn7e0mHgBopHeFp0ZJmjiVPvpHkVd+F+9kNzaHpzGm+2JwdL3bZnIzmhrNIA1DbI2Phl8SHiq
yPYxDR2fYELyNGbA4q7sjma7CsB23ZUcEYEgNH5xQIVL8U4EjmscsMQpnJbKm5LSHPU0drgh1bXo
zUflsthXnrxvXRraAcspAsBkxuNI23wTEQLz3K7c3MlsZ/DaY3sUHZHlW/ymwyUDazRFXyK8q9iB
WBTXBx4AAyMTDEkYhjS6BXc2A3sPG/Ebe2STWxJRFee4tVssxQ5xJxigslvYpq3j08CEYLTzy4PA
wMbYW/vI2VgUCLXr6aJzSOQFHgXY2V0riV0XFQuv7N+i4l9WVABf8b1aWDq7Puhmk8iEqOidBoKi
sXW3h8AfHf9y/E0x+LhLMmQEf0W7910uH9Cs2p5wA0ETRCdUSeQsdjJXoM89HFYcWtuLgAa6b+AO
dGy2M4ZeyfgAKxZN3S3LD+1h8PT7EedZJT7isPN2ukDZAcOtCOzcUWA9w7/A7Z0okv/4leqFSI7y
fXjV0hRI7dYFgdxWdhQX1VdeeCw8JPWp+X5zIO3WylCMFfW59IXqPjbzcKhVV0FIgN/ojsKTPwyU
q8fO1p5np2cl1OLsaPepN0MqqZCQ6D73/lVhOpWITjs3ZRlWr6EgvWaNGzsh1i3A9wEkJdoOMp+N
+DOwCzfYRnbqNG7lSj+47E0gWXPI15gVbnjm70PvNLwvsKPLCMoXJXWsOuB9kL3SD/4bpE3sVHh/
yLA3dkZ9JmDB+13m8p/6+ZPNK/+JAh+hw78GWxA1bqVN5eJPjBjZYCtzMzx3hH1JHfDP42uCJ0vs
zC4dPBPmmEMLpE6HJ+BS32foDYwx8XnIXD4fHrkItjGbQRfNdQX/E8+JmYA+mvGR3z8vuJ7g74Ow
PfabDCKXi10DBoSBgEJET4mXwWbYz5TbDyB/u9S2jZdexVfqfeFBfEO3tsfmWtoObHRMFwGbdyNn
hGfPjRkNHxLr3By7oNKQJtBynQ2NAfmt26lbvMvogrXH2YZ0p1y7yNivYMPP44g9EHFLfLukLa2p
yNC4+kqjEhIKIOu1hVPkJA7YA2wWX4KQiwhMgHrnqquCQgB9gD1tUjeASpuciaGhgds6iCT8NLBw
vxyuqkOXxylMnC+DxXZ+NTGJ7k2nfNNgWPg0PPgwGkBGf0JudxswdGongpsiypO75lXsRgxq3ode
8ymMEkCRqV1j5TSsJFIyFqJABRUOhqtRy608sN/uDfd8qKAqa6ixwwAdChYkVtOE3UuOhkk3WKDG
LnHs+f3y7QjFT4mD3u0ohNptdpY3kFs+QzCK8EfG47NNt0E+Fyq3wwXB07La7liB0FZpG5cWnsBy
LZtA9fWEGIgazPRm40PPwy7bIBTuNZ6ybfaSK9+rz/pzw6bnACezYcne3PcbD351QYGDICh/ojC/
MrJDKIcdZufe6W3hgK2F5QmAqBudhO3opjZ9yyEf3t5SevmCdDo93xyfYnJzM5AXWH0+Nox2m/hG
P7Idt/YkMpMrHmJpyDUfpcI3BcYCORQxEO7htt6ttakZwiCMH7PKHjbWKcAOm1ipCvb0hKPFt1Rj
Jn68dhBvcsFLviuwMVwW8tXysTUVzgHq1xnyQrB69ii8QnhvcJRtuNliJ7k5XmD50ZUFhwnZchwh
n6JvJb6P8YYUwnW2K9iZ1HALD/2CsHDKVr8XEBrKXUyLHmWm0QkLs6fhhof3iG25tmJnF8HFW2En
MCJ8nH3g/HE0+RS4oAb5NzaSP6puh/g1wkrIAi1dVlQPf/1DlF8tzajsxwZ5kvdoXWXL7z4Jv7Dc
QuWXAhmUd/9kvOe+B7/QxRHKxwk2sq05M6uvwY7OVCrtJQjY7hjsDPy99UTg0kmwUSm/uzo9cDNV
25fOD4l0N5BiLL94t1Qh1bgcg8Xq5E6yBYUL5B2s18vppnPrc8pAxuKCER7/xqUhJPEOVHMbLplj
SOACuorLOli+iG0mvEoQH3AzrJKqF+OlfJbP0b57kI7aIdkHHtqZ3BXuSAS8y7J5iBSR1ZMF34DL
Qi6HJYJn41IWmiFxE9xbHbLw5+8GgTM48ADmgcekwobFsdkEjolLxneJBxhhW+8kG+il28HBTyGc
2+M9w6mnujfuIJnd9BzY/BnbDQK2DIG71oYFm98ELIWNjbj03XBXu/+fvS/tkdxIsvwrjf3OBunO
wwnsLrAk48yLeVfVFyKzKpN03jfp/PX7PNQDRTKjgyONeqTGFFIqqfLyy9zc7NnxOq+C3cmh3xL8
fkjBKt4wqJcYl1jg0Z4gTS+168KsriGeOCecIFqpv6LrID5HbuHH4f5LFyjeaDugoZBCwKXSusV/
+7U8afTchbnRwdRATxzg6fL/ADPiya+QyFMDjIV3CkGEzbDhNwIYJxho1/kmxb1hUI/4WMVQ2hUE
WD7KHTYjglRrwMdBgwGjWnj2Bu3NoTmvkQu5ti4lSIuuv1BjIWx3fMkjToE/4W6spSWODi54VSTQ
2q7G1QRfwYbPQR15heV1taGwbbipIXYExMTYM+pnz1Bzu8DN4M7grCAJGVSbdHjheCJjVAYwWvx+
6e50O9VxocFxndAvEx+HnUGXe9uzvg4Xyg4cBdAG+Fine/ANu/Yuv1aRLJk/9XvjCsclQXcnelFu
8ZCvgnu0EJeidB146OgIjSdFkSFd9ZcHdXTK5wRTkE6Ecc08in/l45o8BjvlDg/zRfbYb8cL+TBL
gZO/QYFrAipsCCSMkjVoXrbSGZxwiV7heTe7BuUP3ME7hA95GjGUNllfkrW1+i4FmcMoGDaod8dc
MmxBdjlddTflZsvXueumbx2AaobT7RAIqXB+tschyu0Gvbcrx/0BOcYGyd3W76KNlGrpIVfPcrfx
KsLZgaw/yGdIeZDfKz/L3GYr/9/YxRtyJ19O6Q1GG7hR8Abx3S7EbsEgXPSx521DfvrYP33sLvML
nrcN6tGX3IkZXA8StHaSHeBgMEdr+XA0MPJepJokV0tJmeai8yJnc/TS/nRefjovP52Xn87LT+fl
nxWPSgT0DMB+iFYfKVRNybLQluobqQbApHcbCzbxQhHg0hizgM3vGmPZCZuFCn46YT+dsJ9OGOyu
n07Yn++ELVrRs0DVf8mKthb08bxEQ1WrJLNHRErAeXGIe5Q7GTjPL+mNDKzKzDHEHx2AFYjuGocY
Ygnf1AJuPHn6iiCOAZbI1QQcRuLbv6BGyNNj3vc3icsm7lthO+qP52kPeBv1kitjMwA26ADijEh6
LLwQ6W8SkJGYxy8464X0j5fyvhZXOsv7+vdd6WL4a14J8j80/KXZJ4XfREsWDf1jwEc981eHuica
6Vsp/EDrgNdJzO3p6ceTcF8BqhZIfnjCJ0oPaPoF0gQH/EkltC7xPuBQu8l7vZucmwrf2rgA1R8U
5wapBPv8Jr9pNuii80x8ek2vxlv9oVyVALQrZI5YCFc1gJYc3/e/pwgV+kA1U8cHFDXtp726Q07q
ftpUngGov1sXQEejteYWO4Fk1sqTVR8jnOto7eCnQWq//5o61u37+33k3CMMgLkq3g/u3b4jBoBW
uvgEEgiQ5/Ek0zaV9cXTBYDvy84J3B8/Yhe5H4j8Af1/qr0ngHfABQ25YKRwIisEvCzYEXxFrv72
CXtx2CP85naNP/AdMqng9sf5ZI/TKPrRycx8+5QndsKSTkeusvy4QMjH/TaswJHkfLGc9QMKcZ57
J3TuRufhUMu+QfKys7p0kP9yiQyaR9TIrEKQe3KEPGTYrkdwZQ2eF4B8HIEJrCUG5vr0A6k24rBr
78h9iVfvYiHd9BBC/WRUH61kli41UqEYI7pObsxv5ZfgDWnWm2Fv3fMX81a9Jbej36wstDyOPIIU
S/Sqt51Rc5XJsa7YPYoDdYKWIbKaZnwtvpsI8nmSfxStaMH+lLgoHCS35qofnCXucCrTPM/Ne2ao
211j9SAwR574tYbe996bDIFm7ncNMSMvdPgVD93HbA1Md6V4yX1yH10RR0buOCJCEtOW+cHnpeJQ
YHduTjOzvq1DnSaljK0gQqW7iEQhFELX7SVDHpeM5yEhxmm2h1wTF5TRYMktkAmkPQ/rPXKXUDGF
yCaigM0hKEMh8zGmipwYxIgGhDDTK8SMYDXlG+MrSlQXRAG9gBb2dPayx3mkWlzB/GW0gGG+MkiL
uMGVTPkRCNnK6ICMD+VIXBpW4Z1MX+oRiQueEPtBPlp7I7PRmscU/5XhbRlkDhB+luF0mc4kw98y
yV7KOxoLIvq+qctVqHv0NnyobXA3exV1cgDPYhsj/Ro8KEjJ5pcjULoX82ZabWXKD3NLPPcI/OIU
GQKnDeJ+/foQTgMILWec7sZDWpLtJchf029kvkK/onsVJkKOQPF7uRkufvwIVu/vj5dv2ebOzxMn
zx3cP+go7uGPCHfw/t32GmSoSXRcYt7y3Zd/DkC+EbdGoAAtj/F3GQWSWDnCiwDX60M8GSHb/6J4
kVnHwE7PeSAoRD5z1EMOAup1t3J7h0e6rRwZPeNO5HKoEije/R4a4750hVO6j6rzmHmPj/cFghyH
FUIn3v74kaP2TurI8/fgtIX4q045FGgeOerqmKMtbYeJVnfpjW7C6kKm2QZsbDILbFPjkKZL8rww
6NJreagQOxr152v53/VaLsrDLGX/D5GHJWVMZsbTn3dbltTuIYn4SHB/qt2/ltqdWUh/sVd9yVA6
NIo4kq7/DkNpyeg8tP09mtNfxehcMvvnnL5/XbPfOtXyilkWkR3F0AGXzrSjUVQhmo7A1GO333pk
7twU43Z3k983V9oWSd7eGzIpVqnzllyFsOSQe+B1j0ijd/ke5sU22yO3x0GyD9y776NrbBrkkqFn
1cZcT1cFkJjYQaJef5Uc8ipyV1YZRKAWzzc8caPbclPkTnxbV85tCk8PxZoLpuzi8mb+2b/Z8syT
gWzJz6iBAQM07rMkLvThzXgrDSxVuPlDhxQZ/dnyvkjTXObCjh6Mcbd+gPsBByTZJhfmIVe0crsr
mQcar2WZSI/uNZLpsLOQaIW8PVk84MU3SLJaZ1c2XH6ZctQhQi4TLpHK41KcaeiOmxAVBAXY08yN
oa3RVve8Ibe4uJm18G+1uAMxyScX8ejkZvdOqEmYE71Hvw4LYMfF7RNwjacv8KORe6cCBdlsfB2I
S+8e0El/49+WKJfRXPgjC+6EfLbOzWR2RaoAnYxSAzO5We/29+fPcHGZszfzX7hMQ+7ouXXOgAKD
FtzsakA11UrmkibX6N/trMG94bxK8OV1d02cl6+XmxD1o3y/uwZkg+40+MrNK5Id8W2FCwxNwgpi
9Y1ump2+znxyaW7NC7bN7sPWWWKmkjM6N+MZjDAFtlWwETNGb9v1BQC984dzYE449/tnbn6bFHpB
LGiP2kYzKAfcV8nTqywm0y5B8Iv/5sjANLYyQ1Nmoqeetl1rFzJtXHrw0Try7poMLHM1qvKBWAyX
1EWbeKAX1E3vplXtIDnN6YdVcHd+4gv7MicE7EZTVcDCDf/39itKx26XHOzTr8avl3POnVlWY9TS
CgNcgN8aEgAWKghFAWwPEKriPEjJAB2j+wpcdb1zNqhky/EJY/06Ad17wz9vPnrdPNbO1xI2be1g
lihokwhhBC98Xzt3eAtR4HQPHO9ddVSk5b0vnC6d9dY/dGZjR4uYvQ1KOSmxGmER0CoCk/9iO18q
AMASLf52JT/Te5VMZ8UD364uv8rDUza1450/rKV7Z8/U+F//3tlSkxxZpb/13i2J70zh/vHiO1O6
/57iO1PX/yrxXXgd7ZkO/k2v45ICPiBZR4L2l1HAJxvmMYZAlKXqFJ0fZwhknihaY5iDvnmNUJ7U
bAo07gHY+Axd597DRHmEvvNQSyGDVAuVC5oqFcbnZ+vXwWcB0nRqSaHQEfW1mVtdx6gomlALK1ZX
h85eN9mKbnMk28t0fhvFVCOaTSHP895AIdTrRX0f1g4oXSNQ5sGZAd3oWmp49NSgWxAcfkVK+vr6
WsU6iPceYxX9hoEStYAnk6Eqp/Coe6/if8Vu3MhSoxiAPV+r2xj9Q0JUkSBII4HWeEW2CfyfbB2v
wMTl4ouo/gCRjkM81SPei7SjK3zhvLJF382FzZlpfVFxdKEMcDKehUpqgWIaqfEvCjw9Amal/KsK
1X/1TT1U08jaGlQb4zOW8+U/oliyCntEbTldyzeicGRtwDcbP1nh09JqkpU4sh5R/rZvlYOv/fIR
+fJ70D8YTuEDSsCQxC/T/EsEMxAyXBEEBxkqoiZ3RHmXjLKj5Zb8O9L9UZGEsnALFQP9ocBiwE+h
dip37M0v2fvaXsMDNaIfzfkt+yfv06/iNHufslDLuiKBOKnwkirnNXR2lXv3EMLUg2nYOLm3lp+Q
MpKt8t23b8/Ce6YuOteVMHpeXn6ggw3e8Nj5cfu+55D60o0gDJm3dLaLgj97l/4nCf7JtlHHGmn2
qFZ1kPclOBQBUbxyRyIV8kMemjTf4vXD7gE1RKglQgH5wejnON+H11eQOzu3709PaD3w9sbQ+ymB
PxzspIWHetrL/fv7O2oJ77fuu4JwrDzcPViAcZ/de5TocZTolKjDyzcocJPx2nh/H62Es6DzFlc3
e9H/vVa3rLRmb/1PpbWotGZmyZ+mtBYthZmP+YdaCicNbbAaaiC00Qidk8MGgclTMeItxCvV4LqH
cOHxWhVQCfsXc6066X5BR59sOcuOhpwtlxOlNWOCISNL+zGqDF0pWA0ClvZVj1B+2mv9Jou12kuS
LFvnE3qk6hpajeqJY6v6l2FAo/0qyxtXUUs/68lrGVVun4t6Y1gJKO6GXl2a8UmD4dcZ6zNTLouT
xAgaKE50IulRh4uUnMgtd+A8vwI+2KKwd1uiDcjji0xK2F+H6M+/8ALPyf1+8VSPpjAz6LLa0oWp
YwpwrKWKvgtXslBOtrNLHdkWRtYNhsgTuoV1df+eIhfivA1ApFX0yaQ8msHMasrGrkmiCjO4kt7x
j9sr2RDxZo2efi0slMvHfezcLgy5tO9zs+OP3/dDJ/Nzq57ZE03ZtYOiYNXauoIlh7ywygX2Baij
QlpBtZlwX2RjBHTy6Z3Bu0YdnzQNM+c2RzYB95AgIbY4Emn9GoD9gXIgSen96fxOndZ1R4cze9pH
1isKyTHNJ7zWr9LChFUGsxOQhjRpv3ib3kU/otLxZZPF7zoaC8m2jZvrWvohsrB7u32QloCc+iDx
GBeF6E9P7/fv52e6KMjyzI/8uT9ekBePdPaS/klHuqQmJWvZ8Ub9+Wpy6bbO9DrYJ+mQlJDBzLny
L7fn5Wbhl89zm3/bLz8QTZy55Yf8iCOhjEfwzwYDniTclgYXWEObEjQmcZOr+Ll1LmUVPHfT6wIp
VR1ajqG/Btp9lc41mjPIjKcfMuLwdXV+xUt3ep75++fdaW3BiJg3kf8jjIiF1+iweUcn9ge8RotC
MtOx2cRNq6ylkKguWomFSOSFtYQXAMyPaH0r3wTF+TZ68Pk3BpLoBACQZB1cIxdxg1zGe9TmuwuW
yeKc5tr0rzCnmX79Iy/Tv4AN8/91TVu/pOAE/5vT1W8v3d+K97/dty8tb1r+vfnfcsjvRSlq8CG3
//fjX8Hu+I8ZeS/ty4e/rPKWt+K2e6vF3VvTpfjRX/hJ5Hf+Z7/4t7fDb3kQ5dv/+V/fiy5v5W8L
eZEf81vKKMc/58e8f0mL7PMP/IPl3FL/DoIE0ImbqmYcaC//QXJuGH834B/oOjVVsJ8ekZwrxt9V
Zqk2CMGRdg+6NZz3ESEmmHEl/znIz02Y5/S3EGJq0t47UtMI1IDh1gBTLIigwZ4+jznVeToGwsq4
n3U62Telmq1NkMN6cWyC6qwJ+r3WBJ0Xtw26X4AgepW0fFwncYHMebPrNpI9dwF2mOu+w5zABAqH
xjYsJIfMfAMrC8dWt/vYT9rS+hLohYZG0caYPtAiDd4GkTaA6+LsytBHEIEZhhXemlSLVGc0BjB1
5q0mibWp9hCLNEfXZp2D8EOMcVS4eZoP34/O2v9lr45J28mpLbRtXQN1O1hs6RxOp0nVmQkR3E/V
1la9oh/Kh7ovKgQvU0vxmYhK5lSiRF8PnvV3ozAKJDOE5quR9ORaHTXy2JdsfDBGOhnoMZ3Wb2lU
BBtlNINbQezknQQ9/27o0fQomqS8T8h4p0a98nR+IdLunouCbVtSRm2LWvZMGWtRW6t6VHPfJEO8
A0sQGpYYSLE4P4r8LbNRILSEgFEZhamGNbP+wSMCYox2hMDVCmBuXUObz7GqLuqYRwse3szAkXJk
g+MeXNW2Tok9Z0BGd3+7ZCYWpPDuPe0N8GAF5KpRtNapbePxt68LEJNk3lItSb310bYcKkMnXaRz
PyotCrq+tl3lecyutKwZL88PdeKgwOps6aYO4hWbzn1nots8m6Y69pG6ydeDTofVJKrB+x2jQDOA
6xtEvupB7I/MAZEZKkfIO/bTMIvX+I56NTJlKVXq81okqy+GUcEVbJvz9ECimUMwTlrs24aKFIiu
6tYBi8nCWg4UJx+lzpAxaZA7ImpEwR728XTaUec8jxKIwmSixRvJoq0CnebwUXWsEBT3U0WIYwmG
4MEIZmmaFuPV+f2UzsV8CqiXAtU7KOdNa97MPDby2DL7BAS3EXnvyrjeUBRXbaIoHDx94p3b9zX3
2sJaunEntphR7LJhYIsZHpyPa2dpGvQpYbFf513odVGKjrhFVf7my2YwQwNBM9iVEaCzpJY8EhfW
gu2BEB77KojZXKM3XojIn5U096pwXKiSP7WVeDAJMDaC6rQ5woa2jJFo9DL22zrVVnXfGqspVxWn
YmXk0dGuLidd7500M4slQZrZ5RAiA5gANIoFNUlwkh+X2Ucdy4egSX02fkua/koXdDXw0GGxuusy
5SEGhRgJA3fM0aLJUlfZdB+J+KXWMmcUJejrLS/pfpyXrM8HbFqaDvJsAksBtsZs682+iohRTJFv
pwp/spXYvouNoN6cH0Wb5Wxi6aaFV8GyDF0etTqTo4C24P7toli+aIhBUDtxh8Fst4OtcbeJImtr
jUr81ay7YqWbxN7GddCsS70Y3fMz+Xz8psWoFGlQxkOu56pW02sW9HHsR5GWbMuStrBK1HGVZmrk
Bmqurw0+8Tti1dHCyJ9fFIxsQAYQHraZPScKzigaNJQjBG+MbLEqBNc9bhb9ys5s4ybnsbqw53Il
H3WGyUzYFtSU287m4xGtGTIjxEp53/KHiQ7ocNeMSokWWwM1FJS/0Tx2E1FlOyVFTVIehNPCkk8d
O2xRAgsRj72O1+CjxJeCU6G3WexbpWZf0LZBozPYLE7ZNQQ6K8l3XVC39/FoIVctMk2X9RxNs8FC
uGAX0s8CyFRbw1NODak/55BCV2qi7UXW+py3eCzQ2NxC9ltMCpRk9xqpV7GSpeg5ZxfhhaLUK1P0
CLlX9VCUbqFnAh2rM6X39SDNg1URZIC28y5WdacITVJuWTOaaHTWUG47SRuwy7rNydcijyIvFKHN
nGzM2y9Wr493WdwxFH6RWryp48TfK2YnD0PXCNNhYVm/l53ozN+sYGETyzuID1x2dXYO3G5DPYuS
xi+UnrhNClOz0UAVGRmT7SCWRe/P37LPhhqefpUhv1djJgy2GTxOrZ6ZcTU2Pq2rcmtEFBy8wkqd
uFCN9fmhPiswDAXFBWpp1bJxvh9FTOvKSrSq1vgcT/FeScBabMWq+XtGMVX5SNkUFu5Mf1Wik/3b
FCxIpZCVsXxW9KT/PYNYlmnD36PS3/u4lKjqI7OnRet3ghTrdAqJI+yJe795wyiEgBpMPrfq3JwR
SlUSI25bXw9JutL64DWJ6NKLfuJUKCOaBhudUgqd/3EpTLRR25S881PSIbV77N960dULUv35PWUU
dh+8UBjO8D1mvl6L191uLdH5sV2nu9AQ9Vax1XQH9xMxgIlm7jSYSw/IqZVJ55rpDGcEboSPKzOt
yqCWoBhUbcH7ZfQgQWBpvLC0ExcINj+IeHGDDO2TVGe5Vhv2WNd+wnvh2lWMXq7YAHipRr4gDyfc
eIZ8KN1icHYohfh9XBHNGtbTaaz9uBBoGaqm1qqLR21ddlZwFZDWviR6NKIy2kBCKSfAW8OK3qdg
KFyZvTU+kqGl+98soyYMJfjFFH4YNNbHKZlGn4xZlLd+Pk32xgqtt0BhdHV+kHltHxQig//A8B7j
gSL0kJh0ZHa2pR6mam20flLE4ZMi6gS86aGegxaqRkvKIh9hEUw5SN17FSFPYxgEWmKHsUGcsB/C
2DP7pm3WgoHHqlMIdJxdZPnCLE9IAl5vagBqwQExNtsKnlXABPKy81vbRI3+NERuSGzF1Vkjfock
fBhrJgmWVZIM8EHna3XE1oag4Y0eKfW6iCK6U0cdXUJ7DW1xDVu5sdQgdDLAE6BGD+JtrIWja02R
tbD8eZxTHpKtw1lluA3yLzOlmLciCoRmDH5ZKOVlnDWVQ+vSAm9U0A8o2+cGMuOmvEEYuFKYubb1
vPaBAJWq2/QtKtWFEWboB82iEvlsVmQSNwpFTZzB7lqwpZlpYa8qs2vWkaGQwTHyVEOhT6+Uvlmo
AV8wiah8jz6aZXgWDc3UGTw5+W59FG2WT2MYFnbn84o2qySqUdEiKHhFB5M5VmYgmmvGb7EF8Clo
mn4ftPsBzYK7gThxatYrkafheuos1JeXrHWoIICN0pQ8FBnpfwx5xry6yNFOpsFKuWG8R22n+0zv
w3XBY3KZByMK4OPB3jDOmDdETbNTiK2uRisWXm/Xw8Kr9lmAoS51OBkEqA2c9NkDXapWB/dZHXxV
adDFprXrZ9OsCydRabwQof6sm21Vw57alg4XCwbBx72txq7XzckafKUWdBM16VuV9Nr2vNo4OYgF
bOjwrzW/kAqt2hqqafSBsQ1eoURoNk8oWXgAzE9iAqQLAChUk2EQILkflyKQaDvBThj9Pm7eeMv2
sYXePm2lOn1b0QWhPHVEOow1OGc204EPfxwMuZdGkhUBiOhEDTq5qRfrLFGBfipVunCf59meuMK2
itcGiKccjc4rIWwu4kAYifDr0ChdO2R8V/GErEmVEq/PlWpvi6R50bhJWhfHh1KVgY25YzRFg2j4
kNmty+Oaom5sCjOyaa1keI8pU+uFTTlxzppqWFSDu4gfn/suQ2NBwPAI+1QMpat2duSadZgtjHLC
RQImAN+Y6ppEduaYZpURxco07Mc0xSW67jdJHDtaotc5qtTqlju1pdbbOCz6ztGbRnsJuyQEIUAQ
NvdBFwpt4RE4IXjA45gmoSY8vnOA0AhDWlNeTv4wce1lUqYQ4m3Ffm7VjZeOaLp8/jqdgNfsDwPO
JJ2rsVJlFQZsWRnciMlON7VOEN9NzXAvOFD6oSuDL7kq1Ps2Tem6H8d0YdEnLgCMLGBcOoH2ABD1
8QJEoWU2cTZOfmURJJGkInPyQUGzEBrqC+s9ORQECnilDvGZ37VuCnjCs2HyA3MCCGJXzKVdP6z1
oWkWhpoztMq7BovOVk0ZEZE4wMdlpZwhDDQYEwAnRjc9YdTTQz28SJKabZWo1wE+5MKJuACflx2g
hTqtuRsbSvkQ1Fq8IOqfAQnMRlpcwIU1OKH042yUsma5SLrJF9AOTqP1xmORdbHLWd7sk4Q1Dgla
scKKvtd1ryyYlKf2HRnToDMzNTxCc2NP6xKjjSN18smUfmlD0/LGrHhqaFwvyNKJmA6AhqORZrsu
4qLKyaBofmaK9CpQYxukWaQpY8/W2vZm0k1k8qdB2lXOQBvN78OaAIUoM3MztWy0HQoA7iFsUx3E
tapBesfua1R18cwu1kpO6u+M92q3tdJKUy9xQwk4WFUWX+ZVQcH+VEZhtbCmz1qbASakFM4ImnkB
Q5m9EIYVjblmKNSvWVKtA14qGztqMj/SQw0kE0Mp0OZeRZTWoSMpbm0EA59FUqi9U1YsSNZ6Z0wb
i9vWe5DUCoiwkMZ1nyi99nRem+iQoWPrCkR1zEJwE9zABl4XVUrBkUnPOTPFFBeNH2gK2E80Om0G
u+ELF+vzKBagAKRoEoxnQKA/jjKYWULbtu583Wz5tqYiX5tMLPWJmmtiwGbwMHXKdFwXqs/Dq7ld
9uXQ1IM/Dq24DOHPOuWY2I8Kz62dSNT4fmHvyGzzqGbBaELgFKY2Ah1stqwy1VoKo0n1g4pa39sE
hr1TaVaoOF3W96BLii1A/wXM7B7k5AZpnTClRuxwGP8/GpqAhL5uwjpw+j7iz1bVNaDaiHN7QMl1
o4G61+h4Cp8hbzPXaiPzRst4CiujMvm3Bj9dODlV2tgx8655rWstvGq60rqIkPEXAx401M4xp17F
g5QHANa4VjfcLYva0J244S3inyRpJrgHRo+QdFmPXjTogjkGYFL0BDAio/Aig5ZXXGE1SEwA43w/
v4VsruNgLegG4njwWTQExec6rus0NcnzpvNtrkXANDmZtvbA1Gu9+q5EVHk0kkl8nfTY3LGcV45q
dmnhIVwRowOYHtt7FUTSP3INwTknmToF5Tgxp6lTJ4XyLHpLQynvYKn7qBZNealZdNrxQIavp1Zv
X6OIldXGslp7i+PFyWSDHflqbdYPUcoQXQhTBtaTqU5Q/NG1Jb3qYmqMTtBm7T7rWpo71BQqgEiR
8NppbSVEIy3a609dFxa1EzaxsskSI2Sg5UvzaiUTh6+iqaKFGxWieSqnWJvcogZI4gJ+txK3ybuu
dAbWGbcIAJb2yjC1aC+MVgcTTxBMq2loc2Q62mJqXb216ulCGeKU7Emvt48kycPU7bumY25YV3F0
wcwsuFLCqb8tCjZZThqq3yBhHfpKRZ1WO3kaqGAYs6oodeDtDcxNaFJ0G4MM8FfLKgQdNOmLB54k
FXpQDSNL3Mwuk3GVhbmhIbm53GR5JqJtxxEDcOo8qJ+IDhfG6YpIgN1xol8CUxsnqZtrtjkvQHPN
IuUHrOYA/+Aumehv8VGzNCLjpCtJ56ud2a60HGBjiaDk+jePAsAMcVkLKRIIychZHGnJMs0MUuQ5
bHCdoecgTZRVmhhLjt8nyw6LwTAmFmQBOkU++8dhgqLNukDphJ82TblVzRYEKUAf3ZhOw0ZY44tR
aCBMElRdFR087cZOmgVnTXrTx++BnAKuoYxcIuYCyPPjFCJSBkIZgg6BUw3Ek0jgqPsGnQpVE+xO
oZFtq9haW7Z4O7/Bn9JQDuPqeCMA3VmwLGfjFm1vUYVVCBg0Xdi60ag0zxm2oXUGxbbf87bs320Y
ISDAtCbzujS1bJ0A6/JNRdHdIUuftHzIdaeDbbgSmqhbhw0h7522JelCbETO5dMeISAFvQUfEPkV
H/eoyXt1iju998e+R0Q7J+ouJnG60ttR3Y6l3cL3ssoFY/CEoENJIqiM9xrhQG0GNalGPrIuNXu/
G7TUHdQYXh3A24VRTqhjoIgqoh42ID4Ywh+XlmtFa1WqMvgDU0BM00965DI+9cgJgjn1tc2zCByx
ooreW97xyg2qQCwhPie2F3cMAUckI+nQefTjHOK+S+tUKPDkBzZttdHmm1AQfmvk/c5O6+Ahay3y
sCB/8pfOztSEoQuIH7EKwuZhTtVMzaAPNeFz1d7qaevAfruG4/hAEMEXFXrwjeVLn+pewlq/hFZP
NeKmNPYW5nHimDEPxNlVoCUSzf24+LaqW+jcEN7O2I47FhH9wlZtfZ/VKSoxqaDuSCJUmJZauYJb
ULu5ISzEipTWHbqgWWU5QQEm1RexX2nLzDYIPi4ET+om+Lsz+Utrg2tFgomxvhsdq4jemQK0pYp5
sW0ItGJltCA07sPkJY1Ntp6KwHDbHKbr+R06IR24BQZiWDgoaPLZBtlFUBWKdLfDoSMO2s11N2Mf
qZ5qjJUb0mL0SkWUu/ODznucIHKBuweNaMFKVhmuyMdjMY00Lmkp4AwhG2gTmH2wNsuk2QyTEuyQ
HpY7mh7eV1rarXRFR2lxnGIzECfw9Khlt/CvrE2X5xpC90l1qceGcBQethdILFLWdTdZuz4x2+/C
5sOORgEarfYs9UivoWBH1Z/ERFGIDEvUs3HyDt5j5YK0AVp3TsOw4nmeAeZEDRKuE4IrLRpyjg1a
eeSCXum8zxdSouZ29mEzZFSYYUeMT75No1tB3Kfa5DeiblasT1F2UdaZF6F7txsToS+8SXNPVI6n
q3ARTc1AQbrM3Tx+fasWYfmkCyB6pBv8xLRqL02idhVHdbE5f9Anrh8MUaDN6MEMQT+Efo4eeiXU
8f5OieonSD/bDlME2lZbWfIOT40CPBthZYLEMlOfGS1gNNLiwuhVvzFgzJK8t7a9int0fi2f0Ay5
byZEVybDIsx6QNKOFpNPFBZ7E2l+kOJ9RZaMtPco7Onb3syTr+E49s+GHUXtPsBK74pw1FBtnxpW
tVYSXQUPaVGDNPr8rE6tHVAwYjOI0SA8M7tJZUA40kdtkPLZDAkkSS1cDl27MMoJe0LGHGHCAJez
oSVmaqIwWEw5nmY/MSZ0l+3tUHihmnHDSe00eaJFHD0DvBWdF4Rh5ceyhym6GHMLtvfU8G8IHup8
a3RZ/mqyqLmmY2o1jmUOmu3quhKyBbX2eVswXxtBK+nE6ohdfZTxuLcBpwkD4IYq8KwGBvM00S/1
Dvh8c4H3IyNP0+Hs67DvPo4CF59NZlcQ3zKhPDoaRfCzaHs5NWm0jYdpyBbO4eSAwITlS44ckvl9
wlMXTqKZiG8GDIShPECBo8a11QCv0h15anvnpetgBn18prDCowFn4gV0QMurjhI/p8IJLR57jE57
rluXAIv5WhsKtu2VFnyL9hCss4ajIUI0Jl7XFdUdkJDcC/NB7IumehkTFq8qRCp2uTkp69FYsLU+
qzVMlQHhQ7qHTa25tZ/rRozMFky1UTru4XltnRLJki4P2mRhqJPHcDTUzKSyYfFMIwIEvq1naBvH
TWBLqQ665EFEayWLl8zIU9KM221quOCIXcwt5FAXMfyyjPiU6+Eu5CpWJYphYVXyTszPGjcbJ4C2
eKp5aC53pN+CUhTjkBAIl1GZbhlUlp+bSezqsEnWI5z/FTLI7OfzEvbZQUI4BrdHpbhHiLDOrlCu
ar2dsYT67URNd2jTd7U02ANi3OZl8/85+7LduHFo2y8iIJEiKb1KNdmO7SqnMzgvQkZJpOaJEr/+
LPncC6RUBRdyXrobSHezxGGPa63t1MjJg9F+jzMib1iIa2e4fCxEAN86dquKIhN0xgtT7DjxOjvA
amMybVrZJ6/I4zCY6fB/WM+HQcLbXcrQ68rgUHM+0GRiR9LnKLxykj3KoK2jIvXmTYVa8I2s6spz
wHVBzkGRYyMBXRXTUO3O5mko7BFJDoI4NdO9P7Dfqk70jZWu3E5gGYFO9oSD9dZ1wjgbJ5Px1h4V
a5x9mcpHYF9vAeiufA4AwD66I1gEjarVcZVs8nziI0gahrw5ICZLN5aiNxNXbXLje67cDHRhgLNG
2oCuJFvlo0FQuC2picVJ+fS5nyr2qLWAGv4wu3tUAfMb7+7qeoCEIvlFACMvPi2NqxnVXOeolPV2
EgnblyYfvhEmIbinp/RGI+JKWSRAEIMruAiYgqmzenJz1bk1z4RzFLVj950J2hNLCydq4tjZ4bWC
x+Y3bljnPmZB92153xlNbmQAV44TvwHEHbbELaASnXvO0u2HuYALP/qo5e+yscKUCqHYnqHAemN7
r1xPRG4Okg0GKIcjVi4sq5NeCKBtj2NG44d5ShRKea1zw45ddCgYnA7ad8gFA7S9EI6df1HVVH4x
LhHHLP36JyMDHDIjmPpcxuAmOXn64PSJuafSehHzesxJNj3ZsVrQfSWq4i5n2W9SM/dg5rrcldqk
m/ct7TVfjnrHwr9asAkXYbLfKn/unMI5zsGgDok06Qdu1HjIuux1AoVrDyBYdp/nxRealOUHOdd8
X08oAZe14l/IDLR43/qAUIzAhjeG6y0pW8wRKjWqSjcCnWv3A6fmUYGmDzqHq/TYLxs9o8TvHGXv
t3tSD8XLKL0lPY9vUYeueKClR4ky3UJ9uaBAUevFEPNM3CNoL+h/o+3wOLV5+QRVig5Q4MBd+FoO
PATtf71/Itc+Eh5BLJ3RBSe9CiNMRrtUjdYFsaOP0QW13zpu+CFX7rh9f6WLLv9yO+Fml9YAXaRv
V+/Nj3urcfr0aP36qUITYO8mRf8DrqH8mLNchKgRdSFHC+abO1X0E+/y+cBkdsP2XAkxYOeQ6jrU
XYzr6ounNMsq2470mNDWhDB3T6XxxWZApWRjlQ/IUeJ+fP/T38znKqxBVx0uwweUBa5w+U1/hTW1
HImeYs6OtZu1C88izT94E6hVIRqXuQ5h3e6LTIDn5ld6pKGftVzuKpOXGTo3sz6WDf+DzmKLOS7o
p2yD2Qm+iICIHwSBJtmlMqkwNiirAYQapC7/KGUmExV+V+soHrsCIxeJZGrrS+JbCKkF9Ks7FPPT
zCezt3NPxKPHu/ReNihShLjmIJr7RfEQayPQjLWq6dGf4DWmeVSxB7FoYsYHUJJGdKpsN4OD5qQ5
5NXcxNYhd0kzR1PqimcWo2v26MrZBYQBiVIF+DPx0b3iQzdF+RxP5NDjquy5FOWDQ8ryp4u2sgg7
hFvPHRUAqTlNDUozaoaQgen96gsjxqGbMrY+9I3TevxS26wIRcDUr5i3VX3XDwlfqn1tUIdFUqMb
0weV2ss4Tm6Byq9daoCFXPwoVE5AJ12ZXIseVEBVx45A5jxLW7sfukzaT7achj/e7Jj7HsTFjUS7
77V0YjIBBF93T66t8sP7d+yKi0EiBIQZ3LcLZs/qdRlPQ24jNgwl1jK5QwsR7EPpJ/t/XmV5wtTj
C4OW0pUjK2VHY0VidsybzN/FVOitx8X3f1yEolLjAgzkBAHQX+tUYxK0mpy+F8esNxh47olgY7Ps
lk++sHxYRbIAqDzJKdgoq+B0cFNvcmJXHiclMOBKJfRpSXIOjfRumb4L844+Fl7+wklG2I0I8vz5
G6M91meaHCupMAwrr1+0M0OiRpfkvs9pv3GCdNr4XnULWXVl4QUAgwQDphe01FXEypW1bmUYOQp0
o0+yrU2UN8WwzWzxy3dSHipt+01mhlu38X/LAGcmD8h3JMHIFR26QBFWJq8B8NQSlumT30kkqajq
pLuusvnj0JHMbtD/IugNu+34iDagOvCOY4JZZoE7LkAy9RIHhQtRkODZ64PgZ1Ep+TmzQ/M8Olp7
URB3VfUfCiuZDWs9l/HOTYzodgh/qm1T2gJqGHHadNuWUR3Jrpuq+0ZQ2oSyBuBmA/Mqn7Ur+yEM
BlFBJiHvZBG1Oh0Pra2TOkyonY4BD5JsM+o8OwkSjKe8wAOM5mosj25TBE9tUubfVeXmMNxd0CWg
zAHvr4nQX1Q6uxghVhjzW7R2sKHoO/rblfEU8tk0Rdib4CGtPK97hBVV7r5zm/lLz03CogA4h2TX
dZwnISKA6dc0cParaBPnTwXaL7JS1dE6XMCkwbbXGbjOKU/p3cwzzTdgmXa/dZHfEVgmmP8kBouH
9bgMB6K1+TCrwPvYc0vwkVkuDo2xAvpQYpZ2OwQ62coC+ISwS/mMyT89G36N6cTbKDMjBKRHysad
o4Oy26Jmnh1cktNkY6sBxRS/QctelqikxxUtd05Cvg0s118Kj0I3qxirgLx9lbpHDcA7olCovnh+
06URiVOOgaJj2n3tva5ptgHiraM/WLXzgjq5awKtX/N2YMB+1gN7SjkYL2GKNDYOJ112yY2A/SJI
WG4vqhDoGuGMURdYvdgOJVOEBtnJ6dIknAKHbN2sqzaDV/fbrp75phb+dCPgvKzuogMiwT+EhfVg
+9bkSIc0XikGX5+IQiOOm6b+DMbgHDWE1Ac6G7X3mzLf6wo9+FRZemBo5lqr3QfZiexfU1DwoJGy
oBCDDi4Y4Iv9/CtmUQLHG+i4OOF3pFvqxWyjoMoWdiNYsMkcBzdcy2VOiFiao0+JJgTWBPfhfMEh
zwNP6a46uUpjaKAkdq80eOa6KrpnO/rzg6OFg90v3H1W5POLO2v6+q+uB/UKD6k9zgEuPVh5Uccn
qe+Xip5kElcP/pyPD4IWt6b2Lfb+3DaKRdEC0cJC3EZ34vxL6eC3mehT72iZ3hMP6nFxSt1NXoEI
mtL0ybfNFPptMG7NnN3C9F76PSwOd4eSKjgvdE3+hUGjElg178i9NnmUXuyGeZmQTQxNgfc389L7
CJQhESwARvV2qOefydNptE6r8ZkdeCIpuiFzOat9CU2OrRkriUrswGCnRfCPVPFF2ANhBypCaCqC
t71ye+WcAl2add6xpUEbCSK778nUeLvABPO9FsZsyjmuttJacusSLxdkfbSLjgWKUDAgmM9y/s0d
nblfNAU/xsX8eda9+E8OQgFUytN7V6f7vmrmO9icdCO8KniaXHUXiHzfk/THv28+ihtI7GC+5EVH
T9RC5MHA+REaJMMzt8inw3ps6cHJySs2HwRUkEoKRADafnp/6WvXG2XNhY6I8g4gNud7AJ+p6iJj
HNBAayN/yIoPmZySu2LOzXPV+g+qzsE2VrCsCbKU9xe/YkZQTgVTBr04dN0BHjxfnaWlDNSE6HHM
KsiDlFl9GJO5ey6N9L/JSmPaqdd5KsTPak4A7OTbqeLt8/u/4qKehhv4949YXYMglsNoy1SgSQLt
xynwkl1ikGDzHmIToNln2/fXe3MN5/dOOqgr4aiDpSezxpJMYBKYAaIox9YpCCBnKtdfmVDFdw5H
8cJrQFaj3vHzJOrrnn1FPOF2G3QlWmBO6Jz2EW6Dgbq1JGW+G0xXlKEAXvUrAgrA5SDIKfqwAYIV
otBZpw8IXzlAFMiIwJXoM/K1U+0yYRRN3UPuuqaLNNCtP6cWMc/7X3rFSSKKRtcYbEcsDaDm+fk2
1YRQrPXFcZ4Wic6OkLuga4MnVcTDDnhhsJrmCfAmgP9COIwHMJGGsO7TdtdhTu+truTlQePXILJf
6rQOyPSr29bRyoymasQRQLn2VJbBbzxwDJhMC//B0OlW8+0iy6NYDjcbFXy4ZuQv5x+fASPYZHwS
R9fN2AdeFRBGzMb07sYeX1puMNYBq4bcBrq6IK2fL8MXfDaMlzx6DeE/AIZHZj+nJzejwTOtcrxb
0pOvmD3b/TdCq/WRTeqhVwH5BboYQmpaJHyb0NiHmjwt4mMQB8nGyZnOotId5xvYheUtra8+BYJj
ocDC6KyjJpk7WT34szgamUA1OknotgNYMQSSju7e35gr+wLDsqSkb6Ci9SvTojYiq5k8alPZfQL9
2r2Rc/CQTDEL3RijWHhlgk07+s6NB34ZkEqOcHSJycCNviiYlznrrZJpcnJnOx3mkSR3Q550d0OX
mihxVLFF47u8YUsvDTlqyAj/0FqGLQdG5vwaJLYkAlIW6QmiEPlDMTbNPTK+epM11Asna2w4tgHw
ptQEd0D42837u335tpblOfXhwlGtg1LXWQRaeT2nToXlxyYWBzSTMFO6EsNmIMA8Ayl1i2Z6dT0E
34CmwLagG3K+nnYKmcy5n57U0HR7afL2ALkoN9I5ST8ZSJ/d2N7Lx7ygbcCswqxVYOnXTRAtYuYC
pZGdRrRZUOIAqqGMSRy+v4uXuAlkMah1gtyzgFPAQDz/rAFoZrSj3exE42n6OHNQA8ImLXLvMZlJ
OkRxmdf/gTMJOK+mvYQTGKscw5aBAwQFKEkURvDS0ZiQedl06q1gv4vUJM5GzF3xrBg00G785Cve
DD8ZwQsAgzBEaJqc/2TfndH/YrU6pbPEBOUshfvUBf1q85TsnZIkm7r33UPttvi1flzfadZIAO8Z
+Yg0GrN7tWIH4Wv/kLmYjzYP0Dlx43o4ya7M7ns2z1uwto9O0ukA0H3W3cvO7w7CTep7Wkh3o0qe
QgiNDf+cVCHkR+/QQ2cPIJ61YRVBzLPK1+pUoDjQtyg8jVnmIe32slDU9Nv7R39pGbEacIdAHEB8
BH7qfBtbnlre+4k68TyYQ0Ct1IbyDiMkUFO+EfheuctYCmhfiM4t+fLqkuUoqReu9bNTQiv9pXLS
Ikp0193YvqurYOOChc+Fx7/Y579y0lE3JGmnTp2YbZI9CBxk03vev+qeLWn/Ahj7/6ssZvGvVYhb
tJYrrJKyVkaDkwMeGAQvvtO4OzBp/g9mDmkg0OELegzdwdXWOZMZpT866iRn7n1shtpG4zzLSKYk
uB9Meqs2d+lKAEmHejeDcgTKuOuWT9o6vpePIB5TgP124JH2m6oWmBtPEQbyaY43c9aIf7flKKlh
7szS+gMVb2XL5VwkA7gO6rQQZQ55Q9IIuhlim6bZz4qpW1nAFc+F1A+4d0DuPYaLcH6EacJJ6vVG
n5RLylCy8qGfyMei8f7QkZ2CSX3wCv40NeW/in7g7qC9g5SegvANMMIq9UxRHeFuDpseD4CzZ4lk
27qYxxu76V4GIvDGi7AlEmtEBetJpn0Zd3HqoD4FGRNwOECi6r+U4M44odEwW6HNCb9zEIxt0HlG
1XMAkzMJ4xGiQhkk96FHZzzn9zCBvWatqSIZ245vfaPsrh8DO4SQfNC36ltX/Ct4HXi1oMAvmp0r
czTpmNuYoCQsTbH09nvM+xA622urRDSDpHnDjVwxfwgKF9I9OpsMSPDzSwCGYD77sUI5rR1fM9TB
71Q3/gYV5pbG0xWzBJQ5qOgLfghLLh/+l8Fopjgo6lEWpyTJQJOulBf1VE43Dv3Ku/WXBvGiuYKy
DV+FJ6KYXa8avOIElR+01xwiNgZ0tagSgd6WEG3atBAp3b7vQi4xBQvkBTgJJB6LKt16E4upRbA5
JOXJuK0fAUxZ7IKCNw8+QAX7Nq3MCeNbgK+voMym8oB/r6ktN8j8ORhUqOmOGTG7oYnLp3bwmycP
Y9puuJ4rx+wjKF46X6jWgip4vvtm8IskEXN5UvmgH3zHoq7umAlEQb+/cQRXDhqnjMIgGlQoUK5x
HH0PAScJJv6JqmaK2pLo0Mm7Yvf+nl+wZ2FEQKsE6gAO4S1cOP8iRxoXSku6OoG/5AEkzvh93PLi
q23GtweN9gn6rB+sSsY9Ip9qV2vaPEJ9FKUOzptdbXswekj9u60rTLmiQblt43zajVZnd2LMX6ni
IHbT2v5MwKqLcgLK2fvfcG2ngEtARxRSc4hBVqkDMYsC5OhXiKUdFwa4E5C9SG/xSt4QZOe5H4L1
wEeuutB2gAA736kEjD8A+4L6VPaexnVUY4b5YjWk3chQsHwzsDr7kWowgzcN7dlnOye1DI3nxd/R
jnBP40SnTzFN6o+lFeJHXM5dtwtkq04Vp/FPMOhoiQLigrJuVe/Wofbj4sYTu7ZVS+V7KTm/ySKe
f4MNGtZkla5PzKvyyIV0Whrarghe3z+RC42j5VahG7joJYMUidTjfJ0kEPU09UF2YnEMMQXzuTJo
oWiDDliHqn639QZ3qxofxp930TCZu844j5WVh/d/yBXfjPIzmqHorKBG6iz78Ze1ZFAWwIGW6iSq
Gjyvqp7uFGdjxFTQ7QNr/syl3A1x335iU5nfQH9c2QWEp0jifeARBSSHV5GBqxtHgYFXnlo2YtZa
706fWWohNwGiyF4xl+qwZo6KuFOljwaqo9tajP4eHFUVibTl29Jj1Q09zivuHOZroQmCIwUYULDy
jKDHJZAXQj1Ssin53nZ6BoUXyK3XWYykCElDKz90Zj+BUp2XPaimZQePgTwXDonrxNsM/9aPXLrI
i6ZMgVLSN9MfMy18VVXGDpp7juPc6mK8xWznjw+Ac1RC0NRGRwFKLecHqeJiykEmRU7Yee0La1Lx
CSUJVA4TdB+gFQVhyWqDrCOIIwna9B1OpN5DfTojkclq30QNjwe9a8rB+1HFjvvY4+N2mBnS4p1N
ZAQoRwwK3L+YVCTqYAuXst5AAdefqT6OxAMjR9ake3WzAn8GWqBvoM06xlvtTerZn7PZ39SsMfXW
BQ1ab/pAzY98QHi4QXF2Ap8n8UEX6IKyjMa4JmLHGkByt8bvsiQaWpbXG+s0ElU2IJTuSDKkzj2x
abfXqaRFiPiiPAm39YARbm37ywdFuMavg1QZcr+oV/IJIkb2WBsAMyy34mcFUZhlchBp/xt6OuiI
Oqn57rTS0xEQn0yFdafLn3E8Vq99boXZIpguD70P8ZVIdzGnIOwmLI88MsaAD00Tce4zo8WA4mtV
t5EL+w5x3lgCa4KZRPzUa95QFHaT+ZcG56iJ5qBD11RBNUmEOofiZDh0nf9n9mo0Ym889Qvbtjy1
BdOGQq1A2Wp1sRnxeAZejD2JRgM2BHsAccimqh0MEMz8HIRjKxH7DTYo9yTIjfNJAdy6G2kJzT+g
Q1z9gD7gVIdd1bLfdJri//jYQ1Ad+QvmmNtK4HVA+3CIEOzRb/Vo4z4Cc848gGbvgN+KI3jJBuRz
2yHx6Gvm9ynm6toWxHCPtWKjZnd6oFNvQcJN2wZL5xRDlADW+56V1H6unBwPpxmbmm3i3MmPLgS1
0EnqZ51vQdjN46iqsrLe6qkufnjQVaWbivo93Ri8eB56wWxAy8h9ZHVyrNmr0+v5zmumpAv10Pjj
PnArZsLW81ComPKethEgWMlOdjOwWxUbA77zh3p0QwKWRA+e+gxqjUxLZ1tWc7EBTTXII9a4Zdgk
PP0V10mVASSZpHlU5K5I78HnI4j9FUv/OLZPvkDJU31002HyH5pWQC+wXtgJHiMzRmupNNiawgKT
ZnI9g9LGCvugwZEut3CQ3iv0a2MYyyFJvsdNAs69oSDMtkamIIMTQMojQpr4MdWFrp6SXlNzr2Lu
YBznDKzZzrZV9fH9O3aRCqHbt4BMYD0WRI+zijTSLFZ5NvTdySg/j3hdy3uPtqfOSdpw5FAk5bn5
0U0suFF2XqzbmfUDRwGEMvSq0W1ZhKHPrd+sEIMpO7enWucsqgZIJ1cJhehi7DX7frzJMLvynQtT
HYUjOHEkM6vv7FTpTr4XY708fhhy1KeGmPkA+BYPQ1vucbeqbUfZPye0CBvwjYg0UYsDHGu1LBWJ
61s6dqd0YUEvgvDbXECA//1DvIjh0dCQC/wUGCVUQNZxXGcLPE+nGE9uI0/TkH7PHS/4YLyW3rgt
VxZC6LOoowAmjXuz/PlfwUfcQwQnocNwqiCAvUHSAl4mmhk73bS3wvgrSwHcDpllGECBgsDK9hkX
SAXEj9OphMBwBJtgt6BT+g/grekbX3XZ9ES1+u+1VqmuYhUwSsM0nYyGjlHfoAWYWIiHMU0hcwFH
uMfsCvmZc3jkOlWYpevxavv+GV7aekzhgI4kLikqIBA4Ot9aqQtgRnw5nSj09TaiE8F9Odtb2lyX
iEt8KvLYJVTGVUFB4XwZ0Srd8JZMp4m61Z4UYnxoyYz+h2fmBwAf/KhJjHrxc8CG8kV8GDi0YUMa
7v9reQE/5E1DGyUmZB/rHzLNCjq4TW+Qj3ttOJmGbwHqqDY6SG9+9LW7tKAHHbzF5fNXewvBFwB1
8nY6dZztdZ58M76fvTZNE/pxvGdDutEs2c9TcwdkwwMw1P/1uH1hLRl5lO3sgDgsboTxV34SDgC4
RnQ+UfZYpxPZwDLfDsF0giZnvodMpHlWBoDGlqKU9O/mYVGsQjocAJeFyu/5mQdNPs4eqh6nlvcA
omnlf1RGQiaSQSXq/Vt82XtAqUig6Ym5F+CgAbtyvpYA5ImkieeeDAC7SPscWTo7DyFXGY5BAFpf
ZlRNomAqEOkWi37hJ4e45EPWTRDDVdgyGlrJq2MDf4nJ0kPsPSQIo9UimwomQx8XbAvAn/hhwQl9
zjP43KidzJ/JVvonnM0wPxSG2DtQfeGR5QQY2qONTfnP5TF8KH7dkhS+iYsuB/yXKQTsaGTJLOYT
ZxUDM6S2YYpC1gs6Cc2NrOvaXUEj+X9RVahbrt4sGYeRzJrMp2Ae502pxzxKiwLk/jm9KeC6VFjP
/TI+C9yppVOKaplcnR8E3ypqBdbifSajqm9q8PcFZM1LqJYzkj6CDEM2GiT6A87jg6FBdcMwLCus
foFcpKMgL4D8EiCk843NA8InxNzzqcuB8IfAl4PQLIGqKbH4RwjCv+ZOVaJtaotbfvQyKAEABORw
DgW/RaN75XPQrLM8HXJ74khnQq8oIEclDKYlVx4Wntx/f5foD4PcDC46YL5rQblG5O0o5eycAhB5
ZEabT6xg/d1kwDp//1leMftgaS20JgRdyDrZKg4Ziq6zdZ7zkwX241McAISgAh9Pp2nA4gpHyPXe
VQTAibAUOfRIAxtMdJPUGgikppOf3/85l75uAcCj6IvzRTlwzWwsIVnbVu6CCJ6CV8DnPCjn+s0N
C3t5mCAEAUeGCtdSsFnf5JIGWdPQhp9aL9U7M7b4ZOqpO7f3m60ee/dGGeLKR/koifAlCoNI4Brd
gAI8xDaS1js5UO4JTYnSV1sF/e79rbvyVfCWAKYF8OJLr/38dQx116JC3olT2fLyXoP2chgSlu6R
PUwANjjOv0KxYA6WwjXg78tBrXW0467J7YxJtSe0UtyoQDS7HRyDwnSSB4e+mW8Rsy9fP2g+wGKh
OwOFS/z9/PuKMoH6g5vKkxsAhhSDfw7mS0/ukgZlNte2XWRLX+4tSX+9v7Fv53Nud+CN37CH0JX1
YAPPVxZpD8GQFjuLOVjmj+chlE5I3m75QD5hi7uXGv3+Tdb5wNc7Oeg3tRIbtHS9LeQQ5ic35XkU
KPajQ3AYQnO6PPkQLd7FvfTCTPLyxvV+w0atfy9QzlC0gMVCU3xlJzuNQV7TwOSpyUm5FSAGRXLo
1GtcQZvNMVCIDGKTbZBkzR+qrqyREyfZ1u1rsumkqMMUfPtIG6CK3t/Iy3cA+AfgGEu9Ai2dNQ4k
HrEdPJmSl5gC9j4nPY0URClveYlLRwWyOQwS5FawBia6nB8X8GSGK3SvXwjqkaegaQjy72kIIDxT
9+Z7NcXeSTYoGkQW3RR/pxIICEVZ5roV9P1ao0OkL9VzDm8HzlWa+T8wcGqg9z5GIh1KlQT7VClg
3/wYNOxwqrPEoN7VNXYz86A/zQ3H7DBRIr0OHa5aD5PgePEZWuL2QYiyLSC+lwbgPQByDnyy49mt
TJU+qCAYi1egnixELYam0WEuRb5Fqab6Egxg7Y9tql/gnYtfMsm8/gDtqfJT03oB4C11Rl9iK+UO
yUzx3WmqtIU4RzwVG4GP+Q1sgWNDWCH7SpnGcK6un6EqwUzb3k/10MZb4zbuHcAr6ldWu8qBY8t1
EvmF1zbQqRP1Qze06k+DkBQy5jSxX5qKimfVDIWGcLxmTwWFuuBeSky4gfD3NCbhAG09NHPiOsVY
TFOOUZ7mAveqQXkVOK+p39K85h9IApA20OeeweQSJbR74z5clMVRS0B8j9sAkBfKZuz8OvQzxFBl
3mcvqofmfCAM3bBC9l87j0C8hY39fSsJ21YNmlwWonE3QrRLs4Xl36p16Guhk7mKHDKL+TNejLE/
pWZfiykFTSXVIpImEyi9yuGIdokNzQgN0/df2/I/PrMCEFNFjASgOFIYqC2vvltkmEgzADXwgmZO
+zhVcty0qXDvFYphOx6r5BExP7nxxC/DCY7IHN4bTw+YBGSr57tNcrxLvCf60g9F9SHmqKWagkyb
Aj33uwZx2wOvdLyrMXAMTQJbbn2tyw+g5zY33NNb4LL6fuAiICwLXCdEEtalj76lrsFv8V5sKoCo
mwafk62i3DxP/uw+uSpFtTeunJqFwksGgJZG/so6zD4AWbQZoZrfVt3DiOzI7May9J7awEC+qSys
YzY1AiUoS9YYoxGNQVzujEo6AIGhzxNCXW9ItgCTemrjVV5wp5HZICy1kNjfuG5ZQ5MMNfEyUi0Q
9cBLN9AnTGQPD/b+DbiICHAIMIX4C2aCQShnlR2IXrWmRZzzEqBOC/RZUEQgSdodJtuWW8z9yDbv
r3dx1ZcK2lsdDe1V4DWW3/NX4pNAaxsTIRV76USrHzHMiIF2HPv5p8ap/tOtQ1+byvBXTD3sbhAT
LjzLsvIy+wB9anjodfOpZaTrKJnZi2knL8wZySOAbm75ryuXG90tlEiW0HSpvK82tAiKydC6YS/Z
nFT3WZBjOCYv1KHQuYQrswn0/qh6cnG43/isv/q9l91BmfqWsNtF2ofPBU4BfA5gcBgatOcbndfe
oLJkYC/gS8z/OaasDkGNJl/ak+Tz+2d6bWf/XmoVdSG2KzwPlvOl8FGcnGpSRIiQzPb9VS5sNEBF
gNyAmooxDqhULr/ir5uTSdeBwtIgXtKZuTvtZMUdEO8Mszjn8jDUtXufUIaZWs5gH2ftujdM5WWZ
D4Am1LqBPwDWH/u5Chkyz8Dti9h7qb3J3yq/2GepykOvbx6Axn0dS+eps+Nd5bXPo8xurb7s4bml
AnIHoTuSai7QVl/t8Wgkcfoy5S/WTvZx0C47QUU3fRx1bzdtBpwoaLbtb82c4lub55/KKluEa1t1
K3BcXMLqhyDOXUhiOAYU/VcuowsGaWVbkBenRSIRutKgkw1Rlv65xZ8dRYFxsGFTTjWLfEjb/THJ
cOhhZEEjNd0c2b7OME7dBurH+9fj4uF5S2USzC64FQrc2fp8Op0APA5o2IkOc7KfHP7BT2Z2kF7F
KszLKeZ7SPd2R66BnWlUQVCP0OX3LmHZreewfnqgP4FLhyIAqnOIMtcAMVe2WSpQbT6VNW3STTeT
Wm9piiA+0I0uI5Bk0Kvg0D+xH4KaAEReFw2E2xIv6L/6+G/jzQQ59hnotcFlG8v8fGmAGS/bthaK
TKHjdQJmE+hmyImWtvwQy9zIsK00ObS5x382IBF8QGfBtCCCZt2rD186hOC/1CaERvn4wxus9yVw
6uxDUznoLTAkTkFUlaD7RUW71M5UoqfPPpt7YJRV8YBJgRyiWqqkIaK3mm5apDIE0iW1naLe5qVC
nQXt3tCdiuzWNKoLINSSUCFkAEUT6NZL9R8n6UvX1I3+mHi6pXeTBeYm7NMEyo7Z6Hc0hL3Xv0dN
8/9iQjtU7qzuP9J+YAfE3/mPzFUeENYoFqNsqIIkjSDAiyqGi2k7f27cw8UO/P1A8FsxWARIAhDc
gVdapxa55VVXKPxWsHIhZKn9vI/GsXH3BXOGvUfT6i51q2JPVas/zotgJcAX48Y1Wkeof95SUnHX
DxazW9B1AfRkYZTA/62iLSjrZnPbEPqRYHgIRNIPKE5vXfEt9VHS6MRu0XCpxPfCVU/cYueq8eBN
+h8DbPwIUCgwWxXqOOCKvIl0/GW8Ia/CBx5T52NeDSISmLgZOXYW+xGR933ROU1Y16n5ZqAJDeXO
GzHHBVIJAS7qn8HCi4NXhgU9dx390PNYikJ+tPSY5Y+d+1yhK+uzYQN9ys0yR82DJK9SL6IPMLjt
6wyiGvPqKOGPBSLS1t96pRsG9Isq1d4p2hue7cK1vP0+gCX/3+9bT0CbfDMR7ebyI6Cx+2Lr341b
P5y2aXh6/26uXeiyDtQp0MjA7UQ9b7UPnqknzAvCPuiQRpBCicbwf6g7r+TIlSxNb6Wt3nEbWrR1
9wOAiCCDWiTVC4xMktDaIXc065iNzQfemu4kmMaY7LexKqt7WUGGwx0ujp/zi8FnCR0Y7y9b8bqd
VZAXa0HVDyb9kT3Fbb3IRwXS3yQu2JC/59W//hz/LXwrL/9eV+1//js//ywrVFZCfPs+//ifF9Vb
cSOatzdx9lz9+/Kn//Wr//n5R/7yn9/sP4vnTz9sChGL6ap7a6brt5bj6qMRnmH5zf/XD//l7eNb
bqfq7T/+8bOElbJ8WxiXxT/++dHx63/8Y3n9//rr1//zs/PnnD+7ec7L5395zv/3/2rin+Ac3tr1
3749t+I//iGh7vbXYihKPLKYxpB++se/DG9/f2QpfyEpTIpU/RDVW3h8RdmIaPkzPsJrj1IIOVTy
qMt+gLjT35/pfy16RJDu4Q0vm5j5j//7nJ9exX+/ml/N5Ze3/N8bIYhzIk8VnVSDlixNXd9qG+HU
vW701o06K2SDJ8V0jWHC7zYr5OMgEe3xL+P0z/Z/bU/7vNNR611SWR/lQI0KBNzbz8tclTSnzuey
v0VQHRtOfGe5izVKZO9np+1wCdHVU6NOw61c69pRCTF0x9ncFz5iwxFQiV5wA4xBp2h2rx9reMe+
YXz3mNtGOLioKunXjT5lT6EEczzE4ONCShAX2mhtHh9PSZ88j3oaMuXLQvYjUwweF65ib5TRVgnu
rM4eLfR0ZnWDZ3z++H3fP4ccf3ed4JRKIDA2JPhW4aGiBjmMoV7cpmDGcLRRI7+btIe5UYwDi/tz
ymBpCSMWSAwfoQ3Fq+XzX3ZyR8hZowkzvy2sWJzHWagcY3ag+IElLHA9YVWedEN4iPy32iL/bpa0
wRJw6otf4rK1/dIs0qrlWERjftvURP9q3Fl+hpWbr2tcj6Hak2EKh9SjCHxaWOPPyWzH2++HeOUE
+PcjIEeGWjzGxpDMl4P/l0eQZWz7FjGNWw1/nfOwbuIdKGfHBR18Xlp0OdTSYVMhsbTF5+dKjtru
2BmYiKimpJu0NdSNSKVhR+EmfUx18IGTbsVo3Tvz3nQegzRStzAK59OsmdQDYft6fhA+ATrl7kKS
h7LGuoITzp2mZU4s3STyvamGXintVeRKvh+h9YJfGllI36RvaezLgu/Jb6LCnUo3ZpTvzPhN5NWO
XWA3JncfDf3Rrn8W/yS3Ur6Lz1v8/+dnA9vXL2O+nD2fDoe7t+Jt7t6y51/PhI+/+eehYDh/kcUi
cb54vyzsPf2/DgVL+0sj/kKfkBzIQs7ho38eCorx13K3ZOtEGBxYxyJe+M8zQf5r4VTwNwS0sG9B
P1h/ciaoq4nIzQhEIgbqkOJgbFPvWi2iIsNpvoTndHcxu7n7+hS7l7F7EbrnkXt++bb7sX9/eN3f
/DJIvzkZPkzjfjmKvrS62rSQJAqMvB8C/6l2765K9zZ0a/eBH17eTpGYWX5+220e75/PT+7OT59/
vN/8OHm9GtxDz0HnvnsMhvnTDpKrozSndL4s7xT5pYkOxXerFfiln6tdUh11oRpLP0v34e4qd0v3
6e7h7uTlDbkn94H/PuXu7N6+XFwfXzzdHofu8bV7eXx9fXx6fn196p1vTnfXx7vr6/3yb5v9fnPy
dHN+6u1v9t7jzbl3c3NyceXt309uzvdX/snJ+4Hn/8CSfDNAa0dlcrSlJXU8/9nT2cPV/ujs6eLp
5OFht7s9OXsI3c3p9elmtz/dXF9fXF9sL5ZH3F/dXJ3cbM73B3ZMZxmr755ldaSWCy2g1T7G8mWZ
Nozly8vt22Xo3paM5uxev93GjGXsxvxrufzv7u32jeG9HZfZfM9v3lfu5WPkvj8/nr+/Pj5fRe7+
+YrZ9Xj5zuy6unm/e38lOcF/7q7e72oWxMPV6enj8+vJ+w3R/+uB8f0Iub7r0+oI01NBCdqgT/72
zD8685d/bl13c7zd7jzXczceP7hH/tGBk2GVaDfWE3OdfAUXO2ZxMAY+PWQaXr2+n7xc5PT3hfjZ
vT5nrAr39HF/93z5fH7gTS6r6rtOs+/9uurEoIdoX9JpCb0t8z6Wn8L0MkZlS1Qd6cK/z6ZPF5Jf
o9BVJfjvrlKFJvAmVQnPczXGRiojDpAmgT9X9Vk8nHatdpSDje/199rKN4OWPs3jc0w5qeiv9f5e
13M+A9n+PKU/hvE27G7JSR2AF/x234W2u4RQFMa/iDSn2VxAbYqWneH2pWT3u47dl5fL59PL58fL
89cb2b17PbSc10Hbx1v/tdHVUMyAum3U7wK/lSVXGPfAVVwEs8bpxnZCtxGBX9gnijhQ1flyxFDM
AFZF/k1ZjrR1SWOS1C6UOkqtZR22vqXEM5DLfAj9SfTzz+9PlnVbyDgS7yx83iU7xRX+89xq+kE0
pQhtP5qt/qwdJu251wf1ukni/PJ/0NSHmxAHO7qzq729jLVYdvrE9rNazDfGHIpkQdtnrpnN+Y/v
21oe+9cls3QL3QIGEswmoOel27+EuhZX205vLMvXRWlcOK0RbGABZgcm5e9aMT9Ym1wPYYqu7mt9
04wR4bblO0YHzXuwrF1hzY7/fV++zMKlM4AKyYCZ4KjlNaQArWsttSbV8tV2NLcRdNX7Yc6Q+isM
K9jHeYOcXxkIWGqpbfgqoL2fSBBg+ff9c/y2t4swNLExRg3rLdDqolpHPQ6mpjSbfuT0iOW0mM79
YSukdqB8EN4B5LYQQvr85lojaqwi6DS/a7mfpMDH3XKoot2ftoIxL+gRVMTJMmOs9LkVML79EJmw
bMcat7vGISscRejMfN/Kl8UFElThGgH7S0FIc10nBsXcJkaP63yBTcg+qvEK6YQW+UoYH5IdWF/u
iEo/t7VaXY6TIftu0xYZWVcDRJHblle34qjrguPEajeZlN+XGJ7XvQW8Gzs5zdhItblVxu5IMVEd
QlbLGOdnUhM+NYFtovUjPDLlx5j86UawPCpMfgNaD5Wg9f4mKwGcfZVH1Yqk3Apbe9DsSEJKoykO
vIAvU3ZpCSNmGTAloJD1XT8Vdp6BTx39QMvNsxShmFMJWsaBKbsOWj9UjpBHIW+BpSk2Ap8nUxng
9YhC3OhTmLCwdIyHbTb06jlOqti32pFx/P20+vKuF9DTkkXAnpUc6Bdtm1jA5tGUZvKV0+bSuOju
irPmwXnVz8fYFffNSXKHG/Z59Dy/x5fOPtg0/nAgJFllpLlJrR5h1edhBHaVDTxCeafdyNfWhX5e
vpu7cK9BpXGHS4ig0g8cAaA/HbdH2oV2qx/YfNejvn6C1RbfR5oedWhF+2GduLYojhqAlCAf9mV9
yGpjPY1I+S9wZxSZFlFLkF2fX7CUGJUsWjH4Sp9LkD3n5gbxVvnh+9f64Rr566FFM3ifskg1Zio7
/WpMqT4FSmXNk69H+bFdV4M/9cqDPaqJi1K1WzSKJ6X7qPqB8s9uFJgbOj8sgNARJkruIs1t2SeG
Uz/McOaN2FWik6wZjnK99XPpTC1NTwEfZTuSqyXPTjS5U/sihkdFeRyN3EUHR5mm3Sy/qrxAWbq3
cE3Fg2xjDaOXxq+lqJ44QbdGk6p/eLDQb+h9C6DmQzJsyQP/elijeADOJKC7eTk7L2Ma6k9lnm0O
jC5fshrcBaoOQAosgaUbq0aAzHdCRQbV16dc3vZNf2VBMj+Ag/rNRKERzmtcFBC3WpfORhMDNElv
B98Q2II7qV24mcA16M+7wniBZwPfS7ZkdbEznYFqkJoMfpq16LhZ+gRrtLMP7DLLQbseMEzN2GEA
TJP9XtbfLyGUNtBwVPeDP6ZL6XXInBtU0sXZWM/drgxjzUunUT2AcVnewpdGF+QJ2xtrYF3gCcK8
zPKMqdC3drm3muaZVKUWe0iSAHBsUfIFBRulfoZCyp/PwkVplDXOgU0BaBUSGFouFXlaMKqGBtm3
kZCyGcxDeczfzRD2EqpYSyGPi8xqVGFTyXMj9X6ah9Y2MageKpy6BwQUVvXmxY4ISfklHcZtiYrI
Wh1Mysqe5GM++Alm5Hj6VoYHNzm87IfJ3qcBns5ROubb1ixUfkVTNu1Qto/OmB3p/aAxnajGJ1l+
Ww3WJtaVA+zHj/Bq/ZrB7S4Co6xGZU3+hkM3ph2npa9obah60PWLF2NUqosmLpe9KA2uTbMvjmbu
p1yslbC9asccPC2+nEhy49he/OE9iAGjBgXaiEAbyfM1yaTBULqyla7zraHTj/JJs4AnWBGeOcOh
5buOCpemFk0ttgiSlSBRPk+BSMFtORRikaIL28qzS0jwiT5p5ZFcBu0h+fjlbPo81OxDFoxPh/lA
3L7aLBDvDCtF7yE9xzZOkYE6uiKe0qPerAovqIr4dNYwBwHMiE/yeCAy+tJVZeE5oJcANhEM1/oa
JpqgsTs5qX0nL+bQs/SMU6ixoEnvkKZqlAMb4zok4GgGH6PCJ+GiRKOrA1RWMhOBCLnyp6S+yCTx
UGlIuQTW9JS1tXxgv/iyVSlA5JARQ66JMwWm5ufXKEk5WgM22ntBYomNTB3urOjm7tgUbX/dWnHP
cTZkOzCoh7wBv+zMHy0v8Q/Dy0JftZxJTteDVUp9c7IqV5Wq06arQm+uoidcK46KsjjEDPqya9Ei
Abu18DyXy99qYGOtHcmrm2yLdSN71RRmrsCFwv/+XFu9Pmqf7AeEACxBKq/APT6PaG50SiasGWat
gqbHaW7HWXtt5uaIyW3IPWJX4sxXHThxVlN04Q4slxEQJlQNKEWvYrvCqMLCFriVWlXV/owzke5y
TrjS7YxIe/6+g6thXNpaDGxIR3CyUWVatdVzCQm0VIHGJ2LlKkiq4BYzhT9zhqZYTSsLUAXs/VLe
/MJZwZHFqNoh97WGOu+sRMlzA9DqT8eN+QCIkeiC1tgzl3H9JTyIRxDui26fb+BtZG9zrS3uVXmq
EABu6vZArL++bpD0gLbufBChF4W0tUzTNKu4pmFj5McoBtnHFhBGgD+h5sSe3RgZrKMpNpzOLepp
Ni+qoSke58qWerc2uinZZEpRCk+NLSt6wjm5eZHCtEje7EJqzsosKoZNVOAXErl6DEfKHwPbBBU9
q63th8jIX/3hNKAzNrUj3hGVJGSuPw9dPVDHnCs6gzUOmDWkJsB0lcHR9618WU0aWxN3XvDxi6nL
lyhxAr0wSU2GEkYNSyPHjbzwBy4wNhDuWnpSOH2MP4t/eU2IK3PKgM0BO/alZ0KyMe4wihylSFhm
Q4JwpBGP5YFTZYUIY4bTDBQpYrQFCc1C+jyAqYK1NQ6uuV+PM/bjdhSeDzZuFXJfz3tlsKsbaFvI
lkQxRhjdGG2E3QJZV+pxZ9VteDQ7k3L//Wh/WdrLI8HDWag4C0BsFddhsqzHeRLlPnjp7ChOjGGb
SI12oOe/bYWoEdjMcqh+aH/9sujGcYphvtJKgv32DVyd6HJIpPrAyfa7Vtg+lmSGDh5lTc6WWlsq
tEbPfAg380ncSd1OjZXifzBXiAgW4iergGh19RKj0pCyysmIsvtkawM69w1LOqQz9Nu+0BMSTTQE
K+tzK7PUTzVRZMaaVrL3UpOHTRvW0SF44OpI/piRNmPFmyH/w/XyczOcm60klmaytpRw4Egrt4jn
2ldEJHbk5dJjK04P3SW+HF3MOY6tBdKByjGwjs+NzrFArYUz07dtRG2UdJSPFiMnb06a/PZPpzcb
CDEk8Q69ZJZ/bio1DNAfUBJ9sqlcjPDULU4ThF4q//t2vnZp0dViSRNcAwRaZ0wBWOtyW5KILcLU
fKgGLgG127axam4cQ6ja2/fNfX1tC74MAgFqHlz71t3KlMZsOa5pruytfcMuYWynYYJFVxWBvkun
AbV6Xu3uT5tddgsdwBVJUCDfq6t1MhUJgjmZ5JlyUQ+w31qp3hm1VF6IrpkMFHLGKPHDPG8OZF5X
lwGm6TJlmI0a0iIo/qyuHmOj9GKUI4mdcggwELLy49QKk908TqC3i6neSVkqndeKlvhyXgwH+v31
SFrw68B3QLKSJ1ln3UF1NGOWSSh6yVhyueCGIpx9AO727pRrJIQr1e4PyV8sU/OXC9BHn7ltIfe0
cHghQ3+euojjlrluBoGHh7a0kboU81p80P944tI12oLQTrKEKfW5FScRSUumLvDGpp+H0wZPdx2A
N1ARP02YWAcOgi/rhKhrkSxcdPzZ19Zw5LAbdaOzZ8nTh1nedXlyl0FVO1KxU/jTw4B5AsF0YZlR
UAN8+7ljUtt1TRMFtieLKNraM/WYQEmHA8P3ZSEurVDlYmISunK4fW4lDLEflZDn9PqhLq5VbD+e
aoIJtNnguLqhM+Eowb50+/06/DKKtMoJ93E1ZUWsR5GKpKM1nWoDWx+LPdR/GylDJb0amibcft/U
6raIqMLiZEbpDeFuxULw7nMHTcwP9FkvLSx6rOYOtsDYXyELKEGuTeC8hGfcaC19JxIRIkig4f8x
/mnAzqVjyQaRWOabACJ+foIMmT1qVZkBIZajFrW4YnQdORd3ZW3rf3rRWdrCM44cx4KhXYOkJqlL
cuxkDS9KumrfpVJ5purxofvib14fUkGYAzE09Gs9NZOpL3KJPKKXl3JabyRdcvJNSFYXK2AltA4l
CL82t6xwQF+or1OkXGuFjXpDzZrT0Us6ZIOSVG1hlozKhZXrh1Q9f9vUkqyh+k/6bu3UEaZaEWWT
oGdSLU9+b9T641RLRrWtO1U6cFFYpt6nDRKVWO5W/9XYamoqcZUGOuqJXjj0w7ZSi8EVRZ0f2Pt/
1yUS78QrCwkN8O3n6ccmPKmT2utel1tWBpGwsa7DyLJPtcY2xOb71fbbxtiQUQlF7JiMxefG5jij
Ot0xfpEWGFtdZPJGjnXpVJ1wuv++qS9nGsr1S63GXLjX3IlX++McTC0qejSlID9wFcF18mc7lfdI
CE5+Uxb5gWX8m7f1oZfCzg8n6IsGWef0jRajP+aVsbBu+1wOjxwrL/3ve/XbVkDQLwI/y86zGsBW
capySPBKxGAguSiSTD3OuyT504vwMnZk+ynFkxPnev/5NY2RUEvHypjmVjm6aVtEOzwtpgOT4Tdv
SAdwrStsvqjtrS/CfPXc6oWseaiYW6+8wWrTmSFAnrqlXqoW7SGB9d/MPup4CxubTC+5d+Vzt6og
bCSKCeAzpKIt4Am1aGAMZCDfSKtTGP3+VX09OhcJLZpiJNkr1hUFpCstow5pzUCm0DOTSCRu0Q/O
WThUid+YzkU/yOGBhAzX+qUXn7YNMPQkFj44ScT+6yyk6PEQhMbWk8CuxW2lBPVwJLRYnALn0Vpf
rYy6RKaolR61oszOZDMfyPRPlb3JJdxotrhANhZsLUQLQvREHbfVlRGwGUQ3r2sMFF6xpMpv0iqo
Ia8n5Qj13ERUdUuIKiqvr/XoJmApGK4hBHZ7FWol+HmEcuxWpolgUieN6g+Y4e1jLpI59vDnqHqv
EyVAd2sOQNJg//BT54/P0kqfbVTQrKR0M7D7kQ8PIKX+2Vmi3y7+9rdYESvHTbQgLEoDYrScyNab
IznKcYGQmNildZCcGnCmyR9qWBZ5yIAkF0BZ8sIL6yE7aqQBe0xRy+ZLqZPMcruOVLEr2rQ8basG
NbYoriVrOzWWWsPlSsLHOpCrzjfClj61cqKdTKY8ZfshQLUcdkhvV141JeU9xqPBYvYZdLdcdtPH
DpXTzM05HlPMlhTluiurZPLTiePeJciLH2C2t6gEq2Y5bZV5bF9DRSoT6C1teuvA1pyOi0LY9400
F1cgmvTUzWNJv+21Mr4fW4QmTrrKtFAs662+ceuW4kUWzqnjqkqVz54aiLF35aqWLo12Th5ChQjO
Q9/O7ja12eLhbCXGKChaK3PmsliGs7k183pniRDpKTPTEDNAgjiNXX2uhiNJrRpMDSMdA7QQM8BH
uDjRoybVkuk27agax1Jqs4470BaQo4rulDifQZvapjyTjXrEmFueQ2Q4BpFvtMSynxNZx6cmDUOc
WzGR1jUPbWErdYWeiRerGpDIzONUv++bqXkeptY4ywJhPiGmbFonZQ/ZD+0Pq75M1W5Q3dwxe8WV
bdFeh4GEFxqWl3XiqeiwjmifWvgkllU9J7419bm96dtKOzbiOcKChNsBlXvUAFEvSGkMiqOtHbfw
Z19SdcwuHdwOX7soc+6jrEtGbw7m6SSsmvxJqfT2nrqd9COuFf1niEmdhWZQaSM2TRxdbyyrl4+j
GLcKz4x7fdroHT4Prqx12ugVUS9fCCSzkejAoOzWFlNvuGXhiMu2jyssRBb5g22toJ6D3Z+ZnWhM
oPdISoCGInsJSdUcgpK3hXrgTc8Of9tPzvQg2XIXuvCVpg6J43GoXHzV4BJFVq1u1Ckx8i034zDZ
ohqhVAxiND9kpJqH7TRLaHiraDmBJ02tgki1q4Q36Pp8l2d9fRJyU443klbpr5PVl5hUK6OVHplO
X28abTQCryF207kvBNPommHjXEsRhhR7mVTZPZmy2dgWPaqGdZmZT1KB098xSAm8w4O4iv3J1MRV
bNuZvm0DER6nc50kPoVHW3hjJqM2LYEl6o8HlYhiO7f4EbdWb7xluLlemxgHm66d9I3qNgxBi4Ca
aGRfVefsVsK0/U7qdf1CHVpEwkOoTvA3RS5MD46X/TQrY32eJ6xHd8ry0NlQIS2Nbd4o+b7XxtHy
qlaanE2sqWxUmjVaiSvMoGncGD/hxFdIlAB2JA5h7IzeeOnncGgWn9fxjkPItHZdO/WdO+JoMm4V
STVmV1XzsdiOGApdYuJny/6A4+Ntp/SY1FSwklp3FE2HJkCej7yQtki9SrVC3UtTqU1dnUWveEM1
U6Ed8lqRfbsWzYklR+FrLAw7d60sEo/IQ7dYlVbhVVkU0pNKkuF9NhEhd+sx68guKnnmM3FgGOGG
AIkcIZniLY5huMEHx7PposYKGAACQk43SZ6DPhFVEv6shjh/r5hakz8SlPdHeMwVvTtGpkO/RX8H
ebrdh4akZrCEx+RWr1vzmQC+jrdalw/nYA2Ud8SDClhwjjFu7Gkqn4eaRe12aau9ODni8kcdN2oE
xYc0e4qyepCB0jjWLhxJKfgx7gn5XsRx91MLcJ91q1kaX0BGjfIWWXzEwpPSCRi6nFlrgqbemjnA
gE0wNnynAg2vd23JGdKdmsf9FeLI0hVVWel5kufhfLlvPw1l0HNG5JpyV/Q23tMOHtFUMsw50rZj
PJL7jQzc7T19rqk1Zmmk77Ui734STInbAUWn1DXtor+R40T/ucjEp4iNDojBOZlSP4dmP7E1JgEn
iaHkKkdzAeVQstsITXMZNxqP+3FwV8+yU8gnc4Ee97gTIs2vNBktyk05tVqBbjxqYF6aOOllo7fi
tdeK4Bi7gPZn1KRB5nUQ8HPmG5PXrRpV3HKwmS9OpCEw1bSI6Icocj9WmVk1W42TqPCs0MjfpbEx
n5wszXoMvKqmd7VOr2Lq8lL/pKSxNnvol5sb1tUMAr0ps9MUJ/bQjbDAEO5UDg2jYw2tzZ0jTX+k
s81+4wgJen8A2DaAzMjOh4iK3t1l0WghY7BIBbgYzaTR1shGWORVM4f1fogQvHLlsSrQvyKYVbe4
XpeRa1uz3rt4KNOqE/dqtNXNKh889nfjLrBnYzrC/6G7USWgg5tQikrZC8DzzUD5yxAp9yEINVfD
7/xJs2t60dhRWe4QJbRaKN2jU7Lp6vZ92wYo9qDzD2GwK3o6oIORTdwp7nPU44lHZEpfTvdjTGfr
taUu3PhSiGQTw9I6I8Jsg/0TeSr1vq5H60Tvp+SJrFtzIbXh/HPERuGnFClh45Fz6UsXxHug7Dj3
k7O6kILOq5IqldxmiqLzQI8JgVS1i6dtkPaxA5fRTGTIAlV6m1Khlf0eLXqDSGBA6UHSS+mlw6f+
pRJK2flt2iQtAz/abDqZfi+DKu7dVmTBtDPTfmAetmEAgDJLEcADFaYEth8T8CX0duhF/FN1Ut1y
nbFOpW3al2X56HD/in2J86X0ZRC3N7GhYXYwGyEqcFOkGKmnxYz9ThR9+DbYcgO6dbaleSt1ef5A
2AmjiQsCVl0touMLxIiy3akVlHFwhA0xroFOveyHXdlF02aEWS8xm+3mZ9IbcrelxpjNHsdSl7lR
nkxQaeJcSvY92WXdHwcgd0RnbKMWiQnMwfckSVs6nSVyctIhS5ejuNQMCXZ6sdRVmIVVpSJt9EEU
1gNU2/DWSsdm8EgNN2mI31ZjhsfUb6T5zpaa2rzAQ3Wej6uinrO9VWSgTtO4I7rwYtxPshMJzW1p
03WliHYjtvcp3mRRv0fAdMIRRpMxAeiJtdW9kRupeNUjgszeVRopRQWerCBa9djeT17RiWTaDZ0d
gzekAOgEG0mO5dCP+qqP93oKS+UxnOcqGI8oItUVIqJaMDl7wD55e9ooeFB4bCd6d5MR33QnYx9N
+pUmOCdlNwba02z4bgymJriwzo8Zm8HJG4zedo4Gtgj9WiPkCbyB+mNyU1Zhk/+wBzWdEi7fchre
W1CUZVdYsS0/JAVWbzLrpMtiDk+DKwO/adjHrV73NQpXkYDpHIJPctMqFxE5tyJRPFNNG8MlSMuR
h+MwMLbo9kjqrsnZp2+Vmhd32s15ZO6tuG36XVKKQPbxVbX6H4qSzvOljimCUh2H2VgB/xvA5MeW
GxZW1L8ht1x0eOBWQ7GtNSmXAYaLSLqz1DbOLmqgzPnGakKsc32zMgJ5z2VYc7Z4prfxk6iofyOA
MXBtUTxLhxHvGVPY4MSCKP8m7IAF3NqhJnXeokol7aLGnKSzuHcqvUanvJfYDcKyfGg7haXVG5GS
brVgxqWOPMNyIWsFW5pWjSEN8/ri46rqJMIpxwpqxVWILtrzSkafcrlEGFm97cu8n09EQA7h3ZGd
Kdvg5aqpz2ZRNPYZ9gqiv67sDNVp0WB2QNTY1v0dXAprOf4HbNjvJ0X0hXAtqwuai3wuKEe4tZSU
jVdkUcOVz4lL8SqndkqoJij1k5EwovMyASfoFSW+GmUf9/OxmkgGkqO90uaTHy2yg9s4itLk1Gmj
uIXYAtP9UpFHSMvC1LtHq4fKcKE1FAUWPUS5e4XIgV+LbfT9/ZiobNG2Nei1r9tN3rphNjvXFMCw
DdWm2Cw9NJz0aIMdzFDsOujjaoiQksWNAn57I2/nsRktgU3FaEebpAnqipCunnvrPSgtJTgfW4nw
rp9m7Ucw9vHgFUT107YTSLxc57hIar5Q51E6IeEOxUJGeiV3HUlPcJqok169FbxEBNkIJGGuB0kh
vyhOpptHFvrliEg1Qljlbq7HMruaWluBqm20Ij9D/DpAELoOQA9Nspr2GyENc3VDnWKsHztJM9IT
o68S8WPQyyJBwzDi/uZmUd0oOweQWnwcdin7XKwNmrQVQ1O9B8bYPij4oeNELzWddWxORpi7coi9
HO7ZQ3jtOFGbu6FOYdKrZW3ITpBRwzoqrkJYbB057z3lZk14Tt5xjSKTJimXbUFRylWwQRaA6OOR
LacYgsXWheiI/4cuHmeiZLVmUxhz0jsJfh6USxJc78tx6l/GKS2cS5Sm2uAlnpUCiQRulvZJ2092
ej+mJDVO4kSeitNIa1XjvOfB53NJV4fhLC9bg9unkzVdsSGm1TFNicCIHlXyyPxvh0o3L6PcsJDD
H5NRs4jt5jC/wx9Gqp7mpB7f4nEwkExCMdqx8X8U7Fw5/p35JldyeW/ZzczGRQxkTz+6SCvr9ymU
tTQ8ioXTKpemnOV3Ss902YydHFzqFY4d27hDh7qrEngbDFjyjtBo62ySMrG1bYRmVYO5h0BmnK7b
J5mc2OLEaWSu75nm6PtgTBIHdxyjOzWNxmAptAXeHLURhZELDEV9F4MCrIsEAycD9rX1T6MPbS5i
LYaniQWSjtWTTYNbonRukLErw2jL94GyU6XQeOCKi7Xx3I3ZD+Qio3mTT7aee3Zdt4GrG0I/nZKw
RIeyL9V21y58J5cLSNbtWonFAyDGUqNN06fW+9wkiOuoZbXrzKo/LTvFztzKibonzmZEhmZlCLDg
IZMiuWOaYPVSxE3sd7GDhkGMgN1GqXv5RWtxYjkqsRGxUWOvG2K2xHLiLdXXyY+hbN3yRsgiEDYE
1yLKyNdFxoCPSlJP/U9zUMzX0QqLzJP6cb6uRD6RY5OVGmF8zWLCzqpxL5qkM7guA/6rR4xMPRGr
8TOCh2W7reN+tHfcKYvqvJHkygzdWB5lLFWyeHq1rBZ0LdFJYCYedsnpszHnxqmKdC1+N8i5yhtD
TvobMiS1stETpbnJbG3W/Vyd49EblKq7myUtA+I7ACX2BwB0jw0aSqFnDvhfeFOctkhaaZX8Xo/F
pG9GhZqFNw2ymI8SSSHtKjVJ9caLyyx3mqSy96CahU+2kUkkBvRm6F1I98kDLklq5Vmq4PAMnap4
Klsl1bZVL01IPeI09TgUc4IzZ1qiXXckjE5VNpMWEoUkXBKRPW0LRXH7sVcY4rHVyWAXZfViaUmZ
+zgXRxsHS8m3Vo1b7rBl96AMUWdhzaNJPLAmEZhHXBl+wONDvdZuSYb6bYHwCbGgGd/KcYP1GfY6
/4e9M1mSFMnS9av0C5DCjLIFbHTzOXyKDRIjM6gqM0/fn1Vl3c6Mm90ptWiRu7ibWESEO2agqJ7z
n38QXmyv008ybnhnicHBsDUsM/e7drI2j2vWzr2TLjAYfSpj0EsxVFUEGDnerNgZfze8clyiOQzG
T9YMsWypVof6QgH3HevRDLfYGxu8+ux6ztsknLPueztgpUuzqot37HWCin6Hoj8xSnNrr8ZMa7fL
dTh9EGlu4d5CDkoDWwiWMy4t0Vjbwc3maEdGCx7/BQa2FtgZG8tAA9yE3cdiWxqDp9Qg8IypQkZ/
5gwTTWnT+FjnzdhiYVpGVYvpKlkB7LOzB5ip11nHCKCwYC22Nf2+jIr9fErdEHPevDRohTzhPFAM
Uc3WIl2wD53M/ocqFq7sdg1uW4Xg3IYUp2FkDIOVVafKnQ0R+Vik+Tst0+Kn0Yy2F3ui9N6XKiz6
JG0IbIzcapyNZCSxaoqVwtX3biJyqtqlbGnzLelNNbtPI+o5rrS0qbsqKS/UiirH3H8SFlkI/fbm
OopJbLDqcYoLNj2azGFUY5IhIRNXdCn4kY3pnMeQCBr7GHrMUm9crZG2FVnXf1m3fgFrnKRVxIM7
5FQVg9MPJFetIFKWOS9bnIO0gMh4bv1MstTa3BlGLq52d2HxmcVYr9gAqtJKfJqig5PLcjxNyh+M
nQDob9k4qCHgp1qZnQSdbLLDHHZy26Up1sn7sXcL2h1iIDzCVDEmJTpLtTlHXDCxFbUhkMW46C6n
gu2su1A3RK6obMBQGal7vSQjo7R2Zxi6GJIgHHwH32Y3J3cpbTFdHTvD+zEWg0HnngNUJaHIsqd5
sJfnsGnOwFBKJvx6OI2qSHtkoqGurcgdvdVOzIms4p20Q1IV7LHTaWIrd0oTUW2+uZu8tfhJarso
4mUh+utUI+fL/IRuZVqedVr1YzxB8wM2wuH3LhV0MDGUR/OHaFJsYyXl4o1szKU/OBuhW1FA92Ul
g2NPT8MYOC+8HnqINVPiS4Udvhc1Rj3eIWsFxzCaamLAZZi7zitlhrdcwesD6vVS2p1tsxaE+ZGi
jip2YbcCCeUOlKu4D8u6PhTWwk8vZRswE9lKkHCrC7wl0nlhGomoU6Bd0BLjWZdNkXG4d+Y3Ky18
ERkgM/lpm4d6ORRMP0RkT628X1pQgFuGviSFWRnmjFFmT+FNuaHRJm2Dgjym+TXboxw8QhnWtmOv
ykQvXoQM8RIV1FNFQlY7SX1PDDby5kHTbdwVAdV/ErgGSFG6dt+kEbhZ3Ayq/omh9/bJY0q1RWPb
OxbYWlFfimqy4JQt7lVq7+XvIHoImysSnI5BKjzSRVJuMpjS2t8v47g5EXs+BZJJHuiNHmoV7hrh
U/Z6S3Bm59zeCbYZ2mjLJFJparx5OgCpGsdhIRUm6pZQA1wZs87/yf373/C/mX5oSE8//gNrtP4/
9mP7/cuAHdmvnjl/Mk37f8MlDTrKHwZ5/5cTzoses/HL+mcfHH7iXz44zm9wxPE1Rn1F3oHnM1f+
3RzNE7/B60Xac03NuOpaGZv+yxzNMfFNu2rrry6T/3BL+D9GOIbj/sbPQE391y/9t8zR/jzkZDTM
qY9FzzWY72rg9mvSTecPwNkzG8/WtOYHqEa/H4HKPg0sNv03bKc/k2d+v9Z1BnN1BCJZ/fpZ/kB7
XU0T7wBVObugDfqkSv3iYYJqsAcbGw9Xr4TnquzG2NPkyP3hmTz8c5z5RzOMP8/Bf78y17QwncCg
7h+89D9cWSyOaia7cHZVxjQTbVIeycb5m4v85a2kvXSvvpKB/auldEMrT640Fyk88QyLLGrT6bb6
u6T4X0wNf/8uf7jMLxwra+qYRoVcZtZTcTe2mQCd0MYn6Rp0OjLtkfUtiAmJq0T+4NXVG3XDY76M
2d/4W9h/+TxhbuMlgOLV/1UBRfD0nIuZ5znHZuwkfdzdGnFxmGLvYPGnpeN5b8XMUeI6HhLxOMci
br6WcX92ouAk/mZ1/eUz/sOn+YWF0LZm4bt4uu8mirlEebj1Lxhs/88L6ddnHDCDwMwAYR7kL3iI
1yn+HxaSi6KOrqp1dtAPvD1DifpOFr3DwbV0/xafhyMWHa0Fz8zFSAFW8K8sSxdJXWMz8Yby4lmR
qmyeKHBA8j9/Idh5fyIA/OM6WCTCAGCjsqBv/MLCN0dEDAwDt12ll5KKz1jz7Wh348roK8/T9uBO
Y54fZOG4Xx17Dpk4IX+Rnwe0PICsAdPS6RSaZkpawDyTMwtWksqDSTJs9VhNSmVuBB3ZvacVIaah
cK5VnA6vUx7TpfyPV9ym+xtdFyB9ZHzWPjCq9LvHEZmqh4ZxJSi0KydQzMCobXHbrNyZE4UCwR9F
t94Jclaa0LuU9paBcShIqZFRqYA6Ilus/dwGk5vMYlxfOKivwjU4ByJZXDxLjrCJhvogq6IPj7le
ZPns2K3ETn9WED9peLsQjl0bvqZqTNP70RmJ1BhDKLlRvnoT+LFRGOU3ZHGuGY2ztD62ZkgN3j1p
Vrss9QAZjEYaryS4+h1uG/2SoDnvywOkBQCOthFZv98IbLJBh7R7baCJhVrKHKxZWo21d5Ze5JHK
U+d9ySmgEkcUpCs1dTMes80wbust6HDs7Qbx3e0Wad0TizSqOByygVxDkAfQ7NoqRiJgTHBE+DXq
MDNlX3dYo4rvoQnsIQ5BSBRoZqx83zBY+5S0CaFMEk2H+otTMuHZaUDCdd+C4MgYxbK6zoBUu2vm
vjWYuGTWg63tIo18fxUPCsbMwzA7waO2Kv+rxztCxHg91E/hlFvYvebh4EVF5cgCMom/TQlM6v5n
vkDkTDyvQAOkCVcjvc7N5084PlD4rUQjUF7myLaj3ALJiiZp1984P/06mq1JfRRuOzRxn9v5pyYz
gG05Rd1vRpoVd5nbGGnEC8u4Jpf5GuxkkF31b0NWf7hhSznNNN3IYvoi+bPy9XpL559+yzLZAxBt
G3TjYmG0YgfjdD+vsn1bmSVjmiWz7L6ATp9HQVuJxx7mEpQM6Ei02YUxPS/ToL7PvSzkaU3npQP5
M+gLat/I30D20jJp4MpT7hUUaJFr6foOb/KBAZ8Sw2V0pquBut9Pj/bo0G11zjrfOZmzMCycivFZ
2xVVacYo4kXUVXjSo6/Bz8hjYZ6LUyfngmkQ/7A2pAsbxWQ+rnkzehEgnkzjImupEDfAByuuWOj3
Ni3KFqk6MI4mTBxFk1E45AoDv32HAjaZN13YmLeGK7bPNj7b1oFlJu5nBezOzRzmIR6D2sRjoIWF
YY4F0saule5TmE68l6l0u5/dYvhfGASTtxHqDnSfuw87LZXrC0uq/g6MhRoCUBQ8Kl9LCY2GjfKu
zCxuU+mm1lPPHkL/s/EYYhWuvNRb1/u3qdcAFqC0GKipRXMrh3XwkoIV84TKE9bQVunmR+vkQhLl
7lSsW4CtkZuDA/kBjYLtH1082W9gH2w6Fm5Ze8eKHGJyceB9VIllt06zg9SwubtVz33DHATP+aig
KMcPZlurkTmk7D47MyIYVqk3PSxWjqdILYT6YZoAChGenkVGUC40KW9sa49+QMEgqvOZWVxQYBm+
71UWurvZCwsTok3quVDBPJvwOMmL8MgYr62iYmRqe8wbqej4gDnFmc4QJsHmKWasqb+Y7oFxst4u
ljaC15B4VTvesmJ6znvXzA/0I2YepwAzCp6t49W7vCtpkGRWTg8kU9l2ZK0WmBTUunsvG0u58ywA
xCMmhpp6kWEMiaak/5RHc13VHDu6Xpwj5OjrAyMkgP7edyVRV+x9rOYwD58nOvAmqeAgqbg1W9M/
+AzM2Aa1bxhR1wCZHOww2wJQeCedyQbsiibCxjUfdosYkeMg6uQE6gNUztGq/ZY5ERQbuRdVEMy7
qqBVPuIXM39yKw8krM/r+cnXsjDjnNxs52azuc8J4Cc8ND3ltTi27kiR5myL97BgVA8XK1gAHnKz
YgLMqFzRqnV8+H3jdbZxY4GT6KvQb9oSFbCjgubJFwrM7BqhNU13BHga/g7ntVrsrhEO6GAFoXa7
ejBHIAurCPM4A4VRAJClb1+8qhN612Ve3cadSdDLTnYlw3XShcw54eB03ryFcS9u6PMCE8ZPuWFG
26pln9umXuIJ45CZmKzJ69DKWeMWS87t6TQWhcO8sDMcM/JGqyV5LBzKW7ZV0GOhpX8iQh21usy2
ZyuQeBmFU+o91/BFmTykdkvRuCqdeMwy/WhYcs/jV9i1Li9CTPNPQsqDOtF4zMu44Ty3IrG1/XAI
CtgD59oKcze5bjsyMvluKlrbwH4jdr2+p9X334ehlevFyI3+antuSAsCg+tclIMpO1hVMFR74An3
8z/qnf/fsv7R2Pta4/33zt4PX/SXX3tW6/oj/+pZ3d9s2kLKW0Q+Pig47ezvPatvY8NqYvnAIcYf
uKf+V89qhb8ROEkzib/ZP//xv3pWO/jNNzHp4pei/oAhLP4d89ZfK1bkCC7aJ+QseHpf1SZ/LsJX
Xhh79rNq52T1c2vZ1y21ca41yN9Vx399pasOFoYzevlfy30yACymdbgmB+t6J0fTe5i3yt3BYv27
wNC/uhQ26IAE3EHP+dVyFP3mONgDX8rMrQcGGEVsWN6T0unfdG1/plHTPnLzHAeRIwIyH4nOL20S
Xbnqu4octmqx+zqGUuVB782tGymoyDziNt7+sLj+ovf+M7H59wtiXuEwfqZz+tUWaAK0h3wOZuy1
ur4PO/G5ZMu/NfCO2Vc5NkZe3v+drsqCF/5LW3O1fmZ7hdCMhwS29L8skrShzAp7J98xjg8e0I/W
mKiv6a6o2vyIjbd4nhY5360VpaAz9PJYMJkiYG4CBA1GMkbgKCOKr5q30Cp6gvf0fJ4C03/YQOdj
t9HeJV9HTedjyCMEBEITpm2LCGWD5Nv3dRpvTUiRAv0MAHWqxdkHoP6obQ9yAKh0HVeq7TiEKjmA
4eq0gTK4WO/pNgGn4hT4MdFCHXLHoBHp5964Z8wgvqVm6n52eXQF2SKa81BXS8YZOKwQXZrhS9BR
P1VTGZuguVMflDdIlsDuZRVaJLgMJfcDeulCTxmrxlluhNb1UWC5AVJdGG+Wm4s7L0DOaGHjvvf9
UYEcc+y/toHXH4jwKO6rmfFELf3i5OpwOHomKX6dso9Qx1vG/lOfvZp+Z33RxAM9S/rEDugSxD9q
1vWbKRhNkuwooF5683gw3BTmYQ0vGzIVZg0QsCQ3uLbL8d4rTTVEPgzDrwPUUgxmfHXJaw/KaD+a
VVI1hn6f6r56stx6/hTk0joJqKmJjbVhTxag/dXfHCMuC7T5fYvZUbKlhXFZbJwyjcL0Ik1f+C2D
YEG6YWp9upJ/DCLVUq+I16EpL36n8Vhp6vSkYaPs7E1lSarD/pxjsn5f1jp7oPRLT1YwQNex+Mvj
2BAFHZdNzdnYrd6+grLnR6lYqLZrezrLqR+e18ZTiPnRZhJMQRLGeSi9/COjP7eiTaRdvE3kD2KR
tOydzXTOIILtFzvrYfx1Q2l/m1KLSrJq+vE4pwK1YD5oP4J5I45WUUCyUnAw4QplVuI23XQwu+K+
6IOtjzHF+D6wBZybhaTGyPRpTSLH0dbTYBJuMZpmf1OmmX/yTW7u5rnOvug35jlmNee4l6m5hz9a
1klZD+pd+VN28slRiwp7yndjaORB4ozURjU5dNHUFJRW6zQf4Vx4rwMc6Adb+mqXZ9BQYR2nb2LY
mMvZpf9uuMzTRZNXr545YQigVP15NUSwU5SUB5hePwarbfdDWwTvVudbiecP66cibLInqmP/4k9u
+JLCLJ2jzBeHPjOzczjk7a3J28fsMbXMF2fLTbp4md5ZViHoWBDoPVMZmknVzen3gtyP+8Vry3hb
g+omLIAwDK/v34Ujg+HRHaSqdyjE2x6inStziNAhmWq4hJkdQMM0mAl0u21ACJvrtHvSMFDVIZts
pY5i8ZfmcTLtMk/UiCDsexvWc713pmlMD+2mRHtgvE1rgJyx625zs0+PlcMw5KWqEATDNq7N7/0U
jogLTLqjXVZYpoyV6Krsln2f+71lSyVoqAf38wapfkgW+xq02VbNOCQG1dR89uGE95CqxYM5NMeg
RC96qG03o+SDYTQnW7ga5bH1+LBfRLCOn4qpc6vEC7cq2HmYz94KsUEDqVe3mc8M2dPu3BLp/dY2
pjsdSJVcvoC1en6k3GuHoOx++YZ5kLEdriOQVzwfwuBcwW/42ch+fbbWJnc+lVUK1tM20CzjgKl4
ftKGUTEgDxq53OSlYw0JFUH9pDPwTqNIX4q00gdTwonwXdeI0364eKYOE9LuGOL2QZrAM0r3jCsz
0KZAJuT5nTOR7xWMy9hq1/SV1lqPcVOWP9183WLEAHW0qlDSb/P1+Y9S0IgY3XDIPOesW5HGFbP8
G2P02S+4HydjMn6UXjBdlGvIB9p2Kzbr0SvjzoOtYMxrxOJ/rlheHTS1ObPQoXO9A3x31l4efurH
/l77/jEFCIJmB+l+36j+IDP/bAeLSkQ7ksaYuta97a6v5AfF7ZYfOIF2QkHSHuYbPzdOjQxu8Kt4
nWf17nWKPIh0/eYp64vDlB8y+cHS08Xy5Ysw8+mFcwhqqn80/aw++frKvFHFCHo1YNllz4zFsvHE
UP8AKcKIJn97rVZemyjNsgRfwy91oS9dVd1ySh6IvvjZd9ahc9x7l1YH07fnTtWPrYP4Hgetw+w7
hyKA7jGyNwDepH0C8nkKpq2IqrZ376Y2/Zm786dCD/eBxSIJ20dpj3cygEbY5SHiFQAnlABQ6qEq
77O+fxSSdTRtx8BUN9C5D+mq6O3L/NtihrEcV5gNP0aJcEF5IY7I9Wsn5RDVHsz5qi5pwpiGp6kD
HaC9eN7yUfjB0XE9+L5L7FzBhMra1Qz/3GH4oic+8WZd8mq9J2H2rHOYGMZqUW/Kjf+h9r2ed0EZ
3A+Y9UQEst1lnc2574y36LzsZzcgfRnXIzUtoFLXbBAPNYsS6bEhvo473hzpzvZg+qDi9fqReoaM
YTid53nYuYzYoeCyhtPOsON5Crtk7gz3MC6qSzKAFNoqpB/WrOEwCgUDz1tR5EOdEjXoZGAfOkU/
Va76wchL9WaJScTSIRwQaObBmdxRRunidJd6AwhiclzDU4QECt8wKVUOpa+qPxUepaFZtbe+NrID
uTnMiIqTueFT2edf6q763jqmesrdbLcGOFK6tg1HK+ONcqKs8Aum2OJmVZlzXxplG4vZCI9cgC9f
wspK10Rqx9wHg6H3xiLe1nT94cKdjZXnj/EIOYntdKzjrYfF4g9W8GgHpbwrTLx3anTCDOb1nYSN
AchgjI/mIMNT2HnvvVFyy/r1JgzKdO/X5glutnnI5DA8TXpM912n5j244BH+z/zFNpb8VgVbcB7X
+SEt2uNqQpqGf7PdVoZ3UsLojsW8nXQGirsExmcECOYRl4cpaoR1C8P4sV2wmtB2hibbLcuPyhQx
RLK7GuD3PadDimddAxT39gEs8Kltery4xuJ9CP1+rxdGwT5XhNffx4tYHhHwvHbWjAewexPOPZQT
G2onspiDnG37zgqM2zkIcQ71B7hcQ/68rOad5Uwnp5GPobOiXu0vk6UXZlG+XhKa9PmgOnGLXGvb
CSIaa5Xd+K4+dst83ymv3a+jfQFj+iRX6ydZsMfAUU+Az6917T85nnOHtumCIOShwrxsP23jzlo3
IqvN0YmLdfnmm+hvVkjPlTiFgz5C2IS+6F4MXtcIkce+66vbDqMfUAbcYkRx103WVwfKwzaCwA2l
AIxjC7IM8dly1RNpTU2MrcF9WdU7PKP2dmUR8FhjEhQ0iZVvxgXzjU/DZn5t8dwGSZygjS5F0tWd
wZKd83PvrBDy+eKZwHZyxXwHYVqLuGQeK4b8vuZc2i5qsS5bybvea81e2GG7DUPVeQrUcGfxjxE4
IXSoykBDBDOLmDhUH4McobBL+8Xo0Q92Qu5MDXbVmNNK4o5rx4a2v5uCh1gheID3ucRWZXxD7mLu
QdT8c+nMJpti/1J37nOLDy6Q8VRG9tw2EVTGMI+0o4tHTyv4SsikYSzYG1g//KJRTN/gAadxO0lI
DbNxLmYDVM65LpXwva/bzwtGzEFfbs/bgiWCdDRc6IDDqR82tZdzaO2HqX7zhmnlV84fcFBvm5rz
hjkq91Y2XkyGoXV0t75LBoYz3+0p+GozL1l742bV3Ze0FfDo7fSebWrn+tzeOiOwWfooCBUw+L7M
/WyvBTIClU3PmnQi8HL/xPfnq/jtHRzqH/XS3wgT0tfkL2tsKmxCiz5FgphV+c0SutRvZYiNY9Pj
3W/X/Q1SGnffDYtx2mp0pvhYdO3RL6v20KFIgoxtypKaNQO3U0DXTrf+aLZRYrMKV6d1RvSErWwJ
9FbqAKPFa6HNlAh5enN53QAGz31meN+yMEMIEeq7vi/XeFh187yNzIwZluG/laf2pakGGhFz8MdX
sw3AzxvqY7Pp56+ttqHI201u7RqnE88F8y9yoej5ru8iqy7LYPaFfvcDCvd2MWThvU6M034GWT4d
GJsYyN6aEgPEAjqMyCviAEUPZy2b6vwpJ9jmS2XWy1G7zu3mpPl+NkV1V6928aMct2BInLD3Pxt+
aMSja3gcD5TVMZrMCsqrCk9YbcHDzXtzPSHcYiJeLrY4bG1L05TBwLrkUEzPg8mgzp3BPzFV2x4w
U5v2/uwtd5ph0/Mw9N69E1TNra7Cj25z2rgYTPdHWltWGqXFQHvjZz5iSNZoFw7dRbMLHjDyry5S
V/6zxj5nh4bRuxtagxx7aFL7VGmVSNyg49T0pvu2cP3XFSFbCmt3pIlaZX/rz1Nw0xdWDwVf9Omj
vDqIVVZnxE5a8DpNanwr1ty+aZHMPgIOyDKCcFjd2ltTfMIxjvI3Nc1ZxZWXVntWbPDNRTa7kxyg
bwur8Cc0dr2bMDf/uoROfTEhH8ajv8qbvNFFRdBWSW0RlnnPYC6bMfrwePfP1TxnBzubgqNy0wEu
0FDv6sL8MfY4WWekm5LymItP5bI49yq01PO82Uay9jPlWUOgPXqlqJrE90lb6S5jIzn3W8iDXmyd
5Kbs1hsv28Yn7TVXVCMoF3XAs0C1yXJ9UufCzVCs8oLlVE32Q42EZl0vZmNjmPiz7VdHdNDiWQ4P
QW6v63hruqqw5kT5W4WgtRlMs0Zu5YvZ2akVt5u4hqfd7JYah2UQL8O67bWXug9+Jay3AbECUxF0
Am40uV321LjrBS4nmysTwRPqQaiNNtk1h8FW4q1dPYdmq8ggQM6M9QK/2+Gqb1OIooBrGSjsLatW
F0li3M4vRJ8IWIzo0hRzS1GvsICbFIMc39tjDTAfp9GkPNkm9KKrivkdCekC7b5q2gAIpnThgzoD
wLuNMQUOvkyx0gc1Uy1ZS9hHdG3LoePg3+KytHU0BzyuSk4HvupyRqklD7T8z+u0zNcHLE4pYoGI
Od6uHObstuyXD+ZfP/xiQZhkeHU0ORAJJyN3sPVOD67enphHnCuMJs7ZVUgWdtl0WTLY2PVmefsF
ftpukuN4RiigGVOJ+YD2qL5BR1OfYUhaVJiO856G/reF9/mQmZ6duGbR7hmPj7sCYveua91PqU0R
jCRgPxZlSEdhZ3DYmLTEwZD6N4PditjzjOlWN4Hc4xKrT0Pn+UiiiUAl5H0x7sZm58/C2i9DZySB
XCtC7Lavoc5ZeS4OLI1w/P1qIZmMVntsYiQzj57r3mhv9XdwmC98Hnija0gSL+tIQU3sukQK87QV
XXDhVV44MKHwESzKjUfYeK+lxOG+C0+5bw77zF3Cswpna40Ascq3HjGKE/Uym0+jrr9K5nqMa4Zq
5wtr2vWi6g5MJdyd22corU0HBf3cfynWrd3nou2gGwoDqX9WnPJNqHvVjU+ICf0EQc7rRHZeFOAG
ttNq/bwMyo2kOaW7Bv+KI+97cMwWf0XhEXJaT+a+a4AhptZy3temVft0ghK1gBNEs3DugDrXOwVS
m9BVNsi5UEJ5FUxUp68wua49b91D/IJ+x7HWWCzMzKzSSDNWjoLMSG9o1L6g3fjJFOsGquoQzSil
7splFbdFmN5D3aad0Pb0gUSsPIVrvsCDmJyflmunKlLW2L54E7sgQuNHOZjFBb8/NrXtKjUyy/wo
XM/8sNiYT7AadYIZTHDLFl/GnhIMDnugDA4CDP4FRi5LWdiMNAPvZPYM+2vbWt434NVd74v1Ag7e
3JfLvNLolO1XI03nRyyYiahEc1t+YJNe7aSw0lPKl9/1ctl2yh4QMQPhp6exyZuzba7B3tSD+RRK
r4TSrQ0VZ41hvgg1clgajr8rmnZ8Rl7s3NCLy12nA/WWIfaPLUOpWzQ64clIQwvZ5FYCbJZXpZ5d
hvLK5hLpneEvVtwr9boy0WPYXjnx5ASsTkdLpI42bM65/oIHIudwh0Xh2KjXzXXucJQw7+EZo80J
QqqyQCEph8A91wVmC2HwiiqpTorNJs471MbZCSEcbEbdAEJ0LxUOCsiMrC7t8iBOy86lWMS+b05d
O1nhVpDujDTeQ0XTa+bGw1yiMkJSjI3zRAma83pE3sRKcSmUe+tz43bd0RksQGesESLepwd/mfoo
Fxi0jhV4fWnlVRwK6T9Mqm7uXO3cadnWfbQFq5kwNPZPRle8DLX1YgmIyziy0Mh3HvXfVQCbtppd
giUhdGgimENXOfivynD6qL1O65ptv9ElzlV7CpHNuIv8CEpxLFPnwVnF52aZvlJKeZS45XRQsxju
mXB/d+Xm7ku3b3apG9B29P3XPJuToZLrSRXINKQyh5OlZ++Bd07fbl01XDRH/LEprT6RULSPucqW
nS+dap8VgWHiytBV53Uubr1ifXPU+sUo1UjHNq/P7Wb2T+4MwKGGLFvjWjf+zh7se4kzESou9JpR
M1szo8T5hin9vG+9NnxL+3V58xx5lcgJ47YbKZ7rwo0CiY8Fye1FXLvLsz8JzL38m86q6n3dYFRf
eZxwOsOnAoFV668qsdP5IKfljBntkaIhAdC9rLhcfVYr52iVm3DQ2uMUjM8z9NthEUlTbU++rCUk
8WDvlUAhhdndio0EnslvE8crBybhRfE46z4BAE80PwRzeonKUZ3mtjgFi3cXFOE7YqCbcvZi6doH
SE/nTLlHsTWfFtcU+7poYrMYj2PHfhkWj70xfmJG/KLbMdadOIKp7kkw3Y3AIWGDgLQvkjr393Nq
/RgYEPRWgIdC/9Dis/DZth20CVZSWxy2zPwhlxsMq/Wu79btrQya40a4uJd7cQ2jSFKo4wx4oxVv
bxveOIG1b9IJ4t8k9gsCEFbGgwidfeg1rziMJHmhP9ZsjnrQmPna2mzZ+arvaPDIYv69h402fEyN
vyeu4tlXPZwjm5R4kojPa+i/pBK6aGjvandkFW0Jufb7tZIUtHkaBSD/vs35FgTxDPweZc33xpHq
bmnC/jijMubUOM/2LN9nxznjS3/Ip/nk5pzqZMSdssxJ8g7yGlnvEeDuZejaA40pazV1Lu0wnwAM
4iXvkSua+yrrPmSpMRouoaQUSdPKB6ah74HBNigyDm3TvzRe+9T2AEihOQCtoCLFjWSPZICpAMHe
zRiXgX9Zgv6Q+xOShvrBcaQTZyWKl5y50SD2Rli1F27lbej9J3vnsRy3snXpd+nxhQLedERPAJSj
KXqK5ARBihS8TSTc0/eHOue/LVG3pTjzO9JELFQBiTR7r/Wt6B7LLbuMb8aoX4g0hSSQX5ujed5m
Mg9FIe7tqLieXbQey8SHUH3msOPpw1bG8UXswVLu0vIuUtvLYqb6xYpu9Hq4oJUNJ1ttcCMZN3GC
mGzxXuZSCQpevpjFg/qosifPZGMYix7Y9oT0H3Om2zBfuJd4n8/Rh4UFNAZbqQ9VxLFf8o55E40/
vxllh8yvvGmK+MIYspdRyOs5rsgv1PszPcPKoVnuLYX1mW1AEdaR7De2ZV9KaWJzUtYCJrokUJ/T
jZGDwIssKBZLn12z4N8Udn/ZsaVc1JwCgk5pjV+fD2SfWF5/PlTJbZs2iMuc4bwpxAZrEpLBUd2l
CDwak0y4UlaBGD20GHFyXVnlhWmURWDH4y1WirsE+6uT6fAu1CGoDDFuJLIXv/eYTXH2VH5SG3Lb
p+o+TTBLAJnEvRERJmRCBohcKhLyuYZTQFDBAKRzWsJcYOTXieOKi+5dHSWri/w+JdMBYczBRI43
VenzsEocrfZBt6rVLyNfCmM4X3LXO9CLuDeZtRp6g/Q4L3sveZuH+SwZvG2U2dezl+1jN2K6pNmz
ak/CLvK2jtbdjhZFBfScEJXS6bw1tYOVl7vIsx4AUl4hfxV+rSyxL2LzTqYVlDx8HmZcXI5D+ZHV
mBJafddMypVnJ6+eGJSAussBBJ2N+mza1vz0cUWhqlpoqNhRi+Q88qbb3G5v8V+hx7HEWdWII+vf
S516ZmBr7kMRJ9Ou1Hv2Tw6kBbqCAW7iK6fLLzpd5lhKlq90sCGVTOelJ6+Afi+cKyL1wl3U9G7F
BQYKeJ0jgr3oMLp1zE4Dhtzdkpb3eUYGThJRJslVBXLYzEnrkKAnO4CK8nxNzeeLUVMHv/CWY4NV
Z+8K3gvej+Ig5nblhZjusWAO2fetoz3Ma19QXb2vlQZ2x8dV5x2KCW2TLisKPm4HCW1kO/ukZHO2
MOg8OMyqoV3qltXjgRKYr+tWSTYapEq2QHB6aCTTRG6LfJ/3RXJXLlH2lht6dl3MLVWf3JtbnzBQ
FYdkqt8Oc2pdk2+h8mNSL0aalasfw+BRiVGgazMRRWkWxNECcVBN3qBjRN0+AsaJ/yiL5bMytrhA
zbEer7VWNmMweTA7N70O5JjPfpNFBOyrrLqblu7hvs51585IveWrrVjuVYPD66h4oIUC6kbdxkvj
JRSDqeKTK6ZrSofGc6Qk6stIJXlPioKHRLiImq3dqhH4RaMp8Hd5LV2evtxGTjretjyZzcz2ZhM1
8Gs0nTWsAq3w6rUOKmuxyNCe+glUZGOwH5+ZfbJ+OrfkZGxpJ+hs7CLv1oqKgh6z4NxYsLkgTUvR
ja1GlYSJfRgvTbwAl+5soTR2K318xGg/BREn97PBGt3XpPRYn3WqoHEuUQG7cghHs5geEHARimXE
HwR5irCeZ/zK4OZFACu32Qu9kmeu5Ew0puI9A/vi9FZ/lVI92ADRaO9laaoSSx7sAW/K68O8yPyu
syisQsGhKENdNVw6DSpAbVVobJs7QF8ed6KIaUpSQLWc5a2iNzj6ieeNh0kRaJeBbvi9ujhbB1TD
eVt3FS8QU1sbq6GJGa2m5r6dKLvdeuqSn8P02SFMuKE1ZNwibGUf3Hb8dxVVTzi5VbUZ2G1DB5uW
Q2Hk1MlEX4mQPeywseKCgno6YzenhBoS0dSHg0GxAVeae4nHWTnOdVLbvjNMEKVgxlO5qIfiisAm
Wma4PHH1TSNrxxitq8nqBR6bWB5TYRiBtLTsPErM7EatnZe209st9R8BNMYuduydvEBxLBgbas3C
vkavHNXBqVNGgKDZlHtWfiat3Lvz+twDyyFr8b5okQpNTnbltnVGeeU2aslxza6IpSeLYAdfb2HT
z/aNIz7c1sUUXc+2IKOZ3iFV412jfHIZdZN5Bu6sB47RANap28Wm0JE0+bAtpynbSxqgXejFGYAw
V+/Me62J9Sa0JuA2dAypAPTx4l2VpVSQNM/KzI6xn48ANehqaXH/pAmt3INhSULPGhMqOr11mdKo
4zMV+4ipwwlJgqRKac0l4V9Zrfv/Wgi8sBqpUUqAtpUwlmNVj5ivI44SdRFpT56d2cmT4TiIyYm4
rDkFIws1Dv/q0U9rLa3ITTwgsKK94cYavbG+VY926yDi+1de5pmwDQoVTebRz0pSroVWv5JTkDVz
8hhHBmfi/6rzYnxuP9rDtJU4+/9X5+3k/Fq9/vIH/6PNs7+Q7kokg44B2iDk/gdtnvbFcHV8HFjy
Lds1LBRPf/vJ3C8I5PGrWKvAjHykVQwlasgi/+d/aV/4A7Il8JfgM+M//TNl3knN9SNOEi+ZDsZ3
DX73HKjBn6CZCARcO68G7L/TUGp+igOO/VRem03QTTZl/SrOlpdh0cwHgm60wq9cL0sxeK69xnHq
hztk9hNiUVzpLyJx02tV7yKBAaJS7meKG+9wLig2ibg6YxVpbseCaA8m+IneYK2007nRaKiCY2OI
b2uO4A5a2SW/kfTOLzQzcggxmjrrcaLwFkH6qphMXZLKMP6bFN/8gjIVXxjA2N1IzZYaJsk/T4KZ
/5gmCGpDwTGp36p9zC9ysM8+aaoTEUeHMLzd6JPqvHamjG/aJhoGP5FG/hGLZKGRU8fGCkPMO7nJ
RvqpSifEa6dS1aEWUsZ4xW3hmjuUvc55q0dWDB0A1GnYFKWNOMPkYhvWQxcL86jFz72I5eWAeyFH
W+RRix3iEpuXxoF6ZyejOCtVV5FhWQ7KVbek9HWF02cxLd7VrJw7EpdCKT1rCCuj4HDEcymtQ7Oo
+p5ymdMcxzgxFwzVk/OsWT0daNOJGyWMRO4lB2Vka+xLZ6AaAXoE2RfC8tSi+tKJBFWA5e0pi+TW
ASH8XV4P0a2SmbHcYTKWtKKKXrtVyiQuwpaIlUuT7xeHY+9YMogNZ3mIO8hevq0m7kG1y0jxM6dF
rZMoESwRxUz0DBpBz3a7gOP2RmvTSILGtvo3bVp5lITzNMNeV0vrzurTmZlRKYZ74G8OGi1TzFvW
HMzt0PldtmrWWVrly2Yc02j2a+k1l0MJ8iMs+pFxPCmO9t1VwPzQfnAmOCetJgR3u4jwN4yU5vwF
/UwbQIC059AZBqMJ6llRrzJpzu+GqOsPOsPq96le1Ct8JQt6BcLwGhbtaCiDZoTKssnzdXOk40bi
kbXsvBJ7pKdL6xnrcIFb52WYoubFqeidBrO0cLGAgVj2hW2XJpJ/wJvqpKQbVVQdpScXYoivL12H
1pIAEgiPIsBxPaRbjex1c9MSdXtm9X3hQbKM2HEucaKbm7Itu5XQDprqbVai4hgtXiE3S+II1OSx
w40cihLrA5sja+foAwZx1Zb6EurCOtcyo6Rx0TTNvamWQOCrNAHIlOkwFYMpHSqVxldeLru6y4ab
zpvL7ODQCZwDuyrwn0Dyct9As2lYtMxUg8EzaLV9nMjRxqKRLeOVRq8KaFEsi/dec0V3jrAnuWig
wUy+qU6Tivyomdm/opkzg2bhWbDJr5vvhCAkH7leRE+pqJdXKDkJVE/Ftp8rYBA8O9Vsngs69ZgQ
sD8ooTrOKv3jzCqR0i0eFZU5SqZ7Vx/on47gco9UKFly40WTL2sX5HXMzVkJkyxBX1KOVX5V4ap5
RSNjGeEE0/jdoa3o+AvZcGtalNMfDKa/ZJOIvr2D063dMMaowGEsxNi20CbLNpHIhjZwZw9FyGTY
6aMb0QMI+pKBSyFZ1eOtdJIy3lS1TvW5NxtPO5NqM07HwUwnh82pg/EfNJHsz+za43aYdNjAgVla
kuBdoYYZKMXS2feoRHID8EbTwsCHQJkxyZWUEabVrTGe4ySq86PVwFbdoIChyz9Ay5ipySaxeaWV
sfqmZA5NhaggZGBXFKDXgiVVtSxEpTdNVzjU62zfQjDJL2oEMBUlpsa6Bp0/9zf1ItQlMEWVRiFu
MNO5pSGX6Ght5lo9U0BZRGedLC078pfUxoHhmwMKpsl3yipVMBGh0N2IWaoPDhzULpyXmQJsZToj
x0zu+kIqtFHJI13ZGWq/pfbFR34i03lUscetzXOlz9q67rzLY9kwS6xQO8r67rVgLAqEF/x9WE66
9oacVXkree8zTBI8Kz83aDuGtFj7exxcnFoKs628bdaimt0qJ86eWJF7FnKEMwEh6inNSmQe9grm
WzSSanfRideXzS418XHF+MXsF79ZUPZQZeTZS7Pi/pLE1r5GvNDftGZMlmDsvQm2yIkSOK7AQGcc
5YNxogjyukEUhN8IXVAOUZLR6MjcLuxOBEKdFtdX48QlRNHjgOfCtTht2r4TG/0EMNRXlqEcwVPi
JFoRh2DMKXJn84IsZ/BU2hyOaWcXqYMFTbcrc96jI7WAmI2wQLIJs6XeFIw9bJv0JPEzAVgksQBm
Rgo7QqdT11H+q9WTNqBb4YxaingRvt4KbdQ4oK14kxXmKLFeoieeQPsCVgD3aGl0u/zihIGUo5E9
AGAADjmjhOE4htWmZ7lYAZKZF+UXi1eyxWc+hjBJ/5Rhltb6i35CUNZMKBjvTmjKDAvpix3Dq3QQ
2FD+KWwwlgom1OeKaMdHgFSWxF4N8bJ3m/6egwEYzNKc6NIUuqC3P0+QMh3yLw4D6Kd3l3jGa6+V
aARGDpxV2FmCYIMmsWB5/UXgZLVdeZxV2USPMotoe4u4b6W/9Ir3PQe1/31QY4+GT6MyO5XmEVgm
aNmSatuVVSlQrJDFXYpy6p8qt+X0iEyyvk+RXeY+VCq19aWp6Yc01RpnT4yagXwwcruLojfAzxBu
YpALDC+K1KGl6PdR5BgIehYdM0XizkqFRNFQ323wKtBZm8Ss9zNR9V1oZCgH1WmgzGBkun7vGtK8
B5cRQ5EEZM0ZWc0iNVDihj3XlLn3vYgq+DVe3qFxA41aB8ZYqk9qZQ9PngrMBRx0h3sdgahB4rEB
v4sYGA3OpJTigILMNf20KbKjpAA1HHEwUZK2sjJ+YEVR8wPIUu3RcVodF9qEeTURtih8sKK9GcLE
1eON4cgZ9dBUFcoGrJ390BuVKnaoXc2nzklAtJCtl98vmdpcZ/ZIo3oAqAg7N86LCyb15LX3zOG9
lHn8zm52fgPiXL+4S74wC/XrozNoEPEtHR51wNHN6XytaaCr2HbUX6dOlDwIZDjRehpF+zjSqUHQ
ruT5/ZjJKCfeTbOfZ5kt5+jUrXZrGaPnnaE61jiKjlGvHUQaUdlWsUE+UqGtr4lTqct93RTTu6Zr
iQgN1o5zLZIcIDuz0oYABmFS+0nUOodegpvzey3ToBEuyLcNkdlnSxWD+cbhiZhJJALeFGM4Z9HU
B9XwZUwz20Wf3AQLnczNolpWvI3plFR+XONVYI8ASQGBnjVBNvHE16S3lSEQkRxArsZd7vii98AO
G2mKqNiLBNUoBP+6E1bd4t3O1QKFBZc9dj1KRF9rw2uagETOCJ8rppSvlTKPH66TFUQ7QUJaKLRZ
0kOtpKTnuVkmN7Ilc4m2HgCwssm0mtJjFB/TzsVKizgaMptXTWhdKLXy126TeMfF0YAn0Efy0QIp
T0alOMY+U4xFC2o5Vmfw3VG7U+y1Dnlrmw/ZkDUkr3czH1BbIroaDJ3vMFYRhOKB07tOSWg0aMjJ
hPbyfw/Enw/EDmfYP5yHP348D6///3+Ow9oXG/sOUZImXRwHa9O/rWqWieUMnglnUYs8oh+Pw9YX
VLAOXVpIDp6HBRzL0t/HYf2LpuNAUSnCks8Hg0z7J0Y1zt0/uZCgqjiOZhEuq3ERztcGfrkfeRFt
r+nYfMZV/xYN+QHWgt4HMwITBqbI4YbNeqeyN6dXUlBZa8dnKi7QUMY+r0M3GlCowEDE9d8vLdDh
plZ5m2IjjneoDzRza6DA2qZZDw6/t5ZxX/dIeDd4P5AopjnMH+TQsf2arCVVv6ekhXiS1vDWcE0W
dZSw6O0jvUHdbWjLooUSePsB4rL47rmifBwaUId+FkFE2i9OhH5x6Mq63VDIitSdiQ6w2UHNW3Le
eTRjd3LS7LNRrDpqbn733KcE5wVa5to3bT0ZN5j2hpJY5jp7z5W5vc1VL3/2tHgY/XhI2qdY7x3M
5tOQKUenGqf9qIIOo5vXouHTa1UPK7d2vslaT556ubi3llGUMwm9zoJsNdIUVKhLhVwMP7T50BIf
kwdk6bFb9kalZJpE0PSoxr3tPgqUOC09G9NONihLjHtiFiYUJRTLOGIsOLP9qBwKLejtaVXHz4rd
+eQg2lQkyjheWXMYhNfAM0rEczKwFXMzbB2XOX6eknudL6uytEs91GdsbyiMtO+6aqlpoIKia7ed
M7vA07LCoHiJAGrtni71sZRjV/taJgStINXgNCubYinPUi0aV/ywbMn1wSdhra0aThnYiXicul3i
cCgrGoVLUvXviYdq7ILFSokOLOfdE8cZ95Vat/luJxX2DaJI5kczU+KvhUpCjE/G/Vq/aEwbuny/
4u0M+issCM0oSLfGbq1fmk5rfsRkBpZXeStMbZukCpVvfyin7KEXBpRkwklhuyoldmqfPRZSo8pO
80stsbOKYhAVo60oGmnfOk6De01VbPWAaRCbUjU5Uxbaid0g6gZ/mtyDBnCzwU+1lQPQNrxnzMqy
eeoqlTNv3MXTG3JoN+KIN63AOrxpTyVS3XBqux5OWGm7N3WS1sqWHK6ivNF6liRfevWoHMzCHL93
IG/Ts0JQqn/tu7kHIQuQzjkvhYrPqoRpG4XoR5CYLkVlR9uqhN+It2RocrpSU2X7Vl9k0ucY13v+
QEhIDxi6pcGfs/1E+Eyu47rHST7ayoEnWFFWQfTBAQuHisEOiGdF4sZkxdVNv3QmXq+ibRhNOeOd
iFyammFTw9/ZNFPlGmGaUZAIlcEzv0NSaZCsZr1ih17m6gL3U1K9OppoE380je4uHw0TAoHR4Z4A
i+MuQSU9s71kR8BWX2fLqcEWVxOQ67Uuz8ZurdiDIoy3mt6o6X5SqnKHOZS1LynU4Wap2+ipSWLK
C13Ru8cSe1IXMvP190gvEEBxRMrv45gEAH/QJ+drXKrebQMy/JpQ7e4yMxayOWJb1iFfJyGh3fTq
NuzKEvtCm8ha8tK2qFYXPf3q9WJ6jazZdQ+uJ+nhMVO3pQ/0gmQBYuWrq5HtLErBUefdjKtsvJ6L
Bk56qcmIHKI5zytf7XQk2ItirfD+EpFb6Oo51esUpBzoFDsHqDMrYjorIiT8oYsziVE/uMg2u3SA
kfrfpfzzUm79trTNmaku39KfFvP1L/5ezG37C/pTatqq81f9+v8t5q72hcw7svUMh8qSSwLkv2vb
mvWFChaoNMLPWGXhIfx7MVcwsq8ZmSC/1lO0wXr+T1Zz62eLNtVx/MuEuKkOxmk42Oan6D00Wt3s
JXW5FRuzvygf61s8Z0/xrbZdttFuCudg2eZH2o3TRXdwd82BAI6tPLYv3W1HxfB7ft8SMROcDZsx
HDZz+DCGdxfwzENvp/qNn/gcdYI0pDBJj8tfVVj+vM3ff9g9/Qc79il79YcK/d+/giTI068gWu3n
LcnoGLZTj/yK4klumrA7IDZx/Un19WtdBtOjvaUrFCaH8ty8/cOlP+2G/ro0tnPCbnWb3Bke1Y+7
IZF6c4yro9yiWtpOzxkTwhM8p0dX2+XnzKmHBeOvEy7V8U8pxf/hyq7J6mI77O0sYq1/vnJKLnHh
SlFuUR5sKze/GCdnpyXTsRi0P/zKXy61EhNWBJyO5Z1R+en+Rhxh8SZbKf1YDkEI77xiE6vZvu7c
ze/v53q7fnqSn660fpMfYGT2SBje0nGlwbgdzTsa1L//fO1n6z6PyyZSUDN4g0yoDQyYny/gyizt
y67Lt2bNFuzrLAZbx3/L6Pnq5krZHj3M3NbWUpaoxc2Jw/XOFpbXHHLER9NjU4ytTTbYAqgGhqjS
D/iMJGosE4Pq8Fh6lWFsTKzv8g/5uOst/vnG0BgDmmYzG3gq7MWfvzd4eJIrKC9v0wGRxrXN/q9q
Ln5/c369+bw/hsYpQiUqGm7az9cAdQNBVXANZHTBZJ1Ztfhrwfg2/e/4o/5Pb+o6n3z6GfTx4GDT
mzNX5MXPl5D0a/QJw/o2svp3ulobA+lr3kckhw0PmCtRcwKGM6NQqf4whtdP/vXKpHKuV6ar+OlF
VTvbicEPpFv7Mr6dL6Pr/iy9nnbjH9AQpwH063XggTCtu6jhP72WOKsrWtlwvA3/pfWbC8PHJRsM
YR14m2UX33s72EB/4ASewHm/XNRRLaYCfWVCfnpBK3IQBNbrbGvuiB04WnsqX9vlLDvae+WgHX4/
TE5oyc9XWxuvhgmaHcn1p5+Ii9mqDMdIt2B1d+aZclUfu4MZTP5Hvxm3wwZVZTBtIt8IsKRtij/8
WGP9+F8v7/EWGKZu8Sr/PIZoGjqRDsd8mxzss5YfO51HB/vghv1+2COEunRurVsrpogTkIBDcEyQ
fWQfyrtx7R7to3PwDnHoheq5c7D+cGdO9/k3X+3zcorwQx0XwZ2Z4k2SbGLGt9j32s4tggZLBZAl
kgjYxrEtvUOlJ7I/3Zv/9H55zNPoAKHaGKeB8sP8STONxk00pluE4Xs0qaGydc8QuOzdTX5UnpSn
9Ly/ivDH4sy+xuS21c+VA6Dki/q+vu7OzD0S8j+887/OKpQJ1mnLglRqwYX6+XHJpm4IRZHJthd1
lZB553a3mYbX5/z3w/LX67AGkt6KkoCphWPnz9eplSJKdBsLZlrLqQjnAnEdZ0IjnTa/v9CvUzET
EYUPl5UX5MxnuuQo9Ba0csuFYvObXUqioXlXArkszh8e5y/rrqNCxTVWaQSgGcNaF7MfniYWa6Vy
0dZs4lbZeasY3DurUrTt1Z9WeP2XgbNeysM3xT/UkU4v3Q+XSrSSYDkhlQ3Nn9v52F8pb/2ddd5d
5WcY9a7ya8IYrpaHCdvti/r2J9Cp9svDc1RTNwwbUovnkHn/6Zc27E0VfaSQjdXy0B2iM9QWocf2
Sd82xzJsgvffP8PP17N1JkpVN6GAa0CfPkeTana6AOvjPSGagaNRsFhK+PsrfH52XIEKHVn2aw66
wUn+52eXyARdUTKT5xDUgXtd7P8ZTJWNDKgotC2axq4dv9fnWxbriBGdWQHJiZ3Nx2rnYd0fmz8M
9s83CoAqe0yXva3GBtd018n4h3Gh5HZXSGy04Yxwdmu0bXJObFD/j8CwwKQ5/lBXBEgFIolzzSeJ
DaVqoqgM/NBI8ZvLjBya27gs6t3vH8kvv8Vmp8yqpSJwY4R/rlyCJhFDT4Nh44kFNiZtBUgjwOX/
+VV014UKRT+HQu76pv1wx8irGKaur3AZRo5S057k/Q50rIh/mh0+z0Os8yqA65W4AISbx/TzhXqa
KXGkd+WmGmoHih2ShAWASZCWKAV+/5s0jqR82o9Lm20hf+I1tEzKybysnzagDko+UXhpTqZPXEDr
hHyXXNmi6mc3pUzXdNQyKFHDKm1MxqOVx4sIJ4t8EF/ps/G+WGKYhEXZqRgLLMSdGKsTQUPHM7C6
NM5of+/nxrhii4psuwItCGRGYKRPaifZqCTQ0MTC5BImTly6IRYACImqs9AZNYmCQQXAUdbHdF7H
QS91ALNpYkAnTObBure7RMNb27nanu4QKT/tomBe9Xq5CvrlnNGZ7SVJMDZcpeXcKbFjhFWSIf7V
C7WdHrPWiOygzA1vujNsJBIeJMyEvMPMAPBPv7XHKGURR4kYts2HG5EoGraDrEXlnNty2mmL6V0B
BBjv3XzmizbU6okNmUy+4jR0xSuOsU71hVsQVpBHkbi1ZWwBbFV7sSkIcndATzjaENqyEBp1uJwy
F8FkAHxlCfuDp1c1IRp6rQl70GASbEczvBtxQ4wYEabO0W7kgBJ2RAiBTSO1bwhTWkwYI4tabonc
GoDqLkN9rPhS0Ek4B34l37iDygkYqvejWm3xM3R9M24RwZI8lSy27QRab6XMnyidqxC/IVII0L/X
buOOhKnM1Pj9hXdxIr0WaYZvlm3VnFHY4mrjEoPoKaWKHcRubGCL5Kc0Ly1wg1Tfa7NDbkisFs53
HZwayjQamUQnOxLszJAJVDOxh4IGHyKOGsqTcDyYzZXoOifUod8kThel6QF9FBrWXTc27Wumz5Sx
K63s042jIDtH+2k0qOSXGe+JqBFAjy11uhVEkMWhzCwijoSZeUrodcP0nORLhW5rUosuzDyDLRyq
VQI6DFlPG5SzLgViVTGLsCE8bQbRBZHH18uye4hJoUN3Z65K6mE2yRmkMteke7SrkbuxxmECVVox
Av22zZutpdXQNCBpuWuajA1Zl7C4JsDCQYdD6RfjqwM26lEzy+JdJ6YCRJoKDqjuJW3u3sItDDQF
ssdopNod7/Ri7TvbyLRNxv9+LfHhg9t0HPcbmUTkw8TCGb4ztpaWOgVgHhQ9HgozYAAjPVRd0DP2
Jiuh41qZMM5iw1CsMJsK4lokw2kOZ0do3K9RbZ89q54Y3l6zxkska9JES9hWiaNtDaCA2UYYhd4C
Aw5Gyezmq3NUu2GyplY0JC3G2MYGwizAGXTLJVEUzRUwIgeXySn6IlbWGIwp5qjsV5xQvolTUAZu
BuVONXpQa2SqEaWh144Fb+AUseEtiWsErd0WQ9D/FcNxiuQgOpt4DuUU1ZGtqR048wjwUNYsD31M
h2c8nQR8xArif+UU+1GuCSDVmgUCRUq1eFlJCLFKYnmAI/X9gzRIECG1gjCRpbI9WD2nkJF2zRuh
rYSyzGG9+NAnGh7B6AjnmDUc9uFEk0kcxCg9AXdNUsHaCx7HSg5toqM3yeY0+05ykQOsDdwVBXy5
RqK0QPDmUBvWqBRLrrEp9RSjT+1OcSqwLIhW8U4xKxGBK1NP8opVacqNLoaxDIdTNMuwprTESmV6
GGrX8Bb3FOQS459DBs+2o4LxivUltKtUmH50CoFhhdOO0PqahE70qrycKjEmaIbW+JjkFCWDgJRY
GQlXVRBdssbNxDXAj41brzE0VMyIpEFcSDyNoOZdIUyP2HqayRph46xpNiJuciJZTiE3xpp3g8DA
yzeeqSzlMQbRcFfwRuV+gttjgb7TSSQ6Q9szmdYlEHJ3AKccLMsaskOul4AeKk1rQzhuYZzLOal1
qMiQKgLA2e7HqKsY6t1MQOrOsjXMx507gn2sU8jPkNrLV080Hj6cUwyQsyYCFd0aDiRPQUHZKTRI
OQUIjacwIXo2TXKUMW04wIoS+Z10QbTRB1mDiCiCmE9gqnUL0YhMv7ekU9mYFG3sVPIUZmSSqRuH
yJuY2sdFKkhxYhco/7zmIDVzSyRSqyw1pEnsuNdFsoYm4c7ljdRcQgP8bM1VkqeIJc4yQxck5hq9
ZIPZ0n39FMlUpZJ4ptysyHTMJkcyP9FRI1uFbpYZUH1u60CsKU/2KfApOYU/zacgKEVaeuMPaz4U
E8rAwGjKNTdK+TtGilSm4TmWBAhsstIlXz3BByrxGLY2bdU1japGasdReM2oigjnqFjW1uiqZLLp
6uinSCvNsdHEcigwb2oKUveLN9ACW9YkrGzNxPJO8VhKxoiiAWWAkiJpabwa3AYwSKOPxvtyitga
OZy2QUaC0xBqpyguDHHpfTuoLSGwNK3M0DUEwV3GGJuv2Bmdj9nxcM/op5QvbPv0QT18VQQFQQ9e
4VOEf43Sqt88Z0GJ2qjrtkRos6r5Rj/OzF5INhlapdCAbp1Cx6a/EsgMmzSyHiYYOm2BHHybeOSV
KbUjW8gSa4wZIy576s013Ey1W/Yc5tRlKGVrgoNI3mFnxS9pPga7abgZp7C0vgCSH7RDixPbohv7
3R50/JjOaBKzJk6Ra6a6kL5WGsQ0K4oA+cIBmmRhfY1qA4dAbJsF8/kOYKPQNjCch7voFPEWmSay
OAJirQuH3eKreYqDc//KhlPWnLjsFBknFHXNj/P+CpNL12A5Vl9C5uSaNwf2nug5g1cK/kG2shWy
xvpa5GZKIGjfQ6g6hdc5nbfczqdIO2ck3a7qk/Fbeoq8I/y1QyS6JuHVKLsZ32s+Xmpbc6jGpAds
Uy23+q15itRbom6I0Uem1Hov2jWXb2i5ITeVVAnvoyKQbIRhl3pYgIcj328YNM2vo9FAO/VXBiB9
xguUd+wHkTJYCJoTKyW0grLCg4dSbtkZa6RgLlGB+moN3HlbdyDNfXlKICRZzgUYhlTyuhhMMgrz
0my/xbNYe5/KhP8TE43+vU1mKGBEYHkVTb8IAreaZUS4alYGiwma5pk1FvhAk9bA5llw4XMG+5CS
qJ4hIBjwDBjEbK4gHWsNXIzcprO3yRrDWKd9M28Lk80QvnQ2MTNIwkdgxlK7xglEp3UfkcHWfu9X
F/sDVWwDWREbI/WMXjKKPprCrtimRmPlt4vRDzAU2fyPO0WnW79H9yDsZ845jX1EidWMlwih3eZo
lOB4boZe2v1eJL0+7nLINpAv2mh8SlJK8sAuoGP7ZGNW867tVqAJuWiGGWRkXLBfGDNQQnmaO+kN
+cHsHeeiUlXaDdrs+ShM8xKHVpx8o5TrfhD+xcoUT3Wi7ZS2zM3Hnn414G4U2M8mXzc+VBqe+kuj
5bxHU3xKTRHMXlwoQa4LnREgkblNF3AXJ89aXZn2xbLqGZA/ZuXgbZwBrLsdZuQ0k1Oq4Xb1Nrmd
zm90gz1js6DXeOm72Hw0KKc3O0haNPe1NG9BqONld/deP0ZdwARuaVBOiQj2ptBxe50iC3nK6c4c
4ji9aCCT4bwWTCM5ZPglu2OFhR9kw08Bv9MsZXw1IPwe94pJkqfPTt8pN520/i97Z7Idt46s61e5
D3BZiw0IktNsqZTVS+4mXLZss+97Pv356Kp7S0nlyVyqMz17sAfb3oIAAoFAxN/IaWcCi+0PVmCD
+oxnIMNBQFjI9hbS0YQg4TkJsdVznhsbgbuvmZ+NXxWDwsLe6zNrOgyZor46YwTtL43Uvnel12H1
VScmKoGQ4IPeRKfUV8MrUNRasGvTScu3dTOM2gNVL6SF9SzGvavDNWRAOaqiQ2/ZUAk22D1r4jFK
VRB+Xe0hewkbXNS/EcHKhn1Vke0ccCD1kkOkTVq4yTKu6DsRDykSOhFw/KfStKrbAbdz+0HBT1Js
nFoxYxxW4xgahk2eKL+heEuiMPWGREuJlLS5gdhCIEYmy1Ch+Q9YjlqgJuO9U/aNvp3LD0BDZIZP
aaJD37uvEmRIeEpNbY9CIn6+K6dNBkSrgcOVmwhBI8DobW4gb6XJkRMF/wG1DamhaMDLDv0TyDaZ
t67QJoJFyFL53w3E45D7iiEDP062mNBkRNHWPqjVlOIoiKet2Egjs54y/ssj+qf2/dDWRr5PpVq9
mqk1tQezoyDykKOn9qX0UZrcEyQcgDIOdvK4AKSNdtOqOYpCpTVMkGPNxu+/6f0ofFh3et5vM+wO
IbGAIdIeEeXJvqc5QiF73fbA34ZTkRwE8jaogal8u43F98X7NdZRJujh7mp3HRTl6apLEVhYcb6R
xueeNYcx3ShFwGJB6MMfWWatjYAjmdqwJnVJ/mhJqOQHyEJoJ67aqS/663zCUmbThMjLrgIVMcZn
f6RGcisNrN9WhlLPpFNoID6kUjsw7/Ik1PxrQCxAbpKQGuwayw7ErKmd53Pmo3paCooG+wfvYOiJ
LT7nQuXGTGAo/RSeJDcJDfuzp4ywm8JSdi8owFiYlUZ5luLB2Su/C4+H9G5yyvoVkjJMmCBDOQF4
txLvDb+dMPHuinItosD/DZWir4B4pInxK8XXxPsMkT39OqJCiXneFBY3DkBZf23mMUX9uOp5wAiq
Cr/ssRmiq1TNwj86gsPg94PCzL+C+jKwhLF9K7vO00r5ppBiOVdDiavIypzgIO9xFWvlNcREnyOu
tfGLyBrHXsdIO1T3FISCl8RM/Pyg4VcQX2VpE6FEqnb2lxLV3S9d4TXdjpcrjKDGVHHTsG0RAmIx
FV3hTY2SyEp2PfmolEXpo68cl+ldg2JHstarotfWadXxuBgHffiUpMSTVYBvCL1tLh3mBszPIvfP
tZcgJUSAfw3jp1j1SQGC2KybG6ENMnsaoNkCLXMQrT5EmEWjoAJNBcCSIUvH/1QoIv9pIupNkQUL
cbnF0ARarp8W+DU3uoX8Ua7L4CHlGdGsMisH7SzCKTKxLaQTCnIKQd1tiVpLSSWoG7lo8lLoN6ih
j9o1LOwxfCVtix13hAaBZG5XdM2nUTMzOBqB3a0LaLg88CbZIrnbjlX2ihi1vJcobHh7ONh2ubYq
XftDOQaKOjdiU+2FDbRqFYEHUDcTXDMiCrdvQyQwMlyAG2yq12lpILuZ49FebAPDK3EtJBMN8Mch
jUHzuO8iLLzhvaD86UT3OFbgaJIAtUW3tlNSGXyzAr94RgIMhHHnKzpCVRxVzN9HU60Plt94oPQU
9KSA6Y8S2j3PBUD/hc8ZRLuwKBF08Pt8NXeuv9eNDXS5Ukg3sCNukZkNoumbTHT9a98hlnkFGFlD
90wdOWCKHym9G/mBj/5CE09obQyZ4AQYdbvpzEnk1CICifAleDBnzaKPCYhDCW8goYyh4sHNrz3D
7ezX3Jkhc36Z+jdAmowYRZRMQ8G7xALMHbvYvPdganz3psB7lJHnedciUGDnePRW9lOg9PSo2piT
Fxuxba944tQZ0EwuDGwehuZQx01wH3awfNAayib0yx3IfAFMaADcxsArumCtxSpNaqp8QztVCD/j
rU6FLsPTS5V1/R3fKvNJdNb0hMr27EqJXS3YVafWBt6DffejEMXw04hRUtkElC47YFdhfaWVCa48
0Lo6ROW9vHwpkPb5Znh8u22tQ3JZIaPDjdxZCj8IdnmD3IvBAn2yIab3q6EokQ3RwbsidZCVKLdH
JdckigzFU4+a6UPlBynunpT2V1Wjxl+d0VAxWM+HDHwZsHacWwPPui+MKBtWeHz7j1VpWdEmD5Tx
V5bMVIGs92FBt0DG1hhAU+mzMilvMbuHLd/JNFB2NeBOlJRSABdrB9Xk+96EnrYd8I5f1Sip/Qn9
FOibHRg+Ajk2pmYbaYkEGDoisNRdUXIOrrwK28etGcCoX4HYD9GACXwKNnWhFQOq/4bTHzg+08hH
0ogsGCNb4ZoalMAqCHj+BtnHAk/2aiwAo8rQwlwvcwLe2qUf2XudNCIiTDkB+Iyg/66lhhassRnw
EfHMZbCugcQ95Z60vrcdKKDNEOEExA/qS1gvCkEvyqasgXjqUYvQ8cb6HXWifnWqsiq2aRuEf6SR
I6dqaH360hTO8K0M1PTOKZOh2Ck9ageDDvl3vp/q31llKN+6tsc3CcXSEW6tL82HnFbAi1k02EUp
Wgrat9LbCTIkyr2EB/Ql1RVa/sF4LeG2fG0oxKobFLvUQxh7WBF0CYx+SLme/VpCq6HIGobTtSxL
wDY4BziHxKhNZVWSFgDChV8gtlzYZB+T0aKbZOUUdG2nTr5LLH3nJ22mIcoqK9sBKIxfARDFKn+t
sZxHixQNYiLFALtjFZpUwFaWlKXGtxwRN7SGLvuZ9OjYOUJguCBtwvUaLm3ibacxyx7GUE1xlW9y
cueKBzicOb8nqSbdaYN1rxFXD07epU+6RVmjjSQXPiod1jOOGf1z2+oI4FR+ZG5bkk1QrZMBvcBo
oJ5RX066X3hYAP1A14BsMPd/BKFOiZCsL3rS0PfbJkYpDhK99F1pIC27CjsaR/A2HM9AdUj2X3Bq
z1BJ6qPoLrVt51tDYeIPVkK1q6PG1m4pODfNWlctBcbh6Gz1AHUS2co1LA3UgnmoPU8B4g6U37xP
jTlmoNyDpPuuC0pJO4tb8oAevfULyHNibcEqGfm1iAqCzJRH03NlN+q1n9najdKrRbNWICL+mj2b
Y7jIZf3Vnwa0ctrepmaGfsoPJx5GFKoriyZJKMwIDfIuAWVF4dlfgQPvgS44U/1Do+HNobWM4Y9D
NYOfFrXDy9DFKFXGdLzatQrt6qdoOg4e566CW0mInDaoW+XfhRIm0xpTehgxFC8CXMbKHtGTlrct
t1rR3qRKMGXsUZKJldpZMiG5tgXA4iYvUX+pgQV7oOR/2WppfVZpiYMS6Mb0OYSb+6I3lDk2mhjS
GubtAMi0CyO8tQevToNNJvBgWEdx6N0iOFubK4HrIgSeJHO+O0GAhKBie5Q54KqUj8i+FD998qdi
RRlkrl6grf17MqrhxRqd6qvZDxknUwS/KV8S4jy6r/kG8HD1aXY0f01p66LclacYN8IWMq4irYvK
rVNm4QvSpq26VnMdJqaP2sMunLwmZ/MBbdv4qp1oO/zNOmDMssdNJLN7o9gWJbpNqwwRGLluCyF+
jcD54QkWTvprogrCWe3B6a/jIoJ9Ju0Am4UKrSaOEjz6V/iEg87v1+U3VmJq4BGp7isbGFY+jDhd
C3MU+UNgO0rM4mwjTPvIcGLuckVGOmdO6t19X+LNsIkbTZsh+KnzYPFCf5nUAqlHDpH3c2hpN65s
EuGWbpeFyBEwRfVuNDLzm9DnpIzrrJWgTTRYGz3t11rHRz4AzoYEqt2sbV5t5dw6C7A6aeczawhK
fFsN5DEkch3T6M3Q9qG6yikvMGcvNEG0s4jNKsxatISduNYN4PVeJ5HZGuuR/VIEIeqHyI27iBnp
NdZzPEduiP5Sv4Aw0Ze9yRnfadEKBwGFixOKEcedUJ+ml6mliD8WKCwN8T6KzKupvBNadKjFi9Si
vT42O9r92xybTN9BdsWst612TZ3uFgO8TSluDaqBtKc3iFjvzO6qa+ChiuEqtW8mJb7QTj3ViHZo
rBuaRjXBAcN71CLucI3MK4VGdKCb5YtCB+w2yfzpw6MYKg1voRk6LAS8g45HKe2m05wW6PdfnDtg
EutWWIqyO98aXuIcLApmkh405VhTp7Iyf5s37e6otoSuTWa0hTgwPat91d1QncALlwRza8dm/0GY
z9/xeGljucXcDHPZh26o25BnRVvEvykajBGpK4C4C1vq5KzAW/J/AokBbn08q5Z+LwggEW2zBvWm
WMcQSZikrYIqjVuAh70AGph36NvuOn18JFCkDaybjSHkopc/FlNiWrGBoOIc1wYhbtUeWqzk4cCj
W7nLguRfPLz/Fou5PDQM6cz7QsVoSgqhLqaIOCqUBfp6mzwPPZw9UurbTW2ibJZlF2b3fij2Ibhb
lWvKlkIuIBFKPY1SDjhQKToqdKLEtrLyqXUNXXLpwy2Plj2rwcxQFR2ysmCPHH84gpccG6aLhl5A
MS6obLmpSo1H0vltf2ocAfqe7cgBsPQFvCcZDcTPkR3bQEoxXNMircCiWr+Ai3m/LQwBvscBBAZc
Cez18WyKsaYvDs5oQ+PBeCSsWyRvip7iMhbE39sko1titIN6Yfe/nxxkOTo88BOQvLH/orXenukE
3dt+pEaVybzYUaPRrkqzCHYfXUIgdKDJLWAaIElnH/m3kSOMuGpwBhWbwK66g4nTLV3e6qPx4i+g
bQ6BhgNEhpB7PIo5xIGeOJHYdGB2eM8jcphE1XABWrSMF4wC+lDqFmwPmBm6cTxK2PB0apvC2MgK
XUoY/9oOZkC2olptYoYblvcfXjv8ugW8DViiKCQtoq7Zl2ZP5dPYaInW7irF6R4tVJl/nx/l/faD
fDKjAR3gZtyw8z55sw8woEUvY2AUno76XQgBdd+aZf3sZZZyP8V0oALbJjk8P+r7aDEjVwkVFhBq
AvxiLZ12cmZTAINYiKCPg3ziCglGmPRd8b8EpsffSwKTYK/+91zkdRAm4Vsq8vzX/81eEiTzALzB
g/1/FjJx4R+CkISiolT/pdf1L1EuRbP+wZ8YUIpMCu46f/XfzCVT/gP6AkQVjeeKahPOPsJcOj5w
tBrwueYukVLoJIxA6I63pmHR8qK2Ml1riG5ifWLnMnloKjvxXvQsnSuTfpT/fLMy9/+8jv9P1qb3
eZg1NUJic6z49y0N95pkChykZKPTIeEiOx40hNaYgn6zD9bqzl89fvl0+/QQX9j9c0g/N8ZiYqju
CWSfYvsQr75+f/ZXn7zV4cI05gN0bohFCkV3erYcZoh6+/D15vk+2txP628oaV+YijZftucGWlxf
paC3Yo4MdA3IavMcbJhMurnIfph/3zPDmIs738PqU41yPkuMalmR7y1SGTzFdhKQApZbaw9FfYdm
nPWkYSuv0jpQoEV7WIVS4eStc4jxu2iLdnN+nS98yZkW+DZ6ivH/LfO0u7tz1vvbauX8D4fQj4co
QSF1CIPah3T1PVg/N6tbfXVpeY/D8YzI1sk+iMVwZyAGLS+BAqlV1KVxbMgt0W+V2As2MjQM6P+K
deFWO75v/jkUqT3oXEsjioj5V3lz3xSKp9PCK5u9Ynr5s4//NyrPkdvjcHLonb5ZNXF5KddZBBKh
67AoZ0UFfaYpULc/HjMGjTfF0kzdskaefiLtXnGVVxQM9eyQ6la4P78rjOV6zgNqEIMIJrAIxN/H
7JtJepR69UrHIq2k+kjxR8itQL0FCFlsbdqiLzdxXHr7JgqcbdCU1rVpViix0hlbx45foh3a9D+K
QqXIQ00ArYMiszdJGGLS2obUfJTBix4VmVKCNVPnxsL4cgVENHf9qoDBOXTNNqw760o4WgqiIC63
Au4BoLIShRb9r+qQCg05Rr5stFLe1F1q7s6vwXF+ScieHxwWsGVev1TwnEWMyxsqmQj1gSdHpmHn
oGyLb1nffXQUE4Q0nAJT0ogWoBuOvywuJgbawfhCjYA91r3pdSRKbXVhlHef868QBsr5Om8o3huL
Uz5VSqxDzBO7hs7s58LOlENCcvbUgmO+8Bo4MRTFDaD+3Mpcs0s6iB7TRA9iT+xGOoebmJGhAjbt
1p5E+3j+C50airoEuAVSP9gLi1OBTpOdh4YqdpPmm1ur7BEupgOLPXvgrM8P9W4zOFAOuVYhQksN
SsNiASM9mwovRKzfocKwnewCg4UEHNr5UZahhT4DCTpnj61AemLPE3576mp840DMt67lafqfrNCm
ANK/CP8knkNYm2qreHJwIk0uROjF3QSOaiYcoCIE959yxfL5oeqBWsIM9fb4YyG8L7ukwjgj7uNd
pobhlwaIwzekoOb6G2W5S/fDMrgR3UjFeHBDeaRNri4OWprqQUG3I3Hp2JT+GvUGDbpcnaNBRnNf
fQR2i0jux1aamow+HzkyQChL8DqOV9pOAYdjfyX3XZmHLlHX/1pIhCHqyjKuJ3vKMXnNP0YgIZpA
S+DS4B8CC57ti89rpt6U8pTI3TSjzRkgR3FTIpRxc35qy1PxdxTqMxLxESpdcnEqwHz4Iwcwd8um
Tq9pSVChScCdxfWgfPBUMJSOAAkJNlxZ3kGLVfQ7UxsHmwlJUHGb3tKA1UzoVX94QrrGbUs2TikD
laDjbxXliPAhrlK4fabnJEn1RPvBd1Aj3dB+kuKCUfv79eNOx0rJ1ChrgNGeQ8GbQwhQxBtivZk1
cNClzU0juLaNNETGo09uz89sGVV4PcKZ4xnC0YOGsIwqQGZp2JlydFXPq25RT5+ddZ3hQip9ahTq
plRLQNFSbF3kXwokDt9K69HV0lHZNX1YuUqZ/fzwVEyVKpPmwI/jsTMf8jerVjdsNrQZe5fe3YTQ
bk5dIQqD9s/5Yd7FClZLJQ9CVUJD+VAu9kJuo1EstASQGXvyDkSq90lXq/KmGCkyYTEzvp4fb5Ee
z+97k4I9GQD3tM2r8XhampkgWTvmg4vUov8ANELZaga2JFGalhvcs7ARLQBs2ZEnrxojzC98uhN7
EbY0pTvuBd6Py7o1BgQapnFd79ZmqCBIHyoo2AU02ZMSvND5qZ7YJkhYzxw9QiJV6+U7aFTTBFZA
72IJEgPeShx97QAUMy6E3lNzmtn7Kp0Qdv+S4Ia/gBFFhjO6wyiyH6yoVbt2hrHgPmew/Or8rJbP
YUEWN4uNoYbPrUrxerFj6rBtQstIFDAqvYEBTyJLLLgVP/+c+YqCXwVmsN8QobSfMXS3H7MqN+wt
3XVEn/KWmtyF6Lyg3nMJ0IGgLK/j4UXlkhLS8Y7C6CwSEbKurs86dACqkXPcK1ZmJTvst0W1KRuM
5bahTtK7IbyrGnVUiRSgiPTC2sceKoA76vDKsEqVWVAQ4Vvls+aH4z0qi0a0Ob9+7w7A3DDhgqbJ
wC39bvkGQF/wdabRhe9o/co8Re3XgQ6nLKh087rX/WiHyXB901q9tdXVsb8QjZcp0bxcFtAEdgxf
Ty4fdlbTFiZ8rNEdDXBieoZfidZ34d6AsfQVFGj4KWPuFzbNuy3KoFRuDNocKsAQxOiOgtnUTg14
CtwCwjDqvsdOl8B8iescPSPanJdaYCdHQ69Lkv5J6Ivzn78JnUUfD1UHStzNurC7wtG6Rt+4LuFj
Brp6YfudWs5Z2oJMi6NH/fx4LI6917cNhy9pFHhqPLkI02PYuk4e9tvc0sEgWZYvLpz5hebAP3c9
kUXj/kYPXzMWOV6gGQGt6GF0pxx0WTkFSbvXG8O7N0K7B1kN4SoZu11RWPEX1e+LOzFIlAlQdzSC
CtzE0IU3Gs8WNM4Sv7nUwXh3q/C9SQPRMzJVCmfLVVHwPMOLKFLdUeD0jk7b+Jy0uHpCY2uqawNr
+cfzp+rUZwD/ZZkIU/AprMVyeFYU2ipKrK6ZyATofebclCB2XwpR+tu2MsQ+x7jjQlPy5KAEQoqb
1K7JNxbfHt6lYgY4V5ZJn0jgGQJOVqeXT3pY4W5rqDNmsMihYp6f7In9TfECJvOc41OkXVS+sCvi
UfXXmql3IO3EeHIr28TDcVXycb+cH+zEJA1yUgHz3CFfXEoEKIPjgRCxsLSLVYVd1GBIY4ayvQVK
gOe5bFp4QG390URuvsfIGHUyRnxQl2oLsjPyxKjk5KrURYtVhdhSuUbfz/K356f37pL+OxDReF5I
ZAEW39BGT9tIqCjjuqa2Gx5UsZsMmNt8fBT517eCtygZ8CKZA4trDSga47s9VXm3MUHhI7RtQR2+
MJA2509vqqLzbUhfknIa3DUY9cuTl8nEUbxY0dyyUtVhO1VjixGxI8AZGP68fBp14Oca1wd7008N
ophFpdf+WgkQD143faJaCJWYceiGdgg75ePrQIZuWYRmCmJysQ4eetRFCOXLjRK7cDZ5BG54J0WA
Jc75gU4dkbcDLT4rb1VopRhouCboYn81ZaWCMtlQJo9aVWJfcX60d899QpzgupZc5zMcZXEgy7Jp
c0wmiT6KYq19ELxfcHPSr+phSJ9Ss7buwgrvYyedRaHPD30inUBiBQCmTsNOxYTkOAahZhGPiYVN
24gK1bNpT/CkqxJ7Mu4FkPhJ46if0M4cD3T7ChzEEkykz/8GJ04QzzvmDmqCd8ryoWLpeVs6slZd
CMZJDmegrvtD2NaF8yGhqr9XHjub9+eMlZgF9o6nmo3JFGdxY7mqb4pNkhTDph6b9EK57cTVxQuF
DIm7FZWQpepZbbSzHL1nuZ45C6U6aT84m64P01cCEW6leHiLr+dX8MRmRYYP7DgnQ9BAW0xMj/Og
AHCILZnSW5vKt+qtMY7qgSegd+H9c2J2DrfkX5Eq3uTLe5LMyNbwLBGUoZvmewp36N5wPKXbOIg5
wMjNLeh652e37AfNIQlVYzaopF6KhPFii5p5BdNJ87FH1ScMxOtx0hGshLp1X2lBeT31WfHoQ3b5
IxqkROFvh9oDXlsyv5B5Q5F/Hxx5TVNuJE+ghb587FKEN1N1iqTbNa0TrWPcqapdozXlg6L6Qt5q
amVkextQb7QPW6eqVvGgm6+NDwxgp8cNFOGxyzpzi457/Bm8fAkDlBskvwL7OKKBm1SBjd+60XzO
kJhp12GIZtXG7wQ+wSpyvk+5riVfNCVMb/HLqcuvxhRXhovo+3CXSqvHu6E2TLlBLjmVe+gAeMwp
SYSn2Khjv3kdxGVjo/dRCay4u9HCAtlOtV9V1TV/SEDL/BPYMqXG8FyPP+PHB8LUSRvL2oZJnT+a
bSdgkkLbnCCi1la3zfVGvHaO3Y/rUPUaCPuZxpL0o+J8bZ3UGtamwOhnE5sdXqsDJ6NfK100VLMo
hndHf6jLHyPDNjGTNDpnWinU4MwdqsDgmQSPQG2VlvaMaczE8F1rAqW5i8K2uul6E2qADEyMXQoS
dNQSNeVHjdyEfYUQRD8CNDbHz01XtM9ArMFYG7D5no0wUn6PYL9foWUIbOOhxz1IJykAYw5RYazA
HDrjxot52ZGGD6bxkICJ9jcY7HkPFSIB+AtOjXPfAFTXoNT53isKDBiMdGhD385GNpbLnLqXvG1N
7w41Dm4PU+JAAKW3Sm/bTCvqdUo9a0a590q17c0s/d6rtCT2BjoeL0Nvapj+lX37S0BP8d2WnxGj
51qDbjc91XzFoaxnPmWRYZeNW32GyMWA2i3YKFoiUrR6uEJ4PvJ2derDcglhEScP6tTn7Qr3bk2n
njwgHWAnhupdKWk0InGgq72+CowurvGiDnQ3rpDY3g+6k6Mhrae1sfGxPp/BV7Hxmpu+6awQF+it
dWxVXXqwESr4AUN6eCWFxHLainEpyjQdBWdTLytjV4Ee/+nbav5TgNzWoL62iYpvlKpkmNvbiIz5
qgSwWifVQ0EaQRbRqvwa7DN/a6sNtusmsG2EAVSQq5s+gZS/9bkk//zfLh76oQZ7x/VZzz96pPoJ
YQafhAtZwYl7+i+qZcZgUsEQ85+/eRhGRuGUilcLV/Sok68qNSnjbTwMwVc0mHv0d80qcysFJhhI
1sa79PQ/FX5MLkj0lICBoqV3PHxqKF4Gyll3G8LkLUZYAP8SzC7Ox9s5nC4yQF698/x4HtLGWUxy
GNvGyI1Ud3VUFuC9kB9w89sqHE7kwGPIXq2RWD8Da6zzP+eHPnW7cD2DGTJo5HKLHk9QYKAwpwq6
OyYRKsdZaI772lCnR7Owrf1MHz4/3vupIjFNJ3FW1KU8ubxZvMLLFA2uqjt5aQNnulMQJYfxiYWQ
Ek+mXCm1OQ27YFIuwmzfbyULiC0jU0OkX7a8s2k6aWGpwPMrRj9ytnljGT/9MFbxTFahpiH5hyny
tkXKq1/pQeBcenueKMNRuKVVNz9aeJstHy7NGEgxyii9kiH6Dm4HDL3EqCrLy5Ux+75sG5506IIo
IdhV+gCFsuvwV0+J/2rzIoB7XsI3v09jaOVR0wItQArMNjj++rESwoBLwviqrGr60E5dOddjrZmH
rgrtH+e//PudxlicZbTrVBBq9pwWvznJhW9CBlJnEiSWLdDtwnhra3p7E4je2Zk2dmfnx3u/03iz
ABlgyalcAyg8Hq/rQmHDp7BdO4ziPYggeyXNKb0xolHbh3WsrUbIchdO8okFnQuEFmpi6C69e3rD
/QKbYRqOS+RObrnIa8xw5LT1W1W9ML/3oWl2nSD9pG2CzuyycQLxTFqNWTtubhY6Xk9tfGii8VLX
/MRXw7CCU0O5lk72Mv/SvInHQtECylEjhSvEU57qoO+22E71nFItuFBF+IvHPY6FZPL00+gNclSo
xh9/tgiqUT/waqM2rEPfNgKb8Ec9wyivh740HnIsLeQVHhV1Co8JMuI+QuDrru4r6x4RALyh7X6g
tRjBWXzGNa/2N1qNjfYNUi6whDyscpCSKMzmIVKbzsPqYRTQj0bnZfJJhXbnN+GJ/QAQgNcerTtE
gZfd7HDUSS1xMHQHVR/wc9C8MtjOAFhrNfpAXj++/SBVAHGAz4oO9PIlpCAiUsCC8NyibJG2wFE3
xdIYqZJnkaSI0Jyf3IkdCOCIQIS6JmDuZVuhHDVooYHmuU1ak176nfzWyrS6gDU6PYrgqtConnJX
HW8IB0U4kFMjyHepBCQjsRG1L+oAveTCQCfuB3t2MZ1x9rOC3uJNF1uiK6UoPNxGQqjOpMs62R8s
06puUxPDNdlv0ZkOPoXjhBXw+bU8tVHmcgDPV7Y9iP/jWSbUi5Wu1j1XVZrwmZd/o3+NIwPWllKJ
4vnjg1Ea5JHHGxbA2KL44WMn3DtDp7hK1SirroycCMJZqV51GnrI58c6EUDY+NR36fOSZbyD3QxT
FgttVFwfGbJN0jUNSjB6v2uq8efI8bgQFU9EfZoVs8POnE+9i4qm2jSDk2qKS2s8uNPVstrISSaf
6jjBKr3olKtKS+WFnTN/nEXMYlBOLRwhg/2z+HhNh5gWd7fi6gW6ECvcJwJvHZdaDX9S1gM4PIwm
HJyosv6HouNRqNf1KD5c2rYotID+Y9bUlpZlRLQ6JC6FreJSuEw1N8g9gGGdb/b9zki6ERa8g1zY
2vbG6un8Jz51QmF1iX9Wk8DOHO9djmLQtXWquAne1NdpNClrn+fshfmdGmXmwND/Il2lZHo8Crps
k1nZOV82HgNrheiHYmzwFamtCwOd2rFIgpKg0fqmQbGYjoSmGJtewHQsqkmR0yCyGHa/hE/NtYJo
/R+cfI6FOWdF9J6XwzVOGCWFYTsgYjCxgaha035q5GqMuv/gcNBDn3uvwNLYKovOl22CQ9XbxHNb
GPnOusU06AEXFgGSMW1TEKmiYHpR6TgfDwLEU5x3yX0RfX4XBHK2fjMxx9ZrGpeybLKatEm+JB31
GYqt2fb8jjwRTVlL7luLHgHsosVeMbHMSebHpJtoyAvqHlagWPFhoDxCyD8/1IltSZOFMKriHkKR
c3H2aeVnhpaUeA5HZngLrTk4tLKL9udHOTUhUjAKc0AX2fuLCSHzp/U5mbyLJeBwbddRg9S05v92
fPMSB0zT30ezv4YmCGY7oPeXF66eFJXWJ5HjRkhtXgnqK7th1KP58S39teqhm5k0uFQmfgtKr4YE
W0jH/lIZk7/3EsW+UP88cS1jG05rCVgcN/Py2ZZQ2EirYb7/6yKmUYg04T5vISL51NHWoeIn27CS
s2ZGp5Sbjy87qlYcyvm8vGsVh8DHrDZlbHotVfSpxwk0IasSoHKlMgzdhb106isDuDIIOwTwd49x
tGSKNjNMskUFI4tADvAM2RL9fV+M6OSfn9uJMIfKO1k9/8bmcJnu9Pgrw2/nM08WUGptGBSUISEH
e4AvVnWiOhfGO1FUJjOlMwhIGcofFcbjAI47Y59kZuO42J812Jc2upGuWz0Q03ZEWEHZyRzRwmvK
/HW8T/26y5FaNVAcwsVxTC4cqL+P7cWdza9CLQJrHh6KyxARoYYgIlt4bh31qVg7FGHKQ5WneXBX
5RXl1iCJbG/rTUo3bJQkjq+7NBp+y1G2X4PCRtW2bBMo2/YQRhr3gpame7VprcNIWb1ftYijeNuP
f7E5u/hbmuezLS6mzMOlVkWExXWiqvqNqlz4TY3j/Bt4uWTcZFFn6hf2//uzx1OMTvn8qOBJuwwF
FuccweHUBhQw9eVe1J32zTO9Ut2ArkiabV2EVbwBlCOeprp2LvHF38dW6Hq0yGbXnPmdu7ivWvRZ
HDx5bfIqo3LWKMVE1i4eAPhduJ9ODyQ4e8BsCDaLgQKQv23j25Zb+r69VxA9uGobMVw4Ae+PN9Ph
lgCwRrGFPXd8AGrkPWSc14wSB8lOmzqxwfM82IFLvERzPDmhmWHvzHBEgI/HQ+Fd3QbglC038QDR
OPAD3ELHLOb8hjw5IdIICodUdcjKjkcBZKtO9SgtFw3nbFM7Wol2k2pcWQpq1P/BUDylKUZi0vUO
ADvTM8Oh6Cn1EyrWdqbOloXBsJ5GTKH/k6FmWXhhc/0tN32WkmBDurXcKRi+aICFAGL39d6Oi/7C
1fY+BM8IK0uFzAL8g4TzeP1CE5ThhF0vwK68uQq1zN6padyvBwchrhic9IcDCHPicQQA1gBOtqyt
eIGho0jIecpyqR5y1YtXZTLV28xA312T/aWQf2J+7HbsTG0boX3go8fzy2aBLz1qCB9WpN63tLof
eLeV9SfcLc1X1csj/cJL7MSOhAMBeBPA3kyIWhwxv8f7slUK2w2UFuEc3KJWdPCtzViMxYXYeGoo
PhzJAamm9g7OZTV5A37MsF1MP+1DYDbYQLbcFRkaXxeGOnGaqRpykOcUaE4Bj9cxdkpDNlw6rtFR
pW2qOt4MFf6q5/f9qa/1ZpS/9/ebAi0GT+B4x9p2ORqALx19pOc3ds/4BjTukEr5H+xGNj0VcYvQ
TtJzPKue9G2km8u3ymdRmyx3HkY5jCuEQlFXERGya+cnePKLUTBFTYGs511pUbGRD/OV3HatzvO3
Vu20Owkgjy4XNjTnh5q/yHF2MYucUO/jrqYK7Czib2tGNQlBxlpWqr5uChpTsWBHxil+tYhgqm6B
cvUKvYPZS7zSf50f/kQOz/jAE6iCAK6j33K8tk0+xYGBspTbW5EoXFQa499OOSHNGYe2laxTXdb5
/Viigbi3K90qSYCM+imVen0oKJHRbUZ9Lr2wKifSCWIBCE94LrMwyDIeVGPUVoNhUXcyxwKZvVy7
QVzc+tG2Zd2vaTujiWMbXftHK01awOcXRZz4JnS5ILpQYoNJuNhv6QyNLh0SXlkpOF4kEjdcoSlX
50c5tcnYXDjKwOMBH7KI6UiqiSFUaDsgQjXeVm0WbaP/4uw8lutGkjX8RIiAN1scC4qkTDflNog2
GgAF783T36+4uSIO4iDYMT29GE2oDspkZWX+ZpjdoztV/9wfaSOhluRsDExeGUu8F1aLzJFaKPC4
VyAPw8exAKxx0Ohz2Aes5u0fZtGKEuPbaAxUlce2p41SnuidIjkS5MPP4KqUPT0eFDdZmpGgJ1TO
3hU1uPS5Tyvk9Obi3dB8OQqXCd0qVF54Eb792MY2UyQ1Ne8aFiJBn53qCCjsGcfUnSghZ211dCUw
HYoFXQZZbno7UJxHElcRhVdIBmV4zFrFQMova9KvGdJlycOIBPKToSH2t7M/N+Kvzuuer4PHedv5
mBs670WZsT+zVHvsmO2HCYm+JzNqukMxu/blP+wfiTcE2ses0nd++6UOTtaZlmpUSUxj+JG6YfVk
t/hxhga9g3gMp5OVkKNCd/UubSry86h1ex3IrY+mfcD+QR7AxHjs7W+YzA7BtoQuVt9Y6Y9JlK13
sZ1cKmsX2Nqd+B+W9HT/wzeOKCk4cgk03LlX1xcPZY8Rg2kuOrdz+kOzxIlvlF51Fs1c/oehGIvS
jQzDZMlvP8+w5r7orZg7DiDDS5Z45q+W4Gz56LFiEXL/uzbCK1jV/x9MBsDfLnBVRXUN32LnaiNR
aiJq16Q/+iVrgwn4GMqwS6R9AuzhOj5CfNl0vT/6RnjVeW7Ixj5CUlgcvh1dp/doerPiXvEHK58T
Mx0fYQroOynz1trxhpKBRpdFGfnnv39jSj5R9TPhdbaak2kk0WGabfMUo2O8M51bH0SllBYyQNFb
1gwia8uC5KV7DVGZCtJwSY5ugSTe+6cNCKZ8XctG7g0ooBNw7IrUvsZZHl+WNC+PS1LvuYNtUG6w
BqMtSFqMJxTl87fzRgF7qhY7t68lHuFw7bT2y4ydCcqMiIirZmofqnCOL5U+Jce2ClVkqlXnEfAY
TUuzV46qMmp41dTNc470vh+i7ruzsltxlzohfV9eXmiPrH4hinQsbQzt1RN4AatlniFFcVKLWD1N
Utzv/rRvXp6/D7c6LHAp80SNIvtaDYP2V9iZxr8c1SE/92WDK3jemOlVVHH5J0QBs3oAPDOYJy9E
HHqn3bC1o2EXEcxkk5is6O3KlCbKwJU9YAA6iu47gqrJAfxW9BHvzngnGm3taJeklDaVZHusoxEr
j+iuOzvQOhXjAKpkOUYxmMf7U7sV0in0exSqKMDfpNnAqMcEdyxiHiKHQdy6+tEArEWZoyw+1eYQ
70zgxsYx2AB4PPKQ0G4KxJDeqq7yQpu0fuk/hANyDKi3K8/MACrLllWAX23/Q2Cn9W2QWlPSoUa2
aqHqqRdGrsKgRpeFPvrx+nEcFeuq91ayA6LemE/48ABnZO+Ew7veqZh9IacRs2pozB5szUTMtSoj
nLPb9ACJrzveX7+NDflmvFWIzdR+EYMQzjWyMQxrEl1/dsp24oVQi507Y3MouhkGtSPmcr33q8nJ
evC29jWvsJ6KgLx+HGtlfCntPbO/rUnkspfsXFDiZOdvTxnOZm0NsCsKxjIZ/DAZ61PTut2HZXTF
QQC/3kmu5KldZZEG8BVYl8g/SDrp2/GGJFeMxeiiwGgcJwu6cCheRKFp5SEtjfGna09Yc1MRciOf
Nr/+oUsHEdxfx43TTmkDdIb0NiS2rC7kLp5U7l83CvoKsxhL+jJwB9U7p30j6SB0wUZGIERiQVa7
xdKzJKtrIyLJ6DBRruLhCWsg58lpbPsxQrnVOzJDXYRmoRd9uf+FKz/516eHbJaQr5MRUJKTq/5b
NtDxns+VqYiDGK3VmkwA3DXdoNw1H/t2BGKs1SX1waniNYlaTBuHD1Y20OlEvR0rID3szUsz2eZy
lnoPGBa4wukvo+K6KbL/VYMSgyaRys5o1nsUgq2Js+DUMHfyv+t+dg+K3KgsD2AEZdwY/SPFOYd9
HH/KkqV78FTASm7aqidnzvfM27eOHZcAnSYJ7LrpJoZOGWZuNylXNVfHIzpu+iXMrQmp7Gnc2YRb
5wCQkFRiIIu6fWNw6NS8WJIACfLUu9QgPpYDSOes+2mHhv7THQztx6SYIFCS2HQfU40X0A5/dutz
USHT5XuOZs+602VgNtJgYRQHrjYlJw8n0RPuRf+0c7zshM6NqwjUAE8ZrMslw3B16gVa+6o5JwBr
vKq3cTaKoEklPQ45mEwBjvQHG6eZUwLUfM9ReiPAUe/hAUV1Q0LAVkPrI3VRY2iVq0H9GqXowRW1
3wwlb/6SP/vSmnFf79xMGxNrElQlpFWyM9a1jgnZ78oTqXIFI/2S1V3xomb5S46Pwc4Kbs0rs0kC
CJYIKYBVKMscq8emswyvWdZMOAJIG5AFLudDPTqDtFhy8WaanDLfe5NvfSFsRp4BLCedh9W1Mata
hzDvSPMZ41D3iCh0gTg0QsWG70zNspMCb4QEsIKsniGFRG8Udhzs47hKaDc3U6VHF69zoKMi+O52
11JYTYmyl2v/ip0s+qNQonZ+fyiXVFwmmncxlMTVFkpx+OO4uiEADV150fCxLo+R06Ke35JmTI89
TN7yirFG2QT1Mg7K1/vhfCNWSAUcqvf03DlDq9IZMkelNjciDvB0coZ/4VN08UPJ/huOiz5CfKhw
wMCly0nR48J0tal8Dbu//1DYl3B/mF22SqNufYgBwtVzWgFnUqY2+pC5vbSN7aEK4We7c4A2OOEu
gs/EfxJmaeAs999vF1hZuFm6KI5ybWpbiZ68yojUM/IlWC1i2WEGpVNWEBCxf0AbIbbVvP3m5ZHA
wEmPMudcY/ojLg58yQdrUpT+w6go8/PU09/Z2ZpbB4GVIbRx4d6+Uqx8rPCHiRTQ1GOPgVqVRj+V
YWjMQ5jiYLnzOtsKZmxCWs8EUxZjdezyNERDKwWgGGOFcVWsukSP3o0XI4iMKvor4fzM5/ubbyNb
4kYELK7z9qQmtAox5DjoHUj7LHPW8nNbOeV5GW39dH+UV33ZVV5IomK/+jMDTF9jZlMXJ7/StchY
mi7O/62jVEs+tJaGjWujLykeJIYeeQ9z5+G91WObrAT4EFiwWwBviSDSjUx8q00zFv7cGIjwhsXQ
P8djgnByZwyVdZgXgbQ/vsH9/KALp2q+JLzW7V8KWVjnj3mFU8QCBWJPp2WD3gDDk0MDSpdu8M3x
HfESSgG4JoHiZYYXaPbiTJQRgLr49Yyb21Mv1Ko56CGKKod+aZnh3DJb/YxNbfZceSnUt/uzvbWm
1Io4y0ij8kxbnS5bU1oVw7Ek0JywCvCXqg5xBpzv/igbR4O8BnwymHV6WevCRV3r7tDYbhLkjiUe
MJyoP6XdUl2cpNB+3B9q84OAN/CPTcBYX0cLfsBJgwdboEfRdJkAXhw06Ic707Zx28q/m2MOXYYM
cRWH8dHG/Jd3bND14LoVp6nxNm0AE5QVfLHK1LunSIury3/5NiYRHS3en+u3YLYMRlF3HEAd11ks
6GZTwSandrOdOdy4ZMF2Sm4BqhNQGuSf/xZyw9FtSzvKRJBGMU8ivpEiZeLoRoWRchFOFy90k+qZ
qv/wguqKeD8gmvcOHyiFmpGdWgeaqF6qyUzRazHnhmeZp5uHOq+r56JRw2uBy+b1/rxuxFI+Fa0h
SCIUR9a3OpoPWIubXhzk6OKfF2DBGPIggJ3M8fxNncSecMLGeFLTnVImOuhoh612D6guBxICdlV5
2lYnHG+xssBh+4Jy03RV6+I/3EzoCkPndcGX3rb1HNxgM1oXUTAPDXiQLqvOuLnpZ+ije+SUjZPO
UNyAJgADtOtW1xKhW4xxnUZBayceQDlb/1CrlRZU6IkF91dtcyjKtWxVCURZJyGoqWpZqfM6HEbY
potosw9hHbkPqP+PO5SbjeOO5iY1Qak7SFN2dfMtJW68Q5/GwYIGcPEBC0ij8SsehMYRB2kYxnMs
RPjdyrsl/nb/KzdQeHTZwJXRlCXnu9mc+HXWukV3OigXtJ4ugEggck6uV/4rfUk/pBOJ57lf6tA4
0jSfEQIG+2afHTuJs4Mt+n4+KEZlfhtaycGu+9557G3+h5NtieQ5Ui0z/nr/J28tDBB7fBI4VBKe
9jZ8pHCTQLUM3nWsregQQdy7UgXKHnj57EkLbtWoQQ+gkyVb+LfsISxNMXHUF0/CmPXnpKlNEmEM
Iwc9KjGvi+PTmLfTCWua5Fg3sXqou2RPHHkjXKJ+Qtec1I8bYR2u2hbPbqE2su9aDf8ry2l4QCPD
PIaImR5mMxm/uFb+KxT1sLM3Nu46XnvUJ8CM8uRbt5WX2CrRyqXhmw5hhw2uYX9ypnFPdWQLKUHG
ghuTidz5LWVqmqvemDANAINlpgUke8UMj3PS9fFZz43mBzAY8a3LleGb1Q38HzCaLHhrxmVZnpUl
Tu2L0y3enuXCRhClaAcFXUNPh/mXT6XfLqlMy1p8eNlbbdOkT4kTLf+zvWhBEgkfqmoOq+/3d/XG
KgNDkx4SEl1+Q0KIRydC+oVe19jQd/Hs/zla8jFu7Kc6sr81mvFXWQBXuT/mRtyRxFOHexhM8M1r
tx0hBTQY+l6XyCh/YDyL6xmWuyd8uyjTLtW/amqbO7Fu4/RydHlYcHAlJW81r7aRxx2pL2QLT/yg
0tThnF7Qa26W5nj/6+TftEr0SQUlmJvmNq2C1TVoN5aNULRJYzvBKu6gdDqyS60t8GKoa06bX9qd
NeADqNU4aS1tePBwGH0/HI48nNllSWmfrYNV2WTKkNQUFLQKMxLfSVX7uXWsEGKQ3WEbf/+TtyYX
aSvZZKTmfJMIW+0EpNWkWDImPca7eKN9baxYHBJj2LPV2BtKBo/fzgd2z0M05UN4TVpRXOpe+WFU
YjzPWjqe73/U1kmkoANZDvEjOI6r2zFHG0IXYQ9nJp+UoNJj9XFpCA7uXGLINbXm5f54m19Gzs3e
lDDXdbpWGQbFtKwOr4aaIoKHwLPan/S2y38Z2qLvITS3ziBvIynzQo/7pneWFGqttp0N18O22sjv
piQXzx5YkfSoz3NFgUXoWuwjPpHstaS3PpQ0HHAyQV62I98uoWdMNlaLCsffFcNJ+kg8F2WuHozS
rE/vn1MqeLSVHUBeN5gsZUrs2Y3hPdUlNr09fdZDa0bqVevdvQrw1leBD6ZCAi4UtNLq2HfxoFYA
1J1rWo7Zp1zVMO2tZueACzwez/c/ayvEkDjRFpTt1ptMe3S8Il0wbbxWZu98qlFMCPrQVD8DzUc0
QOvG9olnVhtALB1/jLRm9t7XW7cGWEpLCh/LJG6VC0VmqixjbvEwjMNQDfQ6LPrzQtnkl5pF4f9q
NK2xCR4z4xvZQraH59uaau9Vt4LCPr9gvYHo4dF28Jyrk8+YIuf2dK7cFlcAMOTf7s/05lAuMk8k
I8Dt1k0uBzfGxKLhey37ITw3wliO9ZCkDyoesjt7dSve0Dq3eV7w75vSl6HPvK0Uhmo9d3msbAOl
GEBuh7gWkz+kzd6G3dhETJ4E04ADu22ORJYo+mRx3atE/7Zgv6zlpQbF2FCJKqMfs5Vye2EMbSEz
45YPs94mv+5P7kaiByiBK5koK5lPqyMzR12zGCXAIb2ynEPTdtlxQD9/Z143lhDGH31KEBbQndbt
NsNFBlGPgWv3k+ucR7wpYRHo00U06Z4v0mtqurr7SdvRBoM+sCE9EeduX1q9512HXk2HqzUmqVH4
Hb2NvxENG71vWpWFeEH0fdb8ipTOelwmM3nWqtCovi4mYjwnc6ic8XlEr2g6j109Z1+VcXCaIO1m
B8vdoYzyp1yLc+zP6bv4EIKWZ3toe+Uwj7jBPw6Vpv5BA7hrTgrS4f1lmcP5X09U6GwkYasbZ32c
62MPJrQ4jHMXJ0GZYSEgy84aUk5QjOOHeQz9xsu875ozztNnhPk8PJeNxNSuRdJmf2hLi2dFC2l8
OOqtV/6vNfsMkHPVVliJ5oWOxp2ddH8pZa2HqKT1bCW3buMvdurOk1/Z+GEHWTfUA30G/EbB/Hm4
Zai96AAgYcaFaXNeWQuO2a75LLxZpN/QyDPUnb2xcebg9vHY5hSwAdfHe26GRfTyzFHVUg7jKKpA
MQRCWIW1BINe2O9PlBhPAp0QNbpVCUlIQUNrhJ6KN5jzucTf46GrAF4NqrdztrZ2PTEQChXNctQN
5J//lid1AwovKM1GQWyZaXl2+iKKDloaue1ZT0Sxh0DcSCe4+aR9A7Qtmq3ro1wDduDtrFx7gEFn
rsfoT2ueWl8g33wUJm5/VI7HnWtw8xv5W6WYLNim9cmu7QZHGBX2fTGMbcDihc9oaNkfITp3p/uh
aitYwj9HIBdNKBp1qwuvdSZzHtuGvgSAlYGOkB5RtLCaxEa1pxHu0chw4zskmWo+QLdCjE3EjlFf
7/+KrQ8GdyRbrlCOb+59qOk5RAmqhVU8Ri+gZbFqXBr3a67g3np/qNdLdB3K2KXUzkHMgk1efXGe
NI7Roa59bUgE5z96ryh/0g91Kr/KEjM+Z9kyzudeD4vsw5Io4jHCirj2RZ/a31P0+J/zrPK6wMgs
pTgimmbTvbVANEFBUkzxOYlsjCbx63ISX4n75qXOitQ9jG2noj7WpUp+wIo++QvshvhKqlooZ8jY
2gM+R9ibjwicfGiiEPPw+5+9McNSbN6TVhXAMtf7eKImp+BdqaB6k7+kqeFdqtlGglmdjJ213Lj8
pAYH4yC1zRUsT9SbAyp0D8EGTkyKASwu2MTeskp2lnGrkkSpmVYjjRmiwbpHUVaV6TW5yTIm5vRY
lwayGJbU8vY0plgUpvl3BRf/NNnp93HAEDjqtV/353QjyPITqCIB2t1Qi9F6CpmFp3BMUQO4Kmaa
jX6ZVMsJoJB21tIi2gENbC4iJSR52ZsSff12atvFTsesRXkkBd7uF+GQHUxPSS69wt17/9s2V5Ec
mLD3WidbnZJ6mQxh9YZytTD8uaLuNV9Hr7F2gI5bo/CwloAuqaq6LgolRY1LzBgq1zYyZ2xaAMbr
HRje+9+yuVckSA4hVUrqN2/C0lUSd5op4Kth4wQelNhrMRnmx8Gm8m150/I/etaq7ZuDZz8aubXE
RxBg9uf7P2PjKkFQxUUMj4hODWN1lUzemOMulFDWT6f4OsMyPQx9I06kpig/e1N/oW24J/e3NajE
KgE/AFsOG+PtlqnpTOVmNNLljiO011UlfDC0tnjKUPHEPKGov+h93Z3vf+nGpYJqDBuUQCBNPVYh
oGnrxJ4mhE2iOKm+aoiTnqKuBqS4GMlxUpr8wwRR/RBP3Jxa8V8YGBJvgikWD5zbqo2KRpXUZuNc
0uR8KrqqOGpe9St0qTRK0u27jwp1DcAd4NBh4t20v4TWaZWut+E1Xhz9T8eYY0l3nXfO/s3LVLIg
pICLBDrzjzxKv4XVWa+7uqOrcfWq1v3cDE31sff09thnvfNc54YDCa8ClAh+6d0PDYaGVCK1HCkn
k9O/HRq7tFDg59BfpyHuVX+x4/pnGy7L7DuFFe5R5G9Pq5QO5/FNS4p2LW2Jt8NFs2sukGxxgxnI
oxElKJUMJU6xRB8HZ6rto1ZRCD0sRZXO8A2rTPczfSzIqS1LiB08y8a080D26FlyeqRQz9sfI0Rn
q5EoBr69QFo2BbifnyJm45uoe/e7q9a9eY5awxlpKlk8Ju6fpI3hqSjLC4b0iNt0FYb7BTXVkQ7/
lbTFOJQdhSW/W+zWL9JkeGwLUJ1VljkPep9/e//IEJ3ly5K7/KZZ4eGYRJGlGbkAwgaNkir7oBZm
PflmXowXbYncD01T90eg1WFwf+hXt5Q3KRp6T2AbSbhpEZGurHYACmV4gHjWeBWLMzykTWemx7kI
9aM+xMtl0lrlsRK98cOb+4GuUdKehWqEfm23i+xhNj5qePE/fVjsqf7cRFMpRMWFz79ADtmGzAh+
O4SlATE6Fvpw7UfF/or/sIcC1+Jc4CAsfzZebLz0Zja+3J+OmzSD4huG7xQUGJEK3GoPVIBrIqvV
+2uVVap6Qt4yu7ZOnHwcvVJpzpAVzT3Lupt7Wdb7TATO6NhIPv9616PnrouoGq5ewbvX0pP5pFIG
P93/sM1RwA4hhsFlcQMV69rGLMKwHa5N01t/o/dffaS8YPyHUXijcQuBF5A9krdrVpuZWzQJRYtm
dC3EmqcSSx5vr1Ow9S007B0VlCzyEWvYWztbZjUP43A1O2U+VM0c45wW72q8yFC7Ohn0s7GuAtCl
kcuvMsCqplJhozVwNUfHvfR6GTXHIrS1TyKqreRYAY73fAog1vOSlOUnfD5L94j6FbYKc5W5e1ff
zdaEvQGOBBVzEho6CjJ8/X4eHDj8jlYvUpwg1X2joOqCALlaxr7tlbpC43ua/33nrpFjUl7DOQ6a
502TravKeGgBgF0V0tNPvdm1z3kVjju7ZvPLIMvChOFe50J6+2VYUFoWeqsLKQyyvaWJfaPok/oL
7Vv9oiWxt0flv4n09MM5avTVSNLImlanPJrQ4GbV5+uSmeLkAWd7dIpG/DEZceVPWuRcdK2sr1GX
RO/tIMqR6SXwH+4YaslvP9VOaAaBAlGvilJXZzM3ks/mTC/B9pRuL7DIv+vN/pVjcZ+xehIUu34c
ugZcza5SlivQZvPUhN782DV2/MfYmPke2/E2kWAwVO/gGZH8ksGsovVEhxDZOaxxxkypvxmjHn8g
H3WTcz42g+cPJhpkftda3T9j5JnP7uBNH4WgIriTQ9zEBto0Uu2L2ACdi5bN2wl2o64asD1Zrnqt
F58ga3RnkGBoRb/3YGjIGvHC12GtajBX3g4z5F1pCYctywYLhR/VKF8cPC2a9t7eW9/z+0Cr2yHV
9FypM2O5arlifhDNUJ/yNHs36opZ+22UV9zpb7EFf1HyQzEvV8jGrR8Xw/K5MsU/ob4MR/Tnp51M
6+Zql8PhnyU5P5JVKj/6t+GaBanHGJmIK3pYy6nEMCVITHO6jGKp/UJqAI05ReH/sGS/DbqayaKY
NWsxh+XqWpN2QXkof4jqUd/Zf7eHTqNAIuFQFITZhKvQkmKtY9oL5wCP6/lTrM/1qXMErsxQHXaG
ut0aJOxIdEDFREbmRgxdUUTcteZgXAsljY9mDILH7Ns96tvtB8lR5JGm4gzHeBWxZMUSzCFa/ThV
1wd9zsbDaEzVH0lP9f3+Ct3eAwBW2BgwCICO3jxlhalnYZqoxnWGOu27uDqf5qV1T12eJ8cRNO63
++PdbkNpgUniLTkTMJr0t9uwY3dnkN3xKfGy4YKZWP2zLAXavVEVJSeRYcPtA2VVdwoxWzMq+wQo
ArJ61JfeDltCEXbQiTCvADnjI0i94ZBpNMtLxVB39vzWjFKLkXAKphUI1tuhCl5ytYpN2bXO0jqI
uz59iWp7eVxwL/nlzZRsd+KiPERv7xywZiRN3AbcPDdyyxbiuUkVw/4csUT7C214p36A7A0hwajy
EkVkPAqsS9bkePNR6Q8KUy//ub+qG9Mr+7lkSaQTZLqrmyjUxzarkgIBrhA33d5zMH5MQ+3kuuLd
Omn0RDgdbFqyw9vG7jzHdKkiaPFLacQXSHH2cWFuTvc/aGMRocZwKACoUktf40ahgFr5QBglW6kd
WnMWUhqV1R8hjlYXfDVwNL0/4Cqw0InlYkO7hBwT5A8FkLe7xgEFUNBhygIqK+6jFSJX3Znx3vtu
YxQo0NwsIEgAGK9f+1nTY2HaZhl8nbR4xoKyOS6lu0fyXJ1x+S061nmUcXR4njfNOces07QC+hmY
WtH7WZ9qJ0Qt/nYGbal8c0Z7xo9AQuzM4OoYvI4KIIZHHa0z+rirjLbvOg2WRZMFo5UUf+JL0z4M
Iaat6A6L0vPLtJY04j4BNY7kjvEpdemn/ZffACuavSk5DGvopWKY88SlmgWoN7tfLIOEC5crx6+j
UBzsZGmeFMWrfXsW+ffMbKqX+5toa+J569DO4zHNe1P++W93fJXR+h3KpgxoM6NwOY/Gj9Cxa5/8
rDvoil48QQ4j6r17VANKPfIB9OlR4Vlt3WVsptab6zJYIJt9jjpVv9T21H5t1cl9ElX6KwGD8f3+
mBsbmf1Fx96hyXVbvdHKIuuWZigCr6yNj3Wp1H6sqNn1/igbWwr4ARewTq0GxP2qToNSEwC5WikC
DZPln24tRHoa6zGtrmQ2qF3lelSUuBpFwvbT0kPepGrDJvl8/1fI+fstvsuNDY6N0j6ZPm2sdWtr
7Fyvx9K5DGQx4XtoDv/MxWz5StLrf94faWtWX0GHZIgE8vUtGWvVglthXgZ1GHZnL4us82JM6eX+
KJvfQ4x7vSooLctZ/22Xxm0SN2azFEEreHrSgmz80ggdXirKO+FOr1OHswclBYg+0g377VCtZZWi
wAUtcJxJ/zoaGYzQXuHsPiEGLDNgvRzsIBKxqI4UIq38/UeD0gyVDPC5DuX6VUxCJwYkbdJVwdKn
yrHthznAk7E/jaWZH9HvJuOZOmMn19lYRUBIjqFSRZc6/qv5HUUZ4eU1lMEYqcbZCPvS96Zxz45x
YxVhxdADkX188HOrTzMQ5uetHxZBrGWmnyZVdakMHRU6RRlO9zfMmqcml5GxKIiYPKrlcr5dxjSj
dq8qnPa2jpvpYjRh3foY4eSfshELunMF8PwxspthPg7o4aSPOow95dTMTj3i0usVe2KBW1OMNg+m
8dDj9Bt5xymPo37RZj5+mIp/an3sIMPjF7rzZtschvsThBWFtxtd035q05p8pwzSum0+R2PqBBjQ
Ksf707uqzLzOLn89iETZB7kh29dJpjeTVxeBNXip4RcUM+2jkfdCO3dRPD6Yc4zStBgUcSl1JCB3
VnfjIz2T5wD1cChIbNi3i+vh7xYp7dIEtD6MPxWrHB80r9d3pnJrD6G/TEIuxScok66GodMw8i7J
myBSTPXFU5rwY9WozkVptPZQpaZyqHDOOwzD0p0xb/QOejrVf1pKnu48ITcODj1aCNP0LDWeI6uY
lEx9o3dx1ASgQIrnwbaKb5SJalQUo2En0m5NLZgTXqsgCfhH/pTfIq2okmXShF0HPT2t01BAnmMP
vbMFK8FKJONSBwrSCZnfKhJAdw4VXsppoDoF6q0ZO42vGb2BM8r1qZ4pxbefIj0c3+kr/DoymY7E
JkACvgHLZwWpkKghBlKvjL4YHbxv6Kn9DpH6Zhb5PsBDXCAUY8krVwsWek1XuFoq4JA5vV9Ae/SL
ud4767cbVA5DtwD2q8EDdb1B8yxKyFDDJIiGmjM+55AQfKvJvep5SPMxfNHjblEfxlFvjfOgDglg
9twqlBMdgCV1fQQ5hB7cDw1ruZbXGZZtUUnI5YGyzu3Cqmh1J25FUFSzMXFvqaSPsxnl9EYnNtxJ
zcM5qJpycfzYFd4/Btlv6MMPU8WHME5kI6tLU19t8OP0J9tof2gz5KQzZnLxn21TpQWCSGmyx1S5
OWRMJioQYNAhjJJirNbM7IcixscpDVCBmT4Iu0iCqcxwp8xyb+e63RyK5AI0NRIiN/FL8WgS596S
BrCR0uvSxro/lalzTZbs5f5qbI0kreh5/AJUveHbRnkJhC3qBActt/3OaLogCycDYYVMOd0fam3q
9brw0F15xslCFFHzbegYUCyOMBBLA3JN/d/SpE8Gdc3wXhQYXTOWx1n+s2YNfgqhpuLBhnXr+lrU
qz8guTXZoW5606C3nSr9k1UN1ucu6yzl5GSJUx4m3S3+VsPQ1PyhnYyvpYsXq69nOWjTMTLmva/Z
nLjXyjxyJLexX69B8tNwF4EzYlAGhlj4tdrUh4HGyk7GtxUseMIj1g3hm7O8SlVwuIwLcMsiMBMM
gJd+Th6BbkXn+8uzNQpXNjg36VFGyejt6gDI7bzMcURgC889ihjZozKZ7eP7R+HkczcDdLl1L8C7
dqGY3yeBlc/WEbs54wzv8J12LHKnEcHBfkiwq2TtvP2WBL5KXOJlGYypHn2aXFS5LbvP3x/EGYU8
EkA5KP11k3lW7LEw+ohR1Lk5wUNKz+jEGztZxsZGow9CBUyKtpOxrsJOo3gl1b+UWFDUs3NyorRF
eXFy3cK3K8x7drbBTebG1Ek2iSS2kkOt7/c0j5Fg7BYRAA+Zr/3gFpBIMlh5HjbB3yYtRhRcFcZf
aib2XlZyh715lMqheXhbr2HvRi2tjR1bFlREUHqNcWyMqFZgPmmLcZ3wr33S4mn8WgB1+x/qxc6/
tWr9e39vbo0vJZstHuYwvNcnwA6ttCgaLw2GIi/nM1mf28Aezno3sL00jTAPrJvPLfC7/kTEwuzA
WNy03Emw5HquZwHxWUALCAreps4ZEqEG7itpEKtDfjGmlkBsAt360mmi+CNORaI/1Ga7V2Le2GYG
pVqeH2SS7LLVNkMQfUT91sKWdLSM+RC6RW35CdVvsLfQGN5/wfGIJNDIkhLv9nV+ZzigMayiCMp6
VHVfwxn7S+3W0b+TMdt7Kd3GjL4ZTH8bDVIzrC2rCXmx92n+QXFFdESnX/Vb8aII9XsZWuXOIVqV
emX8QR6AVgtKuITU9SHqk26svcpMAwvF6MFPMzH+2RaoDeNAnaiuVFLKp6f7u3fNYX4dlOa+JRv9
FAfWSNeyRc5zwOk+yN16+YzOe4T02DRf0brDRNouxvOAbfJxEraGrWY5HMA/NCfyx+bvdi726C9b
k87FCC4dFzUgUas6F7snmVrdJbGwBB+sDv3D5LnVYx/F4hjybgIunuJyfH8SNi4xGShJqynZonK7
usTQcUoLWynTAE/05XNXAgCrVcX9+/4oW8tLJwYKoRRIsdfZOxI9OKp3JDJL7CrnAmfqM4oE9R8N
6IMvKTbpO5fm1tnkjHAsOS8c9dV1Znek562nMJcG9eZhmcqTFfVY1Nj5njj/9lDk5dRBuXTWTQp1
sieMM/I0sBvd8q16+rsyteUwe9aewcrmUkF7ASRIh/UmBIg2UZQM0H4Q96J4VB1lfAipre2UWzeu
M6koShYtWWU3wsqe2rS9M/LQwtR+GT4WYRtN/uQlS31KUOVvcGGODP3ohVPtPBRxGf/v/lZZa3vJ
U4luB5EAQSRyq/WrYTFbx2kXUvm0cBFzBDmuXiMFrYFAWZp0/G5oiZN9K+oSW2eXovroJ8qM+rzf
eU75MifCNo+iEk17WCxhFqcCJ0377FWetuc7trEg/FIPcgB3wC3/CZxxYcQNZ6dtedWkWZJ/oLix
c3S2BmEf0xaml8kwq608hCbVX9DVQUL7/sLDJvWtZa526iEbB1S+LdnE4Nepla4uMxSEikHKggbW
2DhftHBOPrbWlPw1V272UpOr79kFbA0otZKoF7x2LFf3mQOiUYnzIQqUsqyPXYKWZjdF85OrLD8M
mt+n+7vqNbVcJQlk6vRGQbrKF/6q8lSF2HWM5RAHXV6Xnw17iU0fKl9sHel5F39oYziUT26o2nAF
6Xhex34ZKO+b4/xgz4tunY0+dcWxkC23v4TIjRxcgIjno93lg+GrcxqFh04Uk3noJ10DS6wZcXSy
vcRIqWq7BnUYOD6KX+RCUw5lE6UI6EoJnnOm5uXZc4TSPNSha3R+M2XCOObCaehag790zo02lcn7
YyQFcRIK7j/el+sZKfXCdKGxoiEzm/NpdDFQgmxjHMOunXeG2lpsuqrk4hxrWaB6m09k/NFIeRV+
wOTNQVjoxZ9dV2Y/4S6qhyRV9P+yu6hlIgSCZhQX+2o7h/AqzP/j7EyW40Tatn1ERDAPW6BUmqzB
tmxZG8K2LBLIZE4gOfrvqv43bVm/Ff1uuiPaHaaA5BnvQZWYuq6OjvKy825Kx6ffxIntct+t96QP
3/pGWXgy6yd4nVypfr+/XTW2BryDh6xtT3nlBWXeY87zTmR+I9OAk0aK6rSh/nM7baNDXg5JaJ07
7mxD7Rqcq0mN00cEQZpPf/9c3rqhf1/q9EL/NbOEIIY6c4yM0oRdXeZbjTpGHWJU/8NVYBowFAAy
gYjS71cJw30Ty4kxU8pxTBvm4ke2eO95gL6R0FgaAjpE+u3EZH4VQGUlNomPQ3lRRB6GII1jHaCD
V2fQat1LFY7iWMbSzktJzPv7/b117JN/UHk+nA20QX+/P23PLrwjvjC9mSqb+OSP3SKdNGm43XVR
Qfb3671RQTK6xCzypCVCMf3q1CfQwuhDIyTLfGPd+5MTnzWM/85MicMcGioS4qx5DxD45kVPZg9s
hfjX6xnVzLJV1kEsLlbHLQ7Nui+ZHkVwgSRNlC9dMJ8nzFTfqVrf+BSQd8IMEz04OKrJ6fz+63xG
UzgUljWhdxO3zk3fhDPNbqS/WEvinf39ob55KXhUoHNJ83ziv18Kw8ZwiSX5t62q+EyHhUyVpcqb
eFie/4cr0eMBIScBB68JTXWbqED1KLLFwTDozKkwUGDB1qlvClvM97DHr4GrpzoLgg8FHt8eOfgP
/YCtFP3cCHExzVpf+7HVnEXY3XtpHJfhp2lFze8QqH1XmV9M/pPfecP1sCv13nr2//NDTssvPhZW
i6+ObdkP0dBJ1MgrZ/By4QzNEeMvfba6PVamS2LRAw4Lj8Lp4gzVLKJSocfD3x/+G9/qKTqQo2DP
0YS5v79mWD3tGmzosU+NRkqtjp6V505IOjUBg5Uw+h8OsMfSj8kuQH4me79fTnar7xbdyUr+NN/L
u01X0BNn8WMGH/2eMOUb0ZzTxJ6LKTID69dLja3bcXnpeuu8UuuawcwbL01j2xd/f4JvfSgn8OJJ
nRVc8OskaNQQ6kBC/t36alryALzWuWmgdaXLXHnf/n6xN18XfRD6Oyexs9frLrHaYde5MA4F9K0g
a+eON1c4bEHqzsnXnb7gnTf21hWhICC4xaDL/8NIq/ejjdwChx0mAjr5sa80MIa6LG6kFZo5D6SK
7HcC+lsvjsEIK/wTKPQPCOrQWzRqUpcXdVXzGSo/gSQQvneVtyI4ZRl1BZOHP+fYBdwiVnuU4mNr
aYAYIebBxxHC2hkq8/PVzBYC33FPBMe/v8M3Dsxp1Yy+Jow/yE6vqsJkZbgkWptjGdTOpRBddWi8
NUoLYAPvvLzXPj6nYBeegAunVRSs5vD0dv+VMFD93k1SL9XFIkplH11VzEOuWlnsmV7d0fpSrMEQ
nnnKVdV5GwbWkBXtBDLG3QugMXZtx5/sWLBHLRuvO2+0Wh6kmurwrA6KwH6ncHjryfz7176KiKNl
ajlPCm0RgCO5bxbE69bZTbHU/I/e9v/vwYAXc1Frx63pdeMnp5r9HTtq5j/78tne9i7rWlbHnjUN
t53u/XyaZ/3Omz+92VfN2IkkRQUJtppu/1Xzh/TyOHQjNUPUJvX9vDomDS1HZBon7SwOpZWjgeF/
4/XY+aITdf/3g/fGpwwq5yTMwKzxlAZ/PwxLJ8J5rUtxEbqt1+blKFmcxsGs3GO5YcyRGjvS7/VA
b5ShtAeAoCh06Upe9/EKQTKAmLgpJJZbXTm6m86CdW3S3ZIOh4gRq4MFIFBB8R+pN/+8YoozqiR2
LgzJX93uVvZ144LBvLD6IrztIrtn4SeczK3H6J0X+9aThXSD5uEJjMda5PcnG5kQrJ467ULq4lTS
D55zVGHjHsOeyWVpD/s7X8pbTxUuBV0R8ANIKa8uWGtVeyAE6wtRLuXXdWp6AFdDfRgDx0SX1aST
LiVkJmd075Z65+L//O2vzjFupRTa9HyAXV+PqgLtFGy1B56sFrWGOGr5Qy7hcYhLD9GT8VDW3cK+
cylF7s20vGxBhO2moxe3t5aY1odytIDFNqU7tbdQTscg60unuIw8PTf3RVHN98kYjx/Q5MUPte/j
fj8b46Br3/ki3kg00E2hMREhsVF8fTi3UQw+UqTiYujr7RaTUadMNRZUZ3//8N66TMLOhP6EhdEf
UyZoTw0KhFJctItlrmONqFLrR++JgL4RPZGORTKDI4iW8ut6MpyCXYdrqC76ANZL7sFAQRfb6kHI
+YyFn/5+T+4bRzBGgwuAD8tTEFSv0tiCyVPfnJYlhTfF5Vkx9duSgtByP1XKX3UWir4tU47p7B6N
a/o6RZ8zgWE9bUY+KTeo9zPuo5K5qY1+9tB82zN/c0d5HnURf8GmLBTodRIX07Hby+1+hZqx3vq2
KNdPcxiWTea3+HlkeihK6xJF24GMtWh55Ze6vYfZtA/vvMg3HjFMPkR0gN4xZHl9XhBCUTrSnqJa
btWeFcOyHr3SF/2FrvnnO2XQa6r2KYLhkQr4B8YPfNTXl9tlOy+4+/GIq8WJM3SupJNpZY8qbQNZ
6ky4s3qaMU/sr22o4/axL616TcMyYsAErnSKU2sZHc183kOXcd1VP+R/PwdvPRIYceD6qekRwngV
ZVvbUfu2gLdv65j3b/f6zNrMlAZS/kety38eB6RRYJ/wyEB8v7rU7HdC4OgiLxBKdc4QQ5t/Fqpo
M+3u7ct/vyvUo+F6nLar7Id+D+jlabvdIwFzYc9dfGYaL8xndE6ysGk///1Kb31G5CcAcoxnkdR9
NSxZi0Y3+6TkBdOYJ6mq+JCgPpnaiKbc+8m6ZFi5NPnq9PU7rcQbQekf95+TgywguNfFSDEHpa0C
nmbXzf3BMyb6YAB//ff97UkVhqkMQl+ohryKEnLyZTuNE8cDu7bzvbH6g9jw+7K0856y+6k6fJWV
uBTzSDITEKXXJV0124Vy7JobiktxKdTaZmNIR1Zp45CALJFB8e8e/v763jj+CQgITghwhD/xzsV8
MkBZoM5UZpwAQ03FVe1g2NZF1TsgkjcOyolniIESNcafOjtz5SYj0bi5WDdr2S8SF7neS0Ew7bPB
22B37HW3bTcLUNPwU1nGbvFeOHqjyjltYwjKJJg/YQ+zGZVddjYEHtuvfhYWM3u8pEX92QmlHNIp
CtVnxLqY1CL9V4cfLdNDtBmpeMNUB3516854eB8XFBmuwHhhLNuvZemnsoBee/j7e3njMND0sJgk
I8IMfj1UqiJ/0XXDNq2nJDsqdwvTzm728y7w9kwq6vui2pZ3yN5vviJAmnSTzJfYMvweNeK+W+0i
WpoLHUnvm5N08sF07Upf7otjPc3NteL5kt7s4OLvt/vWMIkKg6+YdEzH/PrSTI9Mixlkc+FGRmDj
raBipzBV9jqTSLEPOZlGSgRFur7NlqVxPGzuYg+K9jJYH//+Y976JqAAnKDjFIcsKn9/DHPr0TtH
gUR9MhzilP7efaxKfzhZt9jz9s6bfiOOwZKBJMMs9lT+nH7Nv1pcumwlup4EBPQvguYwIcSIvlz+
3++JepdpxIm+9ocOUUm9wuBQcxXpRPeAaL1U2KY9lOTFd27orc+MYpSBNjTs00j09xvCfbAZrDmE
wRYUzXFSKqoybxPR161Zhce+QLcP//XmYOGCIwJPRTFHZfP7FREFhrSf1OrClYi3p7GPuyHSi/0c
pN2OFfzfr/bGUIJKmO0ng+WQcPaamNL6jAGtgjgSLzGq4rqr0ZJuVdB8wVScTsZXUzxkMwTB/j7p
VlGmRZEAHzdjYJljSCI2zIfLpTi0a1iLQzj4a3sYWncuUmwoBv8/vxAUi5FmOlUdkNted3fuhK5J
i8znBXTy8VAlW3CJnAq2yLHb3M7JvL9zvYDH/XsigyXMdhKMDtShP8w8wNP1zF26+qJAOjij7Biz
OsbWofWW6Pydd3HKv6+vRfXBgJRhFDSPV/kZ5TD80pxZXhBUzJQLvSDIHp5kqVNUJOzPHW37t0JO
Q3fco7HSmYGusaVwVOsSrvTQN+kwKxFegUrfLuVWJs+AmEaNEOxmw2Mo17XMobqGa77UK9n4nd/v
/vn7WYj8o68JTJRl6u9HN9rRwI0GAFRV5Ix3BeO2H2tBXQfV093DbCwC/xeNYwILSiVEoCby60+q
aZS5DluJRrKAT1O9U/T8+QUjU8P5BhjD4O0PrXKep8Zp7pSqna7/7FRWmHprkhwWtTgPvd6+/v0h
vHG50+SegEuN9afmfGXZ6yqXSsKcox8RqJbf6HoH0JSEDHX8vX6PNfNncuXTpSoGEBC/gZWpfUK8
1QRgf6q5+rgKMNmbbRvI+36MNajR58id1+/UP3/GeTDNCLJjS0TByk799zcNG6CDw9YsF31jD4c9
nuRJZzp6J5GePrE/jxQrU5paqhz4c683X6GqCntpZHIxlaMnzkJYLOVNa6LgkDjGEqlaMTfPVrFF
35x57aaDCLYpypFNWEyqYmt5xoSldU+0tPBx3oLyti+kUDfBMOGlNjpqGa5hlcxTtrab6Vgzj6IE
0uOW07EwBWJnQzlvy920tjJMqx2f8WxrCon7sLbViOJ9lHwfbWk9+kOg7hRZtmSM5xaPcVmKPQ0l
ZVUO7NB62VE2M3m7L92No8r5uzGbVNfJvm0/A2dZaqgRwdJmXgOvI+NWhExR3EMzEMDY9OX0CYt0
YywanA1zIEy2J5Fp7lAqk5/tVjWPUe12j8621+NRuHL6ImLm2gen2vc9leO64gaki6b5hUSM6C40
syErjRMp1rQP8HT9tBbtjIEI3MjGP65ryOoksbTpv5eVx4zQmCH4aNld/KNakyE4VNTh69HFma1B
RqGZx+vGYlV6raBLlbkONtlcaWUZ+wrQuOf9WGRSWSniSuv+k4jWoLY1SBe4urO3RVYlRn5QbmiR
8caxd+5kWwyfVGAV5QJbZEvs530bkvbccofV+1B7HbtZrIA32yU0R1Yrxws8tQGmPrux0GEGDqvd
qHe94JnNQhte0cCbY2P2Ycr0ySvnfGPitJzLeJHPonD1IwtjKhUFnOFB20hwn2+S/yEFZbm2eT0b
d0tRWIwwDgJz3+OFJ9YhA0BUvsRt7/kZfMd6T3Wr5FNnyhVytypXlhZDHH9E2NiRIMKU+DoERT9A
MRvltxlFV5m58URNbkh2CRg3gHsHzEfUkILmcfZU7RKojhzbBMwVjPnnokR+LXMcwB7A8UtT5uDU
Epkz7t2+FEY4N5Qx8zdARHN7EP3UjIdFluuYjnjd6TRE7l9mcYLUbzYG+/TCNx7kC/CKezMlbZVW
Zg6vrVbHQO0iFo+qcxonoxNpsrroQ50tiajurWlE9jdAT1mn0Pz1VVPHssNssxu/lEMjr+rAa49W
q/ofxgtVcnQb4/T5hG+GzBJEiO+ruQvr1GrdZcs4/k2NTSKKLum4B9EvZ/GKxx2nvMuu3qrtAKsG
b7DWlp7MZ5s8cy2GwYVc0vT+pWBe3aV2v05XuqoNyN2oLO6d3a4eE1KoRFa9Kj91TVF/toNhfxJW
Pe1ZUAnHZLVblD9xQhJWWrmLrLIGlmWZWtiQmbxoojY+7515++K5g3eX9NLTadWVzZet2YOHpPT1
mu2DCW+0Almaiypef3a+ZdxULx3zyzGOOwGDS3tQ/6e+RsA7UpWdi24xOk26fbH47zo51LEeC5wm
uvoWgdbS4c6qaKhzPXXBkHtmqsxPaHt8ylNSBSLv2P/Jc2se/GvFyux2L0SSKxjqKJlgOmlSYIf+
ns0L9N+8Y7mnUoV2X6bktH60vHCccjOv7q1fepJ/BO2Yq36PVbbtayAylej2sWpG+YJtrgdtuO0d
3q4po5lT2LZ3g8HVPgtMpb+KUk5lNmyl2lP8T/hAlnGbUYYO2uFHE2B6lRYEM5VPONQWZ7MIwy+h
Xa8vUxjLL16rm+0wh8scZMkUirugt8LyCJ4cIpBpB13mQo6BBqLFIDCn4E8cqpyymNK1tNyjPzWq
PPM6lkjpUk7jh61x7YZIp9aHwnUZfrU+dXPaRbX3s7KrUhzMiGDUWdOYmNEO25dv3t7WIo8ZlWHX
igjcw2SJQmeqCoOvzPfG+VBb5dil8DL3F4s974nGtsV7ujuW+YrxdjtmSWmp89Gnqc7WoXEQm0CX
tclDzkySOlbf3sFxqx8BWIABW6Z52dIkseensiwGzJPazv6OX8T8VYK1QMJgcpsnGZhwOJTI+oVp
ss7oPkYV18rqqjpxLGCbBWldVP3LWgEhyscgrNVhWbYoyobYlrcudIB7B1bCls2bEDOma8L7ApOb
GaRd6bh/KGY7nEGkLe33/QQw4XN0rPGwly3WiW6E06DvqNnOcXqbxyyOxPalh6VDaYplbYDbU4tF
dYO2JnoouBg46T66CGcytEXjN2z3PTrE1hqBwYks4AvgVBFR9dEPvOjsIiiOU9efGH+RX/FQ3I2J
fxY0jWtlbe866lCvlvuF8UA3IPa6AtDTXec9TypJPsA+gm4YGTgu6aA63eJtKc29ty39ddCIKUr9
cgTcRIpsbo07mge/a/aHTg6cVYTCwpe4oI47dDvlNLGjcS+3ukHzVY5lPJz5G7Z1adLr2QCrRA40
tWrly2tvWPyLqtTie9kRFnBHFKLJTL0MD5PvieasXiC5LIz5u0ukePaB9Y8/XWz95HzHfLDGHqPn
b9CovVeEeW2Xh3aM1pd+2T0ktSH2ME1WE2HQnrrkAySHosyNNtHRcdtpyLwiCNsMzc/5V9AWMkj3
3hbirDZzpPjKyuQFEveIhSzRxEr3jmyZKWCAAjPXCitQdtDqRVfhslNbiI5ZdCd9kzrACubMKcdS
ps7aJreiFIim2CbYMiMxt0p9b6gfF6nFr6531yUvIhUbptpWeF96dsf3H1h+y8ZJBhQYqJoCUCKx
NgPvOfV1O93usaunzFAyfyws6HBnE7H/QodbkeSbKiiOezKRy6zQ6Bg4dYXyLVQ9sm4YFuNX1+/c
HRBO2XwezZ7IQ9sBgE1xk4pve/QGljzaCs5k587bdN7AVvvltVZ711gthjqB8tWalXHcN9laJ8uW
m+YUtdhimPut7KrwvHbr6gNSVdhXTNj1gecIxuWuwUHCHE0Hyf+MKGHfxTjCbxQFjjl0WvXJDS18
fY+9Bb3v6A+RytvAAHUz1gkuQb4xROS9lP3Brmw5p31pk3ZwbBMRgjjSrq4tq+y7dB472WcrZAvy
47L1fKJE+1/tPtd3yKXR/Tu+wDMWV5LdPd/ndntOHF0ep7ANEr6Xefvchaa7EsabP9u2Ig0iuc/+
oR2moUg7lwib4Seh1lT5NsnfahpkUuII3EE4ruE3Gdd8YfY+epdFreKZO2D0mRYjQTlz5Nrjn2eJ
pUtLtws/0MtVWxohYNvnfu1p+7A3netmmxiIi6O3BUEOSAcYkUSdweUTSeJbQEA4c0SFKJrUWk3R
cvyEdT0hSqHSfpgW/rBakttOsrcjz0S4Chdrsq7HZWZnyP5MUnjVuAb86t1AVzDzKWKBUyqMSuXk
clYKo5tn/G+3Aqlk4XxSqi8frEAnj9Fkk+RLSUzXNTZPx1WIYjwbcclEmih0nZEJdW91uNhsocWB
by1WKGHbPS6JvfRM7hp9ju+raM/lVnmf1ailR//hVF7ajy6YxkSPTntmD5YPoDsAo5Gz1UD80F7b
4taPT5bKwmdTDBYpQOqSDkti1mlcsZ4JVjUzGmQWMtAb9DKdWmHQ/NBuu4/nrS+sj0rZiBRNANUf
nBNAJAtGBNTSOgQ+noKOcM9bZW3s71CAxXpsW/WnpOoHO2vmeHmabKe8FnjJmKwZPTmc0yc7dQal
gkxi0ew0lIfKvxn9omU3GAvncjWWsx4VsLsplfGqPyOTEvCr7UBi9GVC+6np6/pyDYu1ydoIsdJs
Hvrt6wBob06FM4UrRsDetmVCj8ucIgNT9DiOr404OJpCPEtaOpuco+q0Gauk8ado/AW1oqSK6pQs
Y9kfHAsgyBXNQSRTF9k0WqnFVR+HquqmFOkf9ye084ASJGkRq46GXh3WuuWQ+Ri1rCmCH8NdCaSx
S1EeKH542pm/7L0at3yj+Gh5TqdOYFSbGvPFNDOD83hrxrRgaQn6ZhiqT1O9J7cQFsj/e2jG9Wyi
TPLTekjKn/PgFd9ZezoqC+LBXrKw8Hsui4zwTcce6Xn0AypsYYcfFYKBY9paY3NT9jYLWNMG23cM
hVCGTxx40Jnf9dOaGyqvH37gjF9PCmPW2Uo98mjtjn5BtU81cEh1fArSysxpQ/XyXcmF23MnszBd
hgdwU7CPWc9cS1Y/adG2F9lLMbEQkBxRX/VjQzexDGtaC58gXGwBP3hdHURbJD2GmhgxFd78AURD
4GdN28ufmEeNP/0yIWtIH4G3dBDTXuVzbfmPvqY3y/wtWh9paAlkBCxwkjHh+boplV9lxqkWkVPm
9afno5AUmXdpnoItHPoU+x56y8DdvSeIolQ+VrXMW94EiRzhLy3dY1VU63OgFVCOWtE6pYBTrFsq
9oD2VQ+yOC6DctZU63njNctgqA4YzU+QF8BZzmTFzXxTFSJ06RyNtpWR4OvLAjMUos3YmB/WWlZX
nbtN9X3rAAXqLBV+ERDFm7N+NQlkhK5PvCsE0Ks+jydVHuNinJucurMHwOKYpT+qBXmGdBuNV1Jn
F10L7MTVdM7Kd/ms1SYzuwhPA2NVksZxZhl/YZobN+lq9ooekNmfPJyS9tNu+duchkCDmpwYXdxs
g1e9hOHs13kwWfLj4tpVm58O9VWHlwqF+xDaQwavwMXSoY4YtE0z6LmV6vFTbEI9ZtO6bnYGJMQi
/VmNfm6KHU5aYu1dkNLkbudtnQxOSmk1PpSxibcsqlGgSK1xtL5LksaPYgu7p8Yrd1SXZaKJ/UEX
0BGHVF2Ovzkx4a+3kqyW/fTVyCiosNXZxuiMvG8+1XZXfQcmM9yjv6SexnB3ouO2OMOcJYjBl+kU
mp6MoVrdZWJXEeFfAQdOFR0OzXEj/O9aj/ONV3HdtMIR5HnrGyXpuve1QEeg9kg15Oogs4dtvZP8
2UdZWYl1DJVjvhVKJR+LZa6TvLAAXvElDCOZ2WeAn/5DEUoFsIaLpS52kVlSe8DB4j1w83Vtq4eG
2veYqDh5WvfQJ44nbR0Q75CpT/u+SH6h+TM0KcXgOB6SsfDlGboIcZ15sSCgmmJVX6kanesV/XSd
+n3g4MYeOdN01tlD/H0ravPkr+58GTgnjTqsW80z4ZqzEs8BF0yUbomSIAbL1GEE8DybIL7V0T7s
GeKx1Q/qo8RPTWy1l5Ay5ogphQZxwDxgKC5EvzNHmgZ7X491staM7O2a7BHuY5TQ0HrqWNOZb+cj
HmMWpPjAcg5iktMHcCvGZNUcVx2JaWAE1Volb78e9CjTyW0l6cwza3xl9av9oMWob6F8UwztvhLX
FM20a0bIsgUlMS0YUi8uA7tqtzzqQpB+MhU9+vsHFbjlvY1vyHnrut3HdZ8mCzMLbGfSwom3Ll8L
EfXpHi9ri0BEHFeZEIavQ0OpYFy2uOYQ+0L+2BcnebKteazx3UscFrLDnuh0iY1bpn3MkDzTuvc+
e/bSPdVzsmFyOsbryvB56u0L+ka9UrGuY5Xhbmc7mWCwXKZBjOxq6ff0G+EyiBvbSuSQUdEJ6wxi
ItsOeJDBx1qETptLV6Ol6zHgMqnvhAie1NHWPYdywaavXKKdXJ/E05em3oqP6+YVRc6Swf01cTc3
TeLCJ4wcGd9v1bzxG1V9YiO70VMBJEulTU1Tlk4FQ+3UH5Py+4ycY5mpbujJMKWIh0NP1/7L9dZY
5MiId6SVefH2NOg9aKEdwOKbwlPk1IEBzXTmnBh2l/M+LLeWrJUADzgnd304agK0Ze8MNqLRm3OL
aWt72IPO4jCw8XZSW+3uZae70OcHF+EjWi6w2WK5qHvLd8QH7EG2kIne1n2NjJ78zA6r7fNauyXP
qzThpTV2VnQJ/Dh2WCzpckPktozCS3zMt5cebTZsH8DPvfS+YSxT+jZy1go4CvXKLPVzH6x6TM3c
uNdUZkYf1YnqlyYVM55sa/vtdqSMfWqTUKNTwzL+IcEuTtCQT3WHHqSOn/Ctk58XvBVIFRsyqeAg
Y3qxZu+WuyTpakGn3bnOwVe7CqFURfYnFoLWeNHO9NZpUrjhjQwK7xKh4cRN46XUT1sZqB9UcO6L
pwy7AIGPMOZ0vYeQT19EjaBi253xWLSVfQWHtB8BVhfdlsdr2X+vPG1iVmhJOSHikITTYd7L8cvC
rM2leC+b/kAtwGgx0nuFYLQSw4u0B3tiB1Son8tYEj4lM9s4X+PO4svbN3U3NY54AaFDj+0Oevm8
O9N2a3yxfuN8eB9DTOh+CKacTbpNoEORxiyGJ4VexIey7Er3uDdL+d1QMcbZWBv2gElEM5bujdt9
Ldel/bY3jv24tE7/aUQr6NFS0xgeV/CDt/D1o+9VVRY9soimqfOBCVyb75azHcGlgSqkyHR/7aDA
v02IGD3KdlNbhtQRjSuVqvusDHP+HCWpkDOn+Uh07DUI59lO8zn0C+TzGrcAVOKT/+00QZo5SY2S
yZgF9rZtx2RkwkLZ0s1fWFy793WUdJ90ILorZ6ii5nxWti3yBm0QP1tJJls6C8/GBcXFJzE1q19+
LqzBlOzh3PrrmgiLsLmtWDh03Rj8aq3IME5l5fO4VxrFTSGr3me03dj9gZ3PetmH6xaBeojmL07p
ioGgVnrRsUVCOk45l0CeuTukBoy2rwlEhLeq6Ao2r72zvAAlJKrYRuAfyXKps854XqdtH8f8s+mj
jX5hpsu58PptDVLTsUdM+6TZ4pTSY3kaYA20KbSXmFlcTS2bSrYCbTr0lY+xyUyESRUA7IqVieZg
eaUrf00MGJhnOzZgzHHy2jMfbKGT+TOm67kRI3RcaCKExsGStMR7j6pKGjAoNHnH9LQESiLlnW4G
LKvFqsKOnNslSVbWw3i5usi78RPrpc4VBuYf5KCSMMOsyf5SbGP4MrG++NSWCzXG3HA+NUjfkTlh
0PmEp8lK8OuT7Vd3Rqw83aqoeli0t3gPGLn4HwegZH17Fvcsvb+ys55+6cG1iPFTrHFGPU7kuuCI
H0D/oXETTT8zqPHaqcBznCPAt6iDWbriSRM7LqgMN3VW92AoMhnO3bNfFTW66YWMR/RbQ0bPWN0l
tM7doh+GaRVMWYnZ4rhEs/6QzDNccFzglxcxrKeOjQbxPjBNf2cqJ2pROhi9leK/Vh/W3nHvmmWz
q8MAQatK424yL7UKvatOROZz0DvNV8UpDVA6HtY7s3nj964ewi8ti3YmaFVIu9l6tX6QwK276wjf
nJGOSK60lYNL8bwop2YktCwBvQSBtBpueqaro3Muu9hbGoYwgQk8Rvu26WYbNFPkqpBhwTiVB7YC
bUSVUxsqdxtgcHMQo1PQczleddnj/8d/brFRS614c+x8JL4+1Fbj3cVMTik3gOL8WhEB+qqbyXoc
+S1O2qLhb9gLTQ70RLr152j2fNYrtMheBuKgvpyZafW5mPrTHJAoc4OwrOxgYbnrcKgLfg5bjS28
hBrR+me2gCD0LB3YyqnP8ntGda5YqGQSCkoUuejoCQ7A0GY03IqwKm6Czbe3bDEq+dSuwzacu0j1
muOiUHk9DRfs/txdaeIOgau25SC9tvzaWuBkGV+MjHSwURRhZiP7WufCiH2+ssOyLg6bt0dJ3rZh
PKfV1Edr3gHFiClL5vYjjA1Ts5g3A1DsaOVBNMm4fmIQ0U1ZnUg7fha2DNgKxmK0Lyft7EH6fxyd
yZabuhaGn4i1ANFODdiuvlKpJFWZsNKcgOgESIDg6e/nOzmjsxLHBmnvv425PetMj4LxzCRl1/Iy
MaZfIIYoQ9ALi8MUjVOfT30/7eCnWDcK4Q0uC6CsXNK40h2Bx5m6WOu90oazIt3kjvvh72UC+D+E
t1THMRC9W0R9Y7+v8WLSfBOxwcEcQWWdAsQXxws/3+RnJoJxy82ajA9c2v3HOm/imjbd9KflBquv
K8rc9pxse9+co2lKX/pV923OywKE0PjxVLNmRG1aKA+36EkuIQOiBGAfz7fr0burNqnip4ZF4U/Z
BZTXTav4VKbeVd503jCcLOksKks7vCqkzh3ev3AImGxOwGEmunjx6JvXPZTL8QHoYfXTAQQeFQFj
TH0qu636DxdftV88qLv+oafyiJVgqeP+uyKD1D97E1EYOaBgMN0hLW6q8xrPtXoO9rG0p2o74uFu
A06f2UQDmsJ5LxiCQaPlft+LQHsfHFtsNOmIC0Ge5DYv0amT3MHP1u1k+OqkBJ+Ik5Pu1hSYR7t3
pqoyunNtr+YX5d8EYm0S7n7eu+r4qyRQ4K/lZt68GB40wyvvQtzV0vUKwZHXFLLC75ethsp0Tt2h
985TUi3spjw/UKneRoibJDrY8H+qMrgnjSoyD+lt6P5Gb0hi/zSds2jeYA6fU8v6yPelpbbPZK8u
HG3KbWayejshnmJrI3nPttu3GfaIBiB922qSQ0tu/OiPisIxvQDl91XWJRp+pA6rdC3gJtLv9Z46
aAGnw/8j9kDbt66M9FKorW1TOpJXRlQ9weRmvaekf9nGfdqeCJh1vIvTSEg9hzYVdeacm/5Z4cwu
vdAlsQ0GLvTcHd72d6wacJC23O3G8JJ6/1b+8PURCG5qzwIQ03yLa86gy34MLI98P96LcnGfZSMO
BSZcYnhE5hEvYh59Z5DXZVwp2COuZ3n0aFWc/3KxJFsG8zR4r045JSKrkzF1XgMGuJGwhmNZn9Ny
S6Aoef+3L55a5u0JrDoOPjwCQeJCWx3AtKjd3+6bPdnME++AZzK2zJGcTsMLkQcKl/xpXXXo/vHg
uec8kUDzd2LruvEOWJd0AfT3XCIGP4Lm3OKyuM6hGes8jOSmL/6CnOiEc2X33zvgIX3q280F3HGB
0rNpV3Z4GmLNXdCxx+p8mwcE6pbsmv7UkQTdnRBKuA+utzaATlLMe+aPQWpYjQhIvU8B3v4e4w7H
jDZdm4LFtRTnaipJAqw4L9bHIZ14jqC4D5sbRh/1tbmZJ7irJLE4drGLkysqpVs+5lI2aYEmILJZ
qcz602+PNchSjNHHiQfORNeqixtz1u0RsUWk9NUX/rAOJpsDumtzTUPhXpQkzPl5bYJp/9Emve9C
VgZL9B7q0YvvU7hVlkRyDTPhDHxwmu/Mt3myJQ4XaqpVtmIytZmm2/nIZbeulN+a3Rh7f8v13nN7
BLIpcNX4/LOiAz9N7cybek63IXzjD+eCVPzjvmuzaS8/zJISbwGv/5dNSj8TglTtV0i++kdQ3q4j
msUT99Gtrbudx3Rjsgg35k0YO4cxr46qfrxvKsO92NbOEeUoQA7YbxOLcc+AUSdxT4dR8DVgvUV9
1xgC7k6Ale3A2lAux3e1u1N/ongxKaEXBphflS5leXZXNxi/QURofpi16asHgAxUAFoaA8YMvxUV
na0RIqI701DZVeet34Hh6+p82JK0UZwS0ZSPdP+g8w4TY5+HJXaeQuQVyR1wQjSenNGV3kMI9vFt
WcsQsLRGEAaHqh1OsDkdgOaCNqAhKUZ5mHW7IBpf+/0IQuf1ZX02cRX1p0ayTd6PR0gmMK2A3hvI
LCtG381k65l0AEnt51L/rANPHbnaDllmfXSMmqo8Fci8GdDvfI59z+QroKeaUyy6obvOSmr3JW3x
UJ77tU/cJ5e8O07wFcgAThOehKkHa4AIC0YIQn26covMhYfxoIZ91lh76qYD5PVQ/jrPokR+/iW8
JXL8aE1d15DBK2xtMTYle2+A8jr8OkbSXfNlJWD4b2PKZIIs4BztmM/BbwBnXR70yWUJuwQzkOXz
4XuNzB2Er6Iw4Zaa61AFejmn6APrr8tsZ8YJXHHD2TokiY/duqvrRhvze08e9cNMxfWc+9IcsIro
PHJRe+HwGItGjXfccj1KQyuBSKTREIWzFCvt9UL2H+BdZZTJKSlramHC5V9/mEgSENAtwd1YzYQy
rVhB/o6jp182yK8PvO32/7iJCxFgzC7OQMWOT80Q8MA7xW3JTnVbEE+5PzZOSZYQI7ElBBnSC3WB
OA8D0YHvZNcgWY/pIvyvWbQ97gcOwa1wNpmgAuHIIwd/hLbZeN38N/QXSrlZ3wJ//6e6rWsuOE7b
PpvhsePcH+JoPU8BND22MusskzrFR9NS/+266zo+VcSKr8QVA9E8onmV6zlq1PTTzGijwKgWCbKY
ugPxGUR7lpyIFXXs2j8w6HfrMf9gm+jXlzlM60dcxXN1qed9FWcFSAxKsLbwtjo9vAGZzSBKCuza
lubxzSSoe6IZUFBPbhCfQlxp/ck6YnuScPbpRW4cJpmnoQyzsLf+TrnWzDa3OFou56GdxotBbFVl
gqKq+tGHNOvzcsExfE0IyEKFuw/tnlO1vIyZ8nfvyE0VqiWDY+DG5pqXAl47WJxsD+PqyVI3RJD6
sCUge2lbPxsknCiJ6iXkHya9o4ikZ8RlT4f5sxnm6nnFtYwWRvK5PQKB+/PBHvW9rqfoeedzD1la
JgvbdyXVj812/i9CENq3IOzGn1Xp9Sgv1iM4Xm/Km+TJEyugK9olTYgNoPdInV+ijtNGguxP2YZj
fRIm6TQQiEM1XaWj9Lgc1hn+8yQv9rmzpRnO9CCG4YWX0SSFX8drdyY5ApGUUfs+Xnwnau0lQlGg
My2rODxjCNLl+7qwLOdzENwuhMG4P/jDvPnRMLB6v+icTcOLUo7n56rejvo8JpFOz3tDmcnbUq7y
W9AEvLpSzeVnm6QaBMMG4id0Dzquhtiwr2YHMCxstYU/5woLyWliwYMrZmjhledg+q7B3OqsrOfp
30btb59LuKFnEMEWWU1k4leiAWbEDUm4NmfYdcub5Nele3KFkuiN1OIOhAVWEch47w7famXTb80e
jf9QDQfdU7C7EvFyj/PBX1XXZ7GqwdhCV4542iY+2VcTTqq+It2i29CuINfvS3wjLZi0ly/RNu2/
PbQ4PWGTCTtr4qjpLwRdIx8pReTCL6NIBw9iN1p/bOgl43NJL1dwmWvOl3vfAeK9VIcWSz5psaKZ
8bceC2rJYtMAKdm7RcbmK9G8PKKOE40/e7xsvzeU11+clCTnbKgImeGNpE362ljiAvJ6WmkZGY/S
DW7qLEFrKZrY4VKO6/p2mLVnn55HQmEMDH2a+8kOd1Q5nQGuqyVdAePIeouYY9v1FSHTsuXOOrmv
WIxAy1Q9zeSKsu/W55518D+1JhZyao8ho+eKR+9PO9i5OgnfHj4o5mqnO0R/fAkMEuNJUxHSn0Vt
vDqPrAk+2S+QDACi7f33RZmNG3xZuZMoooXVPuENUeQjj76uiwUQtnlqVSO/11vbtfmkUs8t2niZ
1Uc8lUPEjyZgUQQtuebqeibYSBbq3d+m3BDuIMYPDyRV2/pbG+cgTWGSi7miFKIyIQ5D2tSTjTae
PPbb8MVlHt7+dvQQB6dFQM9lm6txEHeDUysUXnMkz3XQkC2bkrlHOp8Yx++bT9L1ed5mGnQ5k1pR
8N8O3oQVboDX8Xie9dSbDT+qPD68uimHCwm/ZJ8h2wtMUfKgAvuitP/WdJUbP01RWaFVqIxXFbY2
YOhu6kT3u7OMgEV1PHVwOPNtQiUUM8yogkMwUmE8B1yt3BJFEgTMcDd0VMLk65BUNkf7VtfITEZg
rHWsDO25YwI66KnY+b4PPZsUX9en6yQU6y4jNjKYfejf3K41NBFaSxcRBCc0RZ8Vv3J+LF08XyXk
+q9DS+CzGOx4ZY6rWgYNWU/v6yrT9c7W1vsv0nVUFjP495fm0IiMuCprnBVjHN3oyX4psGVHWEps
HeTwieH7hJwmKrA0lP+RRYg25xai83pEft9c0rJ343uOz7XNGbeFzxUxTmzE4eGiIWKfr88VY2Ny
Cfnh/7l8XxPzrYnlpUOo3P3SM0n5J0YOOOmTjAf/Ci1Q3eOMd5Y7TKVpe9PBHGMW9Zb93geCnN5U
BJp+8ocEkE83iWcfODebLQvTMSmSm3fsZGAUvGtIcGt/YTGqcftVbd3do1xuLaLMUGNMj0Hazjzh
Q/vkITDteQNBOQoM++X9MO/zU234+c9HtLhfIc/WtzQR6U9/8GG9a83t6IJPuzw8CBXdf3JOnfZk
IDbrHCLIE+c2tZAboPAdijALEL5Mcn6Lt8DdclpzLJbOZRiTk0E4tyFc1ptfgLq3kH6e9NGPg9HL
h5ZOkxm7nGcqiHxwrY94EMp5lIJBIE8naOAscFvi6vzad44vaDZA3sxUplG+dW741KEBq992RbZR
Q491r5cMVYp86oz1hhdxbDMkn97r9CIcKW9J+tp7c/FhEs7nSN9+mVJVYR52R/OfVabZHiwYsHph
JNlvmQZJyTw8uMq9QL0yjgSRmfxXkCllCodNeuR0TZofSm9tcBKlH87vB/gv41RbgQ0zhFvnhzdN
zvq4dx7s3IG5JHwG/urWM20CYfDNUd0hcmRdFug4kiK5bSkb3g1ES3WuGWzlqd0a4/A1jelrw4IG
fA0x6l4RNKefAvV3czZLwHOTpp1FyijE/mdZ0507sJ2gniuUNDxUpan+OeOcrm9IxyFeA2jV+TWo
kx0VKWDR9nqIZf2JoLadkbSi3DtN6xH1l8AghioqkzqaVOdd60zZeH09lsZfGWRL9WkYhCr8J8r5
3EeHYbELfVxNqejX7T3BB2L+RIDCSMmDzWCOUcdovx4Uh7ivBsAIyYS/BMF0ldvKBVWhiPvix3sQ
gIOE6Y/B69xfUzrH3wVK/eW2502ffdU16Ve/bBCP+0ffpI+bO1bdqz3EDbFKZDJdfGS3aHwFt1U2
+pC9Xw4JsvQ4z9OUPnpjDL8QmLX9GuIzjZ4ds/jNhQmo9Au/hUihqShdHXAup5zZbKNK2scmBI8q
tiVa/6RctWum63HkqNbKHSiCnVj1S8/TYP/kv700aBL7UyTHBfnFwCb8ugMgqZysr6E8MWn0dLeO
R7eekMXOpGNSSQd2b29pBuxdK1PLeNB7PDOM3RrqjtJk8bwroDDlLyKr+N6JrlqmTTFdRMmYuRy4
txEW32CudrhvgH00lPclr2Ca7RIMM2unPlHML+M0ZMQg8wmTdHTnf4dthF/f9NHLXsypH/qZByz+
Kdut2054QIVfLHEdB096VvyOgSa8+YlcCyTUY+qP+r0Doz3OOx0lt6cxBZTDmdF02RHpoTsHSFV2
pJhsNw1JHmiiuK+5BNco/PBGgKaMSdfrL62jx/lhW1v57s1jr7NVN7uTLxaVLoysQLMcgF+/HDRw
OGfKzntRDGNVjfebNzX1Q5CMK5OqWNFo8tUwfw5y258HQhOI+Jo6RbqqbVTD0qkHzeid7vf4QZru
A8dzfCUxdHmbRI18yE7j+GsL4+4fXGTyTjsNkPjil8jvKUB98t2wfelwPr9ugzJzYWEqUHguu//W
MQjDeUN3vwUrlxCcJhFIzEbbbLKy85E/u4tez9ugRfoITOnF+ZLU+idvw8RVCgQANe5ttDooptDP
PllXzBL7jBxur8LkX2VTvyoaqVubIYzT4zWtJ/Gvd5C3FlGHqIJFks49onOnZozgo1v7e8EC8MNq
7ogbpx3pc3BMrfvi7ZzzGTSGP98JuZTHpUWy/olKChOEv/fJu0fz8fwyItIzQFaxt4GzJKV6WZKd
Q1onKzF2q03CX7Vsm/gC1AFbpiot70W8p5gaSLDvrlzqBulpXLlFHMZzX6BpRTyn8WA+HEyWO0o7
Agbvey/1viij1bUcFIImfyr5R+1yKxlklBvcJ3HPKStmpT/X3vHdc1w3nO/s7RyyfEiWpFZ20fTL
40L5ZutIz1lNPI4o3LAWybWXDPgFbqhgZMoZQrKhykrF+F5GlGVNtPV/bJcsP/bdmZZ7J3a3u9ZU
a/CWmCPZA4hlefx1xw1bTzD4UAEbWWKfM+r88OHg4MoRmDcDrtxxSs/HErJ/gd3auj97jvUkFoZt
ea0dZ/hL4gf78O66808lu0adkWqhV27WFWhfDaMKmc8H9wfVabp+x4ezfWNDwVNnkz3N94N7E9WE
cHHXzNzDO6P6b6oON5s7auEgoyAbeZYrEuTPPSvmc4Pm8huhAtBtwVRPf2K0auaUtOn4EAtFi3ZS
LoA5+mjlA9AHzw+Jt1ZnSe2HPykOb77vMpHxSUOY1Kd5R+aB91oe6ynoaokO60YePiZ0z9jCKzVz
ZWw8lOKYrpFybMLxQVD0TvqXIUnjPTj6Ct4CncSfeMHtfBev24GP2j2i+Rz7CMWz0rViugjGtPLG
66cyWyEyismpmb5IsFd/JC9ifW8GbGuAib7f5c4mOGAXRwUzFzMj7WPfQ2mg5J/QlqAoREA/+CwE
RacTRxdjWtlnkpO26PfBN0nOChOj+zDGQY9Lqln89VzLdBFFtIm9vXaxDSa+r5Azojs6g+Nnra3M
WWvIrz9ZBklN5wlcCCD9qH6SvYXpi59CyBxu9CY4Gt30tzuivDqhHO/k8+HqbiqcKEHbxUQSBHy5
wcDZPExruZxnzDL6mjiA7lC5B6rZ2XhgzBrtq85pFFEpipsdia9k/Ma4V1EjVpDo7SNtqc1zG2/j
UxwbXeVxbar4MRK791tYsothVtctuAAs2f2iZbqNv1odaz+TKxr5+5tabMypxQADAeJL1jxyKlxe
jBZJctXe1jRPx+SpPyzH+xvnWSsvOGnkk6OjZbxstpLhAyLx9J14KvlnMMtOyBkq5wBZ8DBT/6UG
WbNSEuF96uOVqxlV1SDZSpCdZpgNsCNB31aATIo18UxiGnV+kxRczQjxwoNS7dUErxirPHkufdM8
EsN8mEIz6rbPmg3jPCyC3K3UmWZOSyoQ/1HiEzT3CA/XjzQo5XPApmFz5Ijmvypy449RYLt6TtJt
Vtdjds2XuLOi/XRBII5vR7Vu/TUxe2V4RnGR5EM8rSkjQhvru6aKuVs4/Lxv1iP1NuuCjlOOYZ9j
lxtwIVeUrUmTRusNwcXZlsDJ8SoMbwDY8p9yVufPiIyPvW6BTUQ6uPS/nH5gQow9uguucEaRLMK6
axmfGlsXNKveKK9ESARKTLOPM4jCkE8uMl287aINitaLnRDU/oh/D7aGvPNWnEJML1N75HbAZVp0
sURPuBLDJq6Rg4Lk0iyH/xkvKKpyD2F2d3GjuPwdbXzUeSkXEo/g415wjSC1WiyymFsaDloe0w+7
uQvBvs9ttNsJxQPPUo8hbph/1M3q+NA8twTCWYSbvUxgnxOHQp/8wkMsviCv8H9zqq/RTUvVVmfA
xqn+6tXuMqLt5442X+p2UzA4qEzLountvnH9hLK9en7lM2dHO8slMvdB5Q7w+Iea6mC5iJ1VC06r
Uv1T7VOigrevVMurW4ejztdpXx/btR3QmyKOZHUSMIFPGC+UiyxWHpD/vRhplgyMXOzV8YC3TyCs
3tUfu8hF52Vx92Da0E1OINDwEDbDFLzQOVHP58i5wTB6TeUrH2j4ic6Y7+d0wJMxr+1eDaRA0/L4
VZQW0mM5VoPMl0h7XDGb2vV9E6u0L1IXhVqL3w4tPmHlyYUzzl2vTo2AFXFEqjkdAcvfEajvzM/h
5FdP1bwM5nlLj2PBBxkfqBdc7BBQFwbPi16w2l/A9Mv4jQ81gN9i3SmzrXTFt1JB7GajJ1l347pO
S8R4A4dxWiMZ3N0F2/mKfOCx9J0wPg+YHh7alof+S+ySnHRlT0egz46FiC6aPKf86Fq7gIcOavsX
IkQ47li7ZntxoHnFPXJ5Bs1oaMUZqXvHg9TI9mlR3oY6FY38O+4p1F88p6p7Y/hM/yB5bPENx9Uy
ZVi6fDZWAkLr92iqq1/ojOL9PBLlGbJJ0M2HYyuI/fPU/3/tJClP8N6Buf/xt3HeTuhpmycwolne
0/TQr+Rxtfqf9WtQbsAgdP8ToYE8QNPAry0Z3I+zGy7jca94lau8C6R8lVXf4NCIeZW/czsPeAFQ
BlRPNWrp5B5huRT50mJHRSwJjZuXu5ke+k40ZQaCl/yYCJ1qL3gHmWSWvm3Gu3j22vre86WiXZNi
CAw6UEykZ1J9DjZbwntncxfo8cemWt4y328ItSQujRqEcHCNKUC7k+4FoS5p+5Hdcafs/li9UB2n
uHXXzhaQAEFZ9M0GxD06IvlGr7pCkTLtW/nES4bE4rbMfXWrwFuu3ZEwuZRxwhERhRiVIsy+Sa49
zdWfilFFj4uNsR3EwAAcvt4WP21tdHzIOUQvpwHl06wXJaxb2rrsNH6z7q89fw/fCk4FyQs8som0
fjzIzEU+EBaC5o2t6AW+wGLwAhAKVYHrnZYZpVUWVX7QXpDjtMnZl0kfXKwDWUom1zBf3EQir530
LuQ1iEoZnFdZi5t+LGxejNlKhcatjcaXo5/l8IX3V0V3peds9g4jBXBxFywvdYyTNlNjvSIY5Utk
Fie+yndHb3kiIcgm9+k4D8/VjqH9Lt1JHUH+0h7sEHJPUL+Uzb8Dp+t8B73J+gQklUr3tXfCZDwR
sdYGPG3N0eW9qUOVz9Cov3UPlV/E2lFzNsVgSIxYR/VF4wuwvyYj4MgkE1tblIhDosu4wnZdx3WO
mRypR/gnuCLxeMT0M+Vu5DfDZV2CdXs1nmojzH3d/j3eyPHnr4j6BMOCmB8SZSv34hp0r6flqKAn
iHzgYB8q/IrgUBM3T98ihTnZNvL4oGUD7wE41yFXdp3ob1rH1ZxVvq1llsz75BU9kdZ3NuX4zFBb
EnMaHn40c3/ZWX/Ta3VE8FS0KymGJkbruVr2b7otky8VFI/H6ICkP3cDQ6e3hzAJvbOqsT0PxDfj
6uhCvZ3CMp5+QYVA26dDKthhgxqpIV+OBLNgLmyviMm9tvBFfADVREsgYcEwFRfE51Tx2ZsB/+92
pDSAVgPyU0aw1tWAgcjr8inepJM1reZuK0l+DO7sgaD8Gto++QvngBkLOKipCmEnK4pD9fs33mLo
RMyY+ynxduVdxEAWLYEKa/A+oT9UjyrddnNfTeH6nRf81tC3LlXRp0r9FUbs/5DrShxkk7OjCUsY
nqMFxSeXRoL/aWzA291UGRhvTHXpxbH6mDNbleVRzEKwP/G4vyo0Uv8g0dMcDeDNiwQyPX8c+3o0
fLiIWXhj3cBaslbTCyTVxHho0bzcMblvCXP5PCcnVR6ceiIl4iHDejOoghKPEP3LxGmU25pY+BND
7f5jTUPzVUye/rR9vF87York/QRO/RCTlHYzsW6YbzqKVNDxxuT/g2mVzeOEBu7Dr+dkYLRU3ogM
m4ObRz6ebEGmVQmiSd1KfE02J2nzXdRYg9KN5I06QexwGRH6EengTAmKhKQaXikKmz6Ju63f5N46
n94yQOz0MbfJI9lYnSgAKtcwQ/iePMaNxUhC406AEMql1E+0MQKJvvS3640EhdpDdA+ujsLuSQd2
/O1Sf7wViw0IIiBQAc94nKgqulj6O1IQQSRHb2aPUhY87p4Ty1L6XaPFk/hmyiUiZqgM30PUzA0U
jW/f4/6YfkRBS+2U8FT9y3Dq2aIDf/49OSi+ToiMK3shld79xSNBcihristeFG/2hYCJ4JaYd4QB
PSJz2xY6XbR+pedlRlQtDu9PNB0D2wg83JCrmDTtvDri8ask/UcU07hUr5IIqb9c5nGUO0u3+yzS
nkBZO3Td7wGmziJBn2L2mmMLUNmJFkprXhVyokMwzB8jnlW0sUkbXmOf5Syr0d0DHvlkMJ+imXyK
zPdqGI3AVikZFZI4IwNBs1zaSq0l1/wWfdDEvuFvEX34UsUVu5DXpOJjLWPfvywqtl8a2VXdQ4Rw
5V8Ur/JDOyPvcs+79X+I9FhyEu/6OCMaqf4eK9Ws10ke+DXiKk6vTir87Rl/GD1fa2oX9JS+FPt9
EqE6ZXhcQUNUS4fpqTU2+tw3i0zALqkpLy209IOHaU+eR9pTXEYjfYONMUQGl8M59sdlMtty52PB
S/OoZWnFcbil8QMsqe55CSc+hbMogGh8mk0LB0qmRB56phmfh6ok4oKn1/3WcloMFyRbdD05ot31
WxstzWur9+OPh9vhznq4Km88OYX0ZlVTRWv8Hh6YkxIA67SMUj8LRqaAuyGaAhcpikPmXCDrtrqE
ZDNAyoeBqnIbMF9eQORr76fVdntXweroM6bG6OkwVT9fIiIhPuXCZgG8OvZvCDqH7bSFfHE8BiQV
ZNyYpG1sZXS8qW4J9xNAwo56d3bIYau8CDXL4uysPGz7e3WtwCgL37Uw/I3svYDBZZ3+Gj9hSTBI
C8zJbJEN2HaO8ku/9MI5CwwEf9yuE9FdsPniv+UYwx5oJXJfy6PtkdyrZPm4VUgjFsH4z6gQDGl4
fyC0pOqd1JCXgewqpMyQScv9Pq7hccZsPrwmAODcGiSQ/tow0AOaJ6H+lUZ97dwtwGtfJ/wJzQlL
tHw2qIgbOKAxePWAwnnKdgEX4O9Klk/4DyU+z3ZOX7TXdfaCL5MSXv/GyKCgmb46ngGYcgc/rYvQ
dBOvjzOb5SXdKlsV+9ZRJaZJfldXjicmrrT3KPTlceyoDrJJ2/E8xWSJyAHtSF3BjnESmURcRj8I
0e/8HyHqb85QsA2uqWzH3/0QKrvyxPWomBicapgYMlwWpIEenNXvdq7Tl4brjXQYLpKfEfau+V7W
ZeUXjo3BHwAkNlHEZIzIHOtt/OaXh4fkXYx1T13FHL+aeuKU1wtDntNPuGOJxEG3B3ABIXeCT6hE
frTlCL7mj/HZhZdC4zTUIswWuBfwR9dVbwxpDHKbcj2sbppj6nKEYn/pPM7Q07pDo21hI28j9Aze
fKxRAzKmZJ1Jiw74tJaUKT2I0e30zY7CKPmbnSaOSQQJ/Re+Z+6SMHRpDMNPv38JyOP6UapJE75Q
C3T4h+QEOZPaZeZ7lw3mrdriFht+OEokQhiq1pNqkKM/ATsAhFVKB9/LpC1fTXWUTy5MTfkQqOiI
MzI3nK1I083rT8fuRfvDWAXkp1nj9v9oHxw/nXopv++IR4+7lkSuf5AfkkKzAQnECVRxJRV8qsHG
vDLtH4mH5tAVwVr/Js+oji+EylGWuO/dHrH+EItw58Tj9FLWkwcCH7F4FeEM1cfPUA/4mMKoFNfY
QUSPHz86UDPO0wwHoRIvD4Z+ylrKBsMrtBhUBeqYpsyDI04Qr6F0pnuj7ZbhDc/D8ro3y/pF9Epz
TCNo16jxa/tjDm77Cf6R9Z4sBmRjSdvH2wNnXOl+5WnESBHtYliRrIWhV1QlYAlGUPRrJxbTW/C+
a7aHMrFoJUMnJC0T8q7PoqTy3OrUUrH03wTDfpOs4TQ+Adqvn4uXoABnT5nfajMi2ScN50GhkgqL
coeCI7epwo9Wikr+rabFszmScaJfbpkZ/ulA8lGeQ3AXQ2CASH+EpV9/J6pdfW2t5MWRwWCue6Rc
FxqmDh4w6FT+qeGhIfqfeacpwlaQKrFLN72otBGPsLJmoI0bmPtlWDo0OQDV4btJk1WfxkXMvAjI
f0rghIobM2B81M9HKaf0VBFWFWbaG24u7oq5pnAqr/mIdDMd5wmiZXnlo/6PtDPbsROJ2uwL/UgQ
QAC3ZyYnZzrT4w2y02Xmeebpe+GWup0kOsjdqosqySrHAWLYsfe31zd8rDicAPMrpUMGVZp6c5xo
N0BPydkleV0mFc7UmOrPIJ+o/iSJXbzWTmdVO82XNkdF0tK5gYgDzYhRNSgB/dkcYR/pXhqeK3VA
6QMUB+sOskF6/SAmJ3wh1S/NByZiAjNUyNY7aqXJmUbyn9K536K2Jmlplv5RjXuIMPyvXXkEfwy3
ILImUHj0MwL5593Sc0X6iMQraAcrOlRd30SnGqRtwAUr6B6E6NQZImAH99OkK/az7xnjSzovRtIT
EbfcInfki4oCBLyBWcS3fmUnOoQdp/7aUfQczik99g8pBwJ2ahm2sD5lp5yjoe2/N6Ch/4OYYNwZ
SmqANrJsz977BiLqGzrZVAjORT640InMm6rCcnFHYwuqiInIivnKPd/8rpEQ/aKh0CRsQnNEQpP2
TetZikQvjl3VSUg3HMj7miYjFxBFV575syDe1f1A800iZKEedDqL0pNttOP3xOrJbE9d4PgHwQ04
/U5S1j7S4jundPSKuJnrnaJfEBS2N53ekUdS7NIkLrFM5wfVM5HQhK8F8/kAHZp+iaTXXyCxqc9D
LZJXhXnyrU6H/D4w/HFuG/HYQU1vzF5p1FfnDmWNdJkDxO6/IFUws6P+IofdyPl16zDTx9vESJNH
JY5icz+hC452poXU4CtkDJ9uN3yI6U4Dz0zefuKmyDlDsfnQDEX/cYiiqfmYU66jb8qpms8pOUmk
oYDov6Kw6O0z8jG9RAWUsVNiCmmZu7Lk4nnp1Vypv1MYV7O96MOyuCOvkd/kxFfTuUIWI46B6iu0
NCDhAtKTDsETcYj4rvke0Wc2IRtBs92ggZvUqGzA6eD8sCupK+WklfUiOk+TM9JRliUEz4VUHeZc
kBmEyWyAwynlCscukNda8QGZa/xAM00V3fVFYiIFUlNEV7GvZ6iFI8M/muSSC0LIbq6DllAYn6Cg
0bpuaqGduahkpL5Hl+X9gMDlR49Fa1bRCSsMkR0r4fSIMm1RPmDgXJY7LVT51TTaCHEjbOTfqLTt
5JxoaRLckCDNiduwJ+pQZdWj+rWxC+UXt/GMt9vn1tMoUwPp5RhVcgc2sg2fS6RfJ90fxvaYiIEb
/yS6GgGs7uUnVHXRowbpCFRUnhfTQ1iWOraztNpgAIf61k8f/gdloFSasOldaXfBDXjOwrrvROg5
u8kaB+3wP8LTKwNRbOpOXodTlpZmRQZyx8iSYw8VeDihQldz/qoJUUIeFeOlqMbMOiYtJ9bY8uFo
nIj7DbrnCkhUEuCA14Tuyh1l/vO/0LgUP0cKPUXrAoxW95qZ6+hC0O8K7plbcOgZtLkAiQIJIccq
QVHyzwIkGs20UDp6WrcFk3DwgB4dQynshxE4zJ4MkfVd8SbuEw5xIDVttGc50TiNgJG+Qd9cA0Va
OtbxlIUsbJkWSFCFKU26TG3d2pqaUwsPE0x22J2vQzdXGJjSAg5nC312ddAXOErFJ407cg1xW696
5gP6X3QU5nNtUXHJH3CJKhMasq8Pqq2+ZQD4GnpmzIOWniYZLZC9R9LR7btOe0TGYJ8NoSl7g4LM
iagLchH6mmNay+lQ9HG5w9zU2Rd9vmXKuza1wHb9nx8yM0n/mlrQliqrkrzkLk2h7yGzsm0tvKVd
tNuwaF39nMg1MISawe7vCK9ykIllVK0rqR+fdVs3HyTYuA1m9eoolmHxtnQdYdvic3boU1oNhagr
cGclO2WYl7yvzOP177c6af4aZUHG1htfosIaWregKdrFocI/2lSHvkDiym6iCiElMV+3sR5WPhWW
Pyompppq4Su8eDQM5B0SjUbrWvAQj2YxNg9t3HvA22j7u/58K28RLSiqGolcCVr9AoDeAltCDxK1
LkZ1gv7ZRtonpJIUz/91HMFsUHXcbzRQtMvNJsjYzhGxMPuiWn/IJ4FUdBr8jTnxnqvLKISRumHR
I/mOOAusEV24yczzwC2e7LwUnzxnUIabKYyESx7QExvW7PP3f7uJ4keFpSR7lwVAfjnXBVYnFjyi
2iVEaD8HJtcMJUri45BJH6TyzPqPZQ79zRNiA3z7x6hjMbaFaYIjYY7jt2rN3/bvFU3VhUawcHKb
TpGaGyP0Bb1kKA4X4CITudtZ6A7dqiUeu1AVkCXXFM28aVu6E06x6pTcqzx6iqnRw20xE2tM97RE
eOYlo50WEUEKB5RKq+34N6llUoUvkHfvElry0yN2UChkU5gnKAWTyXixqkkvNrbP99MTyjUHg4Fi
xsC7ZuE+qDlJHoahGN3AjuULoCh0DFOgPl2fnO/X2zzKPF/YoTFHWqy3KlZig5rGSKkKzECg9A3N
hYFw+2Kqz9eHWn0gRzq2Y4BQBMv09puptKpOtm8xFH7Zx9ggMztLBzdW9doDYXKBg5wuDUmi/e0o
AKScqnIMTAYRE+3H2gR9MHGpo2dhy21wZQGQ2VTJrXLrsajKvR0KbXNG36I9uD4XpHyXpD18qLaf
kUYADEVwB2Y1+NE7LbJbkShjsLGxzH//YhHYDK8ZFi2r1AUWGxjZ1ChtjXJwSZcopBBT6rV5j0yP
jMNtWarRQer5lgn5yvu1yQCaOJWxzeDc/PahC68II6upRjdSQiw9ZJ8crartjzrYm3//lAw1+yQY
OHhgJPl2KF9GQORj5mZkDF8NMbR0d1HrlbqRboy0+ib/GmkxaZpSASHTpqPbEIR+RLslHzInH2mN
EZ1bQjmhJmvL0/X1sDqoQzVRx0hHJeJ4+3j0w3GBtmnoqBFv/GTF+K9pweXFzoR2n2qt+DFSef15
fdC1z2dw5hm8VMNWl7xw2tZ8ijpx7/r0uNyUKT1WikHHAynqauOlrg1lS2GgxXM0AZHw7fPBnuaK
2heD2xtAwXujpPko7P5rh97ZOIlW3iTiCdWk7MFZgAfV25HK0cizTpO9G9Vd8whFVD+NmId8orRb
3tmej3wxVF+vv8jVMbEKoueMMxBl5tsxw5GMojaXRztkwSlV3zq5TUDMH8IBcBKMABX8z4ia3Lhc
H/j9Qa9rGucBfrSqnA0+3g6MFi6L4SKVHHpmQPs0xfYED4xfedrm/+lASvyN7/h+32ZAQzU5ZzH6
kEvTrIqF1weiLmHZKzV3RlhyaRzWG99wfRRCWoJnwd69mC1anUF3HJrSTfMB+YiDbP/JiaTYeJj3
k5KHwYvW5mgV7z+bRurU6LymcqsenhnqnXo6S/KJ/SGAXvz7+qdaGUzOpzeuXCB9TXvxqahujVYZ
Bo0LcEe5bbAfPAWDlz6MarFluDRP8bdngQ6Ck2hIarOpwtKZy+lNk4KCV7tFUZfNL3jN3KJEOyYP
AApRTXcUH7sbmny8RxyMEm66Gkf99cdd+YRAkFh+nO2YwS2vJRAgJy8mpeqaXtDeqU2L3IV+o8/X
R1l7qUQrDrc5/IPM5alnh1OOvVTeukEqgpM3pT/o3E2PloHa+PpIKyttXtuYfVtcXsXyeSgu9IE2
WJUro0k9t4PtR+SwgUFTc+7aM8jV5t8tp7kTYuSrcgXi6FueCUWOmYIOmsBVK2V45DSAKiQn51bQ
mHu6/nR/AsjFlOEA59xhSc/61XmH+yuGptMvQAcDFMmg9zO9mQ3rKirmtOfs6Kowbmqzyv+jNbb/
gRmBOLIPqi8CzPfGfrbyPZkwQmBBohO3LU8klM2DKMWsW0DT+wK7ljKlHdbKZUyR119/5pUv6ugA
h9nOcEXiGHz7yJaVJrINw9YNUXfdKn1hfvLKNqXhryZRBAYSj5jDvw5pICBn6zQQqGAktNgDUOpk
WRJGtYvFBCQHUx6pvdYHFez5PuvpWL8+3Ps1yHCYMGKuolJGtBaRzNST7goau3IDLWhdgBf5WeFZ
N0Z5/80YhbB3NixTydUt3mOCrtjweq9yw8aZHsDt2OfEdxBXz6iX6w+0HIovpVqSXB0nj8Q1a3Eu
KKUBub9VKKBXXXlT53qNUtXKT74Z/mvA8mcoFrtuwxx03lk2UoBBRVYlqouTSHYhaPlK42A/d2X5
G+9v+ZWWI83z9K+lpwFwiOMmx6AiKPpT33ryYCjgO66/uuWZMI9CC43KNV3j1rW8n3TRqHFStJqr
EY1AXDXlZ113LJeY3Tp2jRYdoUI693im1McBxuHGYlt5SJy6dNa2RpzCVeztQ8ZYJeNdBDJSILq4
yRS7vYRzs8H1h1wuaR6ScMhC8EKjo00i5+0owLykEbKzuFls0pue0ocagvHERyZE1Y0dzD86+8zj
/e8YRTAnacN5O147KURDnqK6FAbVbp9OcfS1qix4dNefa2Xe8+aIg2xUMuq7k6BD7TMqmRR0r+Dh
Std0NMFYakjk0mMD32BjuJWPhfKUF0g6zKEdbHEYmHmJbpz+A67NJk1IZRTd8XEt9/pD6fPb+fvM
4e2x0XPtEKqFEd5y4xCNjLjMosJjxdfO5zDPAhIcRl6/lIWCBszG3S0kp+IHp8yoR9wvSiE4bico
mehXO7FX/FADeGK3VnjyHbW6MLe1el/ZDgrncgpGXBDYVmlLp573lFdZoxwA6sjHCa0OqZtE0Y2T
7OPQ+QaYeYSGUogO/TX9BIKiGEYnN4Onxu0egkwW7HHpUdGOo/gcN87ftQ9s49SmqdQ8LBIWbyfS
4Au4M1BL3UC1I3ei33AXKUlOMoFms+uvfWWNkDbltWPlvpJKiiJAFvDkJ7BZQffFwsHGpR2tP7RG
W/w3jN2G2/J8xiw+sk7pQGehzPmR5YXBrvo2m1SGw6YPrtDkp78xmrQ/+ThV7IHfig+wPXB+TvEr
uf6gf4K/d0ObXFW4sZAGXZ62aeJHdVkityK365u3RWaEX9FDOB87xTZnr1Ubpl3Q+h+mVim/irQt
T+j65Uvp5eJLDwnhQ0fK8Hj9V6186T/5XxTqvJR36fp00DQ/jA1sUGnQvvhVU9/A/cg/oaCLNl7A
+lCUtqi+yjmv93ZSOcYEykCRfOlGhRmZV6h1zDC7zxUEJv8PTzVn6QVJIPb3xcGcdqLEV53TEpAJ
vUtAsptDogTBRzrOm8frY61MYH2+P0lS3AZG04vHKkdCkKi2Jxd9wBR/9ontPg2ICe7bBCjQqxCj
snF4rY5IJ+OcedL512LEQElDX4uzydX6wqLHHqQkqjecXlqfPGzibzlTL9MJbIyck7pJlYCo7d39
re6UwirjZnTjwBeHQdD12BUoqZBnpChF/VfV0eU/Rt5/xmROshET8VB+XEyWAB1n6ptswJmVf0Qc
Qj8nEuBz3ifh/+dQ8/HzV8DT5NSv/c4e3UnYUXjMMB94SmO0QTslUcW4MTVXX6aJtawldTwNlzEB
qGBpB8hAXKfutdsewP+5NZLk9yyev/hTUXyGi1tszNG1pSfo4jKoYVNWWh5tsyiv6FuylSZNRw8D
gMFzU1QhOCR6uK8vh7UNlrS9zWCGLa3lKo/qij7vzBlo0xcUKfy8vNCmqNEuGUP+6ol+sMXCpRQB
7kaWZmvkedn8/R2Bn0bKmPGQKBP3ZWqhfnJGoKJD5lyMQWt/dUGNpqCSebYxtLY29lzDZbFhbWsv
j5XSLDoK8DFftauqnJO88ToUjWPYHcAER/Yeq5FgOGRci/q9RGLsjvS1RiD4PecGjpat7VQaAIK9
nRk+iGu6o6GrjYNn7yqzrDErmkRPX3QP9+d4/YOtzQ2yQAQ/1CWMd5F4GqSeNoI7c8vETk69o1gH
0AEJ0aNqb8z9tY2LgEIVxHHsW8v7ktqBeDb6aXK7qhxPfh7UF+xy8oPqj9NdEOTj+fqjra01UIGU
AQnyTVK9b2cEcmDd94G/up3jOeJktHp7j7bF8x87PRe2m3ozVUKL6+bj9YH/1IuWZz2KEdoPOOqJ
lBcjS59zTgVw4ebKIArYEqHxo3JwgXEbq7Srs4EOwj7h1BWHx76KA+gGJe0v6CwH82sPNiH7QNdJ
LEDLh7QzebnR24diDEHF2+AF4lNN77d6ycsu+pRCQptZOV7R0sARVP4NGvzpU1R2Khql0ZRISFGv
Gd8bn3bsPT1JzevUTBO8CBuJ0IHumfJl7CMLRbNdDqjyW4h3t1BzdHyDrr+YlRlAthZGmMNpQpS9
2NaHKKslPbsDoXw7Y8wKLVFuozjovyO3jZJT3bZhefr3MTWLFBl5flL+y7irwFMi6BqFDHxOb/2h
LLKRacfOcETw6mk0q3YkPf5fxqQCbZiOTkp3EYBUPtnhoWLM0bA8PoKGoLlhbziZyjA8d6qzMeHm
M2ox3xBccFSqOul36hpvZzqAQr3zgNC7fop3w85rsLHZm4C7t4QzK0vKIDdtckWSkrhg8QEdCLE0
nqWDa0B7CCBMqJoC2yfFrRRWawzmP5imu6geox/X3+jKNmUYIJaJn/kXReG3Tzj1US1Vk9qeADOO
PYQMR+eIZY/eHTthio3y5do8ZY5qpqGBuyEf93Y0Ix1g1tJI5ZbN1MI2agCBGqEihoPVTPBKJADz
jX145QihhGEyRbm8kuRZTBk7D/xGD8oJRRJUzfsmntuDZRBLJI/pD6ko91Zm6cM+sxtv48yeZ8dy
9lAuncN/zcQTeDE0NLRMrbmeuuwp5YXNPzmmDQK9yjYiF0dZ4yKxrTpkVaRMu6Irq423vfZtpcPl
GqMCndzdYvaSAk4JzjV2hSZ7srEScjE8+DnhwnK+Pom0tZEsGOJz7sch/pr//K8YIdagamV+yXcl
TBIfgsgkqUrjgZIdoPRQEdk5U1rc61ZLbzCeL9n3si6zCyIt+7OaZjoqRDobf7IKSnkToltpXNDK
5JGu/86V5cxxhWuIIYiiSI+9/ZloVBrLSYfJNQJ6N0XbQAKv6ULeGGVerIvvTr8M3fXkFclyL6MW
RWg4CIKFdDVO/eTsdWlb3CK79m9a/IFoVO76SqevRotuLYw4oT352fSNPG6OO+kQ09qCgD47q1aI
6N+iofhXraLshqQsdExOJmE1e4hi0Pzg9dBiwhUTqy8vHWn3iBwnsn5KpQZqCxJaFbfcD5PxYtcl
psvSsOIekGlqQQkumpGPFMYFAP6GzfquG8fo52AExZMR+v5vUci0OXi95tO962HAtsesFKMaSPnV
jQ6Vzj+kihwzHHJ6caOrdZp9u/4m38kJua5IsvfafBOkFrm8BCYAY4El+CbX6DYUr0QFRf9fC+zn
C/3VQf2oGrXBnTfsZH9btgPE0IwPE+xJpI2/LUTi6cYBtDLRyeizlMjPEZQuqwm2BuAyKTXD1XNU
7zvf1D5xyzce8R4cnq8//MpeyZ2QepfNfZRHnze2v9aU6lRZnxcm3poKewsot6YEpRNZeAz7DX2j
HykzBP9+oSGNQg4SGQ1DLjdLfwpFCPpfhwaRSnkhbHDCUy/woPk6Gpq1VW2b19tiodiogkwAevNN
fxlCBPVIcXHSdDfV6eHW6Vo4VxILAMjr6Rfk2/0pVYun66915TxgPpE8lga1DG0pFuLqaHVNFhhU
tS30p4COBNbidto/VqVD9Fx2pKn8Kb6lBdrfEjyvbEAY0iN2RLrDluwsvmmfTvTc47eIKhVCN61O
4LNAqv/7NsdBjjKQSimNJEulXB/inRKPmXTj1uzxprSw2Q60Lb/7laVgz4qgWbJJCX+ZFY8a0/EM
AjJ3AH9/cGB5YbXWKEc9p3J4/Zu9q1uyD3AHNEFVOY7G25vf619rAR0+nbtYNLtVZ9FdLlPzzrCb
8Bgq5nSxRmskU5w2X4220w+BYkeHCd+Tjbe6sh5nxQlfjsQtv2TxGyQ9CDClIss1aTv6kkRmA9Rc
80653Ztf8An3twrDa0+NqNiY83oCcaw9/6K/ntquE1nQ7CPnaDfD0N6kXWbKaNF0zOJALQnfvhF7
nLgfoLD6YY8542RtbHirT20T5RMi8mOWyyUe1XEIEtUCzekYp5iu3D1uOfCqkBQcct2Ktq78K0vE
UUlaC/b8Wb+90EDS+J7IyGstl56nyAYQ4sSQao3s0NhYm1iFMdte2+FHhA+Ao2y1xtaefP9oRtWu
I+V7gD9vn0MYNJ+vT8K1H0be08BHSkCJURfBg5aDoO9VxWTt2sZHixB3Z7adv/H8K1sib/r/jrLY
IUwASZihh9hdxKBeOfa+40svvgy98aMDAHxT942+Eab+KfQstmEOGirWVHZppHEWMxs0PSG7zSlb
VGmr7ApLaatTng0Fdig4Au8abFzo00mABnzI4FnQq1QAGLoXEUzhu1htum/AWscLLjde9y1MFAO/
B5EB4BkhpQAJQakFYpF2XX9f9X380ZM9bkax6OSe/OjcLa8kw2dqOAoOiL5fm7jzmbV1CFGsnIO4
gcGmY/1LxyEYfyxjqkjzDjiTmN5H2xvQJeX6nFf0keL7h7qH7QBk1zS2SrirC1In1Uc/Kg0OqiHe
LkgLOBYc6VqSCstH5xRFBG/nqrTU4KLFeL7u6spwlJ02htZFk+0IgEGgfqUhK/Dk+fp0XNl+59IO
s5EWEsTYi3XihK02u75Id6LScIykjz1aJDD3clJ1Yw9YOTIZisz4LDWfK4ZvHzs2Y9qMbMGp5YfB
r5geJ7jFBf6EfjXe0/g2XFo4BDeU9M2tUJq/eTkzZ1UD6TM2BYqvi5FT0J/ROEm3noC/Zabo9sYQ
btXK1l4lNVBuiURZ2H4t5j/4xTEObct0+2nALNHXUna2SP8CqPbTv380djZaGmzkUkSQb58Htww8
YvSUk9nB7zmOw/wHklv9PmyQU1wfam0jIVeMofQcrFIIfDuUkkEYLArmRzpY+o1vKuWLTFNxF3Lp
vhMDuHVLVhux1dqLdLhdkZ9hcbAFvh3Tj4CuRbiRupbut9ZRIQhL96HZFUf4KtHG5WB9MO4FqLEJ
WsViMRqVU6bY95huiJs5O0M+88u16ALiydhYAO+H4tqqEjDSkEd4rC+m4RiGZmx0bMqOSKbbshrB
VXvm9FxMwVYud35Fb2f8fEPWMaUgoUuosRgK3kPMpipM16TPnu5oDvkU6OHp+uSQ75e0Nm9jaHRn
4dm75J3TBV4g2kh3e98snfNA1UI8mW3eB7cYP2cJtnxOezvPq18ZNhXQizlWgYXV8QsWhuqLY6Ar
3FdpVIKt0iJB2RxcmwX2FS81vBbqRqsOkdfYnwdL0nuuBSL7PdHb8NwV6PNPXi4NMpSD573KhF7G
nWIG/ic6xfL0zoaGZu+iltzjjiYLRdvbnSdfkzY29XMIJPDVMmEtQMlWzP9w6tVfK4z7PuCrav9s
oOvme66w3UhfuigwPiyt+hw4RWu90GtGiiueprL7WA9JlN3GODQ8TZnZxyevK6ZfOChW6cXLgfcf
xh5JEDjNUrz0dMejQSpR+e5RdmXaiZwczi9GkvX6zgcT8JrEXtAd8zFqIIUQMN/HhSIx0UvLRr3B
hxEmoKam6q61Zpx6IvVWbhzjK5dlCu8c4dZ8YSTDsVgQYaOquCbEuksUjEMjmCvH/6mWAachBtWa
cd8Veo+OIo4wtAykk8DjFFb/yJGlfZnswqk2IqY/IfFiMiOc4RqpMZk1a3md7JquhxapUphIg2cb
N2YwHxFAMnjWQ3Vvj1ZzxN8Z9EVE6SpXDOcQGEEEckjXqTEpwIPIKr9cn/ra/BqWP4pEOZ1Z3CUo
wC724CnNwUomuXCNZGxjsCG2kt2FGTwOZpvjf7EmNCyXIQshstSAz6N96qiTckNvTpPcpEU6RCcj
TPGo3Phh8468/GEUlQn0EXmTqlz8MMpf6EzHHFxVkOcdVDKviI7J2JfO/eio7Y9JceJx19Wxne/B
Oar4AVDIwmvFwEfss0ibQb0osJ70g45TbgEWoml+UJ4fPxSh1v26/mtX9imBrseeVdVEH8vbkIm5
J5aolU6xPFWfYxxLh/2oA3LceCvO+5dCAh5lMdJfRpOLY6xracSyA1V31T5zviWdj4EDIs4POqEq
bBvsalIQzz0AoqFOgB6VWCloG8KA90cppwuqf+AjpA/RCvIb/7qHKfR+gwkq2ZP5j2c+qQ0tNhXg
RiDG+6BtR+eSIIvcuAqsvWIOAqo6iOM19M9vhw0LKE51M5H8mjqBBW8a3XBxEBuLdOVsE4aOHACD
LZ069uIFewmd/PSkGC5VAGzioaY4r61T+E8GCuno9M+zhosGoSQJaXrPllsUUX03ZECx3bxITXfE
EORpaiJ/I++98uK4PFrkeKm9InZYPFLZ21kEQVd3CSv9G08FcUMzV/lw/Vnmv2WxXFFuoNYTDqle
bgRvP082NZan92XvZqHnOb+dXsj4QF+BAf2yZgHeZ9SsN8ZcmYkGvQw0GhMcvK+HZ5McbCun/Usr
9fp7r87qFHAjOwvMzqGAHXg35jj5XX9QfX6SxZNiVGCS/KD/hITdvEb/mv+1jm11OOid28VYmtyn
okQrB5qf2glypuqR14OTFVajzQyQ9alxQ/wyj75ZB8UMiac3py8CnEPCNI20gw9R0f8w0F38qQ8n
6lyzUOPeSsoM34I4KLSXwCfk2SHGnz2XYzbcHzrmKvG3gqPqh9IEWn6J2TBqhFwitE59EgOKTYmu
/Y+J3aVyF+TbzZlr7545hS6T9I/Kl3/7FqzA0S2jbBo3ivTx2cPQBaMQwILIWRpxGshfY42ilf3H
629/ZZrNpTnU+tTn6Lud1+9fLz/ISgBuBvp1jSaqx8SHfg4XyNrT8mo/sVk1GxvuvKssPzY5SmqR
XHDnJtG345ECawmgEZJjq2o+9ZlWvwLuCvZQEwCPVs30itCm3EN/yjbm2cqy5W7JHmRydeBNL6aZ
WYi68CpqoK1Rg0EDMnY2fXM4X3+f2soLZQRW0bw7wAxbRNjlZEd9WUh61MIWZEljemp9kZEmXFn0
0mfC5vG0w6xIUQ4JGKLp1qyZE88tJqTxDkdlr/lV+RgEnNjoOuBmohLofnKl/ySwozY2fu/KtGO3
pK429y69byjCXgTv4iqiiAfugfKwLB7HJAG+3zV63O7CykvcfGgS53D9Pa2NyxaNngDJsxBLUUkR
6YBjgPy7Sm4Vl6RtwiejyvEE7mLtA8dkDZC1Cj9fH3Tl2/zJjZP5m9sjl/X9rhsgqs/9g7o9FRAS
Vdyd7M4+Dm3+2cNjyr0+3MqMw+eP4iznq0pVerGkqyxWjQ7rSreuW9AfVudgw2AUyZY8Yy00pwY7
R5s0GThsFG8X1WSWlAMxsXRNtNDToff18EdGhmlG+2YjtshBZbga/N4OqUYcPqvw1sW5M0oT43Nh
jD+uP/fKt7UIaXQ+E8Eb4sO3P2fwMgWerFq7IRab2HknofVUMI/PTSvy2xjMmDhqSZD/e6JljhRZ
Fvr8bd/Ve6Y4VkNKEnQUdoDAPQ/3xCT260tHWHC8/ogrcSPoZfIf3G1JtCyvHqMzclcNi9rNp0Db
m77UdmWlOns1CpvToBfeWfPU5hSylk4BZnov14dfSRVqTCqqSeyl5CiWgo5oQtseiqJxQWdM3kFY
LUiiDJuCxxBYNV3qFiAslErM9qMeJgZZ1kjzv6gB5N+NHX0lwrOIIYlg6RdEjbDYVwdu2aAe6dwZ
4nY8SDQ6cmcoQ1sd6i6vtmrsK0uYHZwOBtYVUrTlMcl9F+lWU9Pb1eco9pqgvXDNancOHjoHEPnZ
xrV37eksNkiSGXxtIuW3cznAma3QnahxATXTtF1WOl5CQzb63/DkqMWH69915XSkKMv1jIOKqbUc
jYJ+AUWxaugma5t9q2hA+U0td9tIU07WACF40CzzqYQGtbEfm4IHeXswk26Zw2Yec67RLj4j8pbI
yxMaiOjwi1mqHaE6Rg9tOu1IY6iUwGgdeZgSu392ogAjxdywxy/Av5X+gIbPI8tu2548+tNk25Cg
CxXLKNvrAej1TY3Jw1QO4W7EQ0E7QIMqqmPdJ8Drah+xzNmO82GmqE8QQX3d036nDt4zMB390dpZ
XmE9a0WtJLsJltmD12rm79jSlOBkDlQNXJ2cyUvue5CAuyprEXrU7bPTA6A4OTRqgAFsTEXn442Y
U3ZW73RQ/2SMmBczsoNJVyJ0ncDrf+cBgDuXpr3G2uP7YmaHCtakt9dkiFPczkyBLu/9MpDmxjR7
/+FZymg5SZdp3MmWChcZjTT6gWJzYWcXxvMMYnB+Y6/VBmf46KhJgrSi1yRiv/V2hGxiS/q2/gOI
i0hbqNo7iV/pB1i6WQrnsTSa6ONUo62BUlyX9z7R3JmaUfSAuKP+MNJR+vX6rH+/pomX5pIH8Qeb
2rImF9bU2qZYn2AucyaoFpxRFSO5XQ9E5TT2hEXXx3u/pgk4CAJ51Vx3oM28XdNJbAUlbj/0GRh1
dgwhmB/NSv2v6dp+f32k9yfh25HmRfdXdD0IkYW4VqhugxH6sRmcFgOmDgg+Z+JJBFgAmcNYnq8P
+j7sYFBWsa0Rz5OKWkSgTTTSjx7weMIjidqHun3TDXG1EdxQIn6/YxBF/8lZU799t/Fn6dg35E/m
qnmU9Z/1Dtztd6fMY/1HYdFUcasagejPdJthpt6EFXxxD841mPgExuLRqIVTuoQqMSkpxGvRrpBj
Mx0w4xVY/ubpZO50rSnKXYIx2AzQK4roNnISkuK+jIsW/g7a2gMbTVu6dWEk3SOxxSTg/9vdr8Lw
6IwNwrKBPR14kwL+X8Mes4wHqzuUQc3eqtVaA/k78fAY9nGz6+iiGfX2UQksolBE3cHwgiRI+STD
CDamn/itf2t2NqZymMz7vz1pxdbBKKDVHso2pPJoyKDeTT3kwf2E+XV0Ju9fPFDRDpPjnF2awLaE
8oNBrSQAO9JkrzlB4skwPe3JRvz+WPHjb0Xv4FzqB76KWyUmYfVhmkhFwOOOovKOhmaTxDPM989a
o9nxPsCDbODxGvHQN9oUfa0n7Ol2ZMYbMu0esQDHY1oV3+2otaufTZKTFAX55QS3JuTA8WFSlehz
M46BdyjLus9PIE+dcycyvXnFFCd8BhyaxmcpoUNfbIy78kc1Z8m8ZuQEKp5XKXxsGWWNkquZxDMs
f1hedd9GybEYijZ/jEpa0/bqYNrhD1GTHr2p7YqjReHF6HstrQRUQzPrnAvgfy90WbzQQybsNugi
Lxrg83GljTdYxNr2PgtowfuQNMiy0EVnmEjYeH5432QRyZumEfh4kRwnva+T7v2qmFXdkRLX4uEl
mQrhHGy6X/QPXhgZxZGuhzTeW/Cb7c+9j4DwbipREX6WMLjzH34cK9pOWFVz0Sv4a6T7VWvYGRGU
0Dul8fx+Nwwt0dVEydq4rabQiC5+mlfcp2qU5DugwIqGE/YoQzy3p7I+AUzk1EvsihqAGpl68aWr
Q6v/UptKLXZJKcQPv9SD+jYPM7w//DoAaDSw/6qXEbfQATeROZxzGj3/YJqSbZLmS0s9YUmhAnSU
AHqHFJHvgQ+RVYeGTHwIgFZqRnRsKnzSUeNNyY2a4328nwpTfMdaz4Oqi4EeatmkGZ+w0cJbz/Yx
pXLANuv8pxzu8zQeS9CaWdDuYwQWPz2vkuSG4jQqbjPbGX45tRVyRvUFn51E1YAlemCZims1tCrs
EjxaQ1xGiXGOCb4QcscNAjs+jmaR7OvObjQMtW39Z2WigzhS+aHCj38ozKU0aOr04ItKDQ/ZoITp
RUtbLUWu5oHrDwsn+pxjXnwr8XOjKG57yZNqNtI82hFa9Rv6errxpnC0sD5Zk+W57MFx/4GbRHiP
14ian5NeNtUe224WlhWMFBeHYEz9O1Vrev2SJGr/nEBeeqX5HVfd/8XZee3IibVr+IqQyOEUKnRV
B9vtdjxBjuQMi3D1+8EHW9OACvU/o9GM5sCrWPELb9BTBEi9yTC78ND3IsA8p5RiVB/Nuks8v0Ek
9IzfwPQ41nZ1z6wx6XSwaWVVtKAyd7TlXDlOsYPJI2AUs/s8yG1t/Ybu0WFB23TYffEu+JhV1ypv
72jks2kekBBoXDxZv3PcPZRfgyqLz0PU5u+VVFU+GdBkgnMUptGlH5pMOYwF1mbgFqu6PvNHaBdh
k3m5RW3QskEoaC943ejHUKucO5hzfu2syq92UhpRnEb2xW+joCKaC+2Tnqn6Dx0BuY+JPmrfS8NI
H+tSqx+jKLBPTaCavWvVRvg9EPngH3EERaMemwFlJyfdiDGQDEJgANK/um71S2ak2kMnQVX3/cpj
25enwXGG+1yux3tZ5MbbX34EADl4VL/BSKvz7/nPy98GGNq1JXMRkxd+qPHRGFxesfTOZy+Hbh6Z
zstY+N3nN7/94EcVElKDWuKqLY/HEBK5yWhdHEQpDiSp4sGnb3e6Pco6+2UKKd6Be6fOpSxbBx3g
5NbxFesipZqTuiSFPnbSca895fjMf66rML/XjVI84CnYP0/1VP26/QM2IjgErkwKHircEG1ZgkfD
L1bbmtnFPKY9NBo4xDIAIjvgjnV3e6itjaOBQSQ0nvPbJehAhpIqD53Kt1Icc30Mu0nJeBSQmXee
FChQe4nYOqqaC/AmxUMECFbRmxo3DbYFmnVR1PCHHpjVdUod8zn1J3nnyzbiRIejSisXdArVqTkl
+M8WpUWuJlwnYO+CkOQo7ZUnQ/Tj8+35W4fAyEXQv8CrE1oVyjCvR/FHU62EMtgXo5Hk+zgOJHxG
Q4tJbMs7OgKF16vsntuDrvcHdPEZIz8TI2ZqxutBzQnj80RQ0FNxTUKQEVMHGsgGoHShHP+XoejZ
skPo4S3PAqYdlS/3NWWuEbd6tCA1N9SN8ZzFfrhz7NYLRskJqBI9Uc72CniLqVcUEtjZlyoEYD8D
0h+JequdGsR6wzMKrQDkaQDrUWV5PXdTCrgm7nXrwk3uy0dAm0HqaoFhYQclYbiOmCVq3W+fRAcE
PtVSqtG8Iq/HlOOG04CFG4Km6hxTcQoUj4dY8sy26ndy7fXtBWzZRF8UeSBkI5ctyaZpwhYXHePS
zZYFLnIwQXjXY9AO9LUHznwYBs3GX5zIDnddUIAHOn5DvXPO/xVUFgWXfwgZ3kv2Ke2219+cWVaB
mJdtXvrKDiQPKyfjiT6toXv0JpwXCAnxXyiBBu6MIMdLdyZt1F5T97mJ0wdQRZd2glWe0ICVirPp
i145iDKIk5OwO0weMHSu7UPgmGX9vs9atSOhGIP8YyBB4Xgcpwl5FviFs/kWFVXcDlDF6T3gCfZF
TPVICyhOtF+AWTp15/Ze72PqHKhtceU4MFiWsLuqENOIDpZ1aas8vgtx87yf5LzbmeD1MqM8Ar2O
ugqkxdX8Ok4kSkfiIi3Qf37uxjr5hi1nUbqa2ioadppWeM0zPBFcta6KMz5x1Zfbu/qfnNfrJdbA
p3CZ0wGnoLCEXMhNFNc+qn4Xrbdy9QDuxMw/9klZd/d2TonUA1rtZF5KivQisDNtsI2SsYeGuR+1
30I0ZftDK2FJdQehDb8wGf3W6r6Ke0s7jlKPSZGCn+QeLXq9PKwJjWfqkHMfeHk+0smSSjaNTtFC
mY5RrGQ4iWGgcXtyNq7oeTcj+kTdi2M//4r/vD49jp9OHTnGJZ8dl9uEJoFbRuzwqUrVPd2i+Swt
FkJDo49bk7LxTCt4PViM/0obyBAjJHJir3OG8auYeivGbCUc3+sEqZXXhZb8EGntrqzFxnxqfCGN
GZlqCVP6enBNFoGWmODsK4uyXTCaideOxt7jsEFeBtuJZBp8WQQfQLe/HgZNlMaqq86+oFbbPsLH
4/NGDNM/NKqEJh15yShRWJNbtSJL51DAfknICpJc0nqI/nKgYG5vTj8gcQFso/IacEqKWClcBBba
DB+dKcc+hJp+erSTuL6WLdBuD9PU6LGilw4QOenqb6Yg4sBbKrQ7cbB4/eUjZDznl620qG3hjas9
ORlZPumfKhUe+j04cWtTjtItphHOm++aWQp/LmgCQKcktrxlRebzP2P7YndNesS8WrvTgOG8/f1C
/JEeCA8L1VN1EeQUjuybwUB2EcHL94bWSnAayPFVqsa912trN8FoQlRM/qfvsSheCjXlFcXVkviw
kQ/UwI1DSLC+U93bOp3/HWXxQRT04krXE6ZNjSZQO2V2CgZfvMQYCu0MtREgEoUiqzHDsIk8Fivk
91FaJkFoXzpZ6bFeHjGY5O7G5ZLa0INT0ayHKm/tRIgbUQ4MJo7jDHG31SWJyZ9a7McUipd6iAmN
kU79Se7xiqShMBxrnJTe377utpaNto6FjRj7awULzOR6EHrfW5eEuXyacNf2AJ/ZO6HN1lzOLThu
VkI39vHrO8BJQQxFAkE2KpDOtwKDbwfLTuoqeJ5dy6aXLhhIiT1d8Y3NAsVOn6l2BKWrB8OmxJfW
RBKXdMDqIyql4ILJG15xTmjvRNsby8btTSOOJBf62TKb4HYHp5fLDmpTYU7OmRjqL0mThie6POkj
lMpsB5y30WkFJIcEMLh9Xg6avq+ndMDcIcCH0L9Q/Q0e0deyfgOU1L5Qn3JeBvCPhzxpuRCnxDkk
amZ+qOLCH3Yi/3UsA/gHSW6UPkxAE8v3i2C2QBGuCK6FSWkdz/e4v5/icUCnBI2CzyEBlYNnVZiE
nqPmAUG6kpfRziW3Mfez+g0+UkRvqF0uZsIKM6jUgLAvrSJPo+vIUjaCApXGv/nkc6WGZljs3N4b
7zYlGxXdLwAFyH4t9rNuICAaDo6Eh84UXQbwG+8LvPI8EY31XRRWg5s74eQKMorzm88rvPYZlQn9
RVstex9kRulMFC8Nq7Xe9yY+ak7upDvn9d/ltghMEGpDMIlsdY4SF492DJE0mJxKwvFgkBWc1lGk
Egpun27SgzFwgXPLf2TJSt7H8KIxtXLG6J2M2egPVZmM6SULk9h3TYLDkKzJmIanIsqKzAVijrRs
qVSm4jmSaHFmCaRIObWtYvn4NcUy/kFd4FDoxFx+OgrIrA8N3Er0SrpU6SE4pfiDheZoY6Y+Rn3y
IFL6DK4At27clUGgvMBkcPo7BXQ1vY1AaM9N3/hf0OmJnts6T9VDgjV3c6SVErbnER7shwn9KwyW
+tkBvCV3B6k+Vjq2s8nsMCwiffhoJvD3vQQJvgHb9E55h+OEiV2ZkaXPIg8z84Brav4iiNZweLRL
Io3Wl3CsMiJgpV49ZDVwzKq1mkMmnDLzWmzoTLcNFNzmDPpDzzwzAnQ/kiudG3ZDRS+nGPIPRhHi
2IQXA+bhdp4O6vs8RnIIyLiGYWqc2OM1Jxn9mxmt+rcLAHiXI3N87IMu+44oZeK4A+XsxpNpXP+E
a6y91FmU/aSl6X/r6qD+Zad4L1zjLp4+wa3CFM/mU2ukNzr7ASotRK7YktITdmHkfD71IWwxEZVK
obbFtv4pkywz3Hl7N27uOfoGgEXjeaaBv77cxs5uNKXrJPjm0ZdxUE26A7ViH3U9j3YewK2h0JFG
JIM4nChpEVFUGBzzMwhU5DwfPiC/UrzPcdm6Rvi77jwSG2/tDGlUKf5ADli9tTT4Yh8TOfvS0jG5
SzD5fBpjDLNu3xAb16E9syGMGeVHJruYOxNjKYzrLfuCY4n0lQWs7sPIkSOYKppNylTYhTjcHnLr
w8ChgPwBVSUTvCyWK26CmAYfCfqI7IZkCfGYqnBXb4+ytVLEfswb5cG5qvV6FDvslSoCL37pG2U6
JCIbDnrX/wJOluxsv83v4YaFsz5zcrX52ftPDqibUmqaId9jYUd9h/8kBqelv9cP3/6e/x9FX3yP
BBE0T3OAaBQ7Uy9B/eJM4yjyWjiwd7enbuuDeK8o+89iN8gcvP4g/O3tBDM/6lgKLvUN5a7fjWTF
P988Cu/vbIc3k9NW9RP8j+1UqkPnEjQiO2pdMZ6UosjfforgEMo8SmDqCCkX0xYj/5BhcufgChDZ
Chla7zt3uEr37c6kbawPGRNFplmydJajeD1prTz5WdbU9CzKrntJ+higgKqhnkYXvQp2gpitwXR2
GvgqMF0rPoLqC8ovLYkNZAz/AMseFG4jBhdXsT1PuI3gxQEKjD8aLQqLTPf1dwVmTuSi0otJKX9I
Hv6e9Mf9xI41dyyksgUQIOyfeYgbnkLe/eH2Jtm4nlBIZulIcQidlndFqKFglU3U3TGvzlxplHAE
7cNSh2Vbji/omgQ7y7j1uaARoeHSEuLvxd6fUmqtMeCMC4IQyS9wvxjeisafDrT70icpBYMJI0N+
akSNPt7tj91aVWgSNEgRmqLivxwbdbKom7Mr4L3TtTWFQahj1NYj8A9d3bkfNw459C4NrxMyAjS1
FoM1XCD+ZBUWqLzAPNaakz3ZmZrujLL+JFQp6JrQwJhrpMvpFFqHuWLT+BcHuMMdyIbG7ZqweDdY
u/4fG5w1FI3RHzNg6TgUxhdfBMBUoUsd+pe8otBzIEsfw8NcNoooY2j2J1KKuvcwjjX7Q9NmzeAV
Ga7nrl7qOba4uk58eLSGxtyD2a731PzDKBLDxYCzthQBkVEYMps8muOTKQhO1D2TnwiM6icciJUS
mb2m1T11DOrITQtsUY+3t9Xm8DOQis4El+3yDA12geGGrPiXqOuMzMMwexTIG4H+dKWgKe5FL2tf
wEWm0bHtUTZ7c4Shy4R5FEbQ7Oa6WlwgRY0pJl4bPsLgsH50yXEOuVyKY+472nMWJHutuo1clweF
vNpGPYZ8d5lu1XVV0Vkt/Ius4Z8u9BZGKWoH5nns8DrtlFY+GkqMC0hp9+/xL8ZeUu/L59uTvrXx
SbhAkFAwtVb9J5wWRNM4tXQJh17zRmeAPJu2+VHNLWPnjK1P8vyAUjLlzpip7IsJtpLGDIq+kC7q
gEWFHpNPW2qm/Q+7iB41Omk8PLNU+et3wJrarsxze57VeDzJSoqNY5vHxyFBSqrDOuWQJr12iCxE
HG9P5fwnv84ueb9xiZjFNEFMLYtcYQcxz590/4Lur+lVpqY/Bl2Ve7Ys5e8kOhB7r+uGWrYO83s+
q4y57vbi/KZj9NU6lwl4yJy3ZYn6HYWwoHo2xGRmpzzr8i9W22qfGpHrqWfhaG95uW9HBf7URf1X
QN37oBUN1Z3bk7F1y4GHBFQ961qA5J5P+3+iTSOxp1SuSyAZqZFkJ9EnyUfZjFXEWlHn+9KPslKe
oI/n32XJCXQXafz8gxZZan3oOyuevEoqlWRnC64rO0BQCUc4dcZcZ1r8qCaZ1VBqy7rEkfw8dtlD
gQz5OXIa4zoGSnokPPiNx/Z0CNIq/Xp7RtbVQuaBv8hhEIxY+QGauRpqZka1MFDMxy5PDklYewCR
0qe0CIG9obZ5d3vEjbMNOgjfW55Nm26I9noJgkAkklZVzsXxQwDgjiyOYarIv0tlfDu6gcouQSXP
GarGvCCvh+rKEb4XndNLZGWqp0l1d4Dy1e4s3+YHwTSZO43obi0DjyTSCFIpwVyA6WFmSuJHhgHV
8OPUayQbb589A5o7fwydQsLy15+EBpWq+wMpdGACKgR7mh+QxDHwefb3csB52y1uDsDYXFi8ezQw
l20TuYC1bkudc8kMo4vuWgGFzPUHrDFcTKeGwpPNCCS6Kuzgo4zl495h3bi5GJ8wi5yAfy0BPtQ+
bEIs7hHZlqaDDTHgOGltdSgskXqQ1vb0vTdeAoDgfLBFwxY6y+KOhn+qKuOczHeN0T+SDOmo6kd7
Pc+tr6LYAkmLgJwHbvHejEKiD0BicglGx4yuRqAUH7NI4xqWS8vvjogNvR3rzi1s08xFkmADWdFj
KdmoAVmc1Wt/VLmpH8ps8h+pxKV71M6ts4C+LIowFF4wNFnM4ShlndOzRy9DKffIu6J3XFOT9GTE
jXeqsxtD0R1EtZv2/qwLuhhKnkDAaKOpXUILFP1x6ul8UDIzpL9l2CTZ8fa523o5KM1Cs5ovLtQ1
FsMllTL1E8pFF5Cd1d8+0xADA3csJ26ckiOfx6kohmet7ifU9oMagRjhwJ4+JIlaU4VtYLMeB7mU
0533fWPX2gBjKEGxl6jWLO44BFCqJAug8Ke6VH+Z5ODLYOTS8+2v3xjEmdM60jfEqVadMjn0NQW/
ZvOilGrgKVQKL9IIuv/2KOujMRe0QOOAY+d9XoaejV8pnT4DFzu7KD9IZueMeHZFJuCXKf4RjYG+
c5mubzgGnDVUKaQYaF8szmKC0qXVKOjtwePzP7Smnp2GyCk/FkCD3GkMxVe4RrnnxEazU/Tf/NT5
waeGBzR7eY03it9qsSwsQO7DeAY1VtJM0kxPhXBLJ1J7uyoC6u0GTU7eDRrhq1sncUw6/BWwXF8M
52Lwlbta9Nabn3bkfuZilIogMTHgYi92KkKb1IisC+RleF6yFjzk9fTTUUXx9vlDtZRC0bzr6bgv
nkHd6kSi9iAyUc1Wn9TOARbdNujO1pJymuTI2KlSrsMkOo0QadDNo2OM4u7rZ7e2RByaMK+AECB+
HptRfRxQmvCE5A9XKdZHD+Get7qW6+CGZla2yWvEM7zs+AHMcNSpKemp1o55iArsQdhQ5XFWgP90
++itDzioReALc4fNIU9ZVGEB+3SMP/h3gxmFH0TT1xe7VPo9W631nT0PwxOL4hqTuGQFj1qLxiXc
vrvC1qXSkxSlOEBJxINXVpO9FsDmYNS9gNDOJ3ypkYxEss7VmPl3o2ym56Yr8WMyK/8uVKo9pPe/
vuerWAnZStr6xCQUy40VfU3B7MzOzDq8SqMNLjNEnsM6yl2CDFI96u2vMSv74VCgvG66cp2iRdQZ
bf4jn5w4PwaWkaPgPwzVl9wosj99TtHp1E3dWFBpSIufIePCFav6yvd0o7NSL54q8M6DZkvWOy1g
zVQ3CPCrddMp1i2EjqIu9Yq8QGE3U1FHO0xdEvgHHtPxi1b51Z9+TGLwhAC7OhSkAHRws49oG8+M
Vo+73sIuMRnZbHlntcIre796Z0gTJa5sCkK8Kict+zLlPSJZU52Lv1Mc1HfgigzlEOaOglN736UQ
PuQpeR4mGxrMGzfsPOGziQ6dWSqNy5wJBmKW+zggXf2hCQ60evJLrgJwuD3KagsBsuUEcgbJuACL
Lq4ZOZSQKGgH6dKACfuky6V2SCelewp93vTbQ61O4L+h/qlFMNIKrmyHyEAYBugMq26ioyZq9X7K
sz0QweYovAPUk+aywDKmn9KuM9H3oJjWp84ZFUnpmMNf2/mW1euGXAvyJbPOJ0SLVdW7nJw6Frbh
X2guqkffalNPkdToq+908VWvh2jP22Bjnahyo5s7A9940BcPD62wxpzwKL5i7I1kbSNbZx8snhuG
Yi8rWgM6+Tis5ulS0MWcte9fPwWFMqoVsEzpMoV+9YnMUmsPczHtQWnjSbgUN4Q4RGmX9lAdp56j
EprtFcvA4DlW4+FZzQf542BobYgj3SB1blGosX3k4OY/aT3Xe62vjSXnVkJnZb5vWY7F3CiTGQ8t
VLaLleXxB7nuou+QK+Ud2SBtawkYgm4HbVDgOYsXUgkSKa1MB2KVLUU04cOgd3iTNVKMsYYrd5eI
wZ7cxo+QaB1xvZLuApr2eIQrrf0jixwt/KDlgSRQfBfGV5yAYEyFSEVpd0me1KNL/7G1jr3M5Xkv
UOxJPCM06vCD4g+JgVhMZsbIyKqtcZaiSGo8WAfJj3zQxeg1wgCviDJmzg2HwqB2NKyuqk6hZvgF
pW4ZrAU4o+kvVeAK7pvvq3sO0VurQKip8g95EUrTr3eNZMSKgXsBddxYD7lsq/Gq+RWE0tu3yNYq
zLBq1IMQO1/dIqJReyPvcv9S6VL+qzO08LFU0kF3TQTs34z54iQAMJufVrQ4nWVKpAhEPijP+5c0
Fgm0w0l1DTXNHkDSiePt71pF6vNQUGGoVFEzXHW9EVLvfM2nOzFGg+71JroPWZLax1GexENDYess
5VjpVINp/rk98qo4x8izAB2XCwXcVX1YhIhVSnbvXCoHiKJbjolxF2WUBdBurDzJRpJRNVPgdZkx
HUHhFzuR59bGAS1B4o4oFFfOYuP0yiTznDbOxcj98NqH5uShBpCdbn/l1vyCYJAp2iI9AEPu9fZE
L3MShi85F92qkbjDj0acUyNMv81cvjtJ6n/UvdV4gPLeXDFgfuk4zc8RXQ5iw9cjSwXgLZy2/YvR
T9q5rDX5PIByAl1c5m+tGBC/c5Y5GfTSqL3MU/2f4m+jCxT+5v3q23XykKtyfp9XnXWqS7GXWW6s
GlsVRMgsZrwu041ziQ7NleCKonjzudKCmfGZiR35vo1Vg1Y15yW0l8kVFnNnFrA5Bh0BOk3Yyd9A
Ff05FzBsj2XdO98nJdO414w8PGdJ6e/smK0vnIk6/+C6c6fo9WRaiWTbLV2wa1l0xhn+vdYfZB3G
1eH2zpy/4XVkDdCZWgAJOj0patWvx3HaKclpGwTXCXbfEZz53ZSJoxO1wx2eJnu+2hszOlPVoIlS
6mA3L2Z01MZIV8MguoZaWR3T1HJOZTeamOqY8SetUquLamf11xaO0M7mXGWYMw8JhgrHj2uOpt/r
7xySwkGEso6uqQnGb1CEcW7TNHmBMavdp1P9F368v1Nw+XdDLyYXMCcCXJhU0Jha3uBjZgIztNL0
CjWh9I/UliUkhOwiaFyrt7vh2DZFFp/aKC60O39QGnHNQLQBWxNh8CXFz3dwR1TifsHkVw1X6FFe
Hin74xyiOp3hpk3RtK4m2KZuo0vBWZEGU3NrpzZsrjFDfjeEmpJea2G25bUJa791C6vFND1C/fK3
nY1wCSQnuoiyq1W3LJzoCWxt8NXEd/erH8j93yiQsekKKrBebtg66i/wFum3HLOC4GgiBhQ+GQZ+
vG1i6M80aKcniw0LWX+SzdFDa7l6ub1fN9eRc09+C2J1Vd+tnFzp+hTNAmrk9L2ySWkVN1Od3nCb
LCjNcz9i3uYNcIK1nSO58VSRVDMwvqnUKP6xQ/5zv6HXEiFlnoXX2OrS9pyKJADH2AS68VwkTf3I
hu9/SuCl3xEWd+oD2q70tW5//rpOyj7+t6fmeJzLafFeRYqWdr0WRdcxTtrkQ2rwbINnpGMPkYRr
ye1QVJ08CffknzDUh/cDfkXyAY5vE3pKZYmPk9BiaScjWbe1+VmoG4K7R/oPisziujKH3g+alquy
yJtGHBmoKT1RlTBbBpqQiutkSmScFUWUrdeMlZG6RmPquWunurKTVW6tE5BiBKU0OjkrpIreAZig
HBBcVVh4h7nNeYzL0X9KUzBWfmbizyrl+SEaIBwmNI1/3V6i+VOXhx7AIn0/9B7XCYw/iqKvnSy4
5npdubY0Gg8+QfXOOdiIRBEYx8gElBqbctlXH20yQIhWjBKQaQJ7QhOFUU59Ne1dndtDzc1TWrug
tRfBC2loY/lOwhORqM6x7Qb9gxYr/QENi2onDt0eimI7nwUHd5k/l0FHFBMHwTXO+hZnK1k/ZPk0
uZ3o9rrCm1uWdBbHLSwwZ7DR6xeh7tMwL7A/vKR5Yt6jO5MfJV8zXjQpb56GqEAhTM5TT0Yh9NQO
CkwvzU8/394rm8cZxP9MoZwZgctst8JZLAoVAplOGa1vtDkjYuCqLt81chqjZIJlbHYeEj0E051w
vT3ip1FMhyLQ+m+FrkiOq5q5tmdIvXXJsoNnYwqcllbwVDnJJotbJLjytomfSLEPQNnTQP5k+W1z
j6QmjFq1xwju9mz8q08ujg6iUWQixON4keva6yXBc1LQQZSiK10XNOgrjFN+FuDSfxTDKH/L1a56
FqOV5s9qLAqUSyq5k13YfjH6OmlNUuq0rfWMAk78aUJGN3Uza5J+4A0oci+fOuVFK50xdKO8qoQr
a72ke6jYKN3BNsORqoJU1idR6Cqcb4eHterLBjZeF1sf8URIjasG9w+rqbDGtzacwuY77Ys8vc8w
PfyN5a8g80+t8ogj3D+oOjI3HgpAIbD1MY2f47GqfktxVPReAQ8AgDx6J2gjZWGsHZO88BtuxrH4
0dhKobgI2FfossVa9p7UUCq+NrZR3AMQbbSPwTQkx0xvpua+aob4VxWmxp8oCPvfOwuyvspercfi
iJTBaI+Jxu7sjeSHKiLrONZW5eV6Mt29eSRI90DWYXHS4FzeMd1I4tQTB11HHdCbIfDtynthHfJo
MN7fHmr+0YtNNvc1Zq9M2kPWMk3JmwoBZqmNrqJwivt2QhnBLOricHuUjZsM9U9yIfpeCFgvH0QL
ECyWA0N8pSTefdH9JHrKHT865bjn7ISZa21SgJIEmSBbABPwX4sLmuoser5GEF97yal+NL08fR9h
Fn6W0X752JVt/66vy+yHUomovIvksMdnqde68tjrtv/99ndvXB28u8wsaT3SGsvOUWiAMBYV8QnY
t/rJbic0iLBmOdHxtY5GEatfHSM1d5Z0I4mxbcox3BogVFeCHrWTSnlVKOG1QmvrCBkBcgcCyE9B
V7ceHibBp//hI+dGHGXKDa4YwlzdFPCV1ziKqDHNauUfAyW3+M808r/R/R8mV6cKpe3ckFt710a+
kh4IoJEV4oa7EGknerbXkHQ3crXcnrCjDu3n29+3xpixo8hXZly6gfnM8h0e8SVvLXUMr3XoQ1EG
ICheZD1FtLv1dWTPyiB9L8HB/FXl/nBpRJkitdbgznrss77y2laOlVM1iWpnobdO1cxNhMjAZl/1
CQMVqkTdhUT/qpI89ZLVn3vfdh6SKdnrpW1M9Sy4R7JIHDJXp16/RWkozLwoq/CqhkL+btWqdmon
WJC3Z3rjuDgIzMJj4LLAM2xxdDGxrpzJ0YNrpfLgDNp0iDrfG+V49PwEylWHgsXbbybgHDyzlPwo
sS+v2n7IUd1ssTLNjTQ96GYgn02FhryJkMvOrb5xLsHWIjyP5wIjLosLiInFkpz20bUcG+lexHb3
NEWxNHopUX97yqVC7XZOyEaFgaRwFiie0T80lV8vWwmiVwkUToispfVjReT9sbHs8R5ZUfkaRmF3
b5iNLdHhi6XueHsxN3bnfGjoZ81HZ9WfF+pkWplsUkYsteysW9E3UUnFe7Wq/tweaGtv4ioBNwX0
OlCAxd4cE1BGYj6eBVrD74AL/ZCBG+ykUVuDEPSDVkbcgyriYiZ9XBG1iULEVWnw2RlQEA2PoabX
ezTQrSPAYzADYEChrTaJZCh5FLZ8TNeKjxVl6DO9a+ukt2lUQ2SUSy+q4Vbv7JOttSJXBSlG33GN
wzZzlFhw6uMmkXT/fV32mWcr+MKYxbhn4vzvtlxEHDP/nVIeNCwu1kXODmNDawKzTK+QeAf/pHZN
Fb9DJr/7W+sGyo/QR1BoG9pAP2jUGy2XHkb7vkRtAvDsFH6LY4GapBX55Y8GqNAvOQi6j3naormY
5UZZub1TWnvB+Hr5DfoyczSBXDGwDPX1QeII6c2Yjem11GysiDpfOaI1XO4UDrZGmftm8lwhW/dt
bKcj2LUCKmR9Hh1idFGOY5WUbz6YbGONqg1LDZF7dSl04RC2bYUk42SmJzZ8eq5rpbwkNWyLtx5N
mjXQSeYmME2bVUJX27Ha9H18tSSw9GXalMe6yPYEpNZnBu4UFSCOi0KxfdkNzMa2y4I2jq9yi/6r
q7bV1HroY1jv/JbOrKuWg1IfBZCTPSjGvxzs9WamI0VYMPeJIEkue8EmyRTKklF2BR+kzYFIo9qe
ULt6OJTYgoRurEy605NkBUVzph5rmq4kD/KPMlW7TznyoOLQxx2USl5Tk2aTaLJfVdYqmEhVAZqG
IZiA4MEpohDwKzDxP5Qhh3cG+qmmBylCf6c7YfRcKSZ6KZXq1CApikwbDlOrpNj+ta1tHtEq1YCU
h4E6nlmvfPSidEK53fCFncJgbvQahraStZ5dz9IsaZPpkVeUsv550gro0sIxuHLiYiQB1NPaRkzI
4H/f3ivrO4ipNIjbqZ2hZLjsLwCLB0+pqTyPeRufU2y+j2pRJl5hJc7OZb61YWauPfxfsDorgZzS
H8Ne0oboOiBw6oJYNX/qSQ3O1xL1RzgpOLQNzZuxuDyC9GO5Y6nCoQS9uEJE1ypalRAmgxxR7poR
wotcOFjCDap0AM5Z7Zy9deEPuAoJnUlyB6Z5VdFp6halozy+KnZhpIcoCfVfcW36ykwGTFCK5QU6
WaOT90cQL9YvNaiQKb+9puv4YzbbINzBMG1LeCsOE6nxBfFHGee+J/wxeKEWnd43Y589mK1cXXS1
7pCV4ffvjL21n0g3aXMw7WtEeQ0Qa1R7xs7T1PFm/OOsoayjipvuFXy37u3Z6cwkD6ESv5zqRKpI
cTL2k4+I8HGw8/KucLJ2595ex4/IaxNMoXpCRQhlp9dvUDpqE+fWTK6qlHlFmmVnn/q7K1dIuwC7
2InFlY35w3NoTlr5pLUURhCniWQUYGgCtVNRBhgD8y4G/fZih3njH+fbYDgYQQPv2BZUc9y6SqQH
kYEqqqMo9XIJ68I7s0c2zPMhqt/HcrAnlvIPVre4f6kszx0sIKA8nIs5GQJuPHTNeMsCnAHOE/AX
kDB0BLBlapEHf1BQF5SPVVd27wJ/0FsPnJcojlFXpi8yFox/sQLOpntTjoqLocrtLGtd65gUR7F1
NKHYxQdZRDYExFQui0tK/Uu64pOTCs+2Zz8oHyGW4Zj5ZpOAzYxFs7ONN/YWQCMUQaw59USf8vWq
m1QyorFjGRTUQF70THdcDR3pHQ1Ga1ZxWk4k7VXMOmE6gJhcTOSkRSXvOEAjx66H8RqhF6+4hUl/
DGielNf3ADrR3O6iylA+GGWhS56W0L5wG2OmsqnA8jLUvMbe92JLzj/6waQj6gEjfXCHTm4p6TZ6
h7ChsAtXxfYgOzkd4EQvDvK09oJhtB/JR4AwjmYpT14nJ9GvpNU7WpGT+TPrJu3ZKMZecxUgcpEr
N2EUHxN1sM1D0ElGc2hSKF1HpatM9dAL2rtUWazhc1Frme6JfgzuisLoWzeLFPl7VUb+n6z0zSfF
HHFxsADFvkR9qv2EQo9EYps7pXPv54g3uyWFT/80JpP4Vk9hJrlc4igtpIEU98esg1D7YAVUB92i
76X64GCl/IkIS0pOE0ZjlzFJ5d+2n1u9K+l1+zOrxMj5BbsZoIWCKrpLZSNSHmO9Gj4rNc7rJxsC
vEFcMGp76e5GdYwsBogWX0GRffXKjmaIExFa4Je6GZBmplZ6iPU68AI5G97NdcInp4kLOmZt/phJ
bXdo6aF4ltWpO7fZv8x6ueNAO80JFTiuNQA/ULUs6Uf7gmiJph+dQITloYqbqn6anKHiZKlhFNwn
jtPH56wlOkDhXkqiuyYeasNtW6d3zsC0/PGkaT0a9JmFtEqCDrLhGpTm7QfaJmP3R1bqqPUQSqLs
nf0fZ+e1JCeyte0rIgJvToEyTRv5GWlOiJE0G+8hMVf/Peg/+NUUUUTrYGJPbCkmiyRZucxrOC5f
5MHochxglxjJ+KiF3zNJQq4+1oMt6nPVZ+P3IrewB0D3XKmebXtxns1lNnW/jc32fWpI6Ve7xuAV
MoaeFfy1qeOX98U8e1JnjakroSbwLakWOTsXltwDF58TCpMl1ovxI6RyPpgZYfQyEPNQBWOXDNgK
E2AmP3dm5Z2sLdjFWQ7n7CCY7CQ+FBcrtIfPnMRgvWJ+G9qKBvGcZaqcB1XGJbdRi8Zxe2osf1Q4
A1LWNX5Mpnuw6t6hY1kEKuCWM2DajufCagXstpL9ECNP4KYm6I0xKyo/qQemWUOVe3bRhV7fkY7K
aj0+orrVXrRuPoLY7uQjXM+UI/wWmL43OBI01lNGH/wQqGX+2GTLi6RO/YlZlPHSD/KEqn1hnQ3j
qBG8c5mqq7YFYpDyqkK6ieIWuAFHq9fDLjvlOexS2UsbRz+vUo2X+znXTruSi4qZIZ0QXvVNq2Iq
GbXq+AA82NnUf0BYB9vf1AaD7XbawgzYLLLlQ5oIJPetRmaSCSFsSD4Po7T8o6mIJzSIM8J2cqMk
lMs3I8zA/ZPFrAxJKumbZs2E5cq4SonYUpufsqRYAm0ai4NV9s75OjkjvkESucF58QdFMUOyx9sw
lRhuAZz9PGdOu94egxNMQ2bhyGzEyVEmqOxk3SuzgVm7Afr1BkEHMn+0+iaWHqIw76aT1karaGLh
GGBX+CMdhH5fowttiPn7ZCTTf8Si/iPnhuFqmc0Kpr2x1jsnUwmN5kq2mal+aNXi7xmgGcM8K5XO
9tQyv0+pST8eHJ3dX79Ws6TbQKq3cxrayaOiRvDT64VIBY6UmbaR5h0gAaXQn2YNGwvIn9G5rhT5
cQojtXWpiw0PPpj+MuKV4nWSkN452iSdF3uQP0VzN17BokhfNb2bLnEuHWn67KTFCOZxo1E7A0Pd
Vv+Ds1idEwM5Jo7kD+lSxJex1ov/0mnKPieFpBxs0s6nDEFmVWKie3LbboyzBk5Jz3rQp/IfOQyT
xqvE0L6PuPSPmAe7i9EQt/DBRpFh257uEe/HuM6UHuZpSH1aULi0oNN8RYrNON9/+TuJJlx1QuOK
0LqVcqzQf0MkhudikDx5yoJ+czUb2kFVuve2VowzJ5rH4b29voF4QtKpuKRGyIGe1M2Sn3RaRJeI
RMiPK/UIY7e3gdx2dMGhpO30U6GitNiDhA9TYQ6+QWZ1kvBRd1HTeHsTlci+ioAxjVGw4t40NvUw
tKY8Wh8tmfsnmKky0ss2pl+5SA7i2+5TAdSlfbfyxG6gAf3ImHXIpAe9FsnzIDnTA13L7p9CiS33
/rE4WmrzwjCbUeIpSvm8EGU5W7JNaw0u8ZcoTN6sbE9nnWvB5B+mpWAbXp8NCwzgCM03fEix5Ind
YdZaD7OX8TpZBJH7j7VzQ9AWQQlhLaiZn62R8LdMSGp7NQVTAt88G6JTpy/pS1yI1LeM5Z9miP/T
O2U8uJh3dvL3Je1NDjCWi5FNxuI8KGYCPQx3u+lThXaqIDntjiAEe89HuwDMyi+08zblalaIjYzf
x0Ntm+WLhEPNY9Z0+mNpdqjPjtHIJbhYB321vSdc7THWrgt9tS2glf9z6bshtPFYlbPAjAd6r9Wi
niNjrA6O5U4cwQtzFdZiuIXO7eZYzvi3Kl1PSlkJqfcXZBn9UesxztOTxKNUN0/3z8veeqso64ph
wzhgOwOGHRwOokTdIRtEek76cfk5dsY3ve/VIDGFc1CP7+wk1RmdHsagpKtbvnmiJKWUtyvWJI7R
JDZwrSgw3rkgLXnkN7K7FO/q1/15y6OdqgTeImyDgOA7PmmlMb/Q9THfDzZco/ubuAPwMtBBQ7AL
JQ5G6tt5gGHmuJ6Z4ao+6ijnaS4kr55K3Z/AZVwkxZopRBaItRDUXlqt7v8qxqz0VKWWHqOIjvf9
n7P35Ix9TXALnKWbSZTWsH7lqJCrUD09zRDgruR00imiU3uAStn5HNGf4eSs1x7Xn/o63IhWhKMl
4PbhhTY/1V0VXZVEks/tEuWntjPeT1KVHoBP1k9gU2CDCuAeYlxP//RXy+e3ECd3RY6w/Sw9pF0Z
nZy5zD4wi2gP9Ip3N/G3VTZPVstFZeL/ID0IM02ox7G1dFOnSVx0oQEv3X9je5Uk+Hy4r7yt1c17
c0UMYb7oPfZvD9A8rH8xRTceRqQofBHCECAVdbT3DY5tj304OX8pTaZbXrJoQMma8M0sd6oLCBfr
tIIy46aW1lqK91QjNatnOQ9608oDJ3KOTCV2txeJu1W+Bur+tmKV5NSK0qKOgk4zpsDOAdHYRty/
OE7xB8M69hRKAGnSypfe7O0IojBtGkC09hQDwVSd8pqL4tP9N7j7Iayqb7QfaMxvrwiECJzWDoFG
h7hwuLM14wZiZjgNpsjgijzpvCGLD6y49vbwV+AGvsP1tNUJAZykTBYCuYE+Rx29QbXCHJbdzEJI
w/cfb3epVVSC+Mb/bIuRivCZo1+GfjQMPG+eM8w2Orl4CJFvO8jX19ex/bwBdSDSDYHkFtjNBK2t
5IZaDYHW/DIMtozkypCdEVFN/WIY028UYMaXPpr+oCUNONEk+QTJsrI5XgezcUJAB7FoonhcO5cK
yS3fSob5YACxF74osGiXkE6vs7PXq6DQr4yGzacO8BgtkFaSHzJVzQ7uAGXvQFI4rkoEuG3B+nu9
jDUojFsdJMuk1lgiF4mqBhRtL2bFNbGoaq+htWj/MSBjkNouylT7bTeL9lLki7H2rSZRu0wCese3
HAs47Xo2YrfKl+KnXC5td6K9qR6NgvaO2SqiTF1DJ4UU9vWPVtUlnjBkkx5KIc/BYrf5D6dUtZNp
TcoffLAW0H2meIgS3qAJ0clqR7nOaWhUhe2vMCo3MeXhUvelOGfZXLpFVaUHXLO9l/LL2Q/tNrr0
9uaEgWx04lYGbiaFo0D7UcECEyOIU2ZIH0x7hq4AJesPPt2VDG9SntKk23amHBUejYpneWApkf4p
q9rEQ4m7/TFby7f7QWLny3V+Nb1Zhap0e7KLdFHqLgXmJpUoJTFO0NtHLYmUF7zvHOwljaj4ZPZ6
vVyAlh4VPjufFbUpAZ5OJJ2ebYSyUvytcICNAmMCfOsqrQxmEwVc+WA7d9ehB0YnbMWZbDsXehWa
cdMZsOTbrB5dYYzWecS2/fvb93J1gAS7J5NfbfcyLlCSWHRBExOlpIBhM6JWM2BQ5r1hgOx87zkR
NEEsP47K/b0HpLVIPuuAc7tpzagMu8wupM3aDoX4yECrgW7SHl3KexkP9TD65QjQWHyDmzAY4oti
zQ2U1TheJVmXpOlsH7LCqrFbzwttzLGsrVOROkXoQk0ZJ7q38ciwZNEGy9PaUqsPktm9J1+JtGAY
QGveNLMre4qMtIJ9X+jy/NLRfYARMB1l57tPToFHsbCCQXn+10HOyBFIrCGrPMCOUK4TnekAW7TK
j0woHlouqeBBi+gF9M3kOvEgHuTeafxhtJuDbsvuL1ln79gmADG8odmNxiAJPlr7IZdQMvGLGAgD
vHAjafzSnC3zigTRgIij3OA4rVKonGpEWtqzBtTAdjPJHNODn7RzATig6YGurLXojSKJAbSynY0s
fMjmJD+3oHSetHRSzit48A/eNpi0Ve0CAP+NLnCxVCHiYgnn3JLjk9E36UmamiMC0k59jXQiesqk
Ewgbbm+0aS5DrWvwpTAzEFRxU0dXISsZEKA29Osl/XE/bOztH8g3tk6lW3/D0HMopqu8Wp15TSj+
cos0RF0KHGRElr/9LlutGleY0Uou3nYO6E80aFNFEiJmSXjptC6VXN1s6yfRLYZGJhormpsZ8fLX
/UfcuUNJs4mKpCYoLW1xlhVi6j0GuZRK+DBc2kFqA9uao8cwtbG+QIIgmDrtKDHRdnAEDoQSAgMh
n3Jrc3PHNfR2jETJ72up1E9JjfiSl8RosTD/KCnHIHIOwYCnt+amWtz+GFobqy6rASQHFTPkopcz
XfIhoVjztYeqkbkDLOjKa9p2Hk52nI8f5sWRwJ60GUhRJRmm1MWKI/2X9uLEZL1YiuTcI3/0FffN
LPLg+7bf5B7myfvOEQKXOUBQ17RubcsThLDoIKXcu94JWejOImYJAmkTtywprpOmrmk5S3GFqPxk
ZU/NXDvnxkrpPBdxVz3ETuYw/6mTy/2XvheagdDb8PMJzzcKq7kBibxUGkS8VTU5DY3WX4okPEIR
7H2sjkYvBGzVutR69H7rLFQF83V55OqTmjS/GnIrg1PF9DmsDSxOKi076Cv+Qldvah0u2f+/4OZU
tTWuiRAPUD21KpP+eld4q0D3u2gCIMi/Oa4+Y4yUA3hz1RCdLythUnJ/a3cfmhYgUYp+I8Xr64fG
WRwdFXhphIy6eTdJTntOlkj1pEYz3MipjialtyEK/g7DBPJRG8nAX5PG3zZZarpUxGjG4F8iMJAW
Oso/sBJOZpgfFUG3oeLVUurm0aoUgJGTrrLNtlV+X4pl9BzUlDxmd9pLx5yaPS6OpILWDvvrd8pD
rdLNjOxWC4vNO23IsJlu8k6nVGU/Qwc8JCCUk52EuXBzs6s+ZBHdP0fqMKDKzTf7Hq+MYRClCp8o
5PFt4Zd1hr1M6hAHmlbE7+JpKZ/soamXhxRwa3hwgvdeJt8J8gfoy95KYXWiG1UJJ/sgi6L8RQu7
HjeVcHqfV316cF/vLUVViGLvL/LFttU46dGsp20OuNV0ar9PbUyGkCo4dRnq1/c/ib2l6H9hVWbD
OLuht8ltWctRDzM2mRPpcVak/Genid63Zm36fH+p26+PHhi9BlKwVfhu2zfKh0KauXaAWFN7Sh23
haGN0TkLx8ynSbKc7i+3k/Kx3mq/tpqgkfutv+e3r6/t0jmJRjRzkUq0P4u2DN1pCUEjS4VyEsMw
g0AztTOODLOP0VX2VGNj5U2Zoh20QW5vE1otMA/ohAAwxx3l9Q8x8zEWteCHhGOfvncqw/E0k9oU
2QLL06fZcJNGAvtdCuPA0GOnW/966fWy+W0PEDnKDTHMWdAsstyB1Onq3jjJRpY9LzYafW7dLolw
aT1DIC6UVgsGTAXqYMhD+dxxMffsXqMdBY6d2wArGjQvED/kE76RNJgGhliC+jxQS2wjyrIzL720
JOdUTJR7RV4/aqJL/V4Im5fWxpe0GuU/OPqr+iIOedS4NzV8pyvYVXBGgqw3LC8sW/mbMgy9Z+Ju
dvAe9o4+vZ7VHZu27A2kRMhRQwsJIlVWL38jpVDKno0ajS91tfWppJNwEEB295cEhmQV2Wk8XjfX
gRbraFUYUhyE6ZCf1Vihw5XMheYOSmj6lRbqJ6MlblWqEr8zGnq2WBC1B/2Dvacmk1kxveSv1Niv
Dx869XbZRbDllCa1/5Hb3nwn5qw8I6vRPepkcEcCY7sLsr8YdIIPuqFyWEqahrlD3FRsjpZRyPnH
WUqLR2uU4g852tAHqdrepUuhg9wCCg9E0E2EqeIh02qMboNiQKnCGkdcBssJo7pySGdKWxH6bapr
H+8Htt2nBN2x4j9/tflfb2sckfmnAs2h1hHTt6mOe7eU4vRlNEKGtVFy1KXeu+UZ1fzixkBt2t6y
atMWcl/acWA1Ju57I1IxSiG+zWZooMlfLBgHxpk3Uy27ZT7/vP+weycZFSck5WGWEM+3PT1DVLTp
HWwsQ+ZUuAtGCiKXioLa0EXqzeVcYJsVqK1qnTEKGJ9pl2kfS7HE1kG5vkbKTa6j0I+FXYcoGOLP
m3dtNsYU59MQBTnzbDdHYOFTPUryQZKxuwpVJjBujY9mi96y2WE7t5kVzUmj/aQz96VBkvDvgz3d
uZCo03HOYsxPH3F7bjX6Hs2wWuTIpbQYLm0i2ojJkvTPg1zj4zzTIQhkO7a+8uXmGdhXRFPdUoAu
dfMBzK8rxeHSurPDYXSxDR0ibzHxHMcNojF6fyjF6i1ZZZl0dKmvd+X2NaytOoLonvFXTp7tJIVC
KW7qjeNJY7w8pVPc2ZdkSHT5mpLjVKSeav81KmRh+JY9yY9KmNX/Rv0QPplVbhc+uUD1ZvuB1f6c
LArBd4BlN23MER5GXhoSoDIpGs9T02vnGCz9TzWv5A9TuRwJ4e0dFTIXGoroJKy87tdhgKNiSQKR
50CFlx4Yaoj40ACH9v39w7LDj0ObnwQKlBLV4s08DL0fKaYLFgVFnua2C0ku/jcOTf1Lt6gNJ6EI
UTOEmhT9qw6WMj1Ls1Zc0SxqhbfAfu1etLnKrJNarDUJ9M7pW2yZIARqW5Xsq2XkdouokJi/gvK3
vrci7eWLMvHF+6adNggfLEXxqbJDDEVdZjp2fx1RFHNO1VDh92ZAQ7XdBfOJ8TxOSDRc596eF3fW
q+oRdJ8TuaNQsk/lXKvmsxynQ00bdojaiwpW4h+L/0j2vz6Gnw60to2sU1eTIp3gyzTRp4Od3Dm6
5L8qXozA5m4imaUuWbXMPQxdedYC0Nvmy9h15fX+Kjt3EnNDAibRiubYNk4JJ6kQAGDuUqeV/NjW
Y/NolkkX5EtWvMA+/OJUofL1/po7RQRlEaEEXAjjxO2Euxd1pxYVRx+dhdqbCr14aJgB+zBIkoMA
sHP5AR2AdMwsHcngbeji0k/zZgE0NDfVj9qxBe80mz9h9uG8CyOnHA6SxJ314O3QM1gvQIbeayj9
LYGeQzsCVFIAEQi1GQLlChk4N7lEwyqStHbyoFvK6Zf7+7m3KEOJNWWi4LyZDeLSmzfzIMKHPpGU
0zKq36146VxzrpFmrJcjS4id1wd/g72EOUpg3XbpGyvpICgxnxjaaiTfjtbozd82dK9KtPTgDe7E
LcCcdG65J3/lhq93NNK1OpKbFf9RNShEyJjigRnUDi7SnS1EshMcLOoiK5h7mwDrkLBrk/FqKzNE
OTcq3YlP5ujEQKCddqlOdVtFpn//ve1s5C+EELUm7VqwEa8fDcNYo0NNUHpoRr1B83CRzlmdMh6k
2D3YxZ2lmKsAhVi5EAxYNs+Xd3MaI1oGYKUR1dmifH0WtRYXXpMfBi5155WtaS7FyyoudtP/hgJq
Suqi5YGF7nJ5EqECHdNcZEO4hiFa000oI3+0g5X8kxTFULi6IqYMmlau/5dlafNMxK0XX2thLp/q
TEXjeYpi+6zPtvIXXB7b9GKnVh2IVwMcIWnsu++KUOWfmh2ZGKZU6fjJxk3ryJ1877lIslQ6+7R0
blqt+jTQIZikLKgTp0Xsfq79ECuRg4i8t8qv3gpdD6xXt5+Xzk1kTBE1uKEv+bUekbhxtPmoF7a3
CqhGWGEkqKQf673we6CKlCixNZEHIAH7pwReltdV/ZG54tEqm3A4NCwzql0eJAZQAm0y47NqNvIf
HO41HK28A1Kc7X0CPB8mO+SSoC5kyRs1+kXM36qzDjj1IE6sP/h1PglWgCCBGO7/E7d6vW2gRqau
W9IsUMIoaT2qifYUmoX9UShmEfnaaFhnlH+vmpXFB0X67SdMlk/b9FfnEruVzSfskBea8qRnwVLq
JcZOiexqupiDWBrmg+Jl7ylBLTLAslag7RYXFiM+V1J154EWQ3K7xF3aDefWmuzIy0sI9D9US6BX
oBdaGPTTDAH3fmDcXZ85M6RnMknIa693OWmzkUk0u9zXRvmoL2P0Qv9Udu3OiK9FPKUv0NjkM4yy
7mDl3U1G1ApMP0XDDa+7V60+ASfOyousLB4e8fZ3A8Zn5NpqfXRub78OVIH4/DCYYcmbPKgc63zo
UPIPEsjYeMzP8RPMvOFyfzNvMzwYA0CQiFvw+2+8Q1KtHJnzlhCmkdQrUe+bjMJHh6CrXBE2xNYm
7sNnk8bL0dBop6W6khXQA0G9juRye45aOSqHTsuKoEKC4ktYtdNznqemfCpQC/sR94b40Hel5aOw
PzxmmhRlXlbmVe6aNq5if/BqadvBqgZDc0umj0BUp2hq5PQ2689NXFgPsRGrPqzj+PPbdxywxIoS
XfPArewTKGO1H8y4CECm52gLO/KHGcq66+R197l1hvJsgYI8GDrvdD4Q2EH5aR0EICO4jQ+daOjd
FlERlKKqz7MZoTGhGNP7kU6zP1jqz7kZnEvW9ogy5l15oudxNAveO9C8aU4afZO1btl8t9IYoldg
ZUFLg/wyNLbmpeB6D8L97pOCSgBKChLlduIs6XakyKGRBZPT5h8wOhWOK6uTk7q5Uscrynycn6o+
ik+2mRSVW9bm+GXBwfAInHybNa6A1tXGHsC1fRMtQnWEro7NXYCnSra4tWaN3+sM2ifSmVN0KpXs
Tz5mpmcEZQUo9A0NqB3QEh7IC1YKMe45Npfr49gx9PeyMTQbd8gSkXmtKlrj4PPZe7e/r7z++W8J
A+1vfI26NA/sSlpe9LExA8yL24PO9+4qVLu0KJjTgX5+vcpEgzQqmpBX2zlGGUACDNE5TaLB8e9/
o7uvDtAJIk+A/25EfWN5pNpwuOJCXW3OhvYTJarvGH2pXukg3Xx/sZ0QTDQgDtKDXUtD9fVTDb08
RVampUE2qmr6mTlJ9reKY4b6LjOt8IIRQvUgy8N0vb/szjNC7WOkRVyAF7xt+fT6rDOlNtB87wYQ
0GKhOvDClBZYombdo1oO4qD7c9v7RbwUYUgUbNEOvBF8B9Yp6qSl12yWI911d2xGtXmypV4CFWtX
4uMiq0I7N2WSx//rUKTqz8UY9frntz84YNlVuJD2/s3LRVFJzVg6CWwA0c9QWiu/VlsBTK6KnmJr
OBKF2pmb8dwA6dGjhu9+wxUSBERGIyjP2NqASVYc1r5IZv2ptZf+0lom1iFxhuTSrHYeXjmthxXu
YyZFyjfSOnHw2vdO23rvgq5awVvbWxeR9kHXaewEVZzR0cwHXSrORufMfzWtnfhi0LsHp1ait0sP
gneGLwV+YQVabXsfESpuYVYwtYqisPD1pcz91j4rBXD/RDyJ3nmvpVZ5cO3tBAySVAxp1t7A7UAa
oBAIBuEwKpND5Fvq3npxluqIC7aTFrIKKoCrhMKqmvf6A44dtXAolBA8NaTEg5zRnhdlDv25wLP2
/tndWwqi3nqKVmzytqVfAmiprAURJ2cZ4T81fYvrU9Y7IWrOAgfJ+6vthQgoShBsaPCviPbXD9ZI
sIy7WEqDQp5waktAt/QACK7OknxfwFW9PepSn9EeA4xEd2Cbo0TpUulJq6aB2hXNA2Nu2y9HrXug
RMxOaWh0B7nv3mbShFvb0VTsN4i4EhGRQZVYT4xdHMRjuJx6VHX8Cnmh0/2d3F1qRWYysd+hnOTK
NEsJMumBVJCU1EupnrKpU/7u8WE62MXbMw+hTF1766h8EuU2p7HrIsdJ6ykLUKUnv6TyPKk9dMj7
D7STZrGMjr0MN8hOzwgIvsnBV1kGgWEPm9nsspYzp9qJbGj9mv0e+bDmYiFp6krKpPum3rYHN+ft
hbL+BgvHLyp7VPc2GeWU9kgJzWSUhjFwYIji10lI81PK+/bG2pkMl3heubh+oa0zp0dc6PW//7re
Z320BlGn5cTetMflPjJRGLTJR9SuTV3TbB8zu2tPEfM9bwD544p6mT/0VpYcfJm7L5kPkxYa3u2c
x9dfZq90AzLrBbtfxP1pQTb90pW69uZT+6sxzrR0BZrA9ni9CnDSMmkyhKymWAq9ir/lja1i+VHX
SgeBbW8rFSQumYeSud6Au1ceveT0NUuFfXUdLas/98ZUu5a8OPCmJvkMinI8G31nHHG0dgRSeEzq
bJWqDMbPtiLrGr1XJNoYQSNK68NU6emPQhigf9dJhLjQmsScI4+l5JnJW91cnd5KTlwEg29OXfK5
W2KwJog7vrmlw89i7ALgiNT6BucRaUKUkmaQF0ZmM4PcSsOPC7KQnS+1LaDh+x/03omCVQB8HB0G
CIabEzVFdW5hF50GIeLZmos+lv25sfvu7RKAPBUfK4DYlWS1PVOJxeB9SaqUqn9oxTlF0vGLjTiw
QK/Dnh6rvqC2h5ycRygSauFBBaEqO58sykPozQLZvJXSt3SR171TpMGyLE32US36Cc0yLVoiX1mV
B/8uplog5VQqCdpiYzqqs6+BZNNcVUH8zU1svY7xRUjLypUSkIH+ZHR2d82XpfvaT2oNJWOoBXqO
c2ie62KekqssCy10l1mPtYMAeHutoMy2ci4ohzi7296mgeptUZVZGrSyWgRFNk1+bxv5tV+0o/Ox
G/DBjvOZoKRDC2wTbNXQUZpOiDSIAVO9q4SuoVSGStVpRp/tlDTJ9GwbI3JOENz+s/sYRJ6CbdLb
TykaRkjSwdFjzrSJSGmfDJFhICALzrB/mRYheVZRWAdxb+9bIEfFi44pPHnjppmKJHFc9jawhSJr
xINhtdIVzTD7qEGw9/ZYAyFMXh56HJsdXYQtKuTmmK62iunHcmJ6XQ9j08kj64CVfZvJ0YAAGYfO
FzD0G8UtgvYIMWUky1nq/llBIB7LdlqWk1CEv2j27N9/T7unBawkUzP6XHRxNls4ZBPai6sTU75o
8nfUgGZx6q1S6I+5YpWK39IMb9wcdcHcdcqsst4nQ2m/k7MeCtP937K3zWjyrm1OEqKbyoOebSTZ
M5LuMSQh39bbMIhTxzqnONQdPPbuUtTwzHj5Tm5UE3VQJJBBgfVWYAWFr+RypzyP6Hx5mLcw973/
YHsvlbqS1ikv9BYkEmONIltSRknVG6U3AWl6jFKwB04S6j8AYR7Be3dfKvgQmEbUO0hSb+4ItUZR
nZYbzjfhqOYuGof5o9bren1F53jJvLGie4A6VfR5LuO0OdVhG12zqdaO+jM7+4y48tr8R89MJ/96
nZh07MqooddFy2SZvEJZcJQBbpVeRTk2B1fG7loEV+oDRrEwHF6vpeYDrxovmgB4s3o1nbQ9ORZ8
ukyBhHL/he7EHUa99JtYhRH6dn+jsdVjaMQcH7QCL0XR1edQDo/4KHt3ILkOxqJ0Y7gKf73m35p1
2jxB24VAEZioteougpTTD3yllH8ANtkvmlJWWHWMoVo+DpWouQzxHpz+RWs9dU6otddfemeWh5OO
fP+1avtI9sc6HTPF1ZQZW1RFR7XaS6m8Wxdzk2wF8NjWSZ/r3Hn7pw0EhmKY2htdlG3mhuc4E2bU
iwPJ1LDkbWzFzYsou2Zmbhx82jsfG0sROrl2wKBua41CJJpQxyQPKvTFnxVp6G2vhY70LRmk6azp
4awcfN57Bw+KC6QhUmIw3+tp+e01xf2CWkdB9o1Lxfw8dLp9aaSoRzRxcA7KiZ3sGxcPQKfkv2Ay
tw9Xz9UioPUxBbKj5L1UOunD0mZmdWHz9Wcoc1bAXLPBjhKe4cE73Dv0FDHkMaCMyP3Xjf/tMdGS
ArpRsHaCjsdpBox56o2kP3jCvc1clbG40gmX3LevV6k0oYT9Ok1zmqIxXWBNBhrtUvo/c9HTg77C
3lEBRwq2nZrplnSFpmaKzH2f49NmpqdEjevHSYo+1qqo/NKyxwNtoL3lgFGsqTukAE7M60cbER+q
R+B0QVkVut9x2/wVDdCbJV1kl0IzjgZYe1tJy5gcDM0oBuubtMVIMqvV9SIPFnTp/UwdQ58jWfql
Jr19ZIRPAO0gWodw/G8wMNQraKmA0grkUISPSi2aUxoVRwPl3QdC7IGhCSCpG5VD4NXDoNu0ufo5
sryJ3uxLVTu6u6DP++V+hL/tvvJAUHEgcNNzv2kVZqICHVXnWWC3/XKWiIvMwGL7HdDZ4tJ1XfaQ
N6H85i4oiyJnQb5MnLxB6JYg+JomyggkDamyESmCu6z+ef/J9k4hpBT6kmRajL3WJ//9My6wTFeh
zAYaKF4o6K1bOc18jmbR+JJSHuzj0WqbM6g3Zce1gAq2qBLjqc6Lf9Mmy973fHpe3c3Z6f7D7Z0Q
wGzk6rR50FrfLOeoM7yKMsqCWcAzGIAceFIM+zSq+ALuL7X7ZICSgeqhEHuTQuLDuyBozGHUJck5
J5qaX9Uu6r0kTeRTG0/ifH+9vfDLuYfNDsr4lnanqYtjlTaNFydT8jOpfB2Eq6ry/VX2NpDcCXEL
runbGVetY+XrDBUicLZwTgY03NNMp/IaDWr7B++KCQMVKuMWksTNu7JpGeejSTiMUjU5V2ESa740
LdMJ8WdRHCy297YsJHUZ7NAlu2m2VtFitZFGLJRiGZKiEo9eYiHkLC/M66yqO0Kg7MUPUDcgUyEN
AqBbf89vXxmoE5gnJdfY7BTll7boOxcB3eSc1J38BX2Z5aQm0hFsdWdRkkRuGCph3t42y+IcFm22
9snZgC6oclST3bw3e282+8gzpQIz46Htvt4/MrurEiNXZSgu7q1Kk2SpcEytJQ26EqvDhAr6kjMi
OudtbD0i01Oel6VS3n5OV8FOZpOGsvbqNxVOLZxF1GnLonOXvQzlEn9MlSTzC3XSD8BiO58EdT/N
MPhF1BbbV6lase6IEF/CyYoV+xyaefMuykBOPlQmpc1BabFzUIknK/YDVuSqovH64Ey4eeRaHFKP
Z7n1TxM34UUMTXcxklHqXGat48Gls/f6GEJQoq3y2jewYzZxKYXA4hFanOQlCV4iqh5HVy1WxbkE
Hu/pMlbY98/M+m1vGvJrObCOdX8lRJvXpzb2IExs2oOmVOr3ljK9UMaa58TCl9OKm+QyR+V0mTDr
+nx/4b2XyZqUB0jf3fallLIdMoAnNOIQ9ko9/HqQ/i1GWEzCNMM/eJcraJ22P3H7pj01q6QMqMMn
gWZWce+hkV93Xq3VMc2wCkrVe7vkoj+4l3buCS5A7nUU20ErbLM+PGeLNeOFDrfOWkynzJ9tPLgO
XuDeKuiIUWCR8RHDNy8wNRtoUT0976Ywaj+b13ZjLcqDqL0DPeN7Y+RnQfyhsNo+TBrlY410NkA+
hSTCE9R9X52mlt63fIapl6FaUbpd2ZS1q8AE8qNIN2J/SQCayJbWH3QY9n/OCk5dSdOrFdrrjxNy
QlWAYCS90MB6RKIqvBL/jCdlKc2/cQmvv5bolOMdJRXXnLmbP2RN/xxNqEbeP8b7v4TO6qrmtkMZ
i50p58tVKKjzzGi9edKTJyOVEo60mTtBF0b9S6u0+nmujPkdys3yc9ziKY+LTv92nisgDdnhODB/
RvNosytYA5tLWdHrbbP4R47mDFVb2rmIrqqXMZWaPzh6ZF1EfsL+LU44yjsgKIZJSqmky0fDarJ3
MVCFg293J1BoZP4Krg6rWN62gY34hjlH6KYHgM/GU6fZP+Yu7s+kyvXB/bITC2H8EyT4jFbe9vqp
/Z4qiNCerFKGjN9W9b96XKXTQ2F3+YsMe6F2u7gowbw0mF4M9mRKl/snaW91Gr/Iu6LVBGB9k6hE
i113Oe2KQKL3ygAYuE3adNVZaaf4mjW6eWnxHTipBLKD97i3w7QhmekTiLlb11/223MPUaTMc17Q
6paz+ZRaku3HVphd6FRVB3FkZ/4MeAB4BFR8QuL2hKLkQhTuxijIlq4PZLlvsREpCq/ooumzhYa/
W2KXdrFivCJdhqxvZwlSgK+XADcOgXk76sc2YsS8m1c8i+wEQ2U5L/0Cz6bvEp83e7CxOzc6EZOf
CfWANu8WDYLneYUGYxs+lKmDGpNkiCfbimevldvZz5jbnuJRjj7fP0c7jMGVAYmmM+gByspts7Ij
866inBtBxjVkOi2RxVTYXMyiOC1NhcOLAC2GerWWVcr/cXYeS3Iq2xp+IiLwZgpluqqtvJkQMkd4
7xKe/n7oTlRANNF7DzTZIWUBmSuX+Q284cF8HxttCAXfMP3eE1apfFGUANsC2x7+yEOYVgc1wYrB
q6tMekhKP0jhWasI1Na4X1nnfhLBu0gRrY6bUFve+0UyyS6yHEF8auum+KrXhTKeqaWS1GUI3/5g
XFSFJ4Zd9WcsaiOdj45i6mFMnci+yw1zjA6ZEhQvOfTA7tAhDZn+oj1OcYeWw3Sc2k4P7kRVBMoX
VW3Hj/jPNntIiY3jiGIs1BTGu7zM5dQ1QTIRgmMUXo3Ur84ZTg2nvkMHL5XK+H9xyUBm9PMQMk4k
373+ATd2DXQEGjgo1pF5LseGoa9UdT4w5FLLsLjiKwl7U4TdO7oe6GP0QY0garKHnd84mOTv8Oix
FQHtvMytqxTLnM6BHZl1QXl0plQ+JMhlf6lULUWlJy3PIsh7r7HAn/Wi6L69/swbWQzdgtm0EBjT
DJ64DUGF1ccJtFASNITIL01kRSc5neodJZCtVei0AOIjj8GpYRHgywyPLGdM5hFbXwQuPr79oUhz
sdNe3F6GccTcjoBxukzJmonrIQS9aAxTnrnZGGQ/8rDYc7bYKFDQNiJgE9D+Zpi37yyYdWrY+dg9
ho7xWNr4EUWNproNggmHYpj25tmbj0Uyi34MpB02ye162oBTlJOTROetVF5ju00/iLTfm7Vsr+Iw
B3W4i/njdhWE/Y0u4Kqn34fK/yEYZcMLkjRS355W4HcMrJP7jix8id6wYmjsIJEQLxr0NnB7paDe
KqwG2vIgAXJ/+/5mJbpF0KpkwCm3TxUWihpnFZi5NMf+rC5BZIf1rtDgVsyCZQMLmLQMVMpiFbPt
urICgXTVA0164jhZhxhxt4fJThqULYV1IKLknqKIt4ts/7WmgnejosSxaiFNkgNXLAE2qkwMMMdC
xpZukrp3sAa/vv4mN5IVJuQzKhhOBqPMxS4cQlsTdZZF18As+2+FkVc8WdR8FACldz7a1gGblfah
AjNUWjmbx06v2VGLpzP+n8whaufaqmnqmfn0uQ3bL68/1+ZifDP6wfO2X+YKEO5tSUt0zL67oH10
jCh0s062TyXu3EfBu9iZlW2cs/mxEBeghU+Te7FXoklX00ErkKjJ4vFEIjFeJrikh9efauNrsQr5
LLkbdLtlahm16SBGRWDGrUbTs2hwwzGZBj50zbCH4tzY/CYYGzJLTtg62TJlvIMwQAmvDFoc/RrL
SRofzKmr7wpbcgy8Bc34XLNJPzvVZO6E/K3nBDoKaYOZEnXp4v7KtQLfGHyGrmJI6+TgD5nywY+H
uDzIoTqeXn+pWzUneAKQKUw5aWouz4CUBn5uVmZ+TdEwPCqj5h8SWaRubLXSqbdU/y5SnI8Uingg
G7kDKVkJD3aX7BzFjS07u7Hh/8D1w6hw/v//1A1ozVd+HffZNVWL4JKjhOMJsOonI3NI0vp4L0fZ
+MIziXAOcDPGaPnYqlxIehVZ+XXQhFwjLRKFX2Uhqc3BUvyRzCUyn5skjA4jhMTfr7/zjeMCyA/o
CFgVxmvL66KyBy5zX8+uTQbEjw/sGy+BbLV7GkobyR/gNPI+gP8Ylyw57Go2tYYES/OaDn2AMnEP
NZb7+Jg3gPwqJL29pm6yu//wcHQcwfwgdLoqfIO4RA+tVvKr7svNfabX2aUe4mqnvN56NGoSWLC0
4cD7zJ/3n+0CDlUvE2nMr0yGjF9NP6l3vmIl35yy0GDTBEg5oT2c7GHWt77cPFKmMWIAPl7q4gJT
Ab7ohzld8aQ7JrUVIbqpDjtwsY0AwKQHmgETISQclv0xn8Y31KO0uMpaWcguMB7tWx03RY8tZbBr
arZxEmhIc/LoTSsYryyCd9WSofWSz0nwTae7s62heWTa0n9tHCXMD5YGdNLDZ7dTwF+OojDOr2+Y
LQAwPwAiFKNLCoZljaL7SsKusZniTAJyytTpieyCE6t/NKETY8RXGeV01xM2QtdKguy3hmv95yls
xM+qVe2Y3nIbKK4E19rfubU3vgQ3NkdIAeS1AbnCPx4NQZOfFqClKgf2eLK0VL+j8pF3XsNGACQF
YQL+NyqtCGESEH6THlhKLleVB2Mq+gfMETus0WbrdSjXO0Fo87UTaQlCQD/WjuSSkQawi0F+dI7f
PjWxabyQ+1f2CbfV0T5FQpYm/ANFIh8aJJ/Nq5aa9QfUVlFxtzopli9Tlmh3YPCRs3x9S2y9dqqd
uR0ILQ2D7dvTLZXhUCiCHVHERvZLika47RISH/5g6G+HefPG5wtgthFcNX8l1U4F+Qb6BFr0x/B1
58Guu/6k0Xz49PaHYrYFDYUW5GxddftQAsaQH6lGek3GpDiMchRRXSEwl6mjtVOP/C1xF5MYJuUz
2JQifJ1C47JpjGFUZdc29ePvQ15P79ohnXx3SJzkogyOfjbpwJiuHmdo79iFcRxa2jdvPj4OgYUR
m02BvMaqxEouOXGhZddKUwbdg1nYJQewbjOobVTrPZnQ9bZxaNaTQczl3kz2u33DRdL1thyCLrfm
sFkkY/p5NM0fCL1qb77kWIkJJfkoRNhVc7znVs99xOevKg5ariH706Uq0j38zfqSYxV0mFC1xCF3
FRhpkw9ab0cMJtDf/cQ+ke9I4pJfGng7y5VDszv2MhrzO19tHYmAg+HqROAD17fqGSXc2XEVC0QJ
JzP9gBKwCqO5aJ7MUa+Cc69Finp6/Wisr1VWpJilJw8vYAVXtoqaAs3Qo+sQBThtD212kEpL2Ymw
W6+TXQHLYsZBrNIurSDYNYzrr02VBnd1USjHMevspwhvtROlQPthlvN8+1FkbI9Q7t/Cjz8WmUoY
UagoE9VsFOeqm/gcvcnpQo9G4fihRtn2z8C09KJ0dXpChDBwSzjj+c4n3XrBRDmASPM0h6Tw9mSU
tj7wThjm0EnPzn7o+PckL3ttkHXfj6EhvEg6VSYI5WXYBt8xKlg/xNdSksbuPEa6cydxeX8MVLT8
TmrbyzL89zB9DwA36jwmqfXL23cSCEM6rSo7ibhz+6DI9gVtpoZwB/w+uGiapBwGxHJ3en9bJ4Sj
CWaT/pVBfnS7SsdL7loMaq6qHUzemInuJalV9NCD4GecAnZ5/aG24hrB3KSHBXB4hZDLUXHBmQf6
gKwQ3KRa03ClCe1Li+zYzkbZOiO4OCozQm4uxxYbpc9Uje1nAe0O0/LQOQYQc7RIYZhYZjirLLfB
3ZSP3efXn3CDpE1XBPLuzFHm2l/WvN0olYNcUHAHRiV8zwZo4wnhyw8BkNc/RtbUrQdnXjkbQTI6
LrWi7h+rabKf8dySGO/kgf3r9d+0dWbmjzszcMmKlxVphgKiXY99eG2GSPuZBHb+ovf/wdB1vqbp
QgGxBEK9rAUlW4KpUTMasI3Wv1oDMiyO2o+PZi3vSeb/HYjdZgV8WCTwCICMq1Z4TmphJKccAnuc
RClmrqg5PFTZkI3upFUNGI0kwCYtsJD1OsVcoR9xE8yCn3VQhLBH1OZLb5bds9y2WX1ozarXzrbF
lqdF106mO4WFrrhIOGrMYASo2JPdOsYRx5yyOUudXB7LxtZT2glV9LXVnGH0tKZnDqCICfSWo0SF
5U3gdTVXKFLT70T/jc85S3bRL0WJai2Uiug0uZ4EgkIUzkelS83HFGH2nbJ046SyCHsYnw9i4TIC
BlqqtkmrRVfIRe0Bv3BmAupU3Rv9IO/cmRsxCHAumJD5U66rJjVMyrGaMS/6ICtoyk/D89Cq4aM1
TeqPXBb9TmTYXG+edbJPN4S8eitHMt/ijpZSRBKjyPyKDmd619O9fEbB1965N7c+F7oc1IXUUmuW
hFQ6PeoYITp1tdwxn1PEEYZ6u7PK1vfiedAiptO2bnJXwaQ0BczLqxjT+F7pzPJQSKriQQ0rd4r6
OXIuDt8sGU4CMEuHc0Pd3hkFeoy4kABwCGtj/JWgNel1zO/vRJd2XinZ8YOFU9RLG++aVm08JKqJ
1FPzVJ52vnq7stIqDBc1xMkc2kDGCV3P5CnK4vpbGkvt99eD5sYuAaREHwHGF690qTJk1tqItPJM
J5DH6ISNQ9F6nc7MOE8aqXbrXFd3CriNjYIxL1UVcxcIdssAmmjalIuozK5TKBWe2efaefacOb7+
XFvvEDoB7Ym587xyKDIlA07iFGXXutHpcAdhdMWo1/QApe1JdWwtRQ4FjJv8gl75YqOge9U5GI1m
V3S4ph84Cga+x0DO/BrB0fv9+mNtXPcIwgC6MZiWcuEv1uoJznpsYJhaqEP6qIhhrD0/a9QPka9G
uStUpUAttUh3YvH2sjTRsIpTmPHM3/Sf7l03s5PLERxtbYu8czvCSun2YWocQ6FLhlejWnYd5cHZ
s9vberdMYUB9giMnS10878gp+X8a0SA68xDhL/gx13A+zYSsvn/91W4tNTdd6avPbMRlJiUlhiqS
zOIqaHMDxRkE5l2r1NNjNmjAHV5fbCu4cN+AwgV7s1adGLBIHjMTPw55MMwvTSoU9G21xrqYaW1c
4qnU7hTYQ49xHut7pOCtB6XFDD2Ll6pbqnb7MXWQs6PeklUYNrSXotKno1xF1SmK7GDnrG9Fl3+X
WuybtBvSoBQKU2M7i095bDengdvjz6RFeA5Vof/2USsIaFwF/zb/ZnLF7bNpUlOVUY4LQacMfyK9
9x/SJtoDa3HP8M8s7ob5omO70BqiF7eI0AihRIwZAE35ZWjoHzPKm6lwYctL8HI7VT6lU9RYru+r
SeshpmN0XoiCP+UyxBKsV/I88yylk8azWdlm6Y2BIb/D5Ub7YjVZYLkwa+IaP4FMGAdZTxvzZZyS
+k8CRSl2bbt2PgaJked3joncxFmzKyU4NmFeNK6EQPc1VRRc3Z0s8WUvzMXwx5RzGweWwpa/Kmbu
qIcAlOS7vh/890lvTs1xyNS8PJiqQMDdiYP+QRJO054qJ9a+2rkk+oOedEHl5ak2ZYeUMY1zaIyq
71xMdCUJo9FpehKqVpqXcujAug8SkHvPgeb6y2goLN/7dNqIGb6ZKGe1rBvoj+NEn7ZHcs4boyJJ
vdaXLOGORstIfgK2iCfimOXNE4QjnIar1E5LsotC/MwQHEThmt4SyJQ8EJ9FIJJPRClrem4ci7mU
C9Y/NX4jNimQgmiU8FsTV9FwyUrdOWc9nJGLpA5NcCSbV2JPS2Q7PfpymphHOQt0XCT0QNWIa5Em
eYUWR08TeIH0gNdT8z+ihzDv1VRE6jGQpBpc1BDn/ad4pMg5TLae5S9TUTUfyrgyH5HXCzJ3MgdR
v4xmGZZuWpvTV9tInF+DOY0nR+Bh5XYRQj93kmLW1jmXqwyFw6Hvn7okV5PHoRn6wYV/GtgH6sqB
9D4zkuAwZT3c0cQZ9OlOxhsvcAOZW++ITL+VHpSx02uvHEycDUt6U81dIvdK5gZpWemHunWi+3wc
mg7j78T5igbZYHutyI1PlWM0uWsB1rEfVWkYrkapDCnKwnB+PZmLRtz1YTFWyD7YmR5hb9Jkits6
MKcg+pRDe0jBR1UXJQlNvLe4LCrX7oP2d6Uj8+f6qWRW2NUxcfYaXOTl+7KdjM+d5IcAwIw499Iu
R1TRTJhRuyMot+Clp5hs3Mw2K+lzLmrV9ALo1VepbKYPWozI/UuOze7kkrPFPZvSGfuLiKr6Uz82
RuvqZat9KSt1Uk4IrZrFHywp1cxTMdPYayBt3JXUhfT/mOSRdywr4zIRAYw/iBhGl2kvAHH9j07l
2L8yavMPVaP8rkU57lwnq5A+EzCQgOKCJNlZKaU3iT1YFQwC7HTGyGtmrF0ZSfFxlIyfr19cq5YR
HX7UmilJ0cZkrcWFLGjry8ZgZVezUdNvtnCyd4HWmmCOnLj9WqLPee6SpuDkjeIzeN24PL7+A1aP
ysiJOor2I+kqo8RFhBexaKZ0qNCNrpzinQjFiEOjP1C21cnpvyyFdgbQbq6UJUoi7vM8cGSIgP4A
XzPLgwl6QmmcVMnfs6maf/XyQiGbY3SIgs2aoxCFE2BHO2feWw3V79mt65fSMSl7+wPN2rjckLNm
0LKrGERouwHmp3rSeo5tPYnY8Ww7Nn7M8rHTzqbcuiQpeDE+BXI3g4tv72K9LbXRySmgEpj6D06k
DeeeAbE4m5ogba2cSFz0PleOhayIvVO4tU1wvqYtxrQZEMqi45dXgO9oEXEKG6wjs1avZVdl3Usu
te3b1XAB0YALQJcX6NoKTpObkdyGE31UVYHzn6iEKLsV5wYzkp13+hd5erNRZugiVyVvFN/aVV2j
mpJZIMnKQDtO4+EwN0zvx9ppfk56bv/PDHXuKzmzE9XN6jp/TMw6tB9HvdSkQxtKdnryRRp9k/1c
ZmQ7UNi+vsNW33z+editwURgNrraYVh2jjp2pdk19Ovcw1Ode6SZBu2Qls6PPrC0o22L1PP9fI9A
tUo1WZlKAXT5DCFFpvN2txVKFA5B1WWUIb44SlqeHdOy7M9GYk0PamSMe/2V1Q6bF6Tim+m7VA3L
SIj0cOVXIQvmuBpfi1EWHKvyPZSUdKdJ9TfQLD86LFoKEwaRtATnt/5P+YXrzQhC12ISqU5+76pD
AGJbqIMRHHStrbkX/couXDKWmVVZ5RWStmNcf1eTuHgnY+L0UTUifTxMI4z4u75DLNvNI6MJ7zSn
sj5lTWMOGEGUyXfgAum3VPXBLo2Cxzv2aqFMx6HSpl+5kBD7LHsfcAOCq0qKdV5dq5/Z813rxs0k
+nd1SKfuaDWQSpmywbB3SXtMmmqg9L5VQWAIl3LAijwcRmPH5SrsWzcocH95ImwlH2pkoHxXGe3h
y+sbcxVg+VrwBulZo4AHP1K9fYV5HpoizJG1j3jWozn57ScjkpK34urmVeiCMc6EgbMKBLIV434l
p9lVTluVOBdJj3VW7alariFgLMN8ivhFEbKeDkVxnJopmNLrZPnROU394Ui+Ix9EFHd8f8X3wlTV
n8OojXCZM6bvYW1pzwNz68Prb3WV68w/hDEgmR8kQlhQt2/VHHyZThZz/yjRxyNmRAR7qWE2LWvi
kNgSe5LguHMctmIMy3EUdPxHV9Q6TpozzcATeiBB/r/AyPpLLAW25VJfWidfL/Tv8MPiRx9R7j3C
3dahR89nRnaDPyADvn1gtlbJISvzq9mNw30tpz14Mx9rtN7Zk//dXAqRY1qqrLZSt4mlknJvhi4h
Rm3T4JQCmCqIBYhksncSnY3PaMsMWFFlpSlHv//2qagiAm1Er+c6Nk5xHvWkvJaJZR4VRg1eWYXF
vWz5+c6iG89HQwl1GHCTTJCWyUitVSaZ+ZRdkdpuv2s4Up6jums7N1Inaw9Zp2xcD/TLkAqiHb5h
eknjjAqiZ9PUlI1u3RvKxazrzC2aFHHCaJRd4PrxsU46+8/AqPBQRmDuElNu7mJINGcpn4wLXbB2
VqucXL+S99SMNjJrxr10gxBqksEaLi6wWTlIEYL7JDIs4FMIPGYES0TqTlg7FB8xA2q+TuCHTyJB
Iwq1jXS8e/00b76jeUzKkZ0nTosYWdnAXWpK7eukJua93BkvGFSgzDlkMKVwONnJZbaWY65DM5ix
5VrasDSrfGLilF1LW5E+2UWD8ICRoTxa9ulxssZW7Cy4RtnQhoTegtkkGKX10LLpy9xJsxbMqm+W
T+CIgmPWliG6S0YSf8ObaDilVVtanpY740e/jfsLXKdiJ0fa2vi03KHoU0Wt/UFVIaV1pgOyycwm
us9gP6Hb21duK2XRTnzefMU4Z1GnkYsBHrs92FkqT5WdDNnVTs32aAWRc0YvJb1zysC6b6fa+vb6
Dtp6NHr7OsA4ECk84+16aijKYTA7+LBB2HxnJWPyUF7WPxl9X+s7n3Pr4dg+HDomTuitLg5Mh9l0
gIVVgtYS7tqJkkxnpVKrc4EwiddZIvwPD0eVjSMmLU127fzw/2RhqZInlj/hlFByUs6Tn7/vHSGO
EZaon9/+Gv9daX7yf1YCVaIEE+nQtWXIfAAWltD3ou+Gf+xew3Tri1FPYI00EyKN5ZlXG1xgHIWS
cGzKwi3A8T2mTYurFOy3T//hqWbMKN1Q+G3LZGGE94oZL+ioWM7ba2Rx2A+FTXwbsGGTdkrdeact
UuYZsq0xNfird7Z4hQmtMpkuUXztwqDzBlsb78PSnnZSka23NwtrkpobG4Xf0JiR3gKHRad60j7F
U5gcRWtMp3Jq9lo8Ww9EgUO5QWU1zwZv90SfOvSTKgZ1TZCiSkQ7+Qp4Zw/BtpFbsRFIXrkGmHYv
hyAYcJuxqHAbg7CJLqrchK5uj83F6M3wGNq0Z6Oqb84khHuhautVkqFD4QAHuOaTZ2YKqoBLDVmu
OIKvIY93dKESLxVJcXp9I26+Sm44UCIMbFfUhcYUmEyFZnolvYbtPLZoavbWHrhx87Yhm4LxRU3M
fHBxnaKvHYrGmksO3+mOcRNPNErl8MOoTfGJ5DKNXfSR2qOWTHTqhq7BsNgqdrgpa9Qwd97MSoG+
wMW3ylj9Dj1Pip8UL/FWDY6x6puCXnqsn/oYKQJAJXYGK1iCaO8WuVN356LIUDROEhxbqbazzAVK
0F3IufeaXlubjZjDL6NnsgZr130Q577KECAHLn0/mBVDDNOSXrKo+Dn4Qv7hINb2vWfksHNzbG0A
QgPFA3Xamt6r+rYpaU6ZXoXcm49WO0RfkCrZk6bayqq55QHvwFfDyGPx/TGjUPOkzLKrFVnBr6wT
wVdHakdXEZDcgRAJ1xHJnrv71jHikWZNnhkQugyyrY6Fjt0i52RkhvyYKWNWur5jtboLJEv9+fpB
2vqAswIcziA2/e4lQtqsG3uSMxbjx0Cp1aKhPKMX4ZMf16F+RhMofBKVPBzoTjc7pfYcwBcBfsYq
U19CcqfjMytX/3NHhmUaIMpJPGSgpL+vFOl3IlLnD1ZcITVw19c7o8yNPXOz3uJr1qGv9s48Am9T
pU/dXG3Hn86kxofXX+nmMnCh4ZGQ0qxycMI/9MZQS+DvF9KjVMFXZoi7k8lshSYEGGYmJdAPfaWV
zteUmVtiY9aHat/fITREKwm7dvNgRqmpHCTTjBTXyDtTdcO6rXMXl50oPWT4jb15HI1gFfKtAHwp
Pzkoi5tatpKa4EfOWBXZd81IcBG2O9MDdVq8/bbG2gQLBGIyriDL0YHs67UWtwhNdl1WfG4Lm65V
XsAOTEfzP2QG80dE0HIeVKwAvD3Dfa1LacTZ6Ex8KK3EeA7j0j9Yord2yratdtDcFCTU0JTg5C9S
A2xAcslsUFUzGr2DezKq3Z8sKYuftVyVDyJW/JOSNhUkfjzUjlAo+4uq5Z3i4mWn7ezfjfjDjsKt
F+QZKhSOc3ssx6YubUkhSVbNMPjS1aPiGUNRX9M0GI+vH5XXlwIodbtUgc1xPznApMLRj7yi66oD
olXZk6RROL++1EYohzeAkiF9GGfG39wu1WiYATdzQh4mCpglC36CCOPo4og2OVcoo9+N4R52Yh0J
QC4BF2S/UsBxg9+uKdSoauO8ppUufBzY/MD4SN0o72kCr+Moy7AZaQDNefmyZNPCwDImh15i39vj
MQoi7bEZpPzgS7n5EDXNnpDA1noq0oZQgtm0dGRvH0tNqkKbFNo+UVgqblMq/qM6hMmTqvUm+CWM
c17/dFuvEcYnQA2GsnMP+Ha93BRO21TwVBu/tz50kpI8tbJS7ayy3ouYRGE8wUhSI6NZllGRTi1v
IopwHUj9f6GZ65+SLhSPmpzsCMWt71xWogCd2dtUN8s6INGZZ40h8DkoJeWvycE1ybNa2TjbvmAo
gG7pxTCYvUY2hpE7x2DrXbLmTP2g4sGX4vZdguOAbawBqiuwVbo0QigPkSj3kKRbO+SfVdTFF9P9
MMxGNWdHGq38EqhjcirDcTyZSvdNAvh8fn2DbC2Hv+JsXkBGuEJAxh2JOSx5pI7HsvXyQbJiFwOL
4D4yu+bc8Hd29Mu2viBzUTJeBbjZaoJtNpriD7ASr7VSCdcMLSA2aCgg9Sf8DxLYbZqSffwNY3dn
L479tfy7zZroOYGLYv/MRf+qvgPP31FQZdchHluwIRYZlNviBq54PfORj2WVKERRGSSK5nfXRHTS
A6h9jKwwg/xCPmf+QGI1qV1bZHGGUJXf7+zvNbMAUi7DVE4sKeVsQXC7yWw1MQaGDRD8wIK8D5Ii
OQ11739Ew6h/wDN6ugPihYl1iqVIldmyi2az5gV9Yz+mhRXuHOy/e3r5xgD08IsoionGi59jyKCh
oraHbQuhP3c7M/NrL040/Tpkg127XWjk0QHzw2w8SUNRFgdboADqRoqW2h6wJj1zbb82bQ8wL87T
gdKG0Usc143ltX2MH5mVTWCvotCmwy/aWpV3HmE+lcsn4E4mByEkABudD8C/mXJlh0XkmNnVofY7
6jSRTh0KQ3BC7fpR9VH3cVKE4sZyyNFgrfe0bDfOl4HBJvr8M0B2VZFgwuvgl67mV7uvpedB7tuT
YqTGuS5Gx6MntCf3uJHccpg11BcpTOikLyMkh0vKgwCDlyp25MuIT59XGdoXXThF5RnjNGGTVBYg
ECBr909VZWSf4UGJt751ELqcslmkBwWM1b1a5CY+8UwzLzjJfq1qPXuB/m7OY1fjri7r7FmbalBg
8pTOeCzj8npQWyUszKdmijCU3Fkjfjlc4cFMrEKEeXEkuCAFuLFnZkf9I6MHccpULE5pnu6Rr/9G
j5udhmD2DKDlgrKgIhqLmkzYzmTHcuxcHB3ZwQdNNSGpNEOiJ/e6IZzPyE3biDylXeSatV299F0p
my6u9XF4SJD1eqaXJ0t3vjMyOZz8JPiQs3mfZBNd1ElvpnuyB3Wv/ljtT340ogSILdPZRXRrDtf/
HA8a1UKkhWRf+ir8EmMwd9atIDk1UP29ttGrnax1YznyYhPCKeD3NacHU8DGnw1TL6g1ive+1TQe
E2L8v8dA+mlX9ce3bgTIqIATaKrNwp3LjWBbgdzr+L9eCi3XGGglfveg9epXKfX1lwzRyjuQoO3O
lbrKhnDkwHcWz1c6tzo9y9tXKrKy6qmNnAtgo/Fi65Xt6SPqgsOAuOHrz7dKSViKNh0sO4aJAI0W
wa3vChH4jWDLmej4HWzU5YI7HQzI79fXWX82qArQhGYyCC90qQjXG5wmelXWpRpS+xDrqXSxOuA9
/hRFp7aslJ1tsgra6FPx2RBUYqZMO3WxK1t1sKtMbeyL0QX1Oycp2rsKQMVdYJTFVRFO70pWUTzZ
Aq3zUcv22ufr+IFMB8UOWnT0tVfglkpPHXlqFeuSabL/jLRD+o2xZceqRm58R9iQS9mxquDw+lte
bxyWRY6Ly4IEaZWsd3WLajwci0toSdM5AV/sIS/qnNASj3c2zsYHhaBJEkbziNHHcuMEWYDqoNZL
HHv5EwBt9TJEsnXCjjs/9KVIP7/+ZBvLzeYfyPUAF+fkL9II1AqzYtZFv8RmPWQudK/m22An0ZMo
MoT4h/HNeCjQETDn+IiM9eeJ7u0ZHBsIdHQCnIs95PYHqSplN0bz8Suwc6Y7Sv3n9efb2DCz4ORc
+hPW2De3y3X4/VGrKs7Fnyu6Aa7t05h0yrMmWZVbO0p3mWStO72+6CqTnp8RoQImPTNbe5kqQkMB
njLVzqXNdCc4Bzidla6TzbCPCZRRckHEUfpupLnyo8jqds+peB17WB54xqzqNoehxTdFi7UbTJNQ
XvPQp9HWkjufh9zpWm2twr+OPCv3OIdx3ln/3E92rGmd39rOpaor/UuFhui1iII39x0NNgsDHwNQ
C9z+ZTs1CxoROBLkWSvKacNLjXrsymQvm9443zerLN6YXet6QJ8fUbXRaY6VU4Ib9jXZpeuwd61v
vDZwwuxJ7gS+zjJgBwXbXg9Q1LXaqToo3ahetM72dwLW5ip8GqDeKv3vJfdLhKUzSGT0zGez6aKI
BKx8ML3Zt5CPw7TKYo4DsYIL4XYLKIGiZFWN2KMW55+n1k/PWa1EXmWZw07WSgXKv3Wbw5Gnz5gM
tO+Ii0vIgJpVgyoiLJObwbaeraIKvvboVzwrkxzGbqclSAxFeaQLdygyRNbAhajp57w3oNT7fWeC
hAxDcL36EN0h6IHjgk5T8jmU0vhPogZwQDjSwH1nJlnyGJmohx3CuJN/yUVodi5UDfW91VqARHPa
ejhLxr3+GNpZOrqZTv/ZTUhpMXGW8PewQN1GntNGvXpKlbZSP5KUZ7JroMHTH5Eft0g000yOD0WF
S6CH8SuzrtEqzBdzSnKZmkey0qM06NxsTqfYv3U7kUvYCwH3TVIL/cUeO2qjJpicyQ2HahqfSHKN
e6OpUYzshS3/KIQT/wlDzXoHxTfwD4OE3rxr4nzyP71O8/dpiuTcOSf6P6OR5BeHwbTAX8qdlGhe
j+vLl1jKi+9N32WONxhGZh/SvvQHHDCt8GNiw6w5tNDvjppvD92d3wnzseol0V6LLqrTg9T42te4
hYNBq16bMTthIh2HThOBa6LDKJ0SJaoeMjE0kTckUvI9QrAqusuR/RKu1Si1c8IXO8w925Eq8KMR
Yg/wXwRyY51qVM/4mynVwRetWnp6mlX6ZWoQdULPKf5SoAtf4cAYQnGRoqmrXKNpbdM1k7CXDjDK
rM6LC/5zbckonxEtlpJD5UMWPpikbTIfyZToQLRcwE9jDQaKWdGo3VuZJepHSc3G5l0TaPL/8mJS
NC+pUF1w+6qaqhfVT5JzbBa4awT0rCQXrEv9q+Q7994wJX7sVU0OZ0S3RfFussRguUbsVPWdpKrV
H5QI0vBSsySfQoVM4xqRHTsvZlyq8nPfm7RmKEyaB2ItEgog4UrQWFZq/cAcJUwgSfVZ/N6HV1rs
aFWsQ8o85Z9JiETktSKGb4OJ0hFRvnCxG9/6wG8/c6v0bw1c8A4BXeGtROq8RuqU4SQxBMctDWeg
5ClGQOq7FRnOTha7epZ5FWIXmRwjHsD9t4Er6xPJtyQzufaEXpAydXcFzZPevZ4GrFYhPNJaYNYO
EIip5yLVMaNKkaHjRdexDYZ7RWv8o2Hm9U5JvXV32VzEVImkpitez8i9JfB1QRemG6IDfKiJyX0X
H2p/2DMZ2lqKjgGtmlnkjQH57WvD1BDl0ShFDX6S8E+iVgNWEiVn6sZmh+W+sRRJKfRvelsbkw1Z
bYrBiCvp4set5sVVnZ3KygwetLZ39rBG89deXC3wlHAL4DbG63R5tbSGiY8cIHA8MfTuaI5ycjQK
I/0hZUH6MOCDWO/k+Bsbg8v//zg7zx25ja1dXxEB5vCXZMeZ0UijaP0hpC2ZOWde/feUDnCgYRNN
jGFgw/C2VU2yatUKbyBHQ3BezKRWSWkGVVgthyK4LFY7+TkOFX5NYNrrWG4uI6ZCQsH/VryrA12d
YRdLhkbu6Wd173hOg3u7jTiIa46q/j9jaNKzOeean5th+TDU808OZ+aHi1mcx0rtva4ph51jsZGS
07dGoY5qAxDCOnFkpoSFzRLal9assC4InQhkfy0fOssuv+uzaZzIYPewNRv7iUXBhAvb3FtmbEAI
XzKA2JeeLrMfoB1yHJYQWEAvWTuB8nY70cQWgxCSGCFeLj7LX4nxvNjIChqVelHCMOvdKJyC+Esj
Q50ei6iNf5RjsKcJcft0bCem8swKGLfS23u9ZFjAxZ3aQbnE02j7DbqZh0AF754U9V6ABtC+Pi4s
QjHFX+Ihb/AjFXLOs10zU0r0wa4POEabR1UOA9PrIkQb3HmqrH/TAjP2Y5p1ie3Kem7ZR60MqsRD
zd/6rDLOC32af3HgT2MIpxSs0MQ9W1qlm2pqW/tRj405TrSl+hxDr5/wVS7J8JAH1tOj1I7Ge6fB
cPiUFXP3PQOy/VtJ0vyL4cyhenLozjsXOcRN4FEjZOlezjCaC9WZ1F9m1xjtEQeN8ZuFOOB8rlAF
sg4BncB/Csx/YnjLWbscOy3LjosyDkwDm9KwLoI1Xh0VJ5lt3xwQA3mQ+pZUJURsR/cNPYsdT5bG
HqEKXGCCQ1ROQIUVssPvOaThEpeMvE5cFfKA4ce21KluozvNx7aF8EyqYQNnQNzPUrwy6GkuIAuv
Wah/D03kklaVgSs55qy6ehamyj9TXpolIPg2g6iSaslPI27iwCMLSP8XMg3Tj0XsON+kyobD4oRF
9tAqTtCcGjKd0st0s42OPXz7n2muBNmxN6buRUmrPsH3IC4nt4CUlrml1muP47KMy4NWOVH45KSS
PXgBeK5vxhib5LGRhfx07qTLQyTPY+bbyLl03iA3eJfrfVD+6vCjxc6vRCLQV+IgleBpa9Wj7WTp
4CEwM+tuMoXa7yXL8+9p12kPeKuU40HNwql1LSsJ63OStvIZ0025c3snBwMyFtIv1UT60FYa4/s8
OtI5HdTsZ9+09bemwJ0B7sML2jllH8T6OQs05+OcanNyaEPy04OIhjCXzTwp3GhJht989Pop0fpF
eY/Iv2kebHXosw+4X2FiOsB+bPxaleZPQzzBNsqzYThJyRxrBz3IO3QZqth5RuZJquGfjzEzFHPp
DrmtJtGl6LWg9Eh5qu9ZBina1ePG6I6ts8jp2TID/Xc5VU7tUzVKoNoiMh8/6xcYrFNqBMdaDqvC
Uzu9j/2i7UO2gCxNzeyOytS+BND4hfd3qdWPckjh4HZFa1j+KAda6mI3COl8WqTubA7Z4pwZTSDc
OGEA+1xLkc5pMMeXpQycp7bU5Y9zxGzzXIVdFrv5YGafmcFlM19TD5tD3dl2eGotrf0OrQViVwWd
cfgRqsuo+LlTK1Qe6WzUpyiGGJDHbZO6S1eXkRcpdjX6djXk5ylWqsYnCKsvnRIZyztHmtp/mtJ0
flr4EUgPuMHL3UMUhZQXUhiXD2NkRvYh7JIRuM+kZYoLGaJ7blItg8sIjVw6zRKKWvCLA+czpmvT
+BE5KV6lmrDDOZ8E+eeSFKL7iBho3H5Y1KINvT6jtr3yVVQg9Uv3NUCpzDjpxVJ9qsqmXvz72eDN
tUfOKdBEjOqA39xkg3aOUjcMMwb+dexN0B0RY+31QxY3cPOX1jwM5Zv5M2JJoglIYyHTtSaXWSWz
QTAMwOzzcTx2MTYZVdtEPv2J5mItVuwPejLvlOo3WYdYFHShEOxksLdOEouq/CNKDSlwaoMvvZrq
Hyju9jTIbm68P6sIe16gGrT3VjfeoGgx1sYhlImpzj2GoYoHBb9+6fVyT/BLZLWv0sM/S9FgFZpf
KDyt7nPKHfrgyChfuVaG2B37CrOTJgW6iMhC4Hb4AoFtKrNjqsXht/+waf6MrJiL0/1YrV3GtPHa
HggV5lmW11adRX9dnw6Z1SGqMMWp5HERyN/vr7rxcsEuMqFkXEK/ZQ3cyvMIvY1RqGBUsf2YYZLt
1paUfEcAda+hv7UUMxI+IHZEfMxV5w3qb1dM4uUui556w4zStqLlhd9jSfHWhiVtYFRQ0T8g57wd
OWl20OpThsmFWijPMZnvQ4Pwwk7SfZP8kRwB5xGHzkHq87bmA5NcCOE29NYgaoVyMhxsg1lMXBe6
61DK79QSty+QBrMspA+YpNONXdUSoxzhNN/B0A8TdkQnydoDwquLF8J03nmBG88mamVeHqntrZqy
NQQSjFj87fKwzs91WqSHJuu6U13KlYc4ye7c9qbnJ5rnBC4qaIpN4Mqv01rQFYbZxWN61bs4m/0a
bUcJp2ot+5BLydL8VpWU3CjS1JGxbBrN74sJ16chmhXFnecE6RuDzXXuLeHSfP+I3EY5QjhkLc6m
EEZeB4VAj/Ih0rESljK7xchKCT60Qd+//JdVQMjzgRm8rfV8HK2hHZLaND17tfIldLbfkbEMv+6v
cruFOBgCtyWkwhg9rYKM0UF04/ZA5KGNAlwTg9BF0zv61PVTswP731oKf0QCKS19ZLtWSwUpfgUp
1Ilr0KnJ0zxlxocgX8bJ7dJpjHeOxu03Ejap9HiYMANAXQNMYMFqTjiidKqaqeyNWhQfNaXZo6Zs
PBL3j1A94yZCd3jVFJnNdCnp4ic46krf07bI/UnK1QsapOPObrhdCWdSgYhk/IrSwrqpP/S10VcF
inG6US6PQT3/yqwZw/ZYe7NRtthxMHzF/c34aj2d15NxaZEoTZFqh0Q8FHRo4bJJrhpVe7CYm4Gy
WIqHoRkHIvkGj9KB6ZKRg+Z2LdFnDPvG+seBcXrMUNn8Wpam+ZlHHi5VHEK+lYCh7VTrt0QU8QMA
LNKrY6CNhe/rIDMMllGWFTfQ3Fn1dMqL2HRcrZad6mBVQRG4GnM660OD2+Jvu6uU1O8cpg1YewZI
FGSpjaZNF5mWGyqS8WZeNz+O2Qp4HQLArQkGYleO1ho0KvUwUa7VYuonGvLSqcTgcyeibeWntEdU
hrKIsLGhX78HlJ1m0jo+BM67cHtzJXtnFmbqjiMQEDcKmAKU7bIHydj6/ABGQZ6IeekNu7jDLQC5
dWTz8Uk3DsgsEMnH2jxp1OOnjqncZzSvFy8do5MS7dk23V5opHQ4jNAiA2Z8E8QtbcTzryLPqSWj
/IxnmuSGSFm6Qa6lqYt7jrzT1dx6x6CZ4XYBP6H/J97GX60hfAvlQOrgN0yGEXwZolDycMwJ3LQb
86e+ShbR96h2EvLbsMFT/v9FSeheLwo5nxCZxKRYSJWfDPTBH8ZaMMnrXWX0jYgL5AF4pAi8cIhX
ewgMcN3bMHuvw6TSDKG3+ywH6d4lIv6UdUIuvDSEWKfQ0RSf9a+3qEU9POmAB2JApr5gdJsf28Eo
PLSzdMUtp9w8JdH4TVLavbnBxm5FpwicDbckENmbgqoGSVnPc3itU3X4GaJ8tbBeozDXV8HrumiG
OfWHqrCs/2lzITcPSJgme8DgjZeswkyhNy7MZ2/ELZRBq6FOFyEe4OYMbjMKj7pU7vEeN1aBiiKA
RQQg5Sav7JZyItOl15+gUPDgjFNkeFZS2Xu7c3Md2ojoBjnCK2C1ZUBkTJ2Jth1s6VjBTjcLnzMY
gTtnYGPLAHjElIgevylmMq+3jGKnpjrmknRR+7zwmNE62HorCz2jWn1nV4nqRWjKvw9Bjr0946E6
NP8wboBirC9t1YjkIUbc+BqHAVJ1hhQcUGa3/T5cop3osvEqacly2BEfwdl1DTsJtWFUCd5Y5iJc
8L4ZLeUH5LhkZ5WNGEYXg5/IUn/I2a9f5RLXcS/1QXgtbfwkD0odqr+N1HRQ+5myxj5CWKmmSxlS
6+zUVhuB7P+xsZhzAZFaY8+yYmhKWwWl0Y10y5wobfx4Xip/KqTo8uaUmDzYJrigKwt+aBViRqWN
M3BsyMhXMXan1A8FGMUwPuJvpP6Hx+JCEEM1YF83/fR0SJE6D6wQNcOwx1kli8zzDAeVsXJcjHsG
nVsvkaEL5RQYZEjvYhP9FTzHxnAaKW7ja1pzuVvoM/ljHRi+HUt7g56t/SiKUrB6Fhnrukdjq0pn
Z+pCLVwE4RPtxfkkaeO/97/ULawaB3iAzGQsgGoYHq0eqHQaYzTJ2q5UR9Uh0dLmA4pRWK83o3aY
kq72mfXiQppI5iGIRwNlzvnNQBh+gxBGQM8N+R2i8+uXGsVWn8gBmfko5/Ul02rlpI2oqddhO+/s
lq2XyukWWnwKF8DNzpRiR04KxFTTLOrO9pTMpym14x1W6eZbhYcMeoxZFuotqyeiocgEFAbBVa4U
1Y9K1TqWS764FjR4r5f7zB8RFPNKRGjcZu7zD3Wgv5m8JN4qbBDA9si23UAh43keslCuYqi0ZXmM
aYAAuCxHF9BLtvNWt04FdTyxEz48wOvVeY9wwa76tsHPfQqxC+tny22mqfk+t7sIh82lYHkDmaO2
usleakuLdAOO+RXSfXJQUUXztSmGBx1rb4atoq4CyJLDQfMAbsqqfyLExTQnU3I49n3zEeCM9QVh
EsQSHDMyd4pT8YZWSZmAU7AcM3R0NFY3rMTptvQCSRcp64ajLMu9uwgKttok0kkuKvvn/XO/8RpZ
j+X+YNBujr0s9Umoymjm9NWSR4gPq92jRjn2HrhWsLM7Nq48xGPEUgI4fkPQHfRqhLMgKI+MyRPf
INfzUUhwCoQT0px/oKfJCYFb6+P9Z9zIWuCncCOAh4G4uu5/yUapVYjHkrmr5XJo1ComvsnZsza0
Mhq3Sctgqpefiywf35610MhEvBXCiujUrM7DlOcSp8RAAqEbJ98Io8jHGzE7TPmuP/BWqGGPYoMo
xBmpHlahpjVnlLwyXMWZ8Oq1a8XmdKhUZTomhWnC3tfU+tibpXVVJYBXfjnVvflQO1r/9c1vW6SG
tBxpqN5eV5VkxGGmStgbBH3zFElp69F7Y9abBr9TFTdfGecaf5pgmd1feCOks7AJMUbont9sZZzp
tbkyqZqiXHWeoIrrT12VxIf7q2wcGJrfRHQ0nrg6bLHJ/7r4izCruaPo3qoMZj4pcj8e1XAWWhq7
IqebD/TXUqtYgFfoYE2MH6/dVJm+oyyZb8n9Xudo43QIZ2KdikzoC//hFP71QCBco6oVxXQ6jvkP
aLvhZxX6zqki57joSREnMAiNgrmt2Ref77/MjWj3au3V+VC1eWhkSturnubFAVkui/ETzVOih+LG
vNudLXLLpRd8fdozNGdEar9GrJV10s6thKgUwM8wAkQQZpekS+2vNK9wARx75KzcFsiPL89ByJM7
mfZohOXyhGpgvgcC2dpLQrKA1jwaxAilvN5Lib7w9bHku3L1o9VvMVV9MsEyVK6ujf2nt79rKO5w
3DUD0NCf+PHXd6YROGkOsAZ0harvBTO2Y5QgrAzJMfYzZXozUog3jVKJuFcI9TfzSwcFI9CpM93w
2Kmuka63XmLpkh+FprHTe9zawVSkZI0U2NaNvbYa1cEYabjpag3oCuCiQfRhlEo006MeyMtohYww
mtgMJh+kUfr2PUz2IZquhIXbnAc8wjwZyAle5XgxgerUv+UZqRtDrfoPiZVkO1t4Y88gyIKdC3co
MWh9pSijZs8ZyOPr0Azde1Sj9H/rcKz/qQap34uom2sJZikNZfMWYmYbTIN6EyGdzjKmxyIwjYsC
FO3SG9Ar7+/OraXgepCQGwwAbm7KIpCZPSiE1agboneLNC5HM8yHT4lUq6f7S22EVXJcIjc8Fjrm
63QuLUZTLgPmNNlkJO8ngMFnAB//4TuRlvLmVJhTG98pYOhc27KYOdXRP3Pb1V4HYOdp6Ftt54HU
jQPAgI/rlnIGSsz6aEtIyCUBKg/X0V4sCfByZTUHPNF15zgBsYk9rcmT3oNrBs5KLSzzZ1DoCPwm
jSZ/7xaMmSlNyhm8pqGkn9p84j+JutHEHEUaWnR8s5C/74zZgM45kghbeW4jatWjHYZ//ZwMnhM5
UuzjNsSGD8tc+42f9ZgcZSPAgCDubJA797/ixoZhsCJyf0hQYuz2OnaC5uqdKYfIgIxqfYDRNR8c
BCefo3Z8f3+lrbeLYSRwQJQ0KKTE//9X4JTsNGgb5MzRX1FRNgaPebInMz3h0VDi0ZbnntaHE158
WODdX3njegQmzEdlri84kKtn7K2uCXK1xFNsSPJDwvtw6zQdT0kXdm5eyMPOk26cDBCujNt1bqRb
zAmz7hnTJjDQvamHh7IMlm8g652ddHzry/3hi4sG/gYsQo2iBQxjfA0W+HnJoI4v0ogwGcK7e5n/
1lIMv/EvAkFKnb/+dPQJjTCUaSg0ZunXcdgc4YhkbgpZf+dbibxvVbgxVRQoeHhWXObi3f69S2ZI
97Ia4M6iJ9J4Mjut/qZKiFh5ThnEx3xK8g/QTKvwP5wDgSVAD4wE7ma2XY+KtYSJzboRwED4UtM/
eTC96wOrfrm/GzdfJrcOsCQyiJs+AnNZALGGEV8tKUxQmgt1D7VR3ZuVci/J3tr4YgvSy6ZjcXPJ
deOf8ccco/0z554JV/ZHFmSyZzjh/GjVNFDuP9ofU6T110Pbn8QIPjXbZXXS8BIzwXaiAGSNkfGN
oYP6tQY5+0EG1frVqPLo05TVmPPEVhMNKLEH6r8l2ImPNsQa2ZN7S5o98h08Oq2hLi5oEfSza7f4
5Y0YoHbHPrGGH4PR2hVjz3qC5jQZde43amk86Euh7xnpbUxY6B3wIOgZ8T/r9iR3xaCjGJNci94e
GHRL+a+KuvdnaSXN4OmLbtP/adTJX5gQfdZGu112LqWtWIIMkGg7Cebo+jy0hj1ZTW3B7F+M8qtm
giwr03DawdJsnTpQT8y2+XJCAfr1qYMk1A2GQHZIzVwAVIzb0xTnnx1nqs+AhRvPwS75fH+zbJ0D
mq4CJ84E66bQXqg820AHfDFY0k8oR8pTlSbRWc26fqdhsnUMbMEnJgWj+bSuD5aQBgUJF+iYRZa+
25Ku/NDaLA3RNVvKx7Et9rTGtq46BzjOH8AhDMHV64wc/DpMQzh2R031zJGYPSfGa6qSbN2Vq7H7
orXSfMgy9u79l3r7ITWaWRAtgfxvgKJaDaJKWRKpO2fMDjgwj4Cm7elgYy3rTT1+lnVuRDu75/Zx
WZQ6HjokSm43AL2lJoNJEjw7paArzqqk/xzNVPeyJVQxOsqM5zYoDV/F+nKnL7SBlmBlTqYQq2Zm
sT4d9mxoTTxiKaKXVfqNgWtmuGO8LLAQsRU4QEmG75w0KeIDnSONxB3D+RK0bfmuxtNJdVtSWNVr
hyzaC723Aj3MvaAjCCaEtgHJQv9cVSkKqWeMxPoClqMAx4SMeuAbylD8xmCsNGAXSMlzO3fFzzxc
SIj0TtX+SQGNLi6TwzzbueRugwm/CX0byL5UlXTUXh9zpZxKKetJpuW8787agLyp2cBJvL8Hbw82
bQXQW8gTbIkzWkXC6Lsk3XKC3LgOUmpHXpXFkur2upPvucpsbT5KOBB5NCOE6tbrZ+qVPLZ7iRCd
RrH0kGeG7DpyNh0oJuVTLmvzsQ9L/UFH3mcnVdl8Toop8MkIl96Y50A7gfnYA7UCkwIdYAA53dRc
Y5KC5tL9V7r1kEJPG8oj6L6bfkuttUkOk5JcL4zySwQBJPaKwJF0386kAje4ObC/1EFbPSQLkq07
2+Y2fjJ6IV1B1U/gcdb5c5iEZqLzBa+1NrfenMXpByu0Incpx+Skq2m0c+dZW1GMqSrdbcRRhDLP
628K5GmO61J4VA9a8hSr3VjCAa6KDqJFg/w7tox5w8eFWeEtpQ05NWNi+cNKndY+WHY/lRcoGnPz
grgbjJFFs2HPRmM8vhu0pbO/DvEodQd6Zkn+tFhqSVTsQdn41HeGdG7MdApOOA/HqdsGs+L4kY79
3XGqnVY75AMYV6Rcg6J1aVX0GqSCoX4azSHp8IoKTFS/VCV4yNMBqkFpL+ZXptF26MpRXQi6TKk/
BVUfyR642KGC1N+VL5kVoyo6TpJWHtBfyuNDs8CPcK2soWcWci/iaKFngwAhaeiMDQz+JB46LiHd
AKLHcquftQndJnP4aYC6Vf3RmCwmnM2Qcchje7a8ol2wklWNroHn1krF6C9y28HKmIbUdKvFGFQ/
awPTPqp9HCluVsn5xPmN9OoqJbjBH3vE8OszeZz2OS8quX/KoXtUfj0N8nuZCX/s9oE5RP7SjYr2
cv8IbGxCygLUO0UbgD0h9sxfhcFU4ZGiVtypKZZmbs6sxZvrUX+X8Lt/maE1fLq/3sYexATBEC1O
R0WOYQWOypVy6aQ6Tq5Z2auSpzuPOYqWmRvIofZrKOT2JR/saucm3QopQppUCLoxqV5v/B4BC65n
MAVzEmo+vSusF8mBT/XYdTuZwuZSwpuFoImu0/pQd0zk69jMwBQ4S34kSjceojLBQ4tB+v03ufHl
EI+hCEGYQdwM4lb668sZMPSXPB4Y3qJkobl9YyYvVFrmqZvs7qdRy3sofvEHvq5CUBuhHUwjk1bO
TWbZWcsAMKqG6ZxbheFKQVhjWykRL3bC8taTwT2nES5InDeiWLLZm8xKMA9f5KTxRmbOfq/UnUvb
caCCmffU0ra+GfM3uCw0ucktVnFxCnTE0m2sgjR5qU54RtV+mQ7tS88A93D/o20uheIXpSO+GLSG
Xn+0kNt0kIsouZpyPzyEaKBflUprD/Ns6v9hJ1IFUORokGGVtWNEMQOlzJKJt1gU+kFqU92tw6g5
RDqUhbc/leh0MX81RYth9VSdaU5aVKEWPecTWoPSOCVntNKCgCITNff7i21EEDi3SOzRA/qjuvX6
Fca6MqOqIZz9NDv1tMWxexfYcu8iQ1GdOlSy39HH2AN/3JaszAxhImmAZ6la13GrykpkVWXyoXzS
45+MpepDqiu17TbGhH8404uAeYwJ1Qqaq2N+DqXe2U1+b0m5YLL4z1FJZmqBPuXrR7fkhnuH+/MK
y8yiJVXU0jvJGZFaraI6e0Rsxs5fQgjLDeL+oPM9bHyqz7ks5+QXMaI0O59i46CCihcmUaLByxD7
9e+ZlFwdzLhEJXwqUftDYdJtklJ1jahJD2YX7PExNgZkwhYCWjmbjN6LvHoBDjcTODxSpkhNVLeb
nelc94vtJlVk+alRp2fTKqujHi7hIV2WhGZzH1wXG0PU+5twIxbiXE/zE7C+IMKtfogyGHKc21yb
SZb1Zysw4g9OrgfH+6tsPi9tZIZHjM1RU1wdrIZxJ8rPGKQktsBb2LlzxLhax+EdGZh2sIuL5VTw
96mDvMZAPyVsAfLoNNhP93/JRtwCgEVbjQkIP2X9vOj1laWFVsN1mqfQR86QYGKki4eL+F63a/Oh
gazwepmCiJnv612Vt3EQ59DsrnpQa4Mrl61twHRVm1/kiNUzDMrkcxn3xtmI5scRZXxKvUK9tFG7
J/O/EWrEmJDHJlYDXF/vb9UkOVkqntpoJbi1UTY8MN3q35t93J8oxpsvdB2mvci9sSwCBnDLuI7g
dK7bY2HX0aGjo3pRiglDwnKxI8XTUDE9NtCVCg8mO/JBbWUj33j/M2+sDH+OaaHojfFnrVAalRW2
5tClzkU3OuuoVkVxcUZrOkk6FN0ErR/MZYo9Xa6NswRkVtiuCGbITTdQQ2/EigoWjfFxOIKRyQ7m
QI/j/qNt7GDcvhjJ0J2g97hmWQFQt5kTohydAF31pToJ/UbXji0U6rfHBlz6aEMTi2iOrdOJcFki
oIoExArUhTtpjfq+CxN1Z5UNRA2SwDyNACOy0LpCx4LV6DBVQeMVs7LRG7taekkUuyVjGsNYcpe+
MvUnGeS8YERVNcKzUVuGjzWNneTtaQ2fjgjlIBbBpl3tG7RlAyuQu/AaUCweS1QLPo+pZbiRtexJ
C248t2Adg0rmAhCJgCjq/8p7yXozMG+gvM0Cc9XCCZaZe05RfrZqvtReojh1d6iqJfgYC20Ir0ja
4dnpGu3X/Q21/UPIFrmQYJfczDXteoiGngh9RaMhwEyqjD1cb7XYpVEWwGBslWMbVbOnxurs5/Gk
umqgm7/v/4rbbc3bQKnjD2MTtSNxuP5+G3VpVBhfS5dertB35vcgFGWbiA4b+c4J2nxgNhoRghuY
Lae+Xqsqcz0aQkO6pMKozNPCOtHcuNRwhc1AT5yRFVC7UxnJUuJawWBEx9wImysayPAa7z/2xiUB
2JHnpTEK8Q9N1Ne/heWctDOMkNlZGwHbLivzY4LO27s8rIb/JZIW4+C06C9z1syXvkTm+oA5qK65
xRKh0XX/19wmh69/zPrFKDLF8wJjRC3k4iUyLBS9RmW2HuukGr1sVmwEh6CQOXb4vkIX7O2hgFQI
YCsnEP1ExI1ev4y6rbR+QPnuiqI3Cgw6Gf4fZPRPzBtI/bK0ct7NQxkc0fITAneSc+VdSMVOFLgN
5AJqTjYErdASXmuvf0aisxlDsw+vqWF159wwZ8lbsrjtd9a5TTv5synjBW6R0cr625ed5UTSqMAm
0SfIXFYCLtMo++NimJGLKJr04f7n3Tpjwk+E1rKjcyuvehYRSmmL7kxEt7yS/HaqplOzDL2L1Iiz
w7vYWkrw8gDP8HjU969fYWEPYWGPxJTEkGI3ZKjnh/aCQF+BOMdO9r65FphMkILCv+WPGONfocNK
jCIvijS8dknUQgYGFGm08gS2zNgbt20uJegBNhUpQ5RVlCpSAARTZKJ3m8nRB8Rk9M+5OQ7vMPty
vt3/WFubUOChLYHXMWnHv36DbSDhvm4msLf0YTzoVSAdrTTLdzJze2sZwY4BSkoyQU/k9TJaHhpl
MM7BxYn7KT5asS53TzOk9PB9Zyj917hJM8XLrYXp81DV3Y8Y5k5yQlGvSL2odErD44KYYzB8TvIp
n6c2OYYDvWK37mb519RwdbpVMJUt4kBNnOL70mX6qSGzWPxhmelctpEZ/hvrSVO53EW40ERaPCVe
2WTW4HetBMdxsYw48lSaLf8WEO0pDQxjeo890RS4dIiy6bkOSrazjB5m542OWlAzJo1lnUNbrnVv
iCKz4ErNtCOaG3mNtF1vNv7QTZNzoOZPB7wYwBI9yepif06UdMofsfHtEKpGEfMw6wk2iy0eWefM
KnLwIVYVJeclNbXvZoYZgBsUfRgc0mnIl5OVjVJ7ULoSxc5KrjL7kXR/PochWp2u0H55p0klmOh5
lPovjZ3lwSXSmuYX5a0THSS5Sp/UuqtRWRpzhHOgQ3b9oQNDju5TEKMO2SBpULqt3IYfKZjQn4hC
PGfdVsXqzS0KZUY8qm3om8WSXv6g9x8nOxfFxjkADSSGprJi0AFd5S5BzDhYRf/mkuhj9sC9jptv
FgL5WOg2Rzvn+3a6QS0sjGG4qpHdcMSP+et8B01TamHRxFfHDOMD84TJRS988fNF7g4oDPhFnqEl
aEV7C99WESBn6ECIXpoBgXJ1D/Rq2WuNZUdXXU7TLwnOC19HZUzQYVft7oKrMHdxV4XmzvNu3MK4
sRk0aYQeO1Sd189ra1HQ16lOlzcq22ebl3JGdf551O3lIXH0/zHWlE7NNNCIL/t6J3BvzExp59Fe
hhgErABdkNerO8ai6HnXx1dkRAsHfa2hOuHLRF+q7+Agto0+lFfUIdXWRZAk/w7OqH/faw7FJHKt
qTspjXaKo34834+HG1uOToUYNNncXzcAaisP8yVuZFBTJS6aXJ3Uj0k/+RNDsZ3dvfXdcTUk6FIF
cK2sNlyM/Jq6JE2EElFsQildei9z8t+yFpZu0jvOgZnx3mR+6/EIwboCI0XAm1YXZpTMeTbaEBVh
7qtHAohyCRAle0wkZU/we2sp5EQpIqnOhWbC6y+cdsDPSLDY1grjVoPZjz80yoAldjGf7n+0jQyH
ephJspAvFdYvr5cKRscGnKJziSVzoLll5oSPY18OHWP3pDvFUMPkndOzsSTjSDGPFL6UNIxfLxni
0oLjnh3iMlZFBzwGjE/Mn8KjEyGKlhqTtHNgNjaLGPIyvICQddvaKhNtpIOBRHbsqFzR/fSxaLLy
O7hs01sIk64xzvN/iEyAk3mzgiwFzXQVmTLg4JY5OdSOcd17zaCaz9JcUDxPbeahu9x5U1W92byR
r6iY9KrRsEIp3lwtaiJhaA8mOd1klAglhrQkLS/gQFj/4ROKbIQclZoUGNzrT6iEbYnS2yJdNEyp
XQYakaclpe0LHblTGWfS4f4u3ciBaIpD6RFIYvrAq/WCNMgTq5ukS5M21XfLLnrPTo29jSL+lNdj
J8FEpvPONI2u2PrYSfGwJFZqS5esLdTTOPeFVy6F7bVlY7z92DEhhJ9jsikp6VcnfJ5mp88cltLV
sHwaJQgfueZ8S5LaPuDtuafqtHXk/lpuTShNwDCbzIep3SMndqPIUE6zVnS+EWXqAXTaXrt+600C
RuNyNGj+W2udsU6L2tkKJucy68voIkxXXtEt1b1+kLodrO7WUoJ9DNlZ6OCvm1NzBY1DQfjy0s6p
eJayOuvVxFvsYZPf34V/BlmrDcIOEQA05ru3fZi24WylVoQnXKEWZxOp8R5QQTJebIb3T5MckNeN
aeOkB2ysk1+N3jejO9J6BqjUz5xIXZvt5dwVGmreGcWz+VGOnaX7hG6v3h10fGRkD2n6oPbzcpGN
95imqSe7SI2vid6Vo2eAzXmIssL8aJWL8RU1VHJ301wy7R1NOSs4cs2Xv6pMyxHVHOzuKaAWCn/a
JJ6zC+8DZ694AljmTaoSxb4Fhl12RymwHbfSgci7yPx39s92GTr5AIs1/B5jVjK7mTHK+sVuCnn0
glgevqVqMvYnhHCML/TjuKSoUFDJ1yLE63RJCVN3sNoZ7MFsJf/mtM6ZHN3/GBs5J20I/hL1KxeJ
2Bd/5ZyLaSZmXKHoHKmp+ZCNaeDPCkrrYkBE8UHRLAES+Z1B8d05uxs7jqYrzCEI9kjNrMNEq5BA
yTjx4odhlMeRf8PPopZ+z2xML/cfcqsRJmAEpLgoabKeuNv+esqukjpwZpp0kTDvO8/UtlDEpHQm
v2YHStksuVxeo9dEpv6sF9oPtG/qD/d/xO3zYuYCPp3xhM5QZt34y3FC7I0CSGLeVY5nAuP1gsZa
Pmlduuxc1bdxXoj3iCEf4sqQpVZhMc/1wgpNRtUjg6Ez2a10ztK6//f+A22tYiPOZLPERpfFWMDw
VAXpO6aOymM5j/oFFVt1D/Ol3EZd5JZQ5gF8YgqA7CrR6aYaLSJwVqD17P6DAsTlRzpMi+khI5cN
HhBrWugoY3TPVLPdZ9wFltMcQ4uNF8X8AXk1/l8yNg5gZfn/ODuP5raRNAz/IlQhhysAUoKCLcvZ
F5TsGSPn7kb49fvApxHJEsu7U3vaHTW70eELb8g/rdgI3M5s589vL8Yf9MbrS40yKy0nVPgIbs/q
m5RratNv5/wOAevprqNWs4a6zJvfSvOzW9IKhAZNqIEPa5sp8t5m+9Rs1XzoS82LHeXpR+VJ973K
3S15+6dd2Hh0a5DmoF1Dj8M52Q253IoFXxiE1P1J3eAwON46KfY2rWvU8d8PBWsAyK9JvoxQ2etz
5ms+bbAaWRWhST3Wa4nnQjukh9qqrsrIXdh+wNFhYvCMgOU8bfC3hAUg4ohHM0jfL4oSahN2lBmr
m9SS84uL/mIfSZLXLBycVL4H/qJUCNpHvLiUNcSDyJC+WOxJ2UDCqPbEyxaYP3sgXrgv+5BlQmRY
t+WYZ7qgtKd1QxUOypo+4d5YfPXHZs5Dizbv7WouZR2XWWrspZdu+RE4gHFj3ZHyqd+x2LHlboiq
T5qBKmrTLOiUGZnTO5CndOtF0IOh/Ft3zhgq3pDfy9zlfigQ1ndpSKzlEJl4h6RUo7vi45BvwTX8
zoUdskMqybCpRtMS2v/3/1yPGh2vasrRVWn8QkXmsrUHE9j2h8XqrkF39s12ckz2JjyuCHQcsAY5
2YwyqB0rDUj/trb8YUgrv9k0R0R+Y42x6U/6UwAbIsaNXg+LVqxX9ud5DgMfkIID7T7EeGhgvp6o
AeLAlzWF4dGq9LgZAxFDQx6iLAgwFoYXAqxxuCbNc2nKFhH+7t6K8OHpochmr6k05MHvFr30DyP9
l0S4046lk3P63KbpCiglbdKbvO+oKwxyBCL89rm8dIfupKU9TqbfQA309cSRypnXIDVTVK9Fxb4L
6iahDZQGv1ecG4xfAYUmGSoaH4kANVncYu7Eo7jRRtcOY2ubT3NV+l/MrXV+23M3I6foKYr326xd
Qy5cWi6aEUD3qQ1dqMsMNigub0yTxt38AeQEeDJEqgtiwJ7ilRuKojA9uDvbMt72bpbrn41isv0r
S3bhegFLzU4FLgOuWj8JGdpCJzOqRsITK1ij2XTrJ7sV/V9TMkiQ2I4wBnam6mlGJqrKm9Br15K1
L/Q5drQgf14yFEGjbu1G84i+dv/p7b1w4Tll83uQkyDTnFdFspoYs5pEmlgVrp/xqPXuzdSoNTiA
0wk++jT3P7894oXrBbgq+39H30CLOtl8k5ECPZ+yNBm5EAeC6oOwqBcsddVcqZ39qceeXC/E8iiK
IWO6N5tOHiCnGtKqWIWWzIurPdp5UHshyeimR0W/LD/ZcBvGAWCRQCD3bbMmVWkUP2dqN22stf34
gka/NYSw7YJ/Uxf96NDWXOPRqWbnCX+QZQ4nYyiNaDP0BeHLRtOn46i01rlbzZ6qmTdRQf/XmNBz
icxsXogB0j4LcDNYxmc5F3iZmuuSAnurzP6zU0wUVUmS8gYzFVLJg1KDAoKQSvGTdgtSSeai2Z+U
sdFcGvugfdLolCYB9SwSFqHZwTNRiX6PeZlhxLay3e6R63sRH+hUgbL2ZdlscWrU4L6VPWwfbEJu
LfLboIKG27TaeFtULTr2fjsYeayZo429Gq6KNwF01PoDoT+AHrNb0YoY/WBxIjwCPBEV0tQl7te9
fD/oYmyonno0T/Na/yzhknyUyDqNoZZr6rGohz5DdIYrOdoW0I1dE/gfLYuECuC28t5ZYMG++MbU
+QBnEJ2Oi84b7GNO1xSc+1YuW9xu2zKEzahodmFumY2RYF1UuGU4MoVDm+Z+7Oeuz33UpLWMsaMp
ZQwbQq8RZNkCCCZLV8M7MTNND72qb7/DlMCXCUnV8svbm/38icHzE4q7D9MN+dTTnF2NwvHp/TmJ
TjH5IDSz+FajznzUG4Wi5OIsR+wJrsVdFxKc3WmUXU8eB6f49I3JBcmM44xusqIuhkqSPdjoXNnd
6tCTBOAfutaY/VuPFl5nVCd9PomZj2t9D2Gpmq4swfl5f/1j9qv1P+EEMkR8HM2D3V81WdxiR3jo
3ME8LPpVR70Lqw3GGbo2dS1azKdES89tOFizaScGN2cEvF+/k06XN7hXbsFx46A8Cgt1sbe/8YUJ
gisliOGS2Rsm+xX7nwnCzBOFbJSVKK7Nm9TVhxhpA7gZ8zWl+QsjkZgDFeA/zPJU/rUQLirlJRYy
Eux2PAinfBZ6rt8P0sm/vT2ps3fhj6oeQB1nh7HxPpxMataKXplZkPSm9ryxrHfGPH0KpgINwc3K
rj0Kl4YzaazxIDDDs7av0dodsKQSi1M8ag5bLuyIYMKIgjK1IrvZrtlvnq3k3lnbMxPiThCRpyKv
OIXkTqpvYPRSr/mcKpGCr9KwOO3bTbsmP3EWw+yDUbBDEoHX6KzQikFg5tTICiZOVRTpbQuOyInq
1mwOg+lOMtrWAb89hTtHxi2Z1+8nubVXxOIuLTDx3h8WpMPDe/I9N5N2BLamXuLTtn7MVturbxRo
04HYvm7ve67QK5HFH22fV68v0yacsdDYJ+M8S8lsbu8GYE+Q5JXvTreDMdVbbNFDgxgMTUEBqsIz
pDUKBw5cIFsrNoRK/5na2UyEJyEv536Vfe6LfAbf0E/VBLW+FtdqXmehHT+TAgxtXRCy1PpPjq/m
bzw/GkawAzDGTyaqzf96yvprBfJ9FKQPoYoB/STqfn2eAhO2Gj4b+L22w/Kjb1YXjNVKjz9DIenz
22f30ox2mhiQPsoPZ4eps4I53ehnJKidLAdiYnlf9IUZvz3KpSOE0EkA32aXGTo9QkR3TUOywq4u
5yqq8MK5ob7ah2lATfXtoS4dIJJ6cCHQVnhJT+I4d55wXATAnkxGq2eh5yjrW8+7/UHKJv1ag0rI
sTvKRkLXdAHB59I2Wa9kAJcOEEA9lMd2Gj+Tfv0BDUytMMpa/WQFH7jbgVI2gAw2qZJCbqvpCWak
1+Z94UNSSuPUkhLYu+L36zFXRM0JzU03IaXx47ZthlsL0f/k7dX9A7k8OahkWMQpXE5ciKdtNXs0
fK3UMXvLIFj1U9xt0zweiC/Kjw2CAuJQksj6sTENk8A6ykXCE8+tenxCwRQIzVY43RDhgKI5P0aM
kZ5kihFKCEQ8yyLd2MT6LkAWJ3+Xenn3TXSO0O43iTBWtAZe9o+y7YYYW2u3I3K7wRTpDvZgdqph
siXxr8DsajKsOunnLv0iWq/8x5dV9REXbMuPUfZZ/VvTxicomsdB/dC9FYzJYs/zr1nY3TV0+4VN
vwsgA/3YBR2oGbz+IvqsfK+aMS7z/HG8MfRsOrbK0o6dqNrj25/lLJihHkJrjlceVUMexpOh2nrN
R1fDhHsl1o4AgwThZOdlDClku3HMhpQJGbHD24OeFy73UalY0uukH3+GwqCEW/UOsokJEj3akby8
JR2gf/OxMwzjriCUzKKWnt7jogbn/TZVzaNGQeO9cKsycVUAh0TYpvsjQI43v5LPXTgODquOXg00
fn7dyTXAw+VsZU8twNTc7leqOduHNVuG/2fdSSfgqJgkxKfBc2lNnigGP0i0Do26EoGgLkrr3B4f
PAgNMim1qfs1lBWC4m+v/YVbjlBkfyBICHby9Ou9NZr12I+lShOAybR6AhHE2xKk0eqW7WEuO/1O
LHVwEEa2PGPU+9coWL485QeCSza4fbbf8OVdK5T1A4JLRya9CIpIK+vmth5lj5qVUT+MQSMPk5zN
Y1875pUuxaXZA8ijHxMQkkGIfD371XDL2hgKIkDfH7/scg7vHavTWXoPtT5jauPBqKeQBHKOFk+/
io6+cL9jCclztovC8Av2k/+fKJ75rn7a1mli7+xd5PKm9qn069KIhdzMp2UztZYMcRz+Lbc5Z+NV
3vfBye17EB2zgWjyZi23gkbmjzS1CVJau8ieFtjR/ZVtcukKCuCc77z+P6JAr3/oOlYYXCtC17YY
hx+LWXqABcqVPHy2svnKI3/hyIF1g9xO13HPYU+OnJctizZmpAEmqFY6pcL57S66/P72zr+w9uRP
AASA6VKsOV37NjdqXdM6HqBqc29R3jI+56sQRz21NT0Sw1/TvyD20g/bER0o7p5F/5Ulxn4e8yCZ
qza9mRASLw9eI8fmSmZ4LnfBQGBMLRPwFq2JPzad/9lUm4kUR1oSuLSGwDWjNlbXpwYhrR94amnd
xyBd1c/JtBHH5SEQL2Zd2Di4BDa1Z68t+rvS6wv19xvo1Y8yX28gfD09nC4HH7PMcT2iFZ9+MDEM
Pgx6ul0J3M4rEfsCgFbgJQMNRXDxeqzBar2x63U/WexU3sw5uKcCcm7odUF/23DbRBAtrJAjU+BM
ulCkkm1dXdnEF04MF5tNlX+vivCwvf4RfTlsldZPRPg8t4+2q8FHG7v0DtXea25+l4ba2WZ0KNEh
PgvzW7mNq9OwszpbZL8noeQBq3LxxXO7T2+fmQsnk40LVn8nkHNjn4QHhkMlrQA7l0zOZB+aNOue
tyn3rmjJXDiZjLEDIsEun5eHN5/GpTMS9SJFtX3Rc1Hezvg1PRUsdRZVgXR/vj2tC8/ATkHaef48
hZSkX38rUTbCy/TWT7oJmHLozUPxo168cvmWGw2QK7sL8pdtrOXzUkPRjRQaqtcOyKVdu5NicfRB
CABdvpMfgWizNw3t7CUof84/6M2lNyPmxFPoK6stw5QUIA8h87UbDYlxvAcjsN2tPlYnV87PGR6D
RGMvLfEe712q0+t33VK0r6TuJEFO+TOTvhUazlwdSgOV46avxYdVblrkICV05Tn+896eJAWwJTiz
u74JCoEnh8bDcsebs8FNfK/3toO9TPZxwCPVD01lWuoBkct+DC3EIG67wEo/5cJLP5WBt71bpyq9
doQvBMN41eyIZC6Rndz4elukpFh5XadOYjbjhNER3yecIT7ELrIoR6Mf+4PfjNvL25vxwhlDItFD
SRBg8DlBmgsdkPzQuEkj3R/DNrT3cBHyK5WZC1cGitJgnuFEYzl02gMlrawheDM1UWBx3+jLgG74
Ktef+NW5w+HtGV0cDJAG3RcA3hitnKxjme0O2yv16LLpkhbplrvdIDYOptn++2idCjQ4TVrae7/n
5JONeuOmtbs4CVUc0BlNL46r7lRXTsjFfUrQCpucZxGRwpOoedEba07X0kk2exmqg6+3Dco/TV0+
p4NRimjYjPJBFl1ZRThC5u9kD7QpbJcZR+RWb1Bk/vsVhu69+43SPT9raQdeN031WrFTzS6/VxSW
unCGd1fFuvJteeVpu7RDYa8ArwDwdl5apFZpL5s/uYlGey8S9JIifIDrKynRpV0D6RbALcRintKT
T2njMqTajlFo40PWs5w5quxhPYK+kf/H8kFQ5z3bcVFIXb7eoEgZ9k7fMhR8gCqsg3lJgnIJ4jQb
jStDXVo7tiY36B/Q9GnUmRejtvUQRBPd05o7xXggHZdrlm0XHhP0VvbiH/0BHBpPSwYBpRIfPjhH
rmiCfwRW2mmUbkLM4eauSB0bQFP/IUZy0Thqthqz7q6tYsueKWq9vTXPH3N+yQ7u22VkibZP1nbK
6Jj7heEkHiCqR1VVCmSlcDOFSbTXPJirMK/lD5eG3OFP+0nY60snO8cFsVpkhIiJCVPtFt7SrggD
5eqYYQF2t1jyWjX3fKtSHgCWzkf9Y8tw8nRTRFeN5RdeAoFAxWUzZkfqSc6hHUEUvr2cF4eiIIFw
3F48Pu0uW4tugZB03KTW3AbWtI5nG5Klx2Eq9SsU0X2ZXj/GzIqeD9G0Rwx7KiRBBEajGUO1xOpH
76CnizquQr0YxWIfqtKjJJr7KdJZAwYNa3kddLfT4c7GJ//b+f2uC5r79anUS0vLgf94yYIzERiI
bPyIY5Zxr6sUL+DBmG82a+xkWOG8VIRWm8/vkK25hlW4tODcdVTDgKycp4kKqlzp2JmX6JPRHE3I
FZFtrfWtYdKvf/vbXqiD7eBCvi5vy85R3X/LfzO3DoQxnG83AXSNgCoCYOavusxXkhZf+1SDYLjR
nCb4OI6LmyxLi929hKb5sNX6fD/61nAjC1U+e7Jafr/902zPPP8abG8EZJATRHj49Bzbpc/UwXwm
aZUF6oXwq7c/zE5taJGlWd5wtDcXBTMP0TLzAVaPACm9ausa7gprxnHJMfDsw9YZkOsqKtCA7oe+
19qpf3Aq26meiPin4jA0/PlQjUtXhMqrht9g2fzu37V1RXYcDBCsD0JvS/NhCOjufnIKMoJQYuzu
35mdyoALrXq3fc/rYGojd7LRjdOcYMVOx7Wy8gXQzzDHylqldaN5VmPcCt8QVhT0qWtH6HvL9LeH
zVYD4mBBjC2ik52Vj5OaRyRKoacvsUIznufI7uRL7eZldQSRD4YrbxCmizINfZGo9WUjYuJbehIT
8rrr+7w0FYV7LZjqcBrL4U6uxZyGBZyEJUTGHwE75JDMJ7/o6KCM04D4TFWtRhOZVjERewKP9kEa
Lern6HTKjQozl3msD5J/cyzS/AnpvEHeVcVgpLdZOujmARc7cNtTFszTl0pajenGHsVx72WbRyM7
tvbkpYfeAth9WPxixRoCDO1WfwWe4fcPS1kY7f1cOmt3HGtSgp9z1yx6BLzdVVG7mHZ3KFqJQFSH
7Of4Qa97rUZndFt/jIPT2jFMj/qjQIVe+4lvd/cu6ypLj2HVt86cTNtk9CKUbqbbj/WKV0002Nby
sHOjQFMo4fz0pOmkT4Y7Ue1G4W746riDqmLkhQGPGSIHhQWz2tRDlNJQ/UV3RFcYXqXmF2j9+b+G
JQMiLnNZHpoBsuaN27N9niHgNi+0OLwhpFpf5SHyMMa3NTW16T1krcUIRwOX7gf6PNY7R7nbjFqU
Xf4jkS/tv+RZXa831JvnB3SjuuZp40nID0XmmGVYqmqdQuG4yx0mOSo9zlunviAFYwbxamrzs5E6
zr2uV9qXYOUfNIvXlTe48JpIrnn6vSOtc0J9TCsVz2LdUEQIjNYLQll4+RZBM+leGnq5WWTbvfU0
UuRQ9y7yewgarswxtBpprVFvDVhv5dwvn725FS9i8qUZB01J50IHryPvq3RsrJtKKyx5WyjZ/gvV
qp/jFrPwn00gqyGsAme0wp509LgJt3gpkA350Xj42IauXiOhlWlz8LmYct2g71UZMsyUXD5ovUYs
WJZ9MYWBQ3MulINbGEcbYGdwROYQzxeNNDxe0pQea648gxyvaNpE4FG+3lZW06f8SLt4LHF8/UfM
vjHEhtEvn2W2unmMQ4//5KIf16rYHRfL+7AYaWNHVpFK50h3HbrCaPe5IDuThv7VmhDWS+razbr7
EUZEqkWjK7w1tqBNA+zLHZBWbb/jEUfbI7+epzxIkcSYHSI/aVnas2f3jXdPvU18bgR9vhd/rWoM
PSeZ5o/GWBrul6Vcq1uCVeD0RZdPIHWHepnF/VJlVvreM4tifCyd3usiFCaDezrlojxkWrA+9oG+
/FTlRg0M4gCmA6Ux2B/6vBL604ZMU8BViDYMN2lt/zJogVQRfNVgubP8yVY3NCKnh4VCgBvWOGll
YYfuCyqSQLnFU1EuIClTNeCIuEESCVPLUCDPxrL9OuPVCOHBltsMvZza3JPsp/qdhq57eqvSvlIH
SUUpY9M1q4P8W9E9911rgDteWbHB2YaP01B18xcjl2l9yLhe3m9SlB50F03/4fb+8B5BXWEjbznp
BtzuTsBqpSy1hqhbb17oC+E9eQij2fB9UCZ7MHpUNj7A4BPftlHjfFiZPz6OLnv7mPMeABYdKz/S
XXg6EWrgwxq5Fu5bcYus4foV+6tqPWYWcLb7bjMKfGCypei+5tokjBsbhvrHXK6td+Tb+sE7HvtV
Rridqfd92mVLBCZwnh/71QOKhiqMJ2KrGLcKqQgUAMO6WKcmtAc9ryOvq9VwrCvTzY59SzjNE2fI
+mCZCOITkBjd0WlwN4uKTIH+UpXp/JL2IoywlWaNADxZXEghj827YhsWemvdPS8gX34amiz+9bzR
eqobtGOgM7blP8U0zv/oleeWca+yyQtnmAV6PMvV/kilvASZamw6JBn231ce5KmJA9mt3wNjSD8q
d5nuu6Vdfy++u9A1rlf5WZF3c0+0ixAh7ofD19ncakxza20bj3VjtJ89a+q/96lRfKSWnGN4U9X9
AeVLA0OMQvk/nIqaMQa3bVHFLdI9v12fvsBdqueqSwzZdnk8q1x/3/laNSToOxfvNunPblSBKE9D
ofCZixCUyj8jvN17JCXs6qjUvaZPBPDPMqbv7a4PonOdrzmQoBRzCOnpISLey+/Zp2ODkhbGUT5k
wscRAWQ7dEYHleHadbIHu277KoTVkqPTvooxTtXEfeZU3kYpWIiJTwY88ENDv4Uup8iWLdLasvi1
9elmH0gq8BKyhT39UFln9F+XxW++0FucNahIHaI8rZNz0+KspHmJXPs88XGa6Lg3rODHrNb+l42L
jX3gKmr076taBueYjqmBV0O+6vZBDH37zvSa8buF+h6P/GyKR6mN5jfqCWKLHGuSS2gp8pewM/l7
N323Fm48TAuwl1DUW+/feXClLbhhkxrDaqwLZCGQfUPU3O3aD/OWLQ6l76aWUTrpaUIo6X1zSfaq
iBJb+slvEbKN/HWYxidCSJP3pS56WLtBGXTxqmnbr9ZTuhN2EpOVeASiQO7ouat1twjTL2O4+qtx
WLR60W9M5Yy3kyE8J9a6UuUPteltz6PqBvsGD0n2OLCn5ctYg6eMpDA9GeV+UNV8kYGEuxqB5gJF
cjDLI17o32Hktq23Duqh5PxZun0WWc4sA3C1z01XzEZkuzPaictqNVoOJzfd3H9aMQ3j17fD3vNS
KFiTvT6GzOeuz3qSvCrFabDzykgar7GTSivlHAu9AsxoraRAYaan2f2EJPRDKT1juJKAXUg9kIlC
IIsoE4TaaRIPW1yvedGMJKiDPUjLiifYwE3Yu+U1bZILQwFepNaLQjrdsNNcjwu5qTXBXYxw9Rxn
xFGRl6bT7Sr6v1b8YUII4lPUsQ2qy6cZbGfpWZfPg5O0k+UcUrTVj9ncZB/e/nIXagC7oBqFW5Mq
1VlntxON1GU3OwkYYm0LIcL0XxbupI9WOo9HF+ngX28PeGkFAbaSvkEUh1B9kq0qe+yauQ4AZBJX
HgwlzIe59VDyqqtruqIXduUu6A6fA+sCXKxO6qmLgiiI7aDN1dMZw2FDU/qQ9mva3opUm25Q4/Px
ORJzy9vYG/k1J47zpd3bE/uOpDKAdsPJTJtqKtqs6wCEisw+enqR3ps12Fo7UHqMmN56paZL+nsh
98QEmWogSiiA5k6OYUOYvynfNJEYzLWXHoHDFO8GfkXobqNVR+Mo9SoSrVIqchtf38JqmqaHIbV0
cFktLoCHNYN2i4sJ5tD87tJ/MSc8kMKSHkcZ2pmuhnjUeVN5KqwOK6JBD15Wa9zQZ9slquLaqzIM
bW1TfLUzpS1f53Ywq6i3W+eb0iubi0orKoDNW+8i3JwStOmoipc4sDcwarZR9MRNClEZkoG+0A6V
GYj0jr+Sbve9vd/0RPbGGOc9nZkKEdzZf5+CO1mfp8Hzi4Ommt6/WYY6fxp7fbV/jIa1WBhZmeik
E1AaWdRT8EMRJueBy+K6D7Qm1CGopTduNs4kR6kxPQfB1O360rtb1ruyMeRyC9TCROCjaBfaLEOj
uZGui1TGdmEhqOmXumbcUEZeqlhpmeMei2Ax2pggqJUItbhDdzssHiF3Zppl/065BkIesBmG8rOH
zpwW+misFvfwlof+4PV2j+gQNuFYc1nQPz7bpPDvtwWMfVS6wpJRL8ttizILBfnQncA3UPNZ9ael
8VX9CJzb+bg5QdlFeQBr9aDyzGgORpB12H0j/A6onOaAfdurbntZls34kqLsw1Pc9H32oBne1Ib0
t3h77KZr0FUpmmK8Acc3PMlgh26hSNIExEnmsv8fUWI8mFjhwPGk2J2Ha6ptPl3ArNcOQo2FiDwk
o6hVSKecorYPpg+a5Te8DLxj4qiJgTWIqm61PrW9W8ssbAJ3FqGoZD28a9JiGH+X29h+dfXCJX1w
7NW/Lww/e0BGFNtIcqlKRiB30rthrLB5DVrNR4FSr7vpoZnNybldNZfEBap28yVo68GFxmE6nANA
AF/VLN27vl/M4GZajRJydZOtd6J2xi7sCydVN3NTGlssXL/+JgtYfwgRKjsP66WyPkqnD76T5pQf
l2Aw7zMakVokc6epH3oflGw4dq0W3MKQl4+1vUK3nKvNK2+Ry5/SaKpoFBxFXRI4NICRuxjPTdmH
HFUdvaXB9N9VOZpGgJJbtMSmIWv7yFVN92LbuOVxBOvgl501+cy52Xr7QLCl04/MMugp6BIYW2RC
hHFQTezUs9Rbu3rQayQa4DGu6Ve7abYGFX6/+EaM6NWRWzvbp4Cy+G+1Dfp2GLJ6+VRtSy9vNOjm
Allya/+b5VJUx2pU7nO2iZ2xoXuCQlDrtO96VQ8djU/H+ocUYNMe1zmQH+cWZddQQXHWD7VfDBU0
ntXzblJfFpR7Gqwpjh1YjX+12u1XGC4ABUNlNVaDqYCzPiN5N7RRTo3RDC1sDJok6NvxppiaIIgE
itxdpK9BpkeE8E17vxQA1dDd0gs+lhQQj7dAWl2Ya1Z6KKo+DUJdc4fqSEZnkd3hJs1H1ZyjNeeS
7oaRLvfSVLKMaDwsDYzgnpa214n5kypGnxZnYE6fyrHzzBhYgetGhkP2ReepxrkZ06hv2ZTZ5o0z
ZEuclqpHfowuTh6JbNKTarQWdWjGUZNRtYJuShYzw43AUGn5RM7t/mhMmY9XnojzrgqifnDrqVQD
5eKVeF04rQ1Y5gizWMm2l1BoBU+xqbLgWn12/zOvK9IMA2CLR4/a+5kUjOG1JCVDaScgY2UZzs40
vQ/ash05z3P7L1319v06tc5NlSMuGgZu2bs7h9REOtEqv78dcJxHAYBnETPVkfwjND2ds79hMO1R
A0mwOOoegpT8VDNNeUfdz/tAia9ERzGQoW831c3bI18KAIDM/UGcXOjMiXqYTG+arGQaTf/DIheD
HGNtjrb023ezkWpXemYXZ7p7QAPTQkX0NLSyc9QN536wkj3UC7tAdLE/WMWxTrsfadC430iRGmqV
ozq+PdHzmA7pdAK6HWgO1eY0ANdKBSnRcs3ErbMNCSxHxotZ+VS19PXKUOchDkNRvkIADd4GdoWv
dzCljaosncxKgDtscd1M2aPgMnuPOHd5rCxansr13Ojt+V04NrvVJNEqdX0g+/vC/6ffoNx16uRW
6omwhyEJZPrLWfVr9gUXdgs0FJYPG0bcl077uL3KuwKBfT1ZDOEOkS/n5ic2u+IRrfdgOEx+4Vxh
tF74bOwWqDv8FwzRKaa1cCUC6Jm1JWvFDao7eYGMUlscpeY3VxAr5z2y3bgZpEZAHEyx9+SzYb1o
qs6RRoI3yHbYRtf8uUuL3cBps+9GFBki8rsR8QFJlo986pUb6cLaIhPlon6B6gP4ipPhi7yqvZp2
TaJQgTuMCghv5ZYpYelWRnK2/48DAS5lD8P/CG6c4nOaik5YI/QtUeaoR/1WdchAFipxHFVfAYGd
i+MBHmBz7tAbFphr/fXmHB13bh3p6kmTdpxsXfOml12+fgiNOR9/BTVeOQhjWW0flmWglREp3yJg
io7GOymGCqqjpytskpeg/evkkp9GVolw4N5iP10GexCTK4m9kCYtnOfRstafhlrKKp793v7VGxRO
rpzUC9cDNz24KITPcDg57QwONSw/16sgZYC2SJQ+LfG6WRgyOr28280PIwlt9e3b4fwYUdncSWR7
nueglPf6A3RBuxjOtlmJk3biYMwtPaWZNkOAKODfD8VIIIuptuBkfHrDg6N0i7TmRTFaJ6W7Nsv6
BrUYdz1UEqGAK4t5fu1x5UF9I1vnYoKX9npi6KpjBKf5ZrIp8PTUDt3HTdjOlavh/JOBYgODCgcN
oBVgttejlJhyDvWQ6cga6cXj6BDjFmbjPjgrdGKl6320WrXx8vY3uzQ1CH9gCDHtQmv2ZFB0JFPP
LnQ9wSCwuZ/soUq6QF4Tjbs0NU4nGEUqLDuw6/XUfGg0po1rZAKJyH9vAnOgySamp6rK7E/DEOhp
uOYgVa/EAZeG5ZIDoMMO8bD0eD2s4OoptkLqiWH1+getKBGsqZ3iqGiC2ZFRQU8gOijVcGXcC2ga
SCksKIcBcTI2zeuB2UimreAxJZSvvZ0CM9KZrUd/+4qiPpiaYR6dNJ4IQY99sSALZoimiat28q7Z
uZyfSX4J5Bz687sX/el7own4J0YzEIGuW3VMKWgnpj45B2OYrmGILgyFUAlVuj0yOH/aWk+Iotnb
M/bQv0sLX7yrDIFiSauZh7/dtH+eFBcEFuaBPC2vlxe62dRNGJkkJn2BIdZSh36Y0zXGlRN5fjgg
3e4WsjuohcvmZNuaS14XDcYuibOU3QNY/zZelalfucsuRKsEAxAhIbWBYD2dDbXMVnN6W0/chYcA
Ng30muOylqV59MuhV5EjZPk/zs5rOXIsSdOv0lb36EFABICx6b4AEJJJMilS8QaWlQJaa7zRPse+
2H6H1bvNQIQFlj1jVZ1ZFB5H+fHj/vv//zmSQaOUXGfx0uF8hVPOXilI64jsoIIfONsjNGdorb8e
V0R1pCHtGrpkulfijDc/lcek4EU79rINJF15hMCCMjl9otoPOOKsr9a6UH/I8dB/9ZBFR5qHWutd
W5Kyd4ZA0In3VC9fYrVXuu/KqiWfVFG+t+UWGO1BheDgXuVB9D0OTP1boYRB6SK0LtWOURvtS6VH
041ax40Edx09Hm4xkrFZOKwXQiJAu+LCEkTGZ/I3emTmdQzY76AibECubYCcXPKp+/LUdugza/fX
N+/8mNASZooCgcyiC/iX+PqbGLpOVSUz1zTntV1QUTijUq9JSeFIaVAcFkwp/K63K/vaXws0GAAh
KHWczqktCMVSk6TkgB+KqPjVJPTuEskYlLspBkjvWNXQ3MC4gFiB5IfBN9CTfXukdww2vYaSt+JE
fV7lXyPNG427EgiwU4FF/j54iMH/rPTE+iD3TS0PtlkG6zWJol6HwLDTV7ELcYUe3NfBoFMlr4o2
dwahqeX4ydrzaS835G/TaE2oF8Ia2myHRIYZVSnKanClep3UjiS6rWz0xWiplqeq9PftIA9fdEkJ
QMmmawbUpKbpu0HUF9nHvu/rrT403XineSmJixpqV2uv9VaofiwVP+I69bsYjhOC0uJASi/0dzn5
kPUeXM6IWp9JmvfT9RWY30AsAPfAiloM6rTn7ZFQqiQS56A9hGZhQvgAu9pO9bw2uemotnd7sozK
VysPBn+pE/jsDsK0QKKL1nYiJMBhp2uPWIqiSdK6O6hm5ceOGRSoKAV97r/IeWx0ToBiiHRcNzBK
H1aNtPrM6YTRPE0m0PHvngUCNY6WTCkHKKs4gm+2vNFGoODJth/q2uvcHAoFO1pF6x+WBoJhXaSF
oxm1v+C8Xwc42/yUc0DGgZED2z1HziIUQKKvyNtDDy6u40m+tu5XKXk4SN56SM0ibSD7G4xeLt+m
g0/jROmXzdqVoqIGo7PyoyVawPnRN+ATEvcJ9SyCIP59Og9BFkYhbJXjQcty695vpehgyr3qTmUd
L3i1+dWFKWZbbABeAMoZnjeha5THbj9R8mmjvdakybEAbre7vrCXrMAXA6wdfi7ov2f5gDS2Jk9S
OvkwJW3qBlNMt3GVLPWXXNjKKnmrVy0eJu8MpK9D8tSbMS46RABdMIvL8AKa9cYo25WrxEKanvaa
PCxvLKlc362yrF9w2ufnmE9AzoxsIfwYVHhPVy7va3A62igf2j7x9iDswn1JA+42NDzjEKvV6ORr
f1oIDM5etGIRybNwgmE75fk4i3PUDoK7pIdcERlL8DiKZyBLK9HTHGzbbJAPXRGXGjUK0rsrZayh
4tPk8gZ8XdDA8kctJjB8yQAXCU/Kwmc7a8d//WwwK9DUwN1ydo0lvgVXR9BMh2SVKDd51K9F8cgs
/zQmVGoAsXTpADschRq3FkUKMEDWlB3krtICB4i1nzmgQKGEGos+C216mVJlXzVEF47UIJVpryH5
qhy14V3ieEG//qKq9XqwqwLqGbdVyvrjmkf14MiANr6hKVwX8GqXHQUTMvnfe07//ZAGUWV7Inyx
q6ZMM1v25f43MhYhuc/GiEJbbygP2Am4+o8aLPbf5LYploSr5gGemCr6BGCMYZnOyUC1deGFVlNP
h0pfeXeynhkf0shHRUObYutnBgrvNxrGbbU18mr9fP2EXvCCpJ3JwUAHQOr1LFamg0ypOT/TAbBu
mG+MUdF/xz7cFLYWp8YgwFXefRm1UeLUOMfMFUHDl6QZ0G5YaQ3Z8esfSLyVT72yqsBQQW5WBEC8
zU5PkkQjgWY1jXwo0jwPtyVsDh10WOixrVSIo+0miKkFrUB4pe6oqSFoXTbRwqv3giOGf56AG+dF
Xn5+NQyalPneWPWHIq8iIAzyuJGl2Hsi8CsWXOQFzwHjJ/EXyXyC43lbp1Z7HsH9NBwmajL3ZRNT
Wk7Lwun9Qj5meH43jaPkr0n+rx/Df/u/8o9/zWf9z//h7z/yYqxCTtrsr/+8DX8Ag8l/N/8jfuz/
fdvpD/3zvvtVNW3162+334v6b7iNn9+bMM/mP3PyK7D0r0/ifm++n/xlkzVhMz60v6rx8VfdJs2r
OT6z+M7/3y/+7dfrb3kei1//+ONH3maN+G0+H+uPf33p8PMff6gEu//19tf/62t331N+zK7+9/+q
w2T+A7++180//pAU8+9COoSwiCQ677s1u7T/9folQ/27Rc6AVzNZGKThxZeyvGqCf/yh/52XLX1F
kAcLzlFeKH/8jXy3+JKkqn8XOWtSyDwUec1Zxh//97OdLNe/l+9vWZt+zCnm1Pzmk0OClxA9/tjn
1S50J+aJC1Xygawj3IvTbBLVgWmqqXYtdLz50Z/0qNm+mZp/mb9ujo4JEy8F+xttMGdJIOjD27jR
BnsV16P+E5JDcN125iFR8+RrVjX9uG7vNGwQw+P9o5GQITgz6Xie+QA5zGJ43MrBLiU5e2xQxXoG
dhstnDx8yuk0EvzQhqKitwDr2auE3qmv4T+h2ResHm4O99v7vbvd2vb25na7dd3trcPfb13+7bqO
vedP7u3N9mAf+J7bW/56dF2+tnePfG1z5I989/ZwuHf3fPWWHz7wrY5z4Ldtdza/kl8vvmWb8/OH
5+394cBvs/l19kZ8eXvYOi98Cx/BdsR/4c/8ZWPbzt7ZY5fv5Td+3N3z629cl1/1wn85bOzNht/4
1b21D4dn+7Bx+JnNZuNsHMcR37bh5/l94pc5H/jDLSPhEz0K87u9c/y8OYpv3RwP9sa5c1z+zKj3
u5zBO3y67Wb/wXG2h9ut+KB8th0/+eh857fu+dbj3dN+/ySmiYkSP+3e3qa2MPvk8J+vb4zXB+m/
bwd9vmJztYI0qmpNjlYPt9v7l8P2mUFtnO/O/ug8LViascueW5o9jyiDJ0rD3ti6D1//vPfte3vz
7c6R7QU76mlT0rkdvNbbtw9sRMgGCzss0dfD4yPr7DDfLMn+5ta9cZyFRt3ZhX9ucBaqeiuYKCYM
3rovz+wW1un6GuHnrh8rSxy7N8+5WikQXgyx8HCzvREbenv7+v/87/3LlrNxz169fbndvtzelzYH
5/blhbW0P+zYWIfH3WG32212uw/2HTvs6Nzs2c7fPnx43Y4fbOduz3pz8jgWrvNw49icz83xwbm5
Yfcd9wuR/eJGmD3KNLkDacB8uV/dZ84NM7a0q1/DiWu7evb+nfDkAIDxQ9uXe3/DseS434sDz7Q9
8n8He8efxKn2bUZ4/L0nPrB/u/v9/ndvPzwtbZEZPu58j8wccNqYapSKTXl/eL7fOr/3h9De7rZi
0m+3+Dj36Va4SRaGhdjY+EBH/NW93z67z4fHW/drjm/b2V9v/tzyCxjK/c7ePX/smD4XL/J42LHv
Nkf2eWFv7r5H9vGJpXZdxXYf2BAvlv1pc4cn2br23t084IeOt8LBXN+qutjr1yZ+9j6Nc2lQV+xU
HPat/RWf29l87m+7rf34l2dmeDjRG8e92fIhNvjd65+Ajr+FjyC+/uawTMbYj72Y6q+491tm4Vb4
tdsn9951bg4HvPX+hdOCs8bjc0vsNpsS97rdMudcPXtxC7hfWZzti3u4v8dhs2/uH33b/sIu2rIm
3BKbI6fwK177aL/6ssPucH94/HXw7V+P4pf++Xz/EtrPk/2nbx9wdvih+0f++usXuxGfv3funvCx
/O/D/mnztP/t4PL3T/Yzt8hg276946h++XB39+XuuN98Ohz3P58euCmcB64DZ7N5cu3vH7iI9g83
7hNH1N4cjx/w2cc9U+8yq6/TzMh/M91crljkbtnfci/f3jj7zR1H/fUbPz/xn4VTeHJvHr5+ZSM6
PxdW5Lr3UuSZqKLpe7lkcMVwS97wD3t3d+ty5XH0bcc9/nXJOQv7APLEq/sAQOzpPog7w+hyzGKT
6bi95/xz1IRVcXuXNqfI/lPc9bhLzsXB5hvxDttHcSuz0Cw8f3rkBw72HQHBlj+Jnz0cdnf87/6J
SXOPzsNrYMO0bsWtyYm64+QeXsOF/fHIgRRbfSv24P1WuNPA3rOFmH689dbFH9+IZXT3X2+JdNz9
vcvPXF8AcTv8+0yCPCKeNcmkrNckJ8lpiK+/ORDdNAFNE22IpiJ1LnhxoJIqEjjXrZyu8r+sQKYN
ZpwSMbw+p1ZyYOmeqYLX9LLI2ngtjWgV0hsvdG6Ubhhb0kKK83xUQP7poAfqIAqchvBEb0aVgKHS
rcGs7JYE+TY0ezQYErqnro/qkhUIJinUwpgJPmY2qlWLWmQle8CQtUD5IodlemgKqsPXrZzPHcgb
OpdF3YDwfK5QVZHnhycFxYYBoUMD3OwgmqYrXW+plo55ba/KPni+bvP0xSPWCyp5HuOv0CLC9VmY
ZGVqWYCdquy8zJSjLJW629VxdCu35npheBdM8fLjnUOxSwScs0lUaLHJqQ9gKqF3tLOgdCzCtnDq
iCTp9VFdmEnShSDv4XUCACPekm93hV6sM5M2KxJzYR0d2jBa79c83z5o8CTew+5k7K/bu7A/3tqb
C8aOTT7lIGIr9vpqgrpq5QE7BnIdLti5NIU0diNwR2pZEAucjstLzWkMc720raSkKwgVxmh04Zee
XlS/KxeMXZpEQaoK4xIZZhS4To1ZZbU264iioT8qsdt2lXJHrclz6BkZ3fVgLqWbLw4OvAA4HdTF
SNqc2utoEzObUAE2lLR0iVmRsgmpZ9p+SJvs9fW6ZEpIIYLGQlvMmDOv0R6rxzC+l/ZYyYnbKMn6
ro4mxbZSv1o4YCKkO3W7DOWNqdkB6yajqGqYlG19yu8DEsM7Mx7Lz+QutQ+9FpefK7P9en10l3bj
W5NnExlKQx+vmMiAHK6GZtY2rBt/4ThftALxBIA2yrhU2U6Xq7aKoJqkoAKfbrUfoXKOHMnM1AV0
2UUroo4C/TJkS+YsagBhoJWBRRd4XqdwR6A0tg27fL2Qsri01Un3kxZF0saAOO10LJVlhFVYrksb
Qh70NEwriY/JOvV+p5Skni38VbNwuC7uQDgzQGPzG9FTP7UYSUFShWtadBvyZbuka79Rz/xTgYNu
8/7NYAj+I3FzgTMSH+TNBQl9cOD3Oi4jgDPX6VOogrVk1SwcqNnrV9wjJHXAGMHMA5YCQMOpmUAy
Q1h2AViXKg2cdaainDcF0aagm2OX9TlN6mt953lxvFN1yGNpFchAqcsUJd47XrgtNMj8IER+DUdO
P4gVpjwsO24Z6AGS9UMGK26NlHSb1gsrOK8SvQ5ZFcIhCjrrwKxnx2yofTNYDXllB8A7j3Q0dNuy
LNTnvKtuwVIMR0oj+aaK85WtCljpMKLlxBoAOgKEQC/BQih07mkou4LDJA8K5gBAyenIe9qVTYkW
VruQzV61ex/ENU0DPWpVvewrhR2KXom6baDAeu+cY1lQOJq0QZ6HR6OiDmm74qaABcaEjBg2rQny
noWVvTi+N1ZmW2zsCmvyS5w2z7rObf1EcfrSk3YpaJfR+kYprHy3i2NcLDATR78CEnmnM2pCy6AS
UZY0kZqVI1nIaXaCvfX67J07H6zQnwfHG/UqaHZPrWS54sW10UDm4FvrR7jJy40a19FObpPoT2jf
pu11e5fmkS0LigtboAJmHsGL8ymEobeEEKLXCrcrTelGoc/SMc20vgWiD0vK4BMFLoxzye5snOsW
NuYy10o7SbPqBoBLfigQnLuNaKi+aU2KqTIKOwvu79LkimiTIjkB/JlmJXKDtCfBqm/HUFt9RWpu
aDeK1UW7PrPkwg4yqflyfXrF9J1e+JYoSAgEoiB4m8eCLTS7mV77Jfps0BKvSxSW1ZRam5QN7w87
CaWJYCC/pxgMWO5058TahCrgWivsERzuRo4ntFEb/f3BNG3AVOCpvcB3SdHm1EpG7wHa3+isSpCP
7NRYS21aqh/kEjIO5GoWduf5hX9qTeyiN/dV7yvreljjreQw8VYQhgCmdjylmsaFnSHik9k6GaAY
YRWGNpKy0ix+4RyHSRBMBUVouT4GppTu8iyV0RzSzU1hrLvnoZek2E5JI/XvPwoQp1KtIr7mQa7O
BmlAqzTFDbf/JDXWU1Lqyj18AbRUKnp5oBg9wfETePrCiC/sTIu8CzcEJWn2zeyC4E1C3+aqJxRF
ZcsuVCuxi1UU2KHcSe/31TDPvkbXKMZzPZ6uolnUY635dNJKgeC+acv2kAIpOIbQidL8bDR0Lpb1
Ej3ghSUlxUHegUDkFX5zarUKSgXqPKyq7VpBMioMTbcP8/qo52p7N2g5agEmGgJl2C1KTM53k7h0
0QcBXKyIVvbZiupeD/VRiUfxI7OwFTlTt+Riuvc1zAg8obheQbQhwEikOosaK/Qrqn5iz05hs8rt
mg5clyduslcLI1vAcZ0dRGGL0JQXIFBfZFpOJzMGURzqRVPAMZShX1a20vTSSUpiLGyVs10p7GhA
JZAZhwlg7sRCSPvNXm5Bu67i0a2LUbtBDDQ9lAPtmO90zZiCYgAyPpTa0bWb+cum97I8T1NMlX5N
r+sIsnUavwW5vNQKf2nyiIX+wumAwJs5lzI1A/jhisJGJC3cVBKxbtAHS3ytF6yIa4arkck7J/6r
Ebq1yjDEhenTYMvrOrDLPDXfv0AE1CKfhw0BVz7dCOPKL5QIDmEgxSD2CxzVBq636MEr/enbuxdI
kBnr4HNxUsSwp6YMhLgDyY8LCHxab9vETe3EahfRP2wt1GIuTd1bS+Lrb66ZLB/p5x+jwrbW3WfT
yNQNwktLyPyz4AOqDtKTwv/hdynxnxpZNUOZ5ispt1frXP5QRkP5BB9tfrB8XYOBoB+G3fX5W4mI
9ORSExbpwkKjAdIOff4Mm8okAmOJRc23mEAh1DdkGWRUVqckNrxbwT4bOn8zhrq1y+RS+S0BRq31
rNgGah8/Xv84lyaZhaSDnT4ekI+z8ftZkramx84xrG5yIR2LAPtmv95vxNCBWQPhJ3s6Z7lYl/0U
1oWe20NYKaEz9rAT0OJhFUtNmJdWU3Cj4uQt/MccReppMQq8I5uTRuLBiQLIvORe2q70bp810rhw
6i7NnQlSAhINWpI45qd7px0A3aVdjtZEo3s3cTeWhwIv6r5/8mB4eeXyJo6cJ7aNBA6r0ccjRnVa
fcjRoN4MOgDGd1th2nhE4RFZqPnMxVkuxVYYiDjVCO6S3gI3GQJS/0+skKvk1uIxNZfqMqeOrhux
9+NQTW/TcVDcwsvMzXUr55kOAZ8DH0QDDIllxHBOFwal2RxopJHbUeuFH6QRlgfYV49Q2Fj2Wu7u
zF5/LCTZ25SB4d2Q7z6uraLYX/8UYvVn55zzvaI1TifbAkT19EPAi9BajU+LyLTulNWmGYI6+6gN
utx90Nu+V52hhybqUHWwty9szAvHgNcAWCwFYTTCrFloJ+WBLrcpvNUjTIWxE8jr0e2L8IOq+ZrT
1h7/vj7WCyeBywfcNMSuIJfmt3arGEM6yXgRLQhCu69VAJvptHQSzsMQQIlQcwP4VeEjmj8HyDn7
Q2WwrOsg9J3ENPLDmE3GQfOsYGELnc8gppAsFqp/EPbOH1T4yrVc6cxgHuuh5I55Upp0WgSrTzCu
6z+DPu2XWkRFZHO6X4CTgLgk04j7gh72dL8EcakPfgn5RJGlkqtZpf65bPvpz7I1Ene1ypQ/SYMM
N0Wg5vu0UuqX60t4vl1XtE8jfvnaDYhXOzWfZqXsQ3GS23JSwXizNn4mlfGiZySoSiuDfVJbiirP
N42wyKOVapoQp5id0roH8q+sytymC45Ha9m2e47KEkXW2YPDWtFLBMBUZ39y98zCPCVqQMHlDb3L
kVRBDZmF4ddyGlPNrQpP+1jG3RTasRmQMzKSpF66Iy7sWRTvCGeJAckezfGD1VQYMeRvuS0lXrnV
/XhsHMtbBc95XanRwjG84PgolfBUFlTywvvNBqsqEuxJjczBX9cf8Yvx88qz4BrSqgQ94TrQn6AF
5ak8eH3dbBXP8wxbquvyU1Bp9H5f31EXZp56LBhNKB8QiJ+/GpSkbqoJskobYjqOa4cIcg8/i5vJ
A6RAoxff1ubnVekH777KmATK6GTOwGtC6nW6k+XUSvSSpipbH7Ukh0rFU6ed1SHBtzDdl9aWhxcY
VBq7aaURX38ToKZZFnkgT3Pbh8D0UzdGqrEZV5Z3A/lba+yuz+YlY3B28GAnycM/84cREheB1MTw
1JBZPxarvL2DE01yO5iRn6+buuD8BA8KSlrkVM/Vh1eom45GxriMyPB+Rs1q/GQ2RreLsyTZU9AM
vly3d2Fo5OhBHdMYD4XhHHaSaFKYQr+GX89RKZQCCphV5VNR52fev2Q0klO7FEMjWzzbG+E6Lfy6
oXvJGrXKt7WhbT3Kfhnd8kpGLvD6wC74VNqLGRheDp6H1/LEmw0SDWD3aWXKbJQ2I8ejTyaypZLC
n+OZtfKzGatO3pXcNQsvp0t2STdikqZNwCSzvdI2PY0nqoHdPiODM7ShdqeMokMxC4NPfa7lH8wu
kBaCuwvLSDs3IYBB8MUfZsehMzotbSQfV9eQJfAyTjlNOLljGPV6wbVc2KHIZQAcoGtM9I2ppydv
UvvW6Po0t70afrMEfbcd7a/mvq28yO0zX1pItFwaGs9qUT4hX8xj8dRe2cNpNphWRolTW6NeOClu
CgvX42SG7yRUIH9EfxasNaDlgdNzQZ6a0lDWbnz4B+nHCZM7rSJ9FEHVt72+M8U+nwUbxIUAwBWd
aiDtzadW5LSI07WONymjpNyUnmzeBFLQvzsXxljWZCQwhXjEKw/+m/1PgyuJ0rHASqIPdJfK62Tc
axF1NdiwTLlccJGXdgUZKvGOIaigi3A2KHlaV22I35Ka5qlrpoc0L3t7TTxlG2VULriSS9bI8QkI
FWli3nWn1tA4idYqrPt2NZb+ES0/qORioW0wDMXN1E/twuguLBkemUw0DZvY1GfvidhQin6gKcDu
u6KgLhvISudCqestRREXNjsmRGJMEFLIcwzzUGjwXIac46Hr6DRKwQ64RpyboQ1hevV0fSNemEUm
kdIkIAWIoebGvGE1ZI1vZvbaCvTM5eOUP7JK0z2b7smVRuZfW9JruuAdubGFqDV0n4Tbs8M85WY6
BIOSwTIfelBN+q6meLTZtbq00bxqsIdh1S/cBJfmFHIhqI1guxFiMqebBdk1qUgljRizTo4K1cRN
kqo+0gfKUoJ9yZIY/Zszty6AhYEKyuwCVfvugKtukk02xl3hQGjHUl5fv0uTaYjCqIhNuFNmA0ub
ykyCGlGhZpia3TTq0sdp7VluqdflRhqs8WiUofflPzAqqEvEceC1NDNapVa/Ck01s2sUM+0QKMgn
9Lg/Beus2srrUt1CPa8t2LzwPMPxE1WDTwW2MGcLqc0pryO1yiDPLle2H2RHqxiSLyOUjj9y+Adf
9FSuXF2Sq4PSD0vqpuextKgK4UIF6Rd5rdnhl7XcGNQkzOzWGFYPrZKNdhJU/nfJK9vbyZS8Te2V
9S0iiQs337nXEduVk0IcTUJhfh1lDa2RDflJ+DsBDlHS8DeRGikP1xf03Avw6jTIQwIrI482v187
A9pHZDhI2Hht8IKKdBe4DR182VbzhvylaXX/+3WL5xMq3rmUFen8VCjLinG/OSZBA9m1XBFBwIOT
wjoTZvpHq50EESdlla2uZrptZL7cQUjvRUuohUvWX6N4+o/hWNTF199Y76RcDlcaYahcFEHiGhIH
k9w9XM6O1SdI0YSZN/VuMchFvCdZvPp1ffTnTgIhMDYytyS5BjKlp/bXVCQIk3ESCtykB/75Hhda
v1MC8516moQz5BOpY4pSzmuC/dQSbwfFmhJuycyzjMzNJrMfIR+npr9dd/oYLLij81MqKIUAzAq4
G45hNrF1JMXR0MBLu4ZG+ScXiBv3cImtYo8MXJPlOz8dy29FbxS7aFS1z9en9fywYJ1UuknwbcDr
JlL/b5a1adfruK2xDnIsulkVa2QHomxJaPmyFbQLBWECENOZL+CEmKC0eyLEXrKO0ajdQSgsHf6D
oZioJgLY5gExx9XUYP0kUGlMZD8VHwGleyNFaLlbwoJdOPkktyGAUyAxJ7ieRVHUT/W0z1AR82EL
da2SVkdrlfoH8H7D0URj990hKaAwuGyok9FJeoYIq31lzEuxRJIUqZukM5M7nbzXJvUH7eP1Kby0
F0Feyn8lLMGln+6GNApl3lsjd77R1+g1lppDMiF1lbFPDkVdyceSevuDXkXFN/rgioWjcMHHEMYx
pWSdAMTPscF6EndAPwi+vcGXFLsko/hRMxMEOOTBqJ4VRdI7W9fC8hmh67FaGPx5XECERQurKBub
SJ/NPEwulPl00i/2asrlbyxGKBSEOIyQHvvIgAfADB99adD/A4eDYfAFLLLgkxSn5+0ZDEPYj2Fx
tUd4vByJT3jozCn4ukLJayF2nR1ETp4lGE0R16Vfn3WemfK6IEstbQxdua91d2UmSKnlXbS9vo3m
Sb1/mYEzkCwih37+VqMhPJUFfbgbUaNoYA52O3+SNrkcSU65ruU76onZMValj97gDduSaueD1zbv
3M5nH2Pm3LRC7huC29ANqyq1B92odgSG/S43UhWpi2mDYE5jc5pJvAFm3FyfhdmN9WodgB+IFejT
wMjOHHuVh3kYGW3omr7fHvUSOkPZb7ttHnZLZYZLy/rWlDjXb3bQelINuJq70G0tK4TrKTFdZajz
hWWdOb7XAQmJTG5ImP1W1uyASF0QQ6aKAK4XVkZ/lEHBwvM9FnF1UMfIkp+MokGR6PosXhgaSHpO
o+ClOdfDVUetrPTc8t3eC/xbHXiTKzJXznUrF4ZmkM+DrxFiY6iNhW94M4EtzSKeRILJtYbRTG/a
VaLG+0ZNDWVPuz4yxKFRLOpGzhyOmE/erGuB1MI2j5FTo7lneEE4aqGLslrkUQAu2nByjKnuV2i6
DMYA/7cZdP3Ob0uq7ddHfDav1PPZ+6AVANvja2dXctU1hiZ5meboZYNKJkoDzhrg64KVmUfXYOAF
JE4YRZkW2pI53KdNQkHpriCNh8RcJygv8/uoHKyNtB6kTT1yW6Pulm1VZfIX3PnZ8cM04jICDwfn
P0j/09lFI0D24ihVnZWcB6uPil505WfUfxRJs8G41M1CNeqSPc4Fdz6xHHD12RkMJi1RPKlQnDHW
4KDpJ9OF9iFxEEKr3Otrd8EUuXuIyAUXDOdwNrSCjq4KAQl4t3l1bLwym9yBexmXVlYLCziLCMQC
goKgxM4/aBXPGx2jeF2uhrZnVLWc3wReVuwkD2Z9RTL8x6ajxu/1cMlH6aB+6BHpXVjEs3MpzFMa
IagDucNOPV1ERbJgl8kCxWGTmjtpahSICysS07KkEh/k8sKr7vxUoPxFDZqLmJrmGTdsIaRvIg+3
hm6Lto+TrNuU8C8tTOr5qE6sKLOzF8PgKpWxClGzJBuOD3+gkwwg71aB9dB16hJJzyVzgtCLvCaN
FIzvdBJ1JKeL0Fz7Lk4M9cxtoVVjGDiBnqhw+puZNirZZmzQ9Npe36eXZhPgEGkAQn8S3/MjQaoR
DL+CRKiZr78FMWVM2Bkf32tEcPmuSKqDViYFKEb/xnUn+YhiJ4S/zshwvllynrlUMYqF+sT5UGiA
EKTiYNwRSZrTekbQCvh9ZEUuEttECyh1bqQwXB3eOxasiBwRJVESU/PUVJ0j0lCYElJvmkJkRsvr
NpTrpf1w7j6gmgdABRSOtlDu1tMZI1XvjWqJiJfUjQhHQOy5RVQr2g8exfrrAzq74gSiiZhK5fFC
s9D8iqtgB5TlEJm4klaxH1Pcps+67pdbhDsGtzZz6eiTRF0otVwaH0gIaDlJz2J/Nr5qYoL9klmM
YCClZAyUvVYywx6kVb9wki+Z4kRxv/BeIS8yP1pJ0IW0flHBmdTmvgjy1Mk7c/VNA2D47sMkuvfA
IJFRF2m92T6XpzIci9aM3QJl0R1Ssr8rBCc2710v9gPlCHD/4tqc+9taXcEcRGcrG9AYP7X5NLmT
pAUf6Hutb+WgSG4zZF2WamPnh+vU6sxPeOsxp2ULbSQkKqd9V4TNLq87ZX99bOexCEVNMmhcm7Sg
U9883fb6MIZxKfEokVBm+ZjGLWx1xoD0kVYoN6sg8lIbVV51rwWN9/266UsD5BLjZQuVPTmQ2QCH
qS4kaRh4D63Xgwt5fPwhbuSlTNJFKyS1qe6T7aVhbTbAqAXx5OkhQr9dt1WLPAZDBlX19bGcb3ne
NDhChLhIgcB/e2olN+Q0Q4A3cuV28tpd3he1sp2iKk73Zao0zYJLFNv6TdmPYWCOhhQItHhF8Zo8
NdchVVWWaPC63oScoB+X00Omh4mLMDe5KqvtrIVtcu6yQE/xvHnNmxMez9YqaDRNgmMxck2DaKNp
VtSsDCk390TzzbYDV/6hM+o6XTh5F6YVfwzohmw9zH5zXTyYvQm+yi5yfS6frZ5F08ELW1K6CPGg
3Xx9DS9MKsH/mpIcB49X1WxSrUweDcsvIXNsGj+n/YzQzwF9YCItvbbqYB9rOaSK141eGCHPONJY
XHDQhJmzWE4zoPSt2zZ1M4qhyFRp3jNaWOp+UvPux3VTF04ChSuOOYliyrlzBFXTItWjBV2K5hQB
VrfqdLSprZ//iREy0eQ5aAWbP4flVeGD52tgSqVPYxNksuxmvTUt3KBns0b6hGuMuh85GwF0Pd3/
A483iotR7tJbXj4gK2a5cl31O+Q311+uD+jMQRJhI1hA6MH51nivnZrKqqwS4OrSjXJdfUYUO/YO
4TTS5OrmXiVbLjd3bwaOhhpP/BL1raUubBFKqGdLx/sJqCQBskCC0Ex/+iF4zsU0fcblZtThAq1s
aVITJfnYJVMN7/EanfV0stcQuSeWTf8kDPy2bKbyOnZWlO68cmOF8ipdPU2pOgbfQ1THLe3QJ2Yh
fQ6MjAzFFw/tzizaG1JXSz+zNJI805FC2UNwO4y7LI42co+yp+oEY9aVstt0lHujXWNFlfrcDQjr
5SgHB734/mAq1W+lEaTNb9jxi/7LpExr9a5KjSr9WcZa0zoKYu8r1MsgtBVEyU2UHtsiCo+yEUGI
3SL7PH4dgqyhQA5VexUZW0VDWt0ZV3HXWzYVNnSQ5USwJURqkJifSe8o2s3a72r5p1XT+/Qp5kGI
jmFOW9QqE7pPqeF2CXKlGR8+H7xjUUWoU1O5zfqnFYpxtEvmTeR5sFXmyHlHY2NVnwZNraL7Ktcl
FVE3FKV0l7Hk+rcS1WB1ctWyHwx9X6EvPqmbBsprqXESObE0Y18FtdTvmhSolV0T8w/BZjWGJs20
qVVaqT2OhSe7eeCp4yOaQ6vsZ4J2shLuGpgCv5Q1z9nOTaq8kO7Ay+beXRNCRryBEbhGL1Dvaj7q
GmTJ11XryzS1qlOWTU/FugDTavlQR2yGWi5RlzX0JHqoBQ9N6kqq1FpfdMjO65eirZKgdUgyZe1T
nUcNgrldFiVVwFPWs1b7QFWa4XEdDk3MK8Kf2pJ6JeKHGqrJStVOX9aDkfifQt3sSmkLg0DfJYek
7drgwQjaouts2mZM7aHvEYhG4C7x+zFyRFWWGDsc10P+pTLo2OfdhU5g83ka1d4bEOvWJ+nBrFU/
+aFxYyu+k0qS6dfu1FeRYlLxl/X2Cc0VWf+lTJOGxHmm1GUgO4HfGVHghOb/4ehMuuNUliD8i+oc
hmLaAt2t0Rosy5I3HMlXZigoZqji179Pb3cXV5a6KbIyIyIjtsmdM7uO+F7mZdLvJb+eFzl5aQrb
oVlfhzA+LrYMtH6PA+U0KkUvUVnulnaN9j/Uys1z0mWV6ngc1xgZ5EXMiZ391CPdLChJ4V38dUrr
+PCKr3nSXsBRLsKZtQVhreu8xdIeMzvr0hzTlpWkStv3oUoO92b38Ev9JfW0lj/9pFj0C9utps2D
pBB7xlrEQRg4gZM63wiKwrsbSycW/gHjj1fc1oWz5P0a8sunfYzurG1C+Yqz+3qc46KnAmXI7gii
z1klcktxNdoW5jXVo7T2XUtSFKtz51hsGtJIOQcSEd0IPTm3/uR1Q5J9U+CJk1eLqObt5FQxMGB6
eAou4HYVbHImmbt16/Ef0aOwWHlRzaiAUre3Ti8xqI90zMacKw7rpo1z6P0dhaXAiZyt8kLfeV4p
UKni84MsObV9XKqPAFN8UjCj0jmc57AaME9ga8cWSZMeCxKZNaXABuvfrrFNVZHqVibTmn3rIeb5
JnLbUZLF0TtBO11PS1sRYDgZVoPnbGMoiMJ88MMiuNN+E3Yr3kV1pavrhWrdoJF2E1bvfDxsguzb
T35QWb2SWkQWjt9Rvn4VxCSs67NW/qiSE/HY0e7+moqe2YfuLg785puTFNE9OdXG3MaIhmbvNJQH
mYZ7Ylf3NM8WW6A8EQSyPXbNaMerET+PukFRuPSqSZPA25P/4s6D8zgvjQ3/LUO9R7euo2bnT1R7
c//SRWzko/pDrITwkEXS/j/Ppyan3ka3kO2m3rZbJ8S58MUyIK+vztJP7aUlbcK7nWP8qIikC5zP
aOkwOKrJ6L6eiqO97EHhYhKxj6WbhuVe3oeFVz0kbB6cvTZRD/BqA3xPFyVz8EIyWadOwE0Tkd+Q
3n31EA7bzvLu4I9SvHk+2PdfPlPtvy1hMwMLrEIkF/4sKAe3UqvN0CGQwojc2mlvZ6uLIA932vRM
NYk3vvmrFwsnFR0WwnciUEn77Km6He9cbuDicZS1sXfUu4FgcNdWr6VOxuJvdNRx99QoEUdPC1GW
yRtaoLE/z72oo7xyh81e6FXtkm5GIxo9jaIrvvpkdqdHZKt1dzZlbZJPjixxOWnhInd5mkJP6/+S
QjYhi4UT38OpP7bJ/6rlBjqdin7yONWcEcc8BX4HPUXM5RL+1PYYj5tKNJLVfmmKVr0WZbw4mqyG
OZyjsxNMpXGvDINCYbJjj5vp3xYTQfK1KTnqncBaV64imxchvU9vMmb12aDXJjxyNjS2uc1wQipL
k5LeWwfsavTVtyp1qvzRzFlo9ai/orVznDbt43FmW7YqvSX5GGXjDK9RLTuiEsKeg16lKMMOcjC+
E1kDlCnu2i1kb5axmS4xAbPsoMN7jPe1CHaftNcKy6C4N9RzpAfz+t6hC51SdqhI/PQaV7mZQgeC
xtLtBUSS6WtkRY6qZfxqSohT0mdF9x/Jpg2O6bLdFGjw4L66AsQs8zmLfhaN5dT9ndfvXFmPfytP
OqcyT8QWm6uS96u4U5VfYa++VuNb7EL8csFu6n1G1PPc2r75L6yDpbsaeuM/DfsePrF4WpIly7Xw
XsbuZNhznMMbvY/V+pNOIQaSroKku4wH5hYXDE2K5eREhTSZ3ydTcHXMDrIW5L7da+9GPCx7iOtp
so5L3mdROWk14HiQIcTDjoCQq7Y5N2FQ3DHdWNLJiZz4qAkTT66HxRvlaajmHQn2snSnaXTVOYyt
K8/S0eWF4QPXkMGqwUHUVoxVPnS6d7IN0Xg+wV6sl53P8e6jxWyzseCOyQK18VBq2+IMtKFqXTKc
v1d1PddbZFO5xWjHcItLShyESPzOa0v+yU2J7YUlKE5HV6qbFoNlzR67RMNwDaXu96/K1t5TaD7c
tZDZ5PahyH3jGReRXVk9U+6837Pf6y31bDL/kk1U/gpKU/yrYHae3An7E74RIZxzVffwSE40ObwP
fZPsaRLPNKsYxwzh3VB0Rj31/aHniyfnZrg2PTs659VfPPNLsWk+5nKMRJ02wbxDA/UczXBOOnkq
bOz0WcPPPHw/B5Bwq/otW4rC8zJ6lD7KSeWqVnSJtuMSaaJuI/569T6SPehuS78/TI6yueYzOGbx
L7U4RrbKj7r50/No6qzeW3H22fwO+GtJTAQ+JP+97TrlZQw73bmRLf8JDEsPXqpYV6lP8vTrRHhl
cSXLYvfSiE4FCUYTJ32WuO3woNowrs6R1+Bpk8xruJz9fnag9BP88gnMnnubVRvK3lQEbiV59Tsn
OJGDOzzv0Uzec6fKxs32UDQEc5tomFNVEV17H0TEMOdD6Sdlpss9cvOe5zn8GA/Hu+rLpguue781
BT8kJN1ltJJo5LMZtKVLtFDM5qOW7Vl3m3jwkFb1n26vbCpiamY6hmYli6Yc+Wd9FSXqtCUbHV8Y
1UGJUlxHt0nbRPJCjxuLNW0Trb7U4Zv9K8R45a0jgFs9NFVd+7mek4Qo5KN0+CzurDO6JYkj947c
46YwU/DqBXaOb3TBHkBW+Vv5fESldtIB5f2t2QqaS2LlafK2Y0i8POxlaTKMp4jIjitTP9rR8/7M
Mqnu6rbvZLo4frlQDJOmznSxURj3w5W/Js+xf0SviAgWm6zdZ29dsCwIkDh0b2oaN7AxNS+r/sFr
aQ/MFg03X1jUjnis6GtfjlVg7eL0Xn3bu8GaZGSJ8//NqldlXpZV7F/xqILtfKzVPnNUdfK8sW7S
nApTL0VawlFXV/VOrMdZIdVRBEvEVXQulgI4+BBFR3x5b9w3uYtvQRTbnM0ZEHI+Jf6GGrQwVXE5
vM3Bhygoy+4i6KeH31Xj7+kQEwGUzaQ+AWkH5LV36c6KZEcoz9Y/gr15bQ5/tLnXRH24bIgJZhbe
r7AW2wWDc9NcaRlPwy29ClOb4rE02Psl/DtOswZzPht8/1MWWKrf0Prdl+ce5X/V0O//Yf9Sfeyl
au90gDbv7DOlPx7Nql50IVoCqDhQb6uvnfniKF+/TEo41MzOPfxzZAimzkOnSEQe0FD4l9A1rrr2
yYB9gWcPSJ5l3md6OxbtP0/s2Fni3sohr4om5C4Q3FoZMl78sYpWxjXNoGZA3Vo/fISVx5ziYJkp
OaPRd6aziKbI/Gp0EivywRTt8LI50eloN+6hdK61v5wG/OpqAjtE9d6UbM6niNac7qVZ7T7nWzcW
/oVS3N8joihY8fWPkLWbNQlTUkfxCkBIkfxzJs/8cxaR/JtlwGS7NcVos9VZA0jLeOY+Q2DX1swh
nXcqAsZzdC/fhpGGeLuPfd/ZdCkrvyP3KTn8v5AlzEBL4ipaZDH9islO+ey0Ff6Nz3b6xXXCuM6A
s6cRLw5Q4DObK2rImqBAe1JVo/u69cXG69If5Z9QD/uP8JDFR7JY8bT63vqUiGRXl4GOB/nkErBV
HHWQTqe6acbzLruZ7HXXxEVarbW938fWOOdW7uYzwpJUpYGwy9/GxycBpxfth3lhvOjSOtPmANyU
x8fsyI1V+SHWJNqr2f/cd0kwY2Jt/zFQPI5TtMbNvUc45T9v7fYfmwAHP/vjHH5sZdu8VCRltaw0
tvPNGpa0SAFkypZaND7bVYsI1+bjXnf/zOiITz2bxqO+Wfuz7hdsWeb+aKuHph4ltGm36S+3nYm5
2W2i1MkK2bYoN9v1VnRmmBgQ7PivDGXxx/pD+bRyhT+GbbW8V0sQd+nGt/Y3Gpfp1nSjS6+veeYp
HiwkQbdK0Ae2bfW9tivJt2PEsy1ZBFW1/kgmxvC0MWphqrLV95gQB/Wj63VGnwenDkDkXRyNztts
tzVtxjqILjCX7jthR0GIP8ksHuQU8Lp7rF1GAFXM8DkR1LzJMjIRUylKghi2SdjktPuGFQ5lTH9z
wPnKM/Gl5XHyxgXac5HLcokavus0WbolzPrVW4knmSMOWbFJ+VCMcfWK8qJ92b0VHIjBbyUvdEhG
Jy1wYAjTLozNs2rL4Gvrk/Z+n+u5vDEksctTEtPEnCfTEYOm1m9GxSnc8todo+90NJMkL9zpfZ1v
Qa1vGza8l+upb8M//eaLe9OIIzi7cVX9LmlY15uonJLnKimsYfdRsWMAxhIUma3G8RS7JlJXoyt1
k5VykP8Rjm0QAemivZXHdLzKfR2WbArmUGN5ZMWeWp7MpYOK3M/bVh1vRWmsuaNaBN058ZR36mS8
7NmIZIJ2digZ7go+PN+OTewbQ7f/Eii//KkmFn3TehkDLy0FPQDxTdb519ZNd8u633cJB70Kz9NW
D1HGFs3yGC12w7wXbwe+gGMPs4O1rAd83XyTkS8U6nSLia8/lbTtQSZaghSDbedjJixB4AXZ7VGU
8j7LvzB8xS9nkPNviZz+DzSBvS3btTHZUrXJ73jf+v9AAtvHaR26zyYgybbnY04ZLDnjr4Elwi0D
zT86uD0prn09tzG/d7WcKFEs+6lw/M1LXVmMfLPUDHAQL5ifW8w9GPY9VBFUz2h83JhS9xQj38a9
HawI/mx2Du6jsJk+2lrJ334EhZbOsl0+1YzzVGpa8E8Cevqwo+w1rZdO6xx/wDDTJK9VUt4dwWgm
wpTc/p4wD6dmtcqsd8Na0qQ4LjlZtojanrWuUYSpZe54F0iz3uM6lPzd3sBKCMKN/iKHplCp3SbD
CMRaKcP/UffjpejEfl/E38EgIVTsko6VF5UZCVXxeqJrsjqT89G8IdMvHr013Le0Yz4iBb387tpG
ufVXOsSTMN2GMOqzknwyexNPdvrA6k2+hEciqd3i0E+9XuLfRJu79jpRpXoZlqb/uyCxvid6tLfn
OqwTk/a4YLw5BiA19biBWf6vR/eZBCOugKLCOpMSG0ZPRjvR79UfGOVQEcvXatu4OvbesvUTTsq0
N4vT+LftzJBM7+v3a+5rV7zVcY81HTNDwUAaS8ycZrqWu+4g0CUdZDtuKa94+CnE3panatwxP2qY
iLO2VOpB+8wT4EBwypd2LJq76cAo4VKIxL2OZxV9lZ3UN+jX6WLajRbDXWLzArIcjTky5IL8zVjE
VR4HAwL6FkAMu0z25u9ryKa/e7sk4XlZeu8chBsdvV6ao868aZrfnXFPHkPEfWjtNZYkqQq6diLp
UfW3UJl9kEK81T/LTi1DNizaazFl3ei9Yoyj/HTxy+7nmohoz7p98I9ska65k3FpE67CpX6OceKN
0m5Y6ujsx6tLoi7AG50bq86dN4t3xEWsu7P07s150AbzXct23H6lYIleIrFP1Q3OkVyOFW11lVKL
xFVSOWa7OOUQRfkUxGypByVFRgKW3RRuezzMSzsmp8NU6tZqSyaVOwXWTxNh54ea5LEt1VEJjdmu
k76qI4ii04Hy8C0ohuNjTIxD5l8s1R15356bJ/vM4W5V0f1ehBo+k66VZRbSofyFZLD3TbQvVc7M
rH8sxor20cGKYSmfkwEQODe9v5DMU6z19O76tqPtqFe5EjrplWEe63i0n+oQzpxqtfAWECvJU3Bo
1ZkMZ1/5l28BACvO9ZT8DYN60qdxmo/9fS9W92cMcXhlN4dU0O7Y1re+25O/3dq31Tkm1+4V83T5
e+1FM2W7L8grq7l1U4eJ+9chmgTjpTDpz+4UckqTkLS6k5jXJD6ZtRjqKxI7icH0tHSPu7JN6FkO
xuKfoZyBF13j4QzgA2C3eT2o2KTYlfbmFMdNT0x84nc/lcE4Afv0Q4vUTJV5XyRJ6rkXuTo6dS1/
TN5vI7/axGM0585hzT3N88gsa4l9zToQvfrEdn7XgakN44ewWxiXf9vjG1Kwzjg+xQRtxycPux6a
jX20e3bUgQaZitbFIRPUHD2XyjANWQ+n/c+zkYP1L8+h9q6CZB/+jMWK02kRraOfgTEz1tjIX0F6
RNgPN7P0RItNp++DDmGuB0o8DVWX6eMIHsmpVHebI3adm2VnFCoPZHtZZSaM5KtpGfaz59FjoIAp
kQF3QzcpCBqjn5tp9Yg2Pbb+h+s39G22OZzufID6yizUdfjUtagGUmPXAcSN5LUf2NL5UboM4fof
C/FmTQFDnCEPecxD3k2iArAakvJxsxjjpAAlyrlsqHb3PDA4dIJDJ/HE0fHkfVsUBOuSmMZsb3vt
fpfv9qM2cqVM4+HGj9d006ko3O3FO2TyMHRmMRfk+s3jrEvXywM8Ip6WBANHPL0XXN91uHvQVW61
0gk4s+eK85oAGb2SqUfS4dGUm5v1va6PeyUVo1rANdil8bIG5jQcAvNO0R57e1tPsXs1DcOypQP8
/0vFqVpQ1rRxBVYh+5JiXPNC1WhlytQg92IQDYPyspZ+fOSYEw9QmUWzlGmM8XiRhWthPqRuF+dS
MaVeg6n6D320h/8qghRX6la52IzcNRulQdsezlkdpTryqfC2lz0QnUhdt7Yz3hiyjSBh6qjLCCFF
8G3xxjIxogv/2IF50cOqHzseakEGT7uPdPt7fA9JNP0qkMg5EP5AIfjZ7geoHyGqMXqQ8RCZLWb0
o27N3dS6sv0UFal6mZWJeilg6IdTF4nEZoL54DExDZ0T20VTlTrOfIAz21ZdF77HXu9ioGXSAGcG
nUd0rlO2wvERXlgcPQOAkcGUBc0gfyaTy1ztsnT5DOXjAmGM7kojtBKEu6gYTspGy/C41rS8OZ7c
6rpTFT3GVgoCUbe92j69wjot/d4+3DWqa0nXXgrxMh3Sf0L7e3RpsBQJCKujp+nUwfbdH30AAFaV
wfLr/yRDmmzJ8OWtk3kQulheRdGP7SmZxuYrIIwV07bNHJ+7FdODb3X1NfZYeDAc+MXDYHVICSp6
73VrJZ69G+jTVeT13t9ipeTxUTlj8KLHmq9GT38iLQDmj2PDcWuNq5aVZKxc8GtrghP3nHyAQZuf
GVWPIfPLwL4hkhZ/NMwEF1lSmTltV1c09ziWwieVy7j9HGxcWfT+B9EHgxdNX5ODZwvdevglMHJ0
MobR+Ifn7Q1I72TmX8J0dNbVsjr3bfNdaUxVFU+a63PJ9sXdbiFH2L5FyByJtKhnN7w3wSFDqJmu
fTKupd/lV+oHz4gQa8ON+y6ONorVFIXO8xjrZrydCfI1EEykKudl1AJTYqMde1frKLHKCnBYCfLF
1fYf39B3saLVVNkAnPrq7hVgqVqZttJAAnuUWJMEV1yChIl2XQER7h1d/6S+nQbOifbsHWXP14wf
tPdpGIv+H3HeUmbaVCOj8Ob3z41J5j2DL6/ncyI1pi+eqd2niRbEyUJUPo8z7f9EOYgryCfWR1Y2
440z0WSXBgf4ohu2VFHrWE/a6ogwXDYCv+KgaWTauavsMg6JfdvWRryUbjPVUMHT9KFVAVq7ESan
0tVsw2OIPenfiZvnAaTZfcSzt/ceR7TwBZBdp4jf+GaITaPd6XcB8udcGt+uj53jzt1tES7HkY68
XuGZZUT4v0Z8mx5/+w2funmml/fjOqlR88yizpDYVp9agc2yRDkx0IpJKWiiQVWPHtuw62latulU
FjMUv0HKx/drPZqKqXXCJ+UqNfJVl/QKPWrQT0dBTJ/0TCnObGM4sXHvRP8W37HP0q7bfDvEIVeO
ZefGzaItMB/g4JHMZkTIlxDr2+q6lsjjv685PDGHofdp//oS3A4bGq8gWTQ63hqzue9WtbGbbp4S
tyy9919htAM8Y/SM4WoDBfx7baMtSon2hsMPymi87mbBv9xN20hLK6M2yEYVB//gPQLYDlQE32Rx
x86VljNjFsbxzl+wE2BxTVHbMgV96N3ZqXN+tUKO3kmQWVhne93G3zhyARkfVeC/OV5y/bPafftp
UHK984FIaWHYaPUpYjskzOS4zctlxz/9BsDH2dOeI/STbkm3eekXwsn6+BD+xbqL/06uav2KSrX6
s4LNvmPn6VYXeOrudWzq4Gs6SNlOaXocMH+4uc+hH+W9IbF2n07Blrh/EY4PByG7DSYApFFIde2o
dv+tie8KbrxKF1O+oAbhILPY+Y/30YyghyM8cb21lhYP5c14CpWohtM81fJ2xm0Cuslo+VUQ8kpu
Sh8XeTXt4X6O6gM1Yb0GjmBi6MVc3pdB0/GZYQZEZjiv9tyvq99mHc/uRru9A5fMQuaXGvbladAH
Ta0o5iLILHC1fwp0QKTs4LS+c3sU7VSkGBMF78IzMEK6jL3l3DDAPkdKuEOWBELY63qqvBfksDgD
OG5FbxD1eLj0iws6U373AWlZFMNDq/2hpbjv+qeYoMe4pUn8SA93iJ6cOdzK8y6W7k800B1ltQas
TltB+nvqeO3wsowm+I+dC/AZrdY+SqdFs3zxJnEydO99a73jTk2yFqmvCtCmrQyiB7S6g8pj7uED
qj0eKUoiWFmv23CHOJcEuLSXoh2j5tajfIA8V+PinsiqrF8aVZL36wWEHp96dEkSOM8DVh6W8Mg8
u6IedtWhXtnrIrO4w8+i5MenIw+1dywpVyQcx8pN8zVjoitzGB/3Jty7QuFhmYQ3oYqFAdDfzc+K
r/J1OA6WjE1DvG4mFLUv2yqvwnJY9+NwBhIqH+fq25+DKGf3VTjV+pt9D14/vRYIUGw3mDmvZDzL
rBQDUgxZxN713PD+faAToEDKSEN0eT7FVtFm8XJqbxpStwZiwNwEcSS+iTNDbB2OC9lAnetf2gXf
N26DqDhJwxBB3K9NznpbRHMX2L0I09g4pk7LDWeirNUAqlexDYOvIRir35qSUvElROt179IS5TEa
KPl8qHa9s9Lp6zu6s/BuH5xIX4JNb3UWBB2iGjoH0BrX3dwp7zZPAMAcJYenCoL+fbMrH2Qk1Pep
Y+j6bZgJWPERPQYHRzwUv1RcDpZtyiOKMoB/aACo3ul2GGhTzh2Yuspa4nBX1mf96Ye77v1f0Yqg
vjVkL1+xfb3+Dbc2ODletY4/gO7hvBaWIi1FaQz/JVtX/2fhVr9a0NdXOYRIJ4oBR5/MVyXd2zLS
muf1NsiHBbkHCjE4WHyUNmugHDapMkvONpRatU8fUUO6fLqSej5ykyzRlDWqnnkUe8TRX+JBy1ST
Gv5K7rX+qFrXvDpjFK9p52nzoTGJdvOm2sQT/cSBQmXkj4/i7peU6/SqTO8kKbXabdiBQneCckxO
NC22HGosj0J9MLsd85LWGMAANeAgD8w1RFOcuquRH4G7yF++E61PUjCgpnO8zX89p9T0IwxBQ15A
a153fEBaumL1b2ta0jBr623u0azgW43Zp48x7TYgsuDV74YLd2H1Gck9WLCXtoePz9NYh7kUQVTn
BV+gmyHLjXhXC85BVnt+jWwZzzD48wHBVvpdk1la4QHLdCJW6k7HwJ0wcmp4xWCq/U+ZbepR4R/t
g27pPE92KwdoLejdLk+aTZqzaaC1RxN2Y2YjJflkBVuip6PggoEbj82fQTnqg4GAPe66E8eL51qH
rRUx7i+ytM2zZzcX0MjdYeG4PvohQ68BM93GS/+wLcX4o5Oe/2vSTPpPwE6+zEaUV38sm3XvZW+7
n3OoaLFRgDdowurCf60C27OBb2v/h4Dmrq56XY4f1dZ/KxCZQVS6Y+O2XFZHK5Fua8J9IezaQCdB
Jr6EIaKWpsLmMt1HvXxtLFz8CRlBS/oNn/fTp0mgm4DjSk59uNdLNs5H+ctdXMREA4zOd6pGBV0R
9Dvfc91hP52uq+c+GX83Tx3hZAPQpWw+UNQxhNhl+8+gLO7Sav4+xfMs6/7qGJR+6yGEOdBJa+pM
AAw4KdxBlaSATkBRR6iq+2oZdJRN0pu4h3d+6DxWcq2I96gAx1tH2PZKdgXCobk0y1M5F0gsmm+h
fSrlXln0aKt4YzZvH/wAqJtvvhEPw7SUj6zTYJ5buFpee+4CBjx9S5R44YIAg0jVr3EeAaq9AioO
7065e8Epclpw2W2q3R9oJnWYsVcCcMW8FsJKN25kM+os4g1aL/1kVyJicjH6PPBqgUrOeQXY8ihR
7L2Jyh9M7lfWudoF9Ds1vDQf8RAULwFdDN9TKNZP1z9g+XHwrImZcQPLoC726tUt6qC4wZJ1f9Aj
jjFnXgUKG9I87so+IAsZBnYbSzp3fwJv6gby7dmnme6EpLak0VIuKl9aOR6pCG3xwL7F9rx58fK5
yUVOVy6eIbe6hYqnc+sLaEkZfIDj7ZS/aCqvep8Ne7DYur84+4iyh5zz4ZaPOiNtiLyqyiwrV181
54ffgIf7eXa68N8gqzY8iWnTH9/lgSkNzgMvbzqJ66gwHbaG8KXvY7y77DtUfqm5oUQMPANG8aOd
WC5AHhMWP46oJdHvAIhDi1Ad/ZYnRV8OtESyvjkCDYI9FOjUATBQf5xHYdUPlfRcnt3Y7R7HZ/Jv
VADnhOeN07fMUKF6dhbT/N37I/pToQdHkFn5zu/5GBmKghbXHWkq1Dal57BjWK5OQVsebv5vTmFz
hxT/rynmdsx8PdDtRTX9eXTEHo6QunWuGm9Az2QOSE4KdjNWpyamZU83wSSaNtB1iI2S3btGlFPF
J5zuyGYKtfA/NGI4qpXPNdzozbmq5pFXAuA/eZy9wX8cQKB1Xuz+/j563JocPrl/epq4obRRTXi7
zWi/Up309etuocvApPbgnh3snROOuLI6rQj7JryhBsk0HylYjHBynRse3IRWQxnxohJTImT7FiD2
AYlDl23cagpuod8nlkjfdn/uf2inNv5V0w7OWQuzyAvFdVRZtPRLJVFNAAkSBwSe0G43SsN/ut9M
Ipq6OI3YKN2uTBJ08A1dHc5UIA+wl6AUFh3wyofe3nzF+8RDKCZ0TEsQQnxs8b3aaxLNZh94/J6l
MtADbVQYkS0zoc8FlgCt4N6oltM2RK1/JikISLtZ/emtb7z9a9fcQThywTjnzWLHn1HiivYOoW99
21Atuizav6cqOGb+COQydZlG9F5v+JCKW7YWobGjY28+ZCX3Lzg+fuukZpXk4FZt/DDJDkCYhMOD
eQD/W1hXHQfTb/bghuC2Cvr6F6KDZaHh2oYVyUwt0IwYVllUNg0osK5KILX5jnXa+X5DaL5mMXDX
cUVC4lBXD3CtxntBYXF80nht6OFNJIv5dSkVqyCnCQuu6FpA5X/g8r2/mdI36wVOPu7zhKkYjcUq
cIdkvgbcLqNDvCdYomHbFYfJj2pVSYUarIpprvv+5wyNj7DKqZ1PgTxC50etguKEOOR/nJ3ZctxI
lqZfpSzv0YN9GeuqCywRQYq7KFHSDYySmNj3HQ8xLzUvNh+Y2d0MMCwwLKuyKktTik53uB8/fs6/
WECjeJpmrtqAEaLTvRwAtZsQK5Rzs68ckztFJ8M2QJrR6bMe26Iy7+dOGUSalTPThKFc7UHaDtdz
38yU32Yig0tjpHsIAE139IekpKKmaSZfI+QRFLcrihrVH1CAJJlJNlErbjRCTi0lPPpNgCESkLG2
bcGlCGFCi0Fg29C/RcYxKWfDP1TUliNEikhwnUKUaRnSgsv1HbJjJdpMSKmZOyr3CXeTItOaU4GR
oxlXzzyX87qXaVopQvCZ5HHovRAF1UvEZCQqLGIuCDyOG7bvMIqoKlRxNvl2MhHe6SNS8LlAFZzH
NIATA2zXHEvPWiIn8IdzZDRRW+2T0c2UXv0dzjkxUIhwo7EFJaNGa8VggO2OYP1Qp1X6BWCiUnq8
6sevfRBm4YVA4k1vIyqVeyOQUdgapZId2ep5K9E1lKTrgeTmuYp78zNywRbgI9yKfC+1ZiidsyK3
N7UZyT/CQjY0N45H8WLWgqK8ra2ivh+mXBPBbpgg2Isltc98JakdVexAhZGRCzCvc715ysOUd26M
LChBHhCn71IZV+8JB/SQ4JgByVXyVBAAvwndHWFq7h0lTsA4ljGKRkP1eg+ordXbhVi014RG+sTg
iPxvMDHSw4Sy6ugCeKA9CMyn+j7Bj2vcCsBbdYlvivhnMOamshcFanwOZQKJq0TUcZAkuAimJw0K
z0/Uz9vfWSA3Awl1EnxFY7e/n8K654Yp9eC5aqfpz8AAZrdLaiv5aXFJ157OwaITUcVmhQRNbIAL
nUg5HXY8zW41FDg3sBhI/Hh6J7+o0efPRWlEgy0hDf+VLi41mqFpp+uiGKxntF9A89Ax1iq6AHMM
ZFkRzN9pnM0/I95WzEpKwbR1mdGrThzFWru087TeESMj/RGh7YpxjzRDt1ep1NH1jBZOR9NbgEXz
Ys4An4giHz+gbXfZDJPc2qIhDxrnQBVCUEZxUHtmaQG75m7BUskM1DlwaMhWNziPiZNriLp4pQU5
ZgORNKTFnvwxeaoKojJJHNCjTi4J/QAes1/ATeM7eK0tOMNIzgQPRLh/1xKfQoc0X+KZFhXdZxms
+JeS3s2jptNHULkdr7IiVR7iVFHz+yoeOqR2rKifDrLZj5+bsGmQQZ1rBRmgMm39/VQo8UNXKg2V
p2GCtDKJM9VGchdEU2fZTEyPV5Kge5Fa8Fwcm0qvXbnl1HhBG43ER2uo84tcHeUOOu6gmha1VY34
oCktfxxC5/lVRnMpOGitFSgaxNIU/zQLgBN7JDJ6/7rnjQOgC6f6hxHc3IvK04BPLS1iLnlArd1X
Q+BkEwgY4A2tmP4c6tF/9Mn0fyMKtZRZp3FQCQTkgB5UHOU7fBCQHhn0oO9VNHKR161k7at0SOiy
whDKDiP4zgfeKiXGxrHcAJ/XIAcN0lxJTpPCRLQTWU5TECYUSVzfhyZDHmkYd9SmyTY1WAGf4hr4
nRthMWnSPOi4ngDXKF/lqYp+jibIXidNDbJc2H915VSi6d/lsQrOiMyfJJe2a5jsCiXTPwuZDJCn
QzTkrhGkdnYq0+8GG/obaKbSEIvHxIimH2anS591GlqiJ/mzKLihZdGcwBsqiJykzkhNU0HJ7yWz
NR9wbyy+i0KjAVgqikB2iIeUD3GHy6+gpAk5vOZaeUZPHsAncNzsooZ41XsSuu+tw+8jPvpwni/n
eSjAiFBA/d0kUfBdppoGorYas4hOLFvMlpVMmEAK9gvuEoAb4AAg8E9+PoWqCyJppg1vmOUehD1/
UwFbV3Dv0X0jOQaSb3cKOmleULfGTRtrwkioTiWN2l8cf6vLJHq0/MS6o21IxWXw/VlYClxjYZu6
ALVljFTS/YnI9kzSwFNDBmVptwVkBxtilf9TDylV7BqrilV3AgthgfNqp0t11jO0LsTlhonFKo08
tQ8py6YgOhRPykzjdnl3agSVbr5oiiaoHb/rqe2h3yRfNf2sfgkSopiNwGWEAxHPkp1Zl6QziDfX
fw4Q/q6iKmtlt69F+uWRCauAlWZDOlpbBandz5PwDQIi33ickEQ3o1l6VEYDqZYK3KVMaYwUzR6S
QoZ4k+TWfZv4s2bzWA9JGnxJ4kCIsvBliJT5ix/1nQQgfKkzIwbXPatxo1TOPFCHcWYcKPxFV3Ci
4UbN6C6bykAAPsuz2p4UQ7qGLlbfmFYA4NiQMjL7QDVazKKschiJ9LTn5Wai1TuPyeDvAIqqwSGV
GuteyENUNCyLjv0npR/oZtAOb1yfsN9AseCuv5Bj1RLspsVLuc1rgbdoS9vd47Gax9AQ46K4lycJ
WACYsQYSjS/S74Ij13nVGE6lW4ujpDrmDAXaGcWue+6VQRi8oauleGeFVsKZCi2dTAsA6gx8Lghi
V6IkGP0eAwozXjcLUu9kBQR4ErMpAXJhVXJ0if6YlV0PfWTeaVGSVq7Szyk0rQKM3S2UH5raHTwF
FqNSst9SkkvNbgpnf3SnkZLVLghJjF2JVazdmSBObhHTpWJh01KQqArJ/kNUGeQSFdYXAkDPniRk
4qy+pPmIoXoE7+OhaCcUXipsAK4xRGi/gZlVaUIWjX5dafSdHWWeSqDFZhmjxaj6EshbIpct0Ei5
kXwJyMtIJRUk3gAs203hD/0u/HL6UqRSfKuCShcXwCC1Y6qxBg/RovzT9Hsef9R1qRVSPSTjijUa
Nq2Rij/I+IbW4YmSk4L2tXkrlUol7X3VnH8EwiBeQzHtxU+QyZTfgyYpS3EmBZ6Jl1BwQWE4nOmP
ivkt5AJFAsOvdCFtdgwOHEBAnChjjMX7ENODxClUkQ/Wi6L22DU1beWq02nvJmJjXUxC0A77ge/9
eeYGHw8q1YyLmOrJfav01JDQOOuuAERwSxagT27IDrguUrEpentuKGLszaiqKWDJsAk+U5NMSUGK
XgYvlSfmvZ4VgGG5boLbKgVJbPes8hMI9f52eegBxRFT+GCCUDR38CT9X0lJBdnplZEXhjqaKTAR
LFW+W+HEYQ7KcDLAZ6WUK7IYYV0PNTz1V0qxDWVYuQwfQzVvefmKVvUdnSE9pciWp78CqapBQfgJ
JSXY3GkJJj0vH6UCBABBFvyFqqF5bEcNpuQup3j6YU363JPHK2BBBkq1Gigc0kZw0mr6oEZwGRy6
UPpPzayNe+6gRtkVfkCfm61be2Ib1KT4damUzhKdp50cU9zx4rGljK2ZM8DI0MxuFwzq5IZjNV6T
ueSNfgjoaE9eqEpmhbRcJVw3PbfmISkK5cKkJiLbJgLzPOGLsZRuG8iAv2tfnG912KKtPQCs6A7t
TP3tDu6Zj7apYBSsTahqhYeLV2tcza2ell95FwhfBYvCKG2gUgSfr8dkue1QSt/TfFZFckCeR7+s
IO4Fm+cXGEVfgjS1LytQ408GrqEWLRcr1wgSCqUxcLYBRXgAQNH0BXRpj9+GBXVpp5Rweeyim/Ci
Pc+4XrQE3oobYB6A9CdyDaJlyFQhV+TuVJo0qwL4Q0NYlX8IXeHbXVJ1eyMZxjtBSBF7FfyAT9d2
bpp00v788GvC9zI8Xq3Q8U1kbOmCHXOt4bDWLbCVzIZ6xXMoBcrcHURQggrszvKWHoVlz5oafKrH
FFjw+cHXrmIYzDG6LIp0HRV90U85Hh2fMF2jdZfbic+V69WSz0HKsAX0El4VEbAmqmgBzGz65xEv
KjiiXpKDNiGJoeBd6e23jd9ozT1f/0YriRUAz35VZ3yOoFCJw7Qw3TiwZIdU6WtFKkzgoRdew0bz
0nbQ0Pcyp32eUwGQhwBo+ETJATyJtbFSawmA118LE8NF9VZS3imLVSMRulN5EudZQLkV7lwAsCOl
Gpk0hV6451dhrQ2xjLYofBiLuimYmJVMSjmoOTbvIEGAA5s/1chQgMdBlyItHLXxJ0a/8oaiyKlt
iOSepGvLHpS0lW4JAMmmSBr68NAB5TsdmAlprgQWtxXHC9Bz1r7M4W4Xiv4x+4fF4lAHaawvO5Dx
pdUONAsYiOBfaPchhAflivJvVH7JVO6CCypBtLbPL+37iR6Pt9pfky5ATClLiIe5OPCiHabriXE/
gcdQwIpXrVuZVfVgaWmwOz/y+53NyIjPaIgaG/hRLb/ZG5GsZtIKKVLZ2TgkiZcB2FYu3rL4oFbL
63piEsi2gZFBEed4FIaOFKviRCuD1F5qC/TNzKRLmvLDZwO89ca+eX8uUN8mfNA9piHI1zwezlQt
38oEdmrdcpu1lIYdKo5PkGukw/nle38mVHQ2DNzIafeg77ss75vlg8pV12PE3eBXcnVBBgMXC/pw
5ADwhJVcU87dsF0/OaKCEBMMeKgJa/VCiRd2lXWc+TIUhl/+RKHLauOlkliHyR1qjeaGzsipHYJ1
ggkRwkT+aa0uPuAIodK5JRrXHe8Vay6b0i2Nps//ja2IBRGa8JKq8tVWaxkBJiejYC3nyqjAOrcW
mKOx2hjl1PohVy4BnsIFBUz88RcbDHC6ScgoLQgBHWqhNR/iUK69kRorHXxqYee3yKnNaIkW6AHS
MqLZ6oTpRa0Fk7lsEam37occYRBnDAJD8LqUpGYjkqxFipaTZimGyCqqqEasbUoKq0vJgWEe11KQ
PUc09MCHJkBX5vLKbPLFklho+6/np3gifHExIEImESsxfpOP13T2zVnRAInaaArA6JQMf99M1FuV
LN5VqW9ShVDUvaoAeNyY7omviQgs3Wa8DAgu6ipR6eWoCM2Kk974nfldhngdcxdL/QGzsm4XwI/2
zk/1xGlYEjKsWRSJK2kdWprBasHYpfSygIe6GsqWu05QtlzJT3xFQ0bRTZdQKUL6eTUt5GqCOF/O
nC8n0gjqPWnivdI0kriTchE0chSL060E/jfcCGgnR+YigMKGWSB66cef0gf3P7a4gdmx2fGOhgzj
u37D2aBI0kg/ie2AXQeonP7GwCeOCeOJZBeIXYNvW36xN5G0hvJuwDBlYZNyvGxysfdQghXuLSoo
GxHtxByR/1MwMOGoLHbhx0NVqSjPg5bBzof75wo10LJRqyHeRjSQ7ktgyt8SydrSKz4xQWvRhsc/
SKOCIq6+KYRpNJh7DkkkIaAj1sCRoLb4+0CEpfDhTWqB+bBw2cD2BhHM4wnGkM6pJzFBH0Eg12rB
MQ2VtqX39v4oLI4LIqYIGopv+loSUOxNXDwqfGAEBARukyEBzxfG/UYqdmKURRuP/xA9kdBfhc8O
vkqWaxbNaAOMaCnlGmidUP/wsSaL5sjJaCjKIupnxys2imE/kr4DsgA0kt3WiOsUblEL7db5OjEd
ArOEmr3IJcdOOB6IjpIa5NRP7XlAmTTK5NoBsLihOPw+Kr5aiqKXhUU86c9qNjIJyzDmFDmZbnJJ
8IwmL2rAf5QjrH8PhnU5ff/olkOMF7NGIOraYq2yihsRsG7qB2TMilLyZAvNcldO4+ieH+XExAyT
uKiKXG4677zj1RvQbw3qpOIpblW0DNPQuMJMptmZRhc65RhsmfOcHo8nAEam5HdrVfxeFjvDoK4D
BEFo6P9hJ0p31Q9g2sRiXNx3Y638Oj/FExuEKWJjxi2D5v+7pzf6+LBWWMgpzCOYuwXdhaKdP77f
0eShMKYpS9S1VkLDVqPDcYd0YHep6N+ZI4SnJk6mDffK93kBpSiNq8TgroQSvzq7vh4iN7XIZypY
24HURpUF1szwGci+tbcGEw5uEoy08Jo2259fxhNfjnQLvUANr0KJWsrxTukjMaoqDEvsQleDb1CA
tG9Q89RmlxbIdth6AqRod37I99cKxhQs5dLJ4fZcX9rhIOfWgIu27Sv5vNdAZf1IBTqSV4LM8/zO
h8Er2UUVUs89P/CJLWMi62lyAE3O31prFt9LElj0Bu0etaqbWFMzuynL4cN5LNOz0L2UIVwh+b26
v4pyhMtvAvyyUjPfw2v0EXkTcoOjkKaZtrFBT20drmaqgcuKApo7/n6dgiUWOFXepeYY7dH2AluX
RgKq9L4RX6NHOF1rFO32Csn148eX02AZcRsx2T7asrXeZCJGRO060DXQ/4CZ7iQ0n7wCTcWNN+qp
DWrIvInJITWeqqucGc2nUkFxHmSynhh2A2DhhzKi6gn+tjrAE2kO/8aseEojdMuzh1B9PKsZOZUC
iiC7Uy3KyIXlXurAvBDJ2tiNJyfGK39JPvhfc/XWR5kKWCgKDSi4+HAIcAamYdIU1pgekkwTm4cZ
5s9WJezEoItJCu8eFpMrfHUxzDIw5XKGZzPh2EaPCgrXBA6+QNcmyDL3/FK+z+TYHLxQNd6p3ArK
KrZkQwLLFlkdKFEt5CInmscq/Qb3y6hGGOLTIG+96l59UY7rwYtlCi8rk3Ule1h9vTGzwkCnNWFb
HLvMi/pWvB5GFMSsqM0PvknrSIqqZh+CjMQDUKA9ZQeTQUMwQyNvY+ueiDcWwieEdEUntq/Ty3AA
mYk7VAG2pg48jHSB8AUoxZ9f5dNzfjPM8hnenMNYb9Ne9HG/8ed51O26W8S1sIpUNSdTrPZWy0Lh
Qhzor5kpirVlSisa4XITV55Y3DAbObW/+OJ/GSsQGVantUBMzjdUphyAHXdU0KovSl0lQMLE4LJv
eKOdn/ypJab4zV3CzbmYuh3PXdVnvCmQZbQNTanQXYNBZEzZsDGrUxvZwEhcQhxf4Vsus36zwiCD
1XTseCcgoVd99+OAPmIlB88Yb2+lAicnxJtrUSgH2yuuFhB1ZAACEglHjYm469cgAmnUhBsJx8lR
IJUQeKh9EL+PJwSvyS9lbFOxCQ4ic4dMkdq5vLRgQJ//PqdWDvserlYK7xQfVml8TXJvQmplIKEV
dwLIdNcoeuO+hDH8+d8ZCuFna0ms8QA/nlPWjE1rCXykcmzLW9NvQzqcJjBe0ERD/OXfGAy3K0pw
pNjS+hWOnE2IOjQJb08DZtd1LcaXIMTdvk2z3fmhTn0rUjQuQOSYueFX8wLDpOpNRulGUbTsHikL
80Y3e3MjVi0/ZR04EUk2lvIQN8RaizlPe32KZvZd3oCbtDuwohcEx+FrSIVqV3awfc5P69TOoNgH
RBG0Ej2s1fWntJDGM53WGXpauRPP0OPqGJMw8vpw42O9nxvVEpVNwcVHJWM9t0GVrLQBU72wqet9
6Ff3hVlfApXTD2Id9RsTOzGaie4y9gl4vixws+N9OHSKgNs47XVtEPTLILOER6ydoO5I3XyHRJ+/
kW++3x9U1iWMc8gjZJiuq7MciTqAfaGA1E6P/XspzRM1N3l4OP+5To6CyyHHmFIGPc/jWQlCr48z
6kwg2lBgVfugvgHCueWpdGLtllyIRguPA4rOy5+/CbSU62FHmeDq837q7yTJXyATsH4v1WzQn+TK
T//88LTYghSZZNTq6fCspqXoaR0FIU8CFMZI1jP5d5QbH/SoprDAe0AlLBHQuTzWKaUsIDaRzz3P
u0JBRbdBO4bqspo7QDEgqIl8s43T/P5rEdc17Dd5U5JirhuCVV/CwOkt8Hxp1V0Zc+xfi92gDB+O
7lAqRAPncoPoLpur6G5m4H0AgCQoY7SFlyXZy7xAzWo93rLBejchXZF4gRsiT2QZ9/LVoULptxY6
ESKiVE3R96wQSi9pww/X5xmFpynpxGKWwISOtx9AUNDeBnLDNTTcyk5yEymcYRoS5brvSmB7cWMB
ooMnz+FH6bLa7JOdmucSNniRE0HoOB7/BikvnYXwC3qpTsHKRLUSXqmRln30/uc6WTy2uJi5mQmN
x8OIyMN36lLGgxZmupYyvOSAjA/nz9aSax9dKVQ8F7uQpRduLf89HqSO8qZuG/1HB0e4LIR7PTpk
orErJNnG8YYEB9IXfg0be/JddWEZFbIRZV11EQxafUOwhKj1jvqPsbu0QvMq6z258J1Uj915/nZ+
guuhqB2LdB8wyaHiCgN6FTwidCVmoKGwgvUxuEHtxHe6Ies/Ceite6IOT43KXuidH3S9Q14HpcdP
T1MmxViX9mJUh7ShGEMb/Y7kHn5A6s3mZLrnR1nfzn+NYpLzKspirLc6bzShA+SAmVoIzWkAVCIs
pVhUlBx45VuAiRODLWYh8NDoeGORsYr6dVFgU6YtaMTQZ6yhNB+40Lgxx9b/4MZnXkdDrTa+pvu+
MVcMBTdxgMSQ+XvEVT6asi2jUPnBG4O6GpFkFRe7TgpB3qPOSJDR9gNdY5pts7E7/43e7wS6s7Ag
iFNUm6iPHJ8vGAdzrOmQE/2oLHnFNiEKi+lHIy+dn6NRVqeYBwmaACOPRwRBfRvdrO9iIn0/P5P3
G4ByBNKsmHMs3SZj9VXGVGjlYEZKDdMi/bc0oueQQtBddCWMLauk1637NiyRYDAYJQK6JfSXpNWE
BjQS1Kmni0UXHRUZckYBsrbRXNVCVt0Avi12rd51B8RfZWeMYvkCldx0Iza++3a8kfE8kUBvmQuH
czXjrEJhPQuNb1YEA6BCZtEZ9WQrmzo5CAgP1pSOjS6uB0H2BRnh4HsyVZnlKZWiXeZ41Vn7D329
BRGj8hCihcJA+J+sYkWXpqMV6uNgY4YXglwuzS/opkAhVeNw4423mtFfQ5HlYtVKDxs7w+Mtr/hG
lOQkt7aeQf5umKDbpYL0sSDxOgqtn9fJYIG5RiLMRYGMVB7CtAllFNhgRF8p4rzVsFvD9/4ahu7C
Yr7Hc1VbrRu6OT39MwEYfa/Vh3ispitU5LobrQu0fciDGWbXqEHEhL81JJioQJTuggsN3RaHT7p1
0FeH8PXX0WkFLEeQhPhdPdLMZST0kIoopjG1GzVJP43IGewiuG0bhtyvuLA3Z/B1LGByMhuH5j25
8fF3VNUM6eeJ7xjG9WMHuQfpLGU/+8kByeKDVtQ/umj40UnY56j+51zrvo10oCeyvqpNLtCl36pT
LLFy9QtxkZtc6NbilbtGC0GxgJVrIpEvSrWlvGTovyaXeUOX8w7tzDzZJdGcyQ9owkW/5gg16g20
0onFX2xsRaBKACYQ3zteEL+e5Q75z94GGoaGr14ULvjh0q3COHXPH9cTZ+hoqOVXefPGqqRJDqdl
24WtLlwkbIgrktHu4yeVUSzOKEi25S48HqWG1urnKWeom4NwJ1ujsCtltKb+jbnwrJJoAdKE0Ff7
yMJlIUV6jX1UxPEPWNHNjdAL+sP5UU5tDqAeHAnqI/RuV1EHwEVQ9hms6iSS4j2WraEBI0QKvEAN
2iuxRNVB7sryUunj/svHh+aOAlUG1uP9QYFanUtDBrVQoTh3PUra8IwvgnAB1Vu7y1CVQzpN1++I
/VvYwPfbBOA87y3gSiTThITjDygMtHaEOka/w1Sr6zjJi0NoNVvdlvdLa9IB5NOJpsgDb12vD8Wq
18Uym2xoeQ+irj33qvnoz/plj4ILmq3twVDrj8FaCD5UJGXUAiizykB0V9ci/KOBZ3c+wTxFrOCb
VSIMfiglJdIdJGbLEM3GJqAJg0Rn/PX851x2ynGYMSXuLfAMtF+A1KyGBjwDmSxhaFMHkK2MfuwV
ZVh5eB1BdmjrrcrD8vPej6fSCgGTDHh1tXMnafbVQEYPpxmQO5DHLH5Kg8DfgbOOITca5QEt4i3/
v/exbGkHAlECVsrOWVfLQ7wGIUajr4igkeAkYiG4idpYuxJ9rY1YdnIo3uyQQNEy5MY+3qQItc34
NSIyg3LgIHOBiIno+VaUZzspniX9Y1kbLjMmdzWACrbs0qtf3djCCHfa1GBgaCPaHUKNvlWZYJz2
wU2yINUZgugJSpGX5fGkLB/A2YwGFUJ5mdl40xDGuZvqofYbbpiJFloZb/kMv1vH1ZDrdUwhAJo4
GjhQPUtXUpOX2JBaN6vSfmNy78LKKwwfiAPZFX1rfXUvhPMUikgioSU6Vd0FWiWZAzco39gX70eh
rkEXnkYnVyra7cdLiKpoHxsVLGUraTSvCvsZxSZ93p//UOvTRe7CqeJcsctlEyXS41FgZkl4PoF0
6XxffBitHtOkoLuYFKO3MSAaH/piqz30bkhWjIfLAtteUNvrN18qGcqoNBApoqaW3BH9cs2xila4
k1BWurXMdtGrm1rv/ESXz/82jFAUk0nTFtghgwK2PJ5oOg5dLyYYQbW7yO6cwSv2yrXsbpU21p1M
gsbxOKs7h2yx06uUcUr3x9fcxXvD/n1593x+Mq/vkXOzUY5nM+pNCPOPUeQ9gAIbLw9PukHmxcX/
xNE8Wm/2p9q+RD7fnp7Oj71+fL6b4bJx3yRfPJ9TtV4stYSD6gwOIHj7l3FtXH70Xl2v5HLg34wz
pjl6EDnjqPf+voJW/xVA86W/sS/Wt/d6lNX1Ah0/ToVlNvMObxAH4UAnd8qNs/zunbQeZTkTb+ai
RLWkxsv3uq68n4nz+KLtn79+3nLOfDX3PbctVmEXIHM6SRHDVB6wUwf9AfsrYpu3s2N8Qb/zYmMn
LHv53HCrkGvhWEn4YLjB+Ynoq/0rty//dD5vJBzSiYDx9uiuH+dZkzcGUqDLrFDAcigWOXgGOaar
u8/77437Ba2grQ+2ES7WBKjWVEorXMbsXR52HLDIe5rtX19uQvuucZ95E9iIbW5cLFvfbw2uVxDp
kNPl+03Oz3kn7nHE8ppdeBNd+Ha67+yN77fc9We+n7yKIokKhxJ64TLJ0Mn4j2qj+OkgzraxnOu7
ebX915AdVcCKKKRzaS+Idrv3oUIUdXfZJ8bWnLb2yipomEbcmPly0EztW+cfIrSSSxmzszxBimSr
4fxaZzu3gKvgEZuCrCE49tcCprf4NLjGDg8450vkRu6fkO4JxKL959YsX/PPcwOv4skQZHgJVAys
fJYvm6/FTXWp/PTvKDciu10+T4/5ZXSr3GmPGztma3lXASZox0gvlh2jsGdQXmB/9geyPMe3Daf0
ci9wTcd0tiDb74ot6w20ijSTnCdpsxwMGpC76CC5j5kz2y++XbK8xU62N+/xUwGAhiAg/oUtB477
OGI3iZnl4rJlMSH2JM6H4lpkDqpjfcocLPzumzsUrff1Xr2yLjZW+VRcfTv2apXRk5lSGiTkKu7g
6V/TXbgbdpOb7JoL+bBVMzv1Sekn0LQAVEdTfPUgiBGqjqe6bOwa9XdRgn2LPJU6vXR57cbz/fmp
rQMBaT91T4odigLIH9DC8arqbST7YarOjqC0yg59JFSVpTrCY22aN2KOugpuDAWyk0Y/HCTTQBfr
eKjUlPVR7nHO8mGpfyqsPAcPrKQbMXS9essoKh0sXgMLW3ZdV1FxqcYPErmjFlbuLaKTxmXdp40j
TnJ2G5dZ9gUqk3T34VWkgsOziqSdJqi+7J832USBUELdlHg1YjhZeuiyElPVNrtHrj7d2otLCHsb
aZggbzgKNwDxNehXq3OAG089W4YwOUbe55aD9kXzBfE3NJRqrVCSx1TqWwRfM6McbCrbjWCjjZjd
pfHkf9XavC0QEOj7/qLKdPkeNEmFx1AdlaZdivgmnV+Xd8k3PVd6Y7pEqQlcGL2r44VRMdHIW8PA
xFLqezxHhDSYiIZo1obu2ODzigy01o/xDofT/rmm8/graKzAdCW6g/MuLhV9i+G+zi+XX0lhf9De
QuoVH6PjX0lApCnCJX50sFhIEBpWZBsziuw7hX/ECIayNy+nUubajfpxI7V9f9gUPhrwNOrBVOiV
1e2EkqswTLBDnLo1f1SAN760iA/dori5hRI9MdLCpNFpw1NVAMtzPMmgWSzvLHlGTi/WgVLAdXKL
KUYtlD7Vy/mP/P5cU8Kk5oVsAFwNcd2SDwxxzAqkrBwDKRyvrUcMnqpgo33y7pHDZ4NVqQDJpIHM
FbDM+M0RC2hOKPHc9Y4vhL494ihqx1mg2Gyo7DLq5sIzUj/1ZDFWr+nmpy9aNkkbEez90eN3AHez
sJWAma0rbdPcD0FRcbpMtJx1Lyh84bOaiGACrRYtnAvki5Fy+fDqLnEMgg9QH4lK/fG8My3MlCL1
Ido3BQo4k5rsssxQDh8fBXDz0iwAcwBT9niUYOjpTU1xj8wLfp4oIaEyjJn2h9dPFRUmIlFZo1f5
+o3ffMNkUhKjBRjiREOZX6dqI7mRgPrMgHqom3Wjv/vorBbMBohKOiDsHHW1Z+RJbFK8aNGHn6Pg
Mi6E+cLHk2XjkfA+oJiyBmeTSdFyewc6hPVLS28yGwd/2NwVRfRvUkTaD6KpCZ6ZaQPKsGPTX/hC
8zck63/9Gv938FLc/RX2m3/9J//8q0DsaYGNrf7xX9fRr5pv/2f7n8tf++9/7fgv/eu2f6nbrn75
x/Vz2fxj1+W/n9uoyNd/5+hHMNLfv4n73D4f/YOXt1E73Xcv9fTw0nRp+zocv/Pyb/7//uE/Xl5/
yuNUvvzzj19Fl7fLTwv4tf74+48ufv/zD10DnGVymVN5Uzn8AHHf7IJlvL//5ZvnjJ/zf/9P+vKP
m6L+s0iTzR/z8ty0//wDwNJ/ALchI4FSSaNy4RQML//9J7TuLPgGJnCI5U/yom7Df/7B44S/pAKO
NAmwr9CZP/7BEfzrz6z/gIoNjd4iTMDHM//4r/U5+qb/843/kXfZXRHha8aEOXv/c+GDY8UnlJ9E
jwh2BRCkZf+9OTWpGZjqAMbzqbuc0Kq1m2/zx4Lr+yFWqRky9m2NgF745Jpfguf+W3q72FXYg4sC
+puP8ffk3k7m+GJ6N9K62p0aRpGA/QifCq8+3KUbR3F1S/z94y2YPYpGkwkBq+O1CrDqxrhjCJ8G
B8JqdzM/IXj2WN5EG5HlNVl991HeDLQKmCq9gbiUR1T8VUcJPdgPxg4xKOtnuLugsXapXbaX5Sf/
rnNRybuY3PoGnXWob665Sy50t9hl1k4yvPOLu3qVvZ/+KuClMV4rMwirp9o8zFhcHnbFi+V1u9Yb
3PoZidQfo2rr0taqH0fA98MuO/jNDg1BjaF8y7DipeTWj+PFfBVjTv/UfOk/SZe+3dw1Pa6vFAsv
jcd/Y8qwYCw4m0BiwaUej410JPy0uA2fpF8I7pm1XfxAivQ7xlfqI3a16m2yi2RPo8/68/zIxw+N
vyb9duDVsbTkWq5F7H+eENZC/Uyq7fnrr+JwfpBVnfL9KKuTiUFeaKj8zxN5MDojiCRWNlBm1DAZ
UF2sEexIcPqtwuUrA269vw0aU8uTjXzn9fd680n7qIjNXLLCJxWD+LxpdwEPQm8wkbgvaYDaKgKy
Dmoz9xlOmUASLxQRZfwMT7xPBiLSDsJ0SO/1Xe2I1Jmucei6sdokcZPR+BwL9Q8hN78mmRl7mQ8C
LJLGfS4Lf+IYGR6MwrBspHSjHQIIbpI3T4sJgyfN5WZRcTml52a5Che5FBrTiOzkk7wXbtu74Hp8
wCDrBpnir9NP6btiFxtt4lVB8b++5/+s6ypu5HEw9cjYhU/KZ9V0JJTEbNXLPHzXboXQMb+Z8kbA
VbbmuIoJ/pTWfV1J4VPlZc/VwfcWkpY37tIr0TF4F1tef4dTo5t5qBDiTYiieOBZJqKjhwjfaDRa
D+E+vWgO6Z5/Tm6xIvz0sZr/36sCMVJfEjUetatVmU3MGNFnJm5dzZ+sm8yNf5w/R69wz/WXpoPM
nSDScQVAchwmJiS3FbWOoicM6Bx9X/f2dfJQPNS/lyeRXTmC9wuQefXF/D5/Ct3ptn2SsBXwoh/t
p6m7bs2dfjHdyZ9FwnnpTE+YzXtjbKOEh8L4Tvo83lUH0bD9l9ixvuME9rtWcYDz7kW3uut+J3c+
fZ/hE5VAjEns4I5y9VapWjl1s76d4Wovp9jvii1uSE+a3XnhRe/mt3i37SqY+vbsit7wIKp2chl+
Ni9Uu5p21GFs2c126k/ofU74A/tk/r/6jCi+bblbD9JVZfavT/z211t94mmaZrTj/PBp2sdX06UY
Os3X5NDt+0NboEGPqeF+vJQuxavwUrmzrkpt45J6VYM6twNW5yDvy0HsfXYABegr9TL8nrooyTv1
p+GO/o9xwF/4k+kmzv9j77yS4+bW9TyVPQHQyOHSCN3sbjaDGETxBkVKJHLOmJB9rjyIPTE/oKQj
sslNlnxlH++qvySV9LMXemGFL7zha71tXItiJsK/28ppt80+XNW78SJ/OL//Pl6kXrRKndi57Zze
Vb4hkGYhtWjH++Kr/KXZoele7ofdZwXm507Dm8eHpUAcCsoeYMLrBRzKSSSMchh9bd3WzTe17Opr
6zt+1G6+ileGx5mMC8Tl7HVn0Y/Waa8D9+njPfTu2bXwB6hMLtQT/WAG5TAQJlOPo6/RjXwjPwpf
1B86JjzbPPOwfoRNrSlIRX5yfh2UkH4tnBejHgQXM7r/mpJn0dd4VZ5pxwLtnpN2HW6H3Wdb6NOh
DmIJ2JGlhRkfS+QUN1TUZdnhq2iTe/4pB2fhfTyfz02WN6/0xTc7iCAqxSoSZDSjr+ra344uzMxT
32nd8WR0OZBOxwfBm76Jm8YlfLSHTXOZuGgRf/34Kd7fmC+e4iDCgNmK7G3Gl2ZTrod1eTyv04fw
LHywToOt5ileuYdPEe/9UzxOp/XHoz93tN7MAb4sz4hi0zrseOVo6UqZzxx03uymbnyGLPcudUM6
v5FTPuHs4XYuXYWtvAvcunX3poNw/ccPQaX2nTgAjg5EN9Bi+pua4NRZQVmozMHt5gH/Ffv2cv9w
s4po4OcuK65x+l1hP2z2D4a9W5r7kps5nmx723VJ1/F8o9KqO5Md0cm2mX2rr+8aO15l6yvOkHD1
xUuc45PQXaFrzudtzj3c0tzefrgJVpeZfeZvuIWd1Y42d+0ujZw9yvxgCO4u9sZqV6zvLhL7bOZn
NXuF26qrrkX7Akvrk3G1P+tpSIAQcZ3UdtaTe/64Ov/25bs3nZmxLXszDZL9mehotkzPdNe7+vZs
r3p3V3RP7CeUrOz9zZ1b2Vc3FX/+XruTc7ZHU3yT2ceFfZXajG8jtWrfrvyN4GXPEyCtdCd0+VTA
DhyTj2d3eFXbF4Wb2Zenk/1jfzfzFdyd4Hpfzmi3nWAZRavbXV1sb6Ct23u+z4/ajlbXxz+ClcnD
pU5pH193ju/8uPW9mzsQurSTz7Fj4KS9RCLYKZwz5nJZHePugfeBfJOd8Z1xg7M3mn2xv3R7d79p
7av1aN9N67ud8wOTIf7qDsFnpnfm1OQut3jyZn12R6ZGzGU5q8xZY+m6Svat/UXnrU7nOp9C49Vl
3634/Nb2VBuLkuUP3z3N89am7YxbxXEuve2pbifrzflqtL8dX/OoirPunU1jn9OXYt2efD293KXO
qX1+MrOcT463liM4lettT7belxPT3lrubWXvjjv7svY2mnfCIA6Rlu34LK+ne9NtHCLSmflZf1Nt
lRV3Hnjt1rQ53vedfZrb3jFu47xchN2d00vZPvZC+8e80phQZfs9dNfDStgqW1te3dun1/SsrgL7
jubyWmfivC/8VtrbYHl3sX2DG5oLW9cJ+cuTR8PxtuXa33lbyVme7LFwVoAYfLd39LPTEwbiOZ3S
2Z9Frvfkudv14xLoeKc/9p2z7TzLvuZAE+3hnD7k+hED8+PK23fbi8nZ926/6l1p1brHiX28V3h+
eXvD7kbknCV71buryZm82r2+2Z9p9u3xgqrpXXMtrr3j1jXsm/3ugidPXCIyrwTUM9m7zju7SVy7
cJ8U+/L2Byt52UaG/ZS53vH1jeOdbycW4On6G9OX2U83x7eDzexObnx6f4IcvH36LXC+TavR23rt
xeSa9uz1nrAuXLAFO5/WJumPvcbmyg5Wx0x2uYWo5fKpy+d1juVqrrA80LV3zdO13tZ3Li9uHwZ7
N7oNE4J9nIMllF1vrm5E3pi+NpnCC8NNr0U7PS5P623ufArcUZfY780p++J8O8BayQLQULXifDM4
Xm6F3e3sPuwbVs0Nb4oNuwmdverITH3hPFytAQBvvlM2qDZfTftkiV17r1opzuX/WVQIBppEmso+
Ao2vo5oy9iVMMuuIykG+ET20O/11uQmQm7mM6dsP7nCmH2O/lnuKk7PgPj74D4Asv2KLF8Mf3MDo
z4e6mjdLTChf3BWn4wY9XXuNffqpf6yf6atym5xVn+T0y4cevoxFxYJSsU5h8fA7i2ESod42RF8b
2m5eqPnnloz/giBV9zmSLhjilJiY4LT8WZXvvVWwsLn1JZ/X3jSFsswsBklg4MGbN+KT+aR+G27l
WzKScm+cC1e/0Bh/VZ3+713T1vdpdJ//w6b8fN/9o3j6x2VL8blpo+/NYf35VQV7/VgsNd03/9P/
hUXqhb7O2v1vv8u8b8rSl/cUd4X9fd1Gr6rbv37wZyFa0JUjGPdI06Gqqci0KUlTf1ail38Cyw58
F8UGeIDykuH+KkVL5hEYShNioCijQcWP/WclevmnBWcPZ5APXtS8fz/hr1rtz27C+4Xog/Ii2nJo
QeNLgvzbAjMnXX+9W+H2hnSRVcUdMmTza0nvbUurbjRuu6LEdktIbL/IrzrMF9wyDgCjpGj9l13W
OYIef22jbnBUPZzcFzP56zlf1pSfa3x/dtTzc8HTwIWG6A3C+HPy/6JYNaTVKOYaTlNlMmCcjDru
sVaLuy6dHsKqFDwx9e+EtpXsMJ3Py7I+T3JwTsA1byasyTZGusaBWXBrSGaSVHNh0Tpv0mCPRx92
aFgA2UrnU77MzPN59hvXGIzU0xKsvWoUllZukGD6YJkY+mGmVjjNGK5BVWNwTFNeoDPqAWnflXP4
i3XzVxvsrHzML9v68bGls/Phdvp/twX0TBX+bG/Z7K3wn/+RPmbTy77P88/+3l7yEdxYsldka2FX
A7z/s73kIxNaJrQ5VLpQBDNIbn9vL7pDQEKWhBfl0AUm82d7GfwUSrQL34wdsWzKv9hfB6W6ZR3r
sCoouJKHAGJRDqAJTU3VVOhwaZxE/Hf6eMLtvhUQgImvlSpfi4G8rlrj0Yr9K8yZUpsev+DV9bg1
utZyWjm68k/M2rRW8DFvB5yo3dxSNvmE90jctTctuHInyYq9leLkISSjE7UCmKnep0uBHzA7WujX
Bi42WHqOtTcpY7YTAUkkvvDjecv+e+UeNC9R13lxlr25FZyuvv/n/7gvXi7Y5x/5vWDNo4Xohogo
vLfnA/zPgqXFCP+WjocMUIyuIIf+7wUrHwGR4CxEEBSgBCCQPwtWOuLjYCRioEUVFCDK3yzYg7hy
+Wiozlwt/MoVgyvK6wsBYS4c1GZdduEXCD/mqg9Pk3poy11f1uJx0st0uvD4W5Wlqju4qX/DFjTe
9c1oWDjjVP6MykHlTmYhWWik9spFJOijg+d5jUP30OSofZVNfRlIfb1C89CCzR8XxrEEaSw9ziVH
eep7MdrMee9rXmEWjhFmkdfHiEfs2zDaJTWVxUqI5m/wzQAaaNbQGJ7YzK6By9exWkiZ5uBACgpt
6FEEx1hiqrFw7etghU5A90kEttyPL+8pXtYi4MNkcHlqzNnr6ermMPbFNpddoUu3eLIOeMDoN2IE
GCnqh/InIfav9th/dXAA7amP9pdd5PdR/fh6e/ETf7YXGkfoiaBcyB9ehVvmESpSizobmCMdaXXK
Yi+2F5LIsIAWfg7yPmzxX41/ST4SAUEZvGPwgHDI1L/ZXs9ahofrBT7ToiNkLYMdpG3FJKM0jleD
W2at9DXU08LBXHaEGhHXc7y4x1WepWHDjKnfzXIiXNaqSjkp0s0dFjalrYrzLc5+nYNcnonMhtT4
34tGBOSJpfqQeQNsAXvQlHDV9MLg9NFMGS4X2++qnOjXEMNxlR/q0fqWpLm5DzJVfxSiAJdBH0uM
zTjKuFWPianvMSDUV5PZT/bUZeGKiZGB9RSD/w0s5nz54h2+E++9TqCWUwfwHDAsxJyQXn2jplmn
wSxpPs7uTV/5HlYohZtS3vc0TNNcdHWLDVTB2ssE7Zew7b+31Au8DXnpi9fx5spa8DXNP26ixzrg
94c6au/zPKq6x+bVLls+5PcuU49YephYLOgysMZL6+J3UqMeoS0Gppv99DO4+rPLzCOsj8G8gZPk
vnq+337vMvMIgXUCMhNBTl4/++Ivoq7DQxlcHTcktyErCt7wc1PgRfIwzXUNPEu33EatS0cd0EnG
MQuHvzX5w9OLqXpn5RIpvroAlrGocix9sKWJcyiescDR0r6JfbdFfsCe8brz9EosPStsbj4e6aBf
RCy5DGUibwtsCU2LQ0jyOOeW5Ud8rXkInVyxdr15k2fj4ErPEMK6jgBR9hud2A4L7fJ2MkYXqut5
GAXFXcbFGnwRoEh5mpCJrg/Z158s1AIT3ChVJfPC+JMkbqn0vDzrlucFgwVmB0o6wINl0794DXiC
g5QbJDqPkxLhAVcBLxgKMqqBwLSUfJxrAft5H8/Sc9v31aiIw7DCFkox+FVAua9HTWG8p92UWaSr
JtbxVXERVP1TKlvphT7W+8HHNicThmIf0n1zRkXy1Em3MD6lJIUWqluVsRtF5kWotonDWnaUBoWt
oNqXPUa3ybCKJHrqYErRFp4Xn5gsxw86sO4mTbfTpCwuh1q/GImIPBya8XOE6Ox0uhl6mhGtE/SL
XD8zfFsq8W+sUT51M8zem6JMqR4JjjLiRf7xlBwgTpYkZPE8W3jPoHqJL5f98uJF1MMYDFHS0tQ0
u9GtDSIkZUp+5GkWgdNQDbdrgtusbXWH2+RE9K1tSmJml2Wgf9IcOmg4/noU9gkxE49E8eP1o2A3
Z6i4ilmuaEV4/A0ZrTD8NgH+mrBNKpCqaQp+IQIlEkqqLTVt60xq7Qxa9ZXI6jOO/5uTYpmZP49j
HES7ltoVRtLjT2cJZYIrdhW4vVITyXY39cB9/PGL4FR8vSEYjXUJppS7H3HE5d9fvIcI+0uAP5bp
VigU2tbQ9l5Q6v0nO+A5hjjYAcjtoc4JtxkAsLgcWS+GydQS/9Kox3Qv9anzji1K2CMdm6jbZ8KI
L3o845hpKtsyVARsdLTtZJQYDNu6EWrHjZ6KTlgYzRrt9S+lIqO6mfbHeW78UPKOir2171LJ32O4
EEAx6VZ+LvceLh9rQRV0vNkaAUvYU2WOeqcKretak846v1F3pQ4keG4SpBqDMLatqCy8RQYQVfL2
VKIyL0XdplrkpbG6rd1MMNa5GWYe0VHtgAS/x2/qR5IP3wLUdU9M+G0C1RzXHKG74TpkgKC6BuQ0
I5pQSbZeAM1lnBArO4C8Vp9/1ux9dy0vGsbUzSh0M92v5zkc02rQk9RyjTSdvAmqCPwDbIe14rjV
hCs87oudJIb6Sp9CAYc9l/otTT4NIA4/Zn+8tg4jqGWPc+AhELSIwIJbfv0whlV2ren7pmvUAOWU
ZtCRSC1EW/xuDXbZDJClw1b8ZEG/OygqGZToFLgJh4OKBJwcEgyaB+d921qrQO9bW62r/RzVBi72
ccdq+/bxN333OKPuSXcXjQyO5IPjLB9EQ+2rmOtd6zYNgbtnTmOy7pnTohfoxzXdnVHMgt0Xxt0k
JtEOJYFjswGN9cmTvLn8mXQYDERCYIyRzjg4zfxWm4uyCyxEePC8njIRLoOooIZnDJkjVmHpzMiM
ORWl/61fx4AAmtb0ZEM4LYlKtqbuCkVHvD3W8fHHj/bMGTo8BFiX+ApArkAv7+CsSSIEPED1odqY
fVOMKj1Lp9MpgTc56CvKaRKbRyzXhapsFMVB5H3aq13CaaFFmI9mGLInGC3ip9nbkwz3qSitb02m
kFo3YebEypdIrhsnxFt6PVoznwa5CfoS7rhmZ/t9vK/MwfTKTPg2RpMbWHWJR8S9LvbQ6CdWx5ie
JEN8bGEhbStCkDtdEcXYY5LhDHp4j1qIaCMCsWoKaaZee1YZOVbUCK/aedDsBLHqqFgLsZMy0UEw
xq4+VSAp5iDBzia9iBL1E9+c924KgJN0eJaaImnk6/2lUXXO8QQ33SG2AAl1ghOYrSe30XUk43b2
/Pb+Kin5/6EKjGrai2X9JjH52WG5ifLv0AqER5h1j42wrh/ze+R1D7KT5ZN+ZyfSEUI26ETCklqw
/0vh93d2Ih2RFlCsgXsA5omA6E92ohwpZC7kHgirLhpOL0sASH4RyxKzoCC/NGP+IjmRl533cmeS
+y8ETRgAS5SKYczrleRbCMII3IOu1Oc6vP4Mrx9bRxWkcEqrqXAibhL5Wk0U5SaerDy05aExOV4h
BYr4honYIQCCLmR/pWp1Fa9lX4tv48wQbfTZi5MymtrQkQQ5uDL1DADEoHSXgCWzyevwrjmOG/mT
+FJeoqSDb7T4pFCZpG7OfwdnTWQJ1L5j6N9D1DRuQH3jXC2Hwo5jJXS0qWlsv2mMq8ZqVVecinQP
tVK96MwyWc+L322jQMAaY+k8pnC3TTHSxnNAuk70QPP8uZmO8Sn/TPniMDnhLZAhLu6IcDA4wg8i
P7PGckaYgC9PSpat2mEevWDIbgYKj9hIVYXd+s3w2X3xzkRxXZkYsiE6ixTiwc3FS7KUgnqpa/Wx
fJ3E0005tFhNdLLlFIZ6Juu1vooVUaenZkTIqefWZ2jlw3Ns+d6gwGl+sAjpShy8K6Mqh8noeYQy
rw1PV0K0K1Qpvx0lpXNSLTT2YmPWwB+RwUHAWPCSSR4da2oFTyeO2YWRpNhKmXwvs0GwY0X4LKZ4
Vk8+WE26yd7EAW25ug5VPmcjF7IuN5gk5Sbq910PolMY7Z5mX593dlUXThqf6Q0gGnHcypl+gvM5
br52LMAa9zV3AvodZGskR5y5M13FyF3F+jYBnxLUr9ju2FUjrCLrsu7UT4KwdyaXGI4aFkVMZGoP
Hx0VvjzPZDSEG6GQ7HmsM7fIjRB5oXmwsT0vNy+Ow/Ofk/KyTfqMon49V4iTYUkG6ZVyC3WX12eJ
qfWq1VlS7KqyMK0GM92JUxmvCxIrL80Sfy93ykOHn6ktpsXgmcnS0ByE2G6kTrDNRtfXrd9/Rmh+
Ow08FW05jVorNZ1DYmdnmXUqdjyVVY899s4hULWyrY85YwvUGbvG/fvr8r98WXzhK/3rhunPGt5V
Vy9lu+WqdO7/+b/elPCWz/h1SRpcktQClmx0OQWe9W1/XZKGfAQpFYklxNJkWKpLAP6rUC7TbFpS
5kVT9ecF+p+3JP+0OJ+hVPufNfS/uCUPMws4dkgXQOamHI9X9WFmMQmT4IftHKxkJE1vpkyFjjOg
dqmnuK+CQ3lCE7W8UaTi/sWsvbOjDiP653EJARY9SnWRHnu9oebJyIdSEIMVMye7faPUX+JmrJxI
zLv+k9PiMBBYxqKXTW2Mth/p0zIHL/J0prKDtT8FK/iAlJqyKFg1uvyZRsPyxC+PiGWURaUeu6Pl
hR429JpGNTJdYhTKmJnXNtmwMnwpOW5iLd8O4ZidCAXQRHVdN0O2+Xg2Dy9ZBsZdEMnmheBNcnqQ
lGpDF8xmytgjOoe4WaqIJ8/7QuyilVxHkleXYCs+HvKdF4gyP8cv8Qj4s6Vo/XJSFc2P20LE1xt+
JdAzLEGZ3nh2tEoLP0kJ3plZnaYQjQ++3CKI8HooywppagqC4OFlGJ3L/ii61pyjI6QZyU5opjst
EXcm9lzHaatbn3zPN0f/MreELc84Bq6b50bui9WjC03C2PCRy74wnbA05rUIod7O+tA8zgapdhWZ
ooiZT90qimfgmG0vuJKJ/vKc3JLN8kNipH0yJ+9N/+I3y5PBvkW69/Wc0MUJMUZTBPAxqbXSqxld
IEtCdjzqPnOefm8G6PNR7gVxxyF2aJiKrcIQpWoUrvrAKnYFDeOHsDDTu7yvtOuqF3vX0genFON8
0yUnQpVRf+6Q0owqXLDnvp0vEsmXPqPDPhvtHGw4EFVkIAijLgZNh4t+0fprG5Wja1S6yK5TA0cZ
mn6FG5UW9LDKTM0rNA6kU6WfFZjkwwR41/enU6tQhu0gD8LXTh/5qUlKwTZjXuUEeV5WqMfKqylX
DJoNWeA2tameRIHwkCWj4oRhaCDGMUbpcawP2iWseJL8j/fWAbiS+5zjg94qAIaFj8u6f/12oTaE
8KZ5u3VoJCutn7udYcUZEtuFOAIjLkLxafQL3TYnAbNSRW39JXbsZbsb8xI0yhhO+2wUtNYpKQJ/
zbJGR9cczdrQk5Tpswrds0Xk61fB5UU1iP25oMkOzW7HytemYtR8by78wm3ruIM7leeg9rU628Vh
IX1p0lBC5yzLu/0cq+Z5LHdDb4OJA/kmVT5GNioyOjy/3MKbS5qWflLKX7SyJVTOKAu9aJtqcFkW
83AeYRlwUfuBH2FXNBq7KEy082i00i9RqjlBmq+CSDRb1+9adV2FjbxdDD+/RLpvjtTeqYMXEj0Z
kpD5OsGT6zpGCuE73oLdSurqvy1HI3cBc45mN3kA3ZLnTsqLE0TptV4LFNX3fCXqr9NyEim4VtrP
4OyVnsHLGPXtLbeMgjALJhEAqw5vOTBysU+tyffQgGncQZ4ei1L/TCXsbbiwqOXyXdATAIF7GHEK
RRXNlTb4njToravFs3Fby3gmBkEO+6SHzNuVQ+1MdS5/csW9MzIe7QQD5HTcAYcAyrhprSmSGyiX
Gs6MlL8TJxySGWMW3BMD43oI6vBGMPPPdJcXiNrBvb6cMSxvIgiKCIdNzjrUIyGMFQT7C1EpbGU0
/Rulr5t7GedZFQcG4I+ZJApIkg9ZgliSCDduzGDhdbFcNvZoGuVJmIjTj5imT7V0YmSfUwM7m7S+
8uVY2EFUVq5mISgzW8/z8IuQ5Nl3PRXUM5T74vOxS/z1xyfM2yv158G5aAwpy+J8fcCMpVJNZUkD
KCytfqVCTr4stepLk7Qc8MbYraCxnQKYDdeWMH4mqPv+lLLhMPahzEcG+nr0ZFZVQRVr/EmTslu3
qDAjTZPXTi6UxjpOqv5skbHE03rA5jymR4E8UrKaU1E5z2R/8qqFAW34FHRDH/acPI82OBVEo7Fm
86xmqJysBgpYiuVjoGil3WULzrr0T1uZRszHM3nAfFvOaiSJUO/hnAbFhZLJ6y8TjKPUh71heFUg
G19mjhOElq1oFwI8ae1pqKFngJHZRK2v0pSorM2Y1cW5XzfBzf/BoyyWdBRbFv8b4+BRxjxVlCgp
2CN1gsePCISuR+/d1pWu2ZizJJwZ4Yz3iRpk5OYQeZPJOJGUuv3yyYMs0cfr+wA6GocdxfqlNHi4
vGAC5unQhDxIVZ9g3b2ZZ03coPsRnRCh0XukeOikSnBCE0s9VkpslRHoTd0ykj8jr76z0gFB8Jpo
xxIvHVorhoqMvRfIVa9qCuU6CBNzr7NTd42UV26qBsbaCKR77EinnWA01SdloHcOZQA3EqclhRYV
WNPrxVFUfmvEFaOPlu/v/cYyV0qm/tLl+qsy9n/9vJwz6l/n5VfYV0XtP/9jScmviof74DUwdDmC
fletxSNqzyBgsIClhvrsk/ynao1VECA0inYL3BAM2u+EXJKOUE/H0WCpJi47nnX2G1MjHtEcozfF
SfpLzeYvEvLDFbOkOERQfBDCHItf7+sVg3EAzuKBBttuGKB4kxl7wzi27ovJeSf9fnYPebFDaVTR
HaezRzMRFAe1hNfD1EMkgRdNfEfwgURHSheOXtr0GkyuoQ6/JaEqCPYUCZXuilM8St7cR4loS+04
nk1aHkGC9zWMKfUS8QpPnwu9WU0Rck62gjCi04SiPJ6UitqdZX2FttlsmuODmvntdhAUIVkHY9be
zI0aGisZrzPN7St5Kp0mlZpvswbPoJ7UINg1+uxznmqTcpFGHcC4Lu3q1iE2Qc9Hk2hUOTjZxtrG
T1uz2yAy3p/HCHJDsejL8bQ3K4sboUosYT3SuYKk76v5SZYHSWVTQ+zoZM5+qNuWytdzxMGanwZj
qAIHWlFxlghhdIPinRo7cqN3N5VM3dyp1TxCQETIp5MuNWJlMzW1upHjZN5OQ2TQ3s/kfvbKWatw
z0KyHYY+0ajmFEnYj46WFJMKXrCT7V5S86tsNmfBLTg9TkPSJkQ6By28KFVhSOxkTv2VkudVYPuj
6pt4EqTmbEdVkvWOKiQy9hqJ/JAEppI4mT6aPz5eJgeLkcYv9U56gOBHCIDQUHq9SpJsbGVjWtAy
c2MdN+Ms25YSdquPR5EOyvU/h6EKjY8Qtxf31+thptw3W6trBGdq8mGTRMaXppdkt2jVZod4ceNE
vu/vuCE6h20bn+DT8Jkq0UEp9fkRlioclVQgM/z6+hGCuPRHKysFxyCx3qdjrRxHTSSj+ReWXheB
0/74Oy8z92r/LdYlYIXAEZBaENC+Hq9VlTFRxVhwymwEOjfTCE7bJnGAf0ifxHqHjbDluxlLVYre
0VLuP8wmqzL0o8bEA3Jq80hYYyPb3ApTr8tgpuD2AE3LtZkOeawlSEo250Ugio9DkUXJSklj5WSc
k9B0xrzoz6qe515js9eiY6P0kdMOLUmmrwRV5JZsH1ioeFx54zAXu1Jukoswt4x9rBe/HHr+fee9
xJMuy+Jf33nPbdtH4aT7Hj1yvT0rwi2yb5TjXt529CyoJ2Djhn0M6JmXPdrlBiRWRBUVuVyV4OQ3
Tluls7tcCxSXSClRj/tz2ylH5PcAiKn+6bRxGesvbrs3OG3ixMXCgzq4SR8HM4XX+6CetNYv/Ybk
cVJW+hRHlteMQrnCRnxrVaP2PdO16nIIrfYkleoBLCCn+zqZil2kGfkjIETwhEZrTBf5XJkqKEF1
vm/NIDzB8iw/mXURw6a5qKrWRq23O5PH+kTJLPU8EWTrPkfU5DyY/PmLEEUSSAPgB/tmQpWyMlu6
xY2iF7MjZZO4yrBoz71Wq/qb2cwBPogdF0bqZ8dj+0tc6d9r++UiXRC8n6xtwQlryK5Y7jwucd1p
9M//6P/5P5tXa335mN+RnXwEARQjOmQIifBo+v9Z63DUWODEblTfIYot3Iffa904YhGjFQ1IQiWE
WyoLvyM74+iZx7BAm2FuItD6N2v9TcGSDguNcFARBJ04Xx9y1GIQA1JkBgghCW281ws1+aIQ+0xu
ZgTyeTwm6To0WfdaEWFmpWj4HoFR8KltDsaUg2AQ2jGz/UH6XnRhtBJHKbmJpikvbLPQplO5lerc
HuS5yqi7ZcIuHcs7M+jHB53SRunmYZU4oM3rRzZk98l99g5YDOlToK9L/Mz0GssF+6LIZelFYOXD
OLuBpkf3lL2lp1HShZMY95TItgTAPraVSxsBnNelZWYUTS2wi7cwnzb0XblEnpfLv/fQqz3EMv7X
e+gcuc3iH1+i769zoSXW/71jtCOaN4Q7S3Gf35ZKzO9cCOomwA0wjqjGc228aE7CjOZ/RVhzcVMn
Ll1y6j87BgD6wgiiY4ChF8zuv7gdDiMXjbho2XfkKuCCQP8fpM/oSAd9GjeZV/g6DZi5G1y1yQCD
ywZurl0OLbiiJrOdZOPSFLvLSElyr1TicJumFDowhYiOjaiu8NYzTQhwgnmip+HDtBg2hGFlOU1e
7aQuGVEC7K2zQJbEbZV+6tezxK8vgj1qy6AVQNI985EoYh4Ee0OpSpEvRUAFCr92hInGfOZH51om
No5QYXTQxdLfeYE/kxgwisMHlPgd8OSh61eANgSeanng+aWYgMtIn2Qjv7PEbPhk53OoHnw56oAv
Blq+/IuN31njHJl+GiydqLs6DjKK/NbVi3X7Trr63hiL7Z2BZCzy48vB/nKMtlOiPGyjwBNKwbTr
oRlcoa1L7+NR3pTyIFIAY6PFRT5MEn6oD6+HpVjMYCnd2uzAmqbprsisr36kra2uvu3r7rpuJM9I
WmmFm9lFZo7nHz/BQRayME8omS0q0ibOUQDrXn9Pveglq4wjwbWS4gQgSbKfW5LeBEyO2w/Dp73N
g8Tr53gU6AgC6TK9wdFE2qw0c+77bthVk0Nx/yHMgsJuApJMPzXOcktDcEVTL7Qufur16vLjrwuo
8+3iQT4YA0C2OPWYQ1yNko+COqt+5EVWuaUCfZoKs+xhk/sUdCV9Q10j0hryNVQGxa6N9EFV4icl
Sk9KucUxLysbN5kiHHTEOVwpMEDOO9U8rSLtIjOyE1PQT+c4eRIb9TSPzAQd9xSiyADKqeiq2JYS
zd9mVhOeJxK9U1LTH32KTXgtLl7hvnIxK4mCqEh0qUnVXeLrV42pXhS1dmGKjKwawXWsDCkklfjB
KA1S97lu3GW0ofVze3kMApXGDnLjClCFYpejdKF2wYNPq8O2OvGbOcUW8Gn+SUtk7VKkL+DpcopW
cWjWx3ozyk4YM1Ta5GSJk4zzC/2FC7UuTDdq+GiMME/wRL6IsYr5+c1kVNwnai47tVrOvEhIvFwA
BC0aVbLH1OAW60i+lRGP8z6fM2cYsZwXilaGD6mfVgpA31nTv1EMzb+24IbdqW1AzUnMnJCFMfUL
JFODnJKt7Be4WFXZg54ap8jKn2pAAo6Tppj3adJZuBqaV7qvAylL43lvlmoPyRistqYE0SqP8t7l
5jmVtJyeOQBMexSM0Z4N5aJMsgcUz29kIL+uZTS3fhamOGvyCFKUT9fLe/WN/CRuDdNOxzQ86yzf
w8JWcroSEoJWQLzqKaF4algrttrMljMuk/w8jaPaIMpmVqYbtsF0bQSK7IkFkzAphbXKpdxaY4pn
OWZknFphaq21eprW1aTj8xBGD1R/YkdJWnIUqs12YA2yB+R9Xg2NQuen0C6KVNd2hclSGOdR2w1M
Q6hn86rGMMGLZ2va07kcIVcriaslleyg4zrafs4VV1XpkwmlTA6NzfOzp4GBekFubPJs7p1inO+H
Xn7SfeGqGrtyFVKmssWZL9lX4ZM+BfMqCQbZCZrJcghG+8cu6lvPjKcKTnl6kelRsTaLUfYihedO
rGheWT6y2HEu0s7TEzeSrBFu0NC4UsM8WZDaVkqcT2vcd1k1eXs7aywAQYuehEDN1xh43LajkXij
qRN9CmnpGBkvM4f76jSQT5zUki6AJsgLUVt2hBjshPC/2Tuv7biRLF0/EWoFAv4WiTT0pERJpG6w
SBl47/H05wNV6mJmspmtvpszs9qpS6LgInZs8xs/v1w2jej5i4eOP+SX/ONlu3dhUrtTD7i/V3T8
0kKfvxqkmztlyU+jZ5Olc/Yc1XTLBvVK+sNNJZz7rOtiNxmb5Kqiu8gYOnO2kS8btxv0u9nvnVXV
jLbHWPE6x8F1naeR5ba5Ax+GzmLMRpJm8Kw5vJipULmGXz8YsrjUlfJBUXhTk4UCVKN0nhj4YCpw
2pV0QuU+jszpKrTCydUTLCKNftmi1vytp+BejbZ9L+YZdcJMuaf8HRkG2vdagCJ9kz7nAVuWov2+
CVVlvQTftrUSqAs1KGN5h8IRm5bmqJsvC19A1kG42F+D4B4RrBhg0BVK7mo6IWO2ULIoo3Y8Z/Bo
e5kJH24OROuqlh5ea203+ys94HNaDZ/GaLhJoSjxlZi5pyG12aJl+mxQ8q6MLOxLF4D/Bs8N2M99
kX3L5vAMO+Zo5WBv4DZx/VBb4XOvdQ91Vj+kxfLuAUqvLLMmKFusEzvkvgs7/JlGFV4kyz5ltnef
pQJuaGxHboBw4Kou6mJX2j27IjB4bz2LxO6V+3FKWFyKc+4kabmxiyn50GM597m3fMa+wo+nber4
P8TAqwX8ATBI56d8Ie/SJFsgA5X/BOxqdI0l7fOdJTRWo3qpWYUSuUlmqFuIO9UaUN5wo7Z8yzno
xltbIwjGg5qsa1AZZ3oeABFABmHtVy2aNHwUZRdEte2ltfI0jUF4q9mZXMXE710nCfiJUTyYUa6z
bWCkX+p+U27UYJYf1DnylwU91Re9NRFptUTJXCRnReEmocFPAhPdZTq3rJrdtA3ExE1MPZE+0+7q
UBIXRww82gR/U9eP4uZLnYYhDeocNZ3aeAInk3i6ymx5cBrbk6EmHkZA8Rdg6sqNX4nyUVXscWvn
EFCUVLex1IvD5wbdoQ+RUJ7UKumwvoqX7xdjAur65ays5aDKdT9U+veyTIodiOR+lQRslj4FA5MH
QboeJ9l4vjrYG1rvAuWU9BkO3GW5BKeyYAXTr/1pw7vhpKofXo5F0sm7ZSy6zpuYjr9YzsXEry+y
JdnIbANKG+swt9gGJQFDm3seCCDJhY4n0Kpphhujb6OvRU4Ef4kRSWRei6bMPyp5/BykpX9eBqHq
toWMNoT45UxJ79MeMd/YhB22xONx7uQqKaKfXSlvS627qgvrmx6mjzmQsmRSQneeyRKQIyK3yBGc
j3sh0cVnw0lC3KaLAjAkIjUxLUZQXEuy6WKsRHI5jRaFig+yuxCQT9l0ZzLpP8ZNn20kYF2vHY3x
Vg6cIXDFxvO8JKyTUT7Y+fKYUoDxGdmPaVLNmK47OECEz1HA+0vq6GcZ8KfVatm0S4Lxki7kav0w
mclzFfM27Yh5kWED5X4/U1sqlP0KBntmC4tkYVIVIvOzn5hqGaVePs7hOrWJVaal3ENB4NgmURsi
JtxzZEUrGB3Rieu+wbGknwBoRgAVIDU/TBBH+h5dowaKZ1n9DQ7JXtuicqz3d36SLuTmPCUXYQ4l
6hRYRXFltspn1aoeYj3cWkkOBVnnPJ91jZQtiVeirtY5CDlEID4GAzysgMINelWDAY34Ztit4mo+
6vtF95Eh1EWl2uWGLuR5qASf1Kb7Hst0pwbAXJY8tE/9n2UdtyuUU87NoCJNS/vx2lDa5Dyb2Mu5
T+DWLPNsWHJ3ZkNsdNacEevXuCOW0LsmlEFTImTTJjeTDXPTrYExraC0kDWmDltygF452BMtnRLV
ISSxtHWnyBPqKkcFKoPAxcd2qbEZwizdsdf1VVFaJTh/W/GQzVHWfZqRpKnm2WwFP+OS6MnB+vP9
BfVivbG3orgk5BzkC5ilYh5yUDaCl89b2LmKly9vio+jnwGtne+00AnWTTM/drZ1Vi0UlSzVt71v
Xy/ppGSO6OK/LldtSwGAn3a0WnImMZACLV+5JhnAK+d5BDhHX42qLbfPpqj3mtiqzwqZ/qzK+kEr
yXS6mbom1u5GSOWuA192FUUlWRDHPmLR6bpv9Tupkzou6aYykzlkJOENVl9uJDkkkDmb3LAXLVkb
RctLTtfXJfrX0r6HBXk/KJxPSVIrO3Xgaze5cV3O/EkKqQdYOM19QXecJvOAn7QTcCYjvTGe/zoZ
qbmCgYNhmISyHoHzJdwihGk5lATWjLMYo5zRdZxJWRK7xqNUee7MIfGWdEuLqofEnNs1ybN/znx0
/iUK/0fdtfsi49/v6qb9Z6CE/0FihS82bP++4/ZLpHCR9Hjdo375od8dN/HXAjzgXwCKETJ63XED
2A/gnwk/6jkvAgL/9KgR+2BaT2ObxgRhmP7H74abjmDVgsVbQLC2pEnyJw23FzTM612JyD9VweJe
AcYBv7WDLm7adKKIizD3wrwaQxe8u7+Lp3zsXBMV+nswz/qZ1iXWZhy0GafDbvhiMsX/kZmh/1Qq
1q7Tpz73ZBk7mauPsvqiaso2r8vitk9GLL/axr5Egse5j2KtWlnkC9tODo43Yo/8teoacV8MEdSL
0rgLAqsymfeALx6BGl/EvQxvmoySPVSMcMVI0VoKR6ptuy7w7MwcXPIoQ9XvZtYZD/Qm69ulkEDz
Z2w+BkwjU3dscQVz50hrsdLI2UBGmf6cwB9VbjWpreGSvYnPqqy07zj/Wb07OEZ8V48Z/GqtbFNX
klUVKwnQqncLAwX7tO2NYqP1jX2WAioF4xnMD6YJMlXYaXFVVKL/6meVBVBwGA1XOCAeuskidCRt
E54VTiK/p0UfbAEpbOJO3JY0+D+ZVFvftWhuP2tKgRSixkh2Z0lMC8e5RMA+LTlLMP+rzhw7RmSx
Umb93O7DdDEU6QY3RCn12/sR+7AH5ywNzGXVotcJFX9hdL4+I/JkBq1Aj98zzMbxmL6JMzEptvdy
lT8KLP8bGLn0ZF+9/iNG7vlT9otXtBdHlp/5O45Y5l+LEpRcgH4vkyl+6zetCI0fiBk6Xwvxu339
LTr3zMcIJWQdzi/Vrt+BhFkXkYTxGLJcCHuRaf1B5/6X/MvrSEKnFk0MMM9QBoQK2nR/ucg2aTun
VOPNrIqqd81BRk92tOQ1A/1d7HiKHIWsBtLCh0IVSYcESV713pwwZ3VTGBYAwEUP4B7sejm6AkWd
cZHe8q/yNLQuW9AqmZc5ZjyvR81uVx14WXr9aceZ2fXTJzR8Zp8ypiLRn5o++VK2VpCvGcydh36Y
fZhANpQrNCFN1EYDO42RPkmxeMoAp6ar1CfzdGVl0XOeYU/hsxMY2uesRg3Ey+G5Xqa+LB6qtHTc
plx6XHCC/Bt2PE5KedLrxlYxOyfeVkaj3jaDyJxdqGXjZ9NWkCJjnD0TcZgh41RdDbriRg1sUUBF
9nURqMno9VIdfwT0YqjFq2z8pMa22DHwS9E7mNXkjP+bdUCnJvULWCb5bOENh+iAsKKnTpr14FYy
CXAiRJsgWredHGNcgDrxeergZiZNlEU7qmfn2Yqq6kIfBsNCDQz87UqUaYVquxanMRmSrdyjFwYJ
PypMyCzYAwxneTypvjuDGNNWjWbHD3Q+FYDYIcJN7kwFI91KhWbBWF4tghXoAuWrM8a9SuHqG/qG
GsZe11ptPRU4xS0iQVH7IDMt/Ob7rE+3MEv/Rg6FGrk+mgiaFwI3+apWQH9cBBNpHpRMIufLnvz9
AXlu2kxmb/d0rpDBQFGlNUag6Er0taZ7k9C0NBp9FdH4/9FX3UiZouGFTGO0jjdNY0QPvfS1dG0G
Cs0pfdJMd/TlkG+QJUIFoVZoga56P6zDjd/1+p3ZIO25DdtwONcnfYCsoGQzEJ5Xu/2NgccBPIjx
DeBD/oP4Bqa4gBX3dw9m7abg7402hgzzNe6q6B9BF9y0HEcnLnUMkAXZvkAeTZoaDB4OZg5ph4JF
rVpYhBjVLa2r2Ethrq5so1bWQHgnr62i/rLkl7dqLIb/U1o8smEESfPq6x/F+h2Rvo32Av3yA78D
vfqXSVoIOAEqKFCef8K8/heoc6ZEC/cPydtXMosSRCq2j9Bx0CMBubcE399h3kZmEaUGlhdBmT/z
R7LWx2uHI4NkFv4fWFLrRfX61exvtmtNGezQWuc94yk3KuguR4ntnBVTpPtuIJ3iyup75QcFZHuD
LFhwSvvsaKM4yx2AO9BfgPiH3EAZV0lRVzDs0S5MNjVBYqWHubqWiX+CcceButcCIUAssGGgJRKY
4BG/06hqxc/EYK4zVa08AbyTJBnd01ef/o2Nf/xGuc4yD6M0WNCBB5V4aKeikJ2urwF2ipsaI9lm
VRVFABJEtELfyCxtd1WVK9fm2Blf+nFpcr1/C4fNgGUCyXriYSX1BLX5fuxxrLyy4hjBuKmumjWN
AfMqnXxS9LTJtqNp5CtN+Mru/YvCazt6v1BYF/An9RHf89Ah2JGZX6WiNtYiRwDdLcIoFGeKnmrt
ag5l6aydUa2Ds7ZWh5kDtMrBBQtjAltCb/ImaBX9UzmLYXLRJzIuc3opZNuU2k9J1DqBmxZBELlU
HhpdnRkJvzKek8lF7E8aCxJlxNIFNom5AlBDP2DhIbVbJJ70e2EX2biNjFFCrLPiSP8ehw2cNLtU
8mFD79P/FGpR/MDHij/Qqtef7aRK+s1EWtTuslglnzDBIX8IJif6SsfdMO9aI0wztEdGGkSOMVXx
zu4U8zEw0Ii/1lIn7D4l+pRu9SKe+42dJypDB5NprSvarP9iDWGUr9VRd8prv0vlxwCp4GY1RVb8
aTbnTt06eqrjVwlwDohzDbVxnUu/ezKrWP2mBYbwhIlgCWTOaGT0NDrmoh8gUKajXlEZNaq9dWV3
aIKgpsdrZ1wY+jo4hdYImJ2ltDMyFoW2yWOlLDzaw0rl9e3YZZ5sW4lXWzFUoQe0KzjL6xmxVTPL
NIaHlpFtItuqVU/vJsQasGc2ru0wGu+DMhiwB8rm2XHHdLYv0XaK6lUNZOpblo5GsqJrXWcrGam6
N6PFsBVR4qvIms1IgplslG5Lm+WHQkr5cU5kHC0FEn032WTZz8qJdPxGpnGMoOom/W1e989FHE2V
iw6K3rk12D/aevZYffNbnxmo0qi7Whl6a+3rbXSXtlZ46SB2+VAHffhjqKMMwyFFwGax7Fl7SLW+
2pZN2m4tsriLDGpNfxErjv6IjH56S0WJImPUSP087xxA4taoyatxdGxSqVl17noACbVnRqPJmGcM
5CagVYishbSatd9OlbkacqHPqx5H2+tRZWC/0rMxVz2n6KIlO1DCz2XSgxxPkxT3Pb10uh2SYbTS
UzpVjADtMf6cofmcwJeLrMQ877oQaEw5V3p+PuqxP186yRhnXikz50NkOYx/QsXJsMhpknnbjLXS
r3BrNvCV8nPMDudOmWevCQuz2EHWDJ71fjJ1N3fSuARtWdrmqqWJ5lZOEX8rca/NVlo7i2xd0sCn
iF7GVDcM0FuQybjPtmsGeMV1rOf4TEcZoMypm4pHu53lt6AtIsMdK8W/m7DXvAmT2DJd1SiDT1Vn
scYZ2zQ/LIShbx2UtQUc0Ca+myK1DdYIR6e1J6Msbja2oRifdUVkX2s55j8dhmm264DR/9rMtv+s
BgINgtBRGR8YQ25WbqMnmdiVAKX8mz6tJ+HSwom0lbACnOfjtBhVl1ie4q0lRhwf6yJhn5BOObdm
b4StJ/tc/cKAF4C+mncBazBjPL1qolxeizbWgFzbWNl7STe1/LpSxOiFEv0JF9KbKjeRKErdk4O0
FtKAMz9Wisl4ok/b/MkIipEqJWyLeJNjAg6PQVOktil6qcB6i206BZGthShhdvWEUApTe4WUdk4D
mIVN3DDHzhg7mHY5ZNuu18rQVQaBziYCRqnYzuVYp27L3iG9V+HRuo6ah4QBEUmCS2+PT2NXK5aX
FFYp1mIsebLW0qgGOLWDYF3FtTZ4Yz+I8ByUR2KsECLUcm9I7PzJDvTsdmb1hmgih5JOeV3MN+ak
oE6e2r3/zenKWN+w3brHNFDEfaUYqc+OAJfmjobFOLMWcmCQEpdq4FEQ1/aKikiz0EOpE8dDBd24
zwqmj7u80OLay00mI+cDAn7MZpPa/NQBZGMyJXJEMX2zSdQTp9ohnufFkwCze5rlFLVHyqx2QQTq
8tRYK1Vn3KXNXaH6xnnM9PiDbvGu3j9D37oaZB4EEkwSMrLC/YN7LgDdm8w911FaKLfIV83eMCj2
ptdS/QpzepqW/2ptvpGqyEP0EPRNWo8QiBZ9BFKVg+vVdT7XhBB93TM+vQttMFpuaHTWyJjFmTvX
iHMNRdEwjod1DG4l/yRbW4FUT888XrdOBey70k0kMduq0a9ElzeGWwRaACsJYMBwpTlBYXpVisYD
4Jcgan/knHyW+/5zqMfPAZQdfQNANwuefbEDeN3ZUk27w80hsNdpNyjBSm9AzT/rYd9wEFEjmxfk
SqNkGAFezxtV0QBQmKVibCqi9d9A2j9qgP1nbfP/uaYkDiv3XyvtqB7adk/ffwAaKFmP/5Aalp/5
3UNXcebB2Z5++AujYYGm/katqn9hKS+xbwBmvQC2SV5/47zNv6C/LCKSTBLpTi5czN9FkfEXQ2da
XlRRAoVpND7+oPd1uA0puHQK6UW8gQtRMOwvJ5PDwpm0vvPGjMhfy9ktSCA81LFHN5Sn+MfHDAou
Bz4dcxZE1og0B+k6bDS/yBLZejXdExe1qEUuUXeGr0E2defz0MBCi+xYpdcdWOH3optKmNK1pp6J
ZG5h8KmRwAnb6uRjLdN0F+W+8qEvqolET50YgcHfXXpeRpqsYh55CxmvhjRriE2Klr2kPxWdz1OQ
g7mV8j40kCpdIYqxihjT4cKSiTNGB0iDc4S2nTcZVoV86USylc0T7bPJ75O7IQzthEOjj+9eLZ03
gpR+uLmXr4HMGfhlKCZ8lIOCSoFqr+bz8nqctPqa11n5yRxMQ12bCprTsrJzFDPH3ircKVe+8qtF
UERP/dZV8tZp3CQORYJrAK/AwioJmyJzGdc1Bdg/5nBIjkVRs2rTqJ44X1HohK8CuTCK+y5DCb1X
12phqt+bvo/jTdc55vlQxdNZWsVGBQLJ3I2iNVC/gDV1IaKm3A2TplwWPd292Zr5m6xBprk7Z2pw
p0FffogZeTP2FPWJynPpF+wVuLwphIzpDS9VGHD8g4nsPNdpCQEWAOM4227fp+RAdoBsHqHRRp5U
jctLA0m3rTqYLikLzb4OR8UQuRdycnmRq+P4sR0Erc+JxdM3XeiKRHxWkizYZs2Yrt//tEdwXW6Y
QnUpyWmDIy69PNCr7gPQuKFMZIqnb47+Mjft7/rReYhq0HTMuRsIoj3YjBEl8JxRyiabHWObJnX/
q4f1HytvvNwHUnSLQjErzTlYYm1qzKQ2QevNbQv6QvEx3FMb69T3Wf6a1x31X5cByQ0v2EaH4uCY
iuMKRZskXhRjsRBrjHpEk5lCKg30ZtW02rijs2Cul94F0kOBf540sQQLaQYrNT1pwfsCIN+/HbQj
GAotSiBMJMXB7RhYz1qyKAA96BOSOUWK+aBWyGEVGrSC/HDI7oTmG8B8srZ8iiXsWJT1Lrqkzm8s
2W613p7xX+Zvxyq9z/2rgaS3P5ESHfYyHJWJKJ1REPg0U6Cl7C+Rsa0sWfsc2/MAhRNAxdWs5uet
OYjzzr5pQVf/WpR/dHz/b5hfLWpL7xzhL9qx++c3P/DP+Y3qB1gTSFBsW2ZV++c3ypm/hB0ZV3B4
/j6/YXdR5EgWP3qz8EL4lr/Pb9TylrkV3Uyddjln+5+c38bhPlt4K8w4LRQmafXZy++/CisTbVM0
lKrY02KEjxu9MteK2jc7Y2xP7ek3NDi5zgsxl/KEXx1cSy2yUKWvFnuV4ShXadejE88xzvkyfZVJ
2KxkkobrcESPagjK2zSi7M6DqfRQ4mZcZARY2bQVENo5vJBJrtNmmSHiBwq9kKzYZH2BAGlSc8pS
EXq5nTAMZ8C10tJycOE7YATsANfOUVq6e/XB3zh4lyxnLzyg62cimEPvmrSahGP/LVp5YDoJAHFv
VtR00+LSs1Ip78FcLqWtQnMq5TDkCMmMzftXXhKe4yvTKl+W2EJK27+yOSI55vh57Kkq9Bejz3Jv
Fvrkvn+Vl9BxcBlSLsNijVD9kzbuX6YYHHT0HYfEzoj72qsNzEiSLgQh7OTMC7Nao+kQw4xZqWrg
f2v9OHicyvlLNcSTtVITxfxoKfO5NSVyW2ZZi55BWmg/w8GO7pD6Bsug6kPdMcqCWYcJXRdfjLYa
f43r0fJIZouaJpupXWhV0p51gzF+eXnAP4pk/78XIjox5N9HsV9an4vAZ/aUN6+LkeXnfs9nnL+s
ZY1zwGDnBs3+n2BmI4INrZRuNir6TGkWrM/vYMZPAbRj9gnzlKxh6fP/DmbOX4uNi+bAoqSyxpTz
T4LZAhHY2w0L0xQuHjKby12ggrO/THOaL2jaheoGgYt2G0tkLWQWki2p1kZtxoCtqUaPutC/24MM
bi0xTtt6JgmkS76ioegDTSucnWgnzFnqKQasG9lg2LLZv2109CzUPj7rzP4xFYn6zQkn9cwc9ezU
blt20+vdtjyGLQ3SDDY0dhsHgTKs0iRiR4nNrH2jqZx8wkmDJmM1JCHpe9hdT3A0wmpqUVsKSyix
ccl4ugiKfgehILop5FxuU3U0Lytl1M6FCJDGs3MQOWradx9rOyk/AK35IgACvFozt7/u8bUum3ZY
DyL8hlfxItfNWbcI++1/AWknURWQQ20aKUz09/QadGAwPhZ61ZcYkKliZdI5e0IWJP9QVsOnsIrE
VR6o3XWU5RkDLS2Pb3uRlZ9jdB4nVzYO5YlpdgL2STb8CGXvnMGPe4TXqJ1lIuyfFK2G/ABsNL9D
FwWrdwGQ1huFdVY7tJShdYQ4oxQtGlp6mpebKYy+CDP18c7QVb/HO8AA+axFbfz8f1EFaMWeMfEi
xvnvo8ol3l/uUwjAZy+kLD/0O6TgtUq1StKKMIizxJR/5Ue2AO5HeYb/NZktYinsg79DirT+Il7g
zIrL8Esc4rf+DinMg/lrlpkadJJFZ+GP8qPDiEJ5SJVDhAJwQDFyaMZh1EMz0Zsut04IztzQEGXI
a7PcvHopb2wbIurehv91FSo7IqGBgcby+6+ysMDoOl0btXIb+OAvWt9h2uegO67ogzsWU44PGLJx
71/zzSdDDRkoJWAIAEz715yLcJ4nGpLbTJcF488Gsq4o/1bR/rfl4pH83fJoiEmBAUVAl4PjICB0
QdE2CP3gCqJmGCHpYA5RWQqdAs6A02ZeoBYCA0L4rpdT2ir0FQIlPUcGKDI2tVoZZ5WoRqQ+U3hQ
YCdxC8yLTvsYm63WbSXgmOjFHehyCnNF3naqwTSpQyggvoAnbF/BkNRvSjVLd02D7/b7r/BIB2Dp
u9FFoDEsSIsg8++/w6GYHbocfbFtZkW/VaQE6ajnKJNndig/dWbnQ1PEpR09Rx8Yvuh3ul7Gm4nh
CLKqlXWKnnzU3V1uCOUHpGKx7qHxd3BymA6TZNuqiu0MVuhcV+X4GHEourMops+T4qS3CtjpbaD0
IH/sXPOYwOh/KAPHPTAmXUTFQNihBnpwCBuF7vd9DpPP8tPhS2Q22VVvRadS0uVJXp+RNLkWsXA0
zVC5QGvi4EkVtLNFMATpNir7aWUPRXouTOZbaaScahYd7U6CD9gTACQYfJD5ELxe707daKXaiDzc
6riyXSATNX5pNanmKFHkn8Q4Kt/VoO5PHaVH+5Or0rhZEFEkR+C09q86LaqVrJtgGxihCFwRj+l5
lzTZ7v01fPQe0WlFKxBKMhkTXeGD94iMY1+prVptIzK38zBqE2gv7J42rU7pqR490culFhwPMpLI
rx9EOb90Emy3hmqrtE18z4j9olGs+gRy5TABEVyE7wR+d5Fs5b/2X1ucy3TQ4rKEEcmktG7HZCfb
sb8BzVhTcxrWn4ZunO4JAlwK5UO6LgchIOLwcsxprLaFPdzCcLic9bjxOqVfI0n8zRjpuL7/wd54
i5DIuSTHEZaXS3b+ejX6RMGZ2R5x26bZlU24ROZaeEpJ8u2rAMHXqGzRzzt4jVaXM7HWrHKr5tIB
6Ng1a1UFKfBfPAsvEFIMmk3IpOw/ixW1vNFUL7dDjUPrFA/Po2o1Jy5y1DplSZApYEyiLqMKmFX7
V/Hbqq9YlTyLrsEvUod8JdW5detZ/Zypk3lp+3Gyq+QcgnVHRb6SlNLFIEzvz58WR3km2SwUAWh5
/z5k3qeG9PlyQ9ks6n+Otplzwz+xIF9waHuRkcelt82OxribWuzgcdHLM+1G5XEd36F30jKXiMN+
LbPh45T193hOYdAIvFQTxTaIqjO/VL+OuF1R8Rgp3Hcfq72gPnFXb60nkGvsfYF9B0qM+89O8wYT
FVWW20nr7hVfKhsdUd7/4iI00wjSrFqOIXP/IpqBo7GouUhZtvlWYa66osAKTqynNyImgELyBgDf
hPlDuGrT2EkRV2O59etc7LqkjO4Totr52FinDNcO+0rLyuUghwfDK1vEbvcfCHa233d1V277ArKe
z+R+TbWYA1qB/tiNiYIEWDWta/xZTjzk8aZBFwQuD53kxZbDOhwl+Wbgxzqk1q05NP1j3OHrkMOg
3ZZdU3oa2dlFZw3FDxQ1jCukoNPzVNf8lYlO5omPuny0veUMtF6DJkR8AFdAXrH/DhRhakVbOMVW
BtVPIZR4XU59CkzIh0Pf9cmJTXp02C8lAxAGHp+4RFN0/3KNbwdNlir5NtazOFnVyFGiXcnyvY79
dtglWYEmc9br06c/DA5Lb4RchnavztY99DhoDXOo46HLtwPV0hVtZISDneCUk8KLiNDB26S8WEyU
9WVU+EJBfVVpjGgcoXg9YWTUKe2nyranM2dKu51fo6E1lcwk7HYazsIsDLetYqXXVmNr6ywjGTC7
bH7kxU1nup0ZSB3g+ld6+hBjcjUVzr3V6Q+Znk53icIxSO3Sb00JbzZJKpg78dB6QGLLc03pWjcX
Y+dhNNHdwano10lQJ26e9uIiX5q7vqhbz9aVaK21mH2Fdh5t25aYlASdvwUfl1yX2Wx600xc++PP
gLCtoB9FZKBsOQghitOkoI+mfBtOk+FlghS9ivvH9y9yNE5apMAph0i30CMEsnxQFA1SUdIpGfNt
7affgjK6GU0zh5EZKSuHMZ6X9PktNqofczGvY9U03ME3t2HHsBbNJ1fNy8tixD9xLJ1T2cVRxFnu
jLKZDh4NHMq2/eXf+XRg7Wpm+cuxO5vVuvbmUnNcKWN11asBO0ASBfRI/ZsM9W8rxaOwenDlg3eC
Vnhsd+CxttmQDauuNwa4JZPlZVF3ysLh6DBaLvViygcBED3I5VZebYKgn+UgOpR27Ho01iDfwlVl
hsafJmrLVeh50osAOwRzaf8qiVZqfqwsO7oBo6plfFdt9j+/v5TeehSkjMDywFQj6T0IV0Ix6J+N
SratVRsj3I52VzEM6omg+NaqoC+x2DdRdzHi2H8UU6sDyy9jvg3Jxca39eQh9BHlmBosr0E8MecP
WhTWa0XP/4u3CK9rgbwvqq6HUns9iIMuzRcWSq5Hn/VU5J6CNObu/df4xiGzQOtRwaahhIb7Qc40
41ouDDvKtjKrzIs8zYdromLoFUGkr+pAD5/ev94bL5QPRvOFC6Itdyh8LcdhrNATyLZKD8bAeLF0
6QNtGxc4nbZd3gGltDhncpSf37/ykrgfHACQIeiMwVLDWvGQ2eikdtoPRZ9u5ymrPaNZjFq7GdeB
pI4/mnzUNSI8tRc0UYU/a6mesHV8Y73uXf5g6wFyzEu82tKtUunjKitQaRzNejyRvbzxORlGcJry
iHTVDp07EkhN6KwaXIUp6m4k89zFNJpcFbDpxsAD4MSpcfxSCZYEFLQbyZcY7+3vD9QzyKqLMN0W
/J6Xx8XDQFR4tO3YXDmdyRlYhPqNElrFKoO0e/b+Jz1eTCAg2ZvYkhJssMXav/oAX7YvTIx34Yfc
EKMdT+8s5abq6nqVlnkGwLAR11YanIgKR81+Sl6btteSuXCS2YdKCqpWDUEU+MW2qqK2uUqy2i/w
q9Yt5QIba+2H5PNSgdRK1dyNHVLTlAFGsxomXxTrLBidLwv2fQWIkrBhTrX5WDdg8UG36soTbGkL
0YNpGmu3Bd0LwaFr6YJa89R+EImCBkfZdZQtMvDVYDUO6MZtpB03n3Oj7c60JCi+doEVYdZklyVm
URie3lDneBJQsf2ogfMBAFwM4dfEzuof73+S42UOtJLEmWYRxR68pINP0mZjjGFxubUcRTxiv1C6
bVQXj+9f5ThXVaGxLbL2JHKM1w5OmLyftUyp2mKLAfuNH4yX6gAcxtfye3uqGRg1tnMiehw3GJEI
WUoSrgexini5/2AVqC3E2iJkugy9O4NW4Z9Pohg99kdw7kigSX4y5GuUmRi51LWMbxprOJWkHT/3
chPkTiQpS41ysOAzRuuJbPxs2ztLdp46fXXeVbN9BpdgnlwUZtUL4dvz9/df91sPzwHIQrcI2aQO
B+0KiO5hMBt6tm2hFGzishDXHP0K2nh17I1D215HYWx/xQajca2iAfBTxfP2/Zs4DjWQ0qnJICtx
Eh8zh5SwZug1c3LkWnmfalZ0Bla4XVsg7VZA7pF5oZcf40PVDhs9SawT13/7Jby6gYMVUDRkMpUv
gdBrY3FXtXN8N+pGskbwTPFiwygvAthzGyXR0lWvF7B9Uds5sQyPt9f+SzjYXlBE0BuatGxbRd1T
0Ob2B0OfmxNn9FsXAR5rvnT3+N+DoI4QoG72UiyrTAtvm17HEQLm7u797/n2VUD5vHxRFtb+hgqD
ZOhKNBfoluvCa9VM3tb+ZJ84oI6bQjaKN0gLQYfEwuEoVGg9giq6XZFGxRmEpf/H2ZktyW0Da/qF
DiO4L7dFFquqV3W3NuuGIcsW953g9vTzUTMXKjaneOQbhx2yjQIIJBKZ/6IP0dvYTh0aOEBxOiMu
XOjCEIUCnvNFkc2kdmP6rw0j7TiPSMIUlZGeUWtBeCvtkj9OCq5/3GoNhBmViaNAuKvtcj6BAJ1e
pMDaU21eUovrzIdRFqleDdAUpYTV94yiQauFwhIUepV90rQaxfQ6jY+oJ/1pDXpZbBNslmHQ/CJC
X3/ToGrCVOhZfppmhNbtBnm4yHKiYxU33zqr2HsDvM92rodbhSVJ5VbjcmE4JNpdrdRMz2zC4GLC
V79gTyR5t7fs5nh0eBa1YjJIc9nSvz2f2i4cYEnn+Unug/BTrpXKSWoj04tqq6MqXQZ/nM0xPwuD
a3q9FHBh8V6NNwS5aYcT4wWFkB6yIbTwj9ZBE9jthC7nsIej3JgfJiz0kDWyKppoq+hSFK0cDROt
JXiHswv0IDraRvl9Vub23ppBmt1ezl9V7tXG5Dm6AOgBT6A1vfye39ZTCksIvCU+Mdx1iEeg4dpV
tht2nV+GxbMkx+CLZ5LXOH1IpPouDmzPykuvUVJfKsOHkl4fjKrEj83Cy8oKH4vyRCrmRRlg4Nu/
dePmpazMxgHhsTQfVp+iDxYr84oOop7BS7IpP2jaM516xNimzvHyRtmT7V3O/npxIBRRjqOqS19x
+UW/LY4VhkrUOWZ60uRmOGkWtDy7W+xr2uQxNAvzLrRmmdKJ2e6EzI3ATMuP5ht4N0R710+0Pizn
Ar/F9DQNwvCkKqm9toy6nZtMWXKV1fx0JgaamsNk8TfX85MseR7KIEpPXVrYbkZDy7eKqH2GVGCd
h2aO79TAmr9nXax5jiLkJxnY98XImtRDY9Z+ijNYxLc/8vIR1z8JrskCRKApyPvp+ie1TlMEOVLC
J6vEyAzpMjIcOVY8Dc/bnaO9ORSRBPwHFJJfoLHfvy5cRJviLrNPOz0+FXLCwxcU/qVLnS+3J7Xx
OYlXi605U8ITa7WPcrWGK4MxDG+VAKapVjd+l9rJztJthA647HQgeNTDsFlXK1p50qcc3VA0nNk5
NgrXbwI1RTikwXxC8iX6eHtWG+sHZ32hv9kUSqlbXn8q+uo970EtOTmhot/RABl9JOCnO1sU5c7R
3xyKmdH3AJdG7/F6KCFBDI8Roj5FeT9zy0TNYZ409WKKRN+5P3/tsNUOBJOMPwVC3UDZ332sVimF
6J2YIrwyfHTqSHedPi1PRrWAT9O8PTdyI5/nYop8szb1x1kyi4tGA/Fes6PgJYoRFZioiP2jwd2p
cbA1/m2msPeKsYk9uce60kzpH2iZlNybaQYRvgj653RWA8+AIO62U5P9KSwChDUCFsuTmW67uUZa
C9lMa7SZ49NIs8Mz+wq5LwNbldsb4n2ApuaILS0gEBQN4EhdfyUlD9o466v4VNZw6UujMo+9YYsT
lOfyZJpS4NcU2nZusPdbg0uB23mZFY2xtSO3NkVdn2dRDBEf60rI1MaxLsHrIGO5s983Xh+8ekjj
/m9/H/rO9fxGCYYSBqLRSTSlBBTc1n0FJds7UdZ4x0UqColl3T0bAx2EYXBU1wybYuck6IxxvTvp
zwAIowmjcbetoSfQp9oaPFJ8aoAc+UaZdUdjNPZUSN85UXOkoXNR3CWiYNNlraYqhAReAj/wUwY2
jhQglPA2T2RcQmc4P2ETaOcMhMhDlZfFJQqa8Bld8W9hUBkP89Aj/c4mvtemuT7d3mLvUU/8MD4z
pQeDsjP/cP0NFHovGjIuyzeQgosUD6NbjyGcgRzLtKkoxqdCRYc7T/rcy9TZOs9VCX+qiedj0IKQ
uv1ztjYfRTc4wEts521z/WsMcxz0ujSjU9iaxl/BhH1RT37uRWNqPN0e6n0uwldnvtSjydfeHWGj
5XrWOiM9yWxvKqZtBVSdztUUljVmtjpqzCEcdQoge6W2rX3P2wVmAU4jFNrWBCRVdHE/gX4/qYmz
aGSqyYEAqlN36YdzN1cP+iQ9BgbW0lM1qSc70pq325PfWOcFqo3WDrcoqfHy578nYoNAQkENMUQr
6vKo0aM7a+WEaDYc050DthHEsKSA2b4Is1A+W1016ItE5vTrVlPV9k6KTPsu74sOkUEbJVKjxxmx
2yWUb5xq5CZxt6X/u3iBrfaRZRbVlKRcpZOqSW4j4XVPk3I339taRqRgMWoBXAMgYj03hJwx79KT
Exff0zwi7zDltnxxIjt0KwVLYsDc3eDJgUIijzXDBQ2uyROx3qKwG9Y0Pm3pgdbBvVIp1ec//8So
mtEZoNUO8meV+EVamJn2OCcngNdPqa3XD4ndVwfAmvqOBu/WYnNXLC1o0KEoOl1vJj1VOjRr8uSk
1YjaHdBLsWExijbaCQ7v8zFQdHRYFt/lBeS62rQkY9KsVAWpmDYpLmQjVE/i9t9ElZ+JW9nOaFv7
dun0KQs1i7fcalZdo8qRAZYI+wA58JEKJWeOa/TY9bz2IyvMvF5k+s6Nv7WhACrwRAGKipjS6sZP
MsephxH1vbwoY7+qzNA3HbJbrdf2+qa/+tKrm295E8A0p8+wMBOuP5vsxEo0IEkPvFR5izrzEDfd
Ewnow0J9xNj7DM/30qbURtGq0XrrVa5rAMztE1LdULmoug/Nkx6Mn6yqP9/eu1u3EvpNFLd+KYhB
nLv+bZaVSiiNGskpo/TpprFuuTANlIOlxINn5qnhD0lTPc1IHl+YYngUwdyfLEmYwGnCvRrCxrtu
kZP6hXYiWaYRcP1z6pacKG04S0k/VccYD9x7rLC/Z6JKP4Tt8Dok6BKBBqcxAGzVTU38DLLeaI4a
+vt+hKjSzj5ZBnz37XDu5UUL+Iza5fUPKsB9ICBC4EkqS78A93AORSXXblDI6qXKNbrHkWN+KdWo
P09z9R+SJgDJFA4QM9AXVNH18L1llZHc83kceMwnTal1twTItZObbE7SokIBAhqxuLU/eVAWZL/S
xCi0TdyIiudn2Z4Uj2q0gfaRKruT3csI6Oj5U1vq2s4a/5rFu0XmmUlndRFFWEd3BIVwcih7XpmZ
wuMlehH9fBA1ouhKike5fUQZyTX4wOhlPmsFEcipk2dqgh+boTrNSuBXMrLvrXLIFaAWcXqHNs1d
p6f3LZgUvUh+4IrwYIX9A8BF5KvSF7kafhpT9VBARq6QvzSM8CNKOR8mOXxSCs0FI+OCmnEOZpac
Rid1Z0f9MI7pl7wufyxZq9XUPo/jO5BoPk+5R83mfEzdJZWCkzzg3AIgB3UgXkj2JcVfYdCMc4KC
VhUH92Po3MFkehw64YtcveSS8qEyc7Rywx9SOtxHA9puInpW00lFxaYkCGYed7c7mOXXTtLOvW2c
grG4BPiSYcZcX6R213dpa99bbPilfGhg/nS98SxNhPUwcBCjgn5oDEPez7so5mc4f+rcRS5MJ3RB
q1HG02gZXA81olgknHS5PyXFPiEnifWHyPZA/lt3J41exqHEQCaxSr+RTk5AocnJCem2+m5gJx1M
SS3/ww3t2MDEfjEJgMJdz6UetUzNzCE56ULB5zCQE0/Kx+xyO2pvXF6LeAk3CkUFil+rFatQOssK
mrgncFIInVXVdLDTIvDTaq8ju/yfVieTkejQ09JxGFK9no/RN3qU6ESGybSRU5VS3ZXT0r5oZZp4
SVqVO2+Fja9EfgcjeHFwg9q4yjxySn2dQIn2lFGFvxeDSJ4mM9jDNm+PQpykWr10ZrXrWVFEELlM
FnnKRYM8d44kQthz597+Spuj4KyMzPCS+K/3gkWWOiB8wI7DVvzeROvE472X71R9NvfCoq9J6kTJ
9Zdkx28PDG7sWcVvO8EzRwlRpM0nbwiLCk2+KjzentCvYtW73cDLGlF6AMN8oNW6oQyHwSiUjmQi
PBzoZ+RoHFpxO5wbpcJiS8rL+RirVtr4QMM6w50pEg93jZ7bKHGhnXhvSbKOrPGolbHHzZp+wbmm
/pjOzj9GMM9HaeyMz2Ns1tkxtSTAesXkZI/KBMDhUFdWr98Jo1LRYDfr7i2UByEdImXoh9OIpzS5
vqVMqDPxsvthgUb109iBeiaHulPcceJr5SVQGwc1qj7vv5pNjBhw1uRDd6qNXliHGLLVgDBHb56y
EnyxGzSl+pfMuz05iFLPL7nSq7QzNTyHxx5PCi2no1Ag0/Xc1BNSy6piue0o0EIr6ad9GGzgGAAP
1exb1TmwLQtrGs9mOPNTkentU7e1c/NrVsnya4fZK7qDXdd8iWql/Xue6dC6kYgqx+POTr9yZC78
lwWiWZmhHzU5MwTClhiquY7am39paaK9NjyDDFBQQ4pPeI+2IwrSFt6Vk2WWLw3oz7PIlSrxWgQg
H1gzMd81SGl+qlO7vkyUez8g098cxYSTlFXO6mM9KMKXjSk/O/i3IJoXq6NzaCqFaqZl1vMXrR1t
mguBFO3pnG68C5bmFbUSmvaUdFa5j9QoQV3KRnxCDS85VY79r9Da8GA3yQe5qcRd2dr6TiK0dWRJ
vC1CzyIeZayGbCKt4F1JTd3qsHgc0aw+RrEZ7dQ0t4Iqp0hGSAdZXGLD9TESYcd60j0+Dbz1yGVU
oz/NlTH6qoL10jwotX/74G7FCEqoKE3xF9LJ9QNEHuShNZiW1lENs1O2n15SkBly+9Ptkba+Ge9F
FG4oQoPVWy1gsXC+IS7Hp9hMOl8KNftVKibK6/k0nGpeen9n5hzsxKWt9YQMA6yGGjDp6/KjfguB
mVD7IK5AO2MurN6xP/uLlo/lqUzGH/TX5J1NsrGaFInRsgOoBL31l0HGb8M1gbCUAhG9E1qIOeJO
xiJuGv8zQz/amdjW64yhaPJQmQbssO4Z2+rctGnJg9+0m/xjkHGZyDZ6PjVQGjfWsYxQgAEctTaJ
vCEIzftGrdpjOJN8hr28x0bZ+LhXv2ZZmN8mbudJbckBvYxxHFwczTqc4PTc68MUJDBuZRcHB7ad
S3RzsTWwO0uTl8RtNWbXESethvPfisw56kZUeaKaDISvSs27vXc3thESCCRuMG10GrWrXIewH9rc
bqS8c5qdgaHLfpgkhdvVenuUW2r0t8fbIIvQqPltwNV1OtiJGNFATU7WDE4vTEagR6FOlbAJas8o
2t6lxyldyqQofLUaNCTELOcIbW4n6VoO5epap2AO4IKSEvW1tYHWYMBGTRUeOgu5w+ubrqIoXXxT
s1E+Jo6VHzsUbk5yk0pntRJ7x+mdRiT5v06lHhtp+qaQg1Y5M7CnsUgslZghF2jxj+WxdGx3SOuH
zhT/zpZ51KfYN9PmczAkF/AoDyRwLtsBg9/qr1Epv1pqcMnM/NmSe3fMxEdVONPOod+4GRaRKJpr
SxUSPND13u+hRoVoMRCzzTZzm6RwUHIp9xyZN0ZZVMqWRhRYMaiR16OkQN7lQgrpkUz2cBBCLU+p
nSo7c9nYeAvPmPC8+AUtYPvrYeQMUeIq5tncSItzfO3kRzPt0jMuBcGFfrD14EhJ9VoWWXCUm8g4
qmYjo88W/7x9At6fuKVRyaPPIjbSGVkd7iEQWFoENUW/CEet1GjLM46n6oknYfm9rjVrp9q1N97y
578FMFmoYSOD8fCtKZk8PQHJhXonGrTRhOys2tQ7TPdfxPHrk6XTd5DBjFOQp7SxCimqw6ahoaL7
sKKi1wr3YQONghQSdGB3moXrYDyIp7bqq4/gNGJq2a1RfoyDVusOWhkIza8Vq8CT05manoSs0O67
qLUnbMCisPWq0BzsY9QnIEnmqbXQDNaMXEbePFBeA1yCEuxs4zFxnaxM1Ae7meqaAqtAOz0SDZJn
rRi178Ix8AVp86JBjA8s8j9OkQ7fITjnX2ML09+DAp6iPDR60vReN7fzpYl0FYO8dqbkXsiDnbk6
InuILUvS7E9jJr8uspwo8GZ1Z99hKJnm58AoMVOPWaqHPu4y4YWmlPNKkYwZfRXdqDwTSaPeNeqw
zDwkZSsoa/mICdtIdeplTC0RH6cp/pIaUlsdZUQbM9cKJPkr6pA6Dm1xXR2qAmfJe1pmGLnSyh+s
vlX8DMvC3DOdeZHN7vPxkV+fPPT4kupuOhVp4KZC1vbQthvYQVLWBXOKQI+D7dYquuMBmYDLs3Bs
atRLqglNOkh64ySYTqJyrk9Tc0zLafLpGAQHpU2tA78LSWakup/tOujvYkeaQw9zwxrRhz002q8C
92prAragL2ZBdl2qL9dnIRkbtYtr2/FbC+PSOpRd0I3lQSsMr4xwSSYPfoXfiIaztlh90K8zKsEM
dPALr+YEYjlo77GYemNnHv84LEBqppuEvAY3krFEyd+OqVXVuMdwF/lWFz0Ms2ZNCFLLL0Vc6l8U
ieN7e7h31x+5KkUuZVFixd5wnbOGXZ1EUT3HJz0sBpcdZeMmkPSPtk4hcExCsBNBe4xT5a+xmrud
pGNZ5qvPsAzOFBdnFaRa1gXeecw10UdtfILTHx1yLfxgDsVnJcXQqxLVT0PvP9ye7eaAtH1JldHK
oyN7vbixhNL+UPVcZH0VIHVZdG/mBHXFmaiz6rVhHoTd/XHBBVA/zUFu+UVXFzm060ELCW4cYsnx
SRYmGcyQOS4us3t7+l14X0Yhh+Eu0QCgrQuJKNPDGwiZWh0qKE0aMmVbadHGaydxHII03clNl6Va
fTuKOzQpaIByba9Jr8WIe2WGEhPvOOsJB47qRFHJfgzMAmOjQVhur1bG0rbY69q8SxOWif428Cq0
1H3YjMLiwZPksYxGbtj7Qd/uIX83lpObmbQb7D7grzXGbjT1tlfjCcBCWYgTRpWW381jfDTlaXxM
jV3m3/u0BLIymeBScV5wCWsYmBTir5Sg834KKlU9myLTXqsQJa4qZKe2dlxduklkp6k3gnscVksv
iPEAT5xE+nj7jGysLw4nOnkvjA362qs0rMI0T4qKMCIhnn4UeNE/xYYiX24P8k7YcTFf+32U1aFA
tMhoJBvGMM5RaNDqTuKqUvsvVRrYOVwfB/owF6ce/SSkIUGJz5uwD3EtOpoHJ0jcqLObI700Ha18
+RiYC4Vqio5TTMdhcfoaZfllaJMPXU7TBMAjKsxWcwD+cE9RxTy2XdfuHIitHQP0YOklgvTgDF4f
81pUfWChSXlqW0k/4E3aHlNT/gQsrffQYN0j5b1/Hi8riBoxrDXKG8i+XY83WrmUzHi2naK+/gdj
N9VLJl37kEI59/LAeDU0PLLBjEUPBOCOylGQ+RPOxPe9Zvwxxnf5LTbQdZAQhDhjVWMpMJgrYfqH
J6fSkqOkDSEqQRjzYhRG+SMzdd/OMHa9vYc2ItDSAUBzYAGvwa65XgBejGGOf0V0itvupQgT9aMT
ivxNASPwUYn02l2EuaMDVpDB3u7duEcYmpIL55QO0dqFiOLPrExxHJ0Gq7wPlTk6pEFQg+LJ6GNb
lBA7TK+LbPw6WoI4FbxklnXRzPoH9Yx/aoOka6h7au/9TzNKaedmpHtS/52uxzlEIc9rG/EIhSJB
8Kn+bhllexQ5/h9hJbm313DjsEMA5vW74AyX/uf1GgpRmsbksIZjoXa+Y3WWj2ynsVPz2xyFxyPf
CVCFtS7TU+SMY9gF4WngGYmCnoqTXD/ZOwdw86OAeaMlBIGCY7GaS5qmNBBRPwIMgwNSHslelGbK
JTeZWjcvLwkqaDtbYXNq8DYWlQnwL+vOWirHuC1bWnhqdedH3SnK0QjjfGenv68SkEhzyjHEpSi8
9Aqvp1YiXZ/YQA5QekiqZ702lUOrzDKmXpHwixDRW6opKcbXjvRJqrCGrJtMPoLdjN8Apw3u0I86
FW/deO7nTvfoBirksI013ycVculjignHQcp2Reo2Vwd8CYIFVLEpv17/7iSJ46CTZD6JcNDTVZE4
Mvvo53/Yw9Rdlzr5EnlXVwnuVkFj1wwimy2y2UluHM2mqLw/H4UsGcYFJRtKcatRNKtLB3pafOgZ
gYpishpXLFnB7VHeP5z40gtUZhH7gTK5zlBzkTp6YHVE0lBOPtfDrF8yme6SOWNihKuM4oEPgzox
gGqeq/EFHRcLhABQyhQk/HkYJ3x30wY0S1HUOxWErRyFor3MKAu3hv7q9edUQxr1Iexzn7tEfAdN
pmEun82unM/1nWxgONNiH7yQDHRspzKohsL0k6Rq91ZpGWiVfNI/gASIRBONzHUVep7LuBBpJ/lT
XjrPYTw+1KFkn/FO0n0sy/PnAsMefIqCnzSl8p+BHpIAzP34Uhml8nL7k23sceT8yOzpmCyCk0te
8NuDLXTaoWntUvKrbKo9BLaUQxRArfnTUZY2Ktk2EKpF9HF12bWlAsNiRvnJzHBlxh+muURZuieo
8T6EMgrruURQztOaWajLk5kWmMb7AP5Ur6mm6RyjzOeqajyeVfAlrowp9M7JosT37nMyLK0L7lT6
CujZXC9hG09ag3p44GcCMalYeai0vPpBL8jGNElPh1MFLtk5VA76ra7I2+zVCCz0vZvcwF5qkGcu
4cqSXwHaTS/gxCQuYfnZTBznLez19NuIE7V+dADZ0gWa1fxjFGnqj1ozJyR8LTGZ7tzH8jeRKfno
1bo9SVSRuly/jM0oYaBHwzZzgyBVhZdpc/IxaSaMlnQarNMhzqMA+zcNzKDXKomDt6pRhoEX9Ibk
uLakNgnYlyx87KcufmhyEfw1DlK0FHyq73EopgwLDYiMBxWs7EsvKv2TMoz5z6JTi7+TKqxj5C1l
Y6AtafRsZyfmXSDFf6d65zzFCByZXlvIDBVQ5h7Z5SZWtpI1VEBWTAjvc59GPxK75gSU+Np+l9Dl
zg/ID8RfQrUUn815gvkO+eOzUs7VfGg09sApidTi1KudACEErvXHqCvi2YwLB+ClYTbnSdGtlxxj
TwPUkSo9KI0eB0cN8M45Eho9alWSs2+RZA9fikpvXzJdmQ81RgMvNt0jLBDyh1TkEoJqtsA0pJ4r
Ci7FEHw0+9q4J7pYHzFPCV7qJAmOOeWi1msKZ7ovaXs7507CZfCQIocmeY3dVvLflZV29kEfnDjG
hCUxGuQ0U54K6LVJLQ66gTPgqzuF3/A66fFnUxAPTvooRcvZqCTd/Z+sSxDXqVVwJLGFkZdV6c6L
lJrFUy8XxqcMlZL8gPpm8GGsne41BH8VHtCLBz2t5BLeLDy4w092ZkovQ5znn2+f/uV0X8c7alSQ
x2mHIQ7zjj4QNo41BmkS+GGLNGgQIdAgSkU9Wa356c9HArmzMFDRwOBlf30UySxqtQlzquOIjdxX
bfSzE2n9JDttvJN6bs0JgJgqoxJPj2udFJZJGEb9GDESTwO/DvPmfq4Cw22F9PX2nN4j4YHXokyG
4g2xk+7sKg1J7cq2JTaoX4UtMk3anH+ULDr9xAbtzEUyeZHe0ukHYOxFYQ9PMs33Qus7+xhaDfwI
foBMDkyrZxXkhkoDSjcEjp+H5uxno5kfjNEZ/VLH92sS9xClm4MZ2INrBO33AgPrQy6c8r6Run9D
51siDfddF/wV2+a9GWnmT1HN4bnFpHvnlt/4LhSSFuMYpHsIyavFGmsLo8uSvdZJbX9qIvsffE3F
EX50cLj9XTZuG52+LjAtmCG03lYvZhv3xRSfxMAPDLP0+tyg3Scsy6OQLaMEkWnjQQcJ8uf7jubP
ola16GmBV7ve4WEQDwnDUJq2Qvlr3ykTPrzJcObfNf/DUsJyon7EwUXyeXWYLKXTnahgKCeN5IOI
0WIHMFSjJ9nNO7Pa3ONkpexvG44N5NPraTlGKga0PBy/bwZgMmWQW0dHMtpjO6vOMQNmcRm4fI+S
ofRebVfFpSaT2LnKl7VbxSlqj9wAyEshwr1WbjbDOJyoVDj+nGBqQdGQBnk02n4807BGE7f5WI+8
TjKj2PuqmyPTVvllEgI2YXW6DDmPEimjbN5B7j4WBSYaelTbd1KPtGoaD+EnfDEbbI8Ndecjv8//
ANIhvg/nkJqyss7/7BA5lSaEgytAuR+nqlLobzh7alNbpxLjQlIzA48X0u/rzzvUtGniYnT8Qgpi
r03M4DtsrwfQddZOQ3xzPrxCQMxQVHknUK2TBGEmoDq+Hpv1E13Dkp0b74GNlu/xbqeAvTe4ZBRK
jcuv+C1rNkBMOCQcjFIg5dQ3WutrOL08ylXSPBZUXndizRK11uPhNEFiC3KPx/rqKPZNEo2gjBxf
KqL62ZkQvQmrrjqWOIkRZXrV6zstP2itFj0XzbDX598KdURT3gnsFTxzVkE1NuYsknOGDzRruFjR
6HxQE0s6CBVZFvpdkMHk+P85lPx/5fG2zsRvg64lpoZKCUC6MSjeYvKP1gySe83KYx8eXv4yOXoD
p7nRPckyP/55YIcVRaUH7A7hfRWLOixmGnBJfFz6Z4iGNKVna1jnyV3duFMXlW9IcP24PeZGRZkS
jLqYExJ6eEmsIoAwjSRAyokTokTfy4z3C8/z6J9eNyVXaFPvI5QyN4e+0FXfSrDja9DsPYRSm/tB
ZxCjp8WwOJcmmifWF0Nq6g+t0ZlP6oxAQc4W8SHrmuca60C3pz/s075XLxnFNWCZaKsiB1fwn2ri
R1Pk4evt2W1u30VbAHwl8Jw1Il1PxjIqB1bUKCQ8imTwVveidUjkcUr4EWfoqKZKGN1ju6sdFCdo
9uRWNuIP1V0uFwwiSWDW/LqomS1eW1wvXdl0j7IcZ4/xaIvHxtLxgtaK8lHGSejB7izn0CJdf6ij
evgg8Y7zCiWVPTO1sgsWvPZ5QFrsMIk+OGY5LOp0qg23l0FUdrM93KvSLB8GJLcCxDvPqGyhIznn
5mOcKeERfQv5k2H346Gt8I9zEPk7ymEbebIKGmXkt7jmrCr3SAyimqZotJbHeKbDfRQaTRQdhS8a
qHrU1Sc7n4tHHdX/r7gPpZfbX2sjhKJ8iNwvsAcKX+skWhYZNsUNe8rAjPyxsnvnKMeRthPSNo73
IvVOhwrFa/qZqw0f5UYcqHZNQmlI1jHMR8ROKyXxwqalVDSlmafmXe5jZ2L7t+e3lcsuuBXEKone
PExW0buMlX7oDW5bMLn5pYq0ur+HqK4K1zZHOUCFs5q+ZUaiXKqQA6FGKbps2WgdYYKNkwvuQ/+r
iBvx1lW4ILhIPskPthyVBSrTbYsEc6zEl2i2hj9mNC0si4XJRFwiC183KtIptaVMWtasULSzFGYd
Vs5jBTy7Lr1Z1YWHZRdyc+TyvuSIPRDh1inC7Gu575Yq3xqLGoL1GKemJEnLgdhOKlbYHZ7oZ0MJ
dkLw1hYEsEWpiAAEmFe7vl/j1raQwWOiStyHOMqjoRfKobyzBd9T1lhPkvclATKADv9qUv12jY9x
js373JDhNcMQY5gU280BvC0CfCOpWubGfdK/tU0TvrSOMd8NQRZjoSplMe0PsJ28gcrF17sbnfjt
9iZ9Z0DGg2spmIGtoqJEYWm5k3/7baVjSUlgZY4/dJgkS863MQFpKIv8WITGuSrT+77MnpyAGkmo
v+aD/Hfaz4/VlN+FTfUi6uE4VLFryMVbT2G86jQ3tcazpCwebZUrOdDqQzaM0HoPDk9zUJGW2Vnf
jbSBot8CG4CsST1ulbXEmSlSKA62zwMJpKsAn5JXQndb3XhQnK7zrAUYurNuy9ZYpUoMuqASeSuT
yK/iSjbJqZhn0/YnS7Qfgzgxnh1gEwVF7zFlunXnHHi9N39DXFe/grgemkMrnO9SQ0nqUPfx9DxB
Nv8RgG1sPH0cHxOq8/khMuLkL1VSELicUEr9kqVGF2EIj4aqOwWB+jUNEmWPzbtxcTKZX1aFJCMU
F683wSjQsI+KyfY753uW5fM90rf5pahAlNk9Ss2NnJqHqG7SoxbCfLi9lBs92kWbyQCuA6IWQvEq
a88CJbAq+CR+Qj/4YCX1vRK0JylpPsqhTetbKXxJZG+Fo7xGpvQTo9B7NW73pHg3d5FF64j30a/r
+3oNFOSQwxQwmj+HzpMyREv9fua+LOLw6AR1d7CCf29PfCv6gLbnObRkgcCZrkccRIbWE+9iv1IG
NIhy23LLiBB0e5RfyJn1TiXC4cEAvRgm8/qExzJKLoLrrQunb5B2bb/IG4gpAMQ9Nc3jQ5XSDK9o
qFzGtGjOII6F6yiR8ckORsirsaWfTCWsT/O8NG7jYjjTyo4eJhQb7xEj1Pysonw7mlH2hKr7nzcs
F1H1BRO0gEzwFrpepXbWpKKtNNuvezW9p8Wn+rI6tIcoVJuTMyfSYyhJ405I2fw05Mh48sEwA+Fy
PSj18Bllltn2qcwkVDBrE7BlvecxuXXsKFTClqJdyStPvR7FnJuq0YLB9jPFLn1YSyZl0cHx67lM
PhlG3D7Ec+zc50VvvzVZne0lKMsGe7czKCw6izLBQh6+Hj9o+trJJMZPpwSpFdIxcsk0vpQgI9wu
iJw3K4sHsoBhPshWSvXcFOrOj9hc6QX2BZKP23Hd/JSqGOhVT/XDjnQFG29LP3dIbni3D8HtURx5
ddQM8IojlXPbx9KufRBtgWKAI3X/ZS7g5RQAZsD27dV6UrWZKLC0bFVFYDUgFMsLbURc/sNcwLKg
d0RKC5Tt+qtlRqrluujZm3EUEpDNtwI1xJ2gvLU1AeHBF4TntGigXw+i2kWHZDDRcIwK9Tmz5/hp
dkjEpMlOzlpmoRkytgg/1KV6dECb7cxx651Kr4tfgD8T3NI1yz+wtLTUUVvmaEQWOlNJM8PzTgXm
BrVtf+tMJ/mqa+lYHjBVkudDLBtSSjs3rPU7XpwptoORUYW47BTBT9FTczs4UtnbHkAji15HYaA8
qkzMI6xLBbW9xoHpayZ61rtpbVXPMz5xoasJ/nqQ0nrppFhO/kr4DF81J2u/3f6oW88Ucm36xuRg
IPtXdyCojKjq64wcpoQeDsTdIHvgVoCiOZwT3tTHThOGi/fi9HZ75K17byEJ01EkBsGwuP7SqarW
Jg11bqE5jD402EF4tZl+VZrmzRb2a4R9/E5wXbKJddj5fcTVBtYzG4CLzD2ElrJHG+VHZqnzGeaX
Ow+ztHMmt5JvvDfAgCHrC69tTdirGxGLVHDLZoNUfM2bcqwPFbrex7pFqyIi83iYW9Rni0n6HJmd
czegTumNmp26whb/gK7/Y4NAyOVc6wu7D6QEeOLrFW8cyRYSTRA/RPXtXBR6f/e/eHVsfNerUVYn
eO6jJgyXwDohSnBCTVz3UQU06Sq27Yc0nOJnSf4P7yk02GwQTBS1eHZr1zNj7w6Ss4RZrZwHHgLz
5JpLceP2jn0v4MUCoqOzaNz8wvmsNpAZQfYtgSpSXFL7/8PeeTTJbaVr+q8otL7QhTcRtztiACQy
y5NF1+QGUSIpeO/x6+c5FDXNRGUXhlrNYkIbMYqsAxwc85nXvDYGJyZeKRp/jpX40EWK/b5N+yVY
urD1O33Rriut1J/oP44PihHm13EmSd46ALt4+cEuHJokAgIVSvaMZe8m0kItVu/HCoWaeDVbl0Oy
E56TZEqDbHhFVtA80yQ8dA3tgy2347uXR38uIuMg6STmBIkEGPlby4qCRGSlmREGpIxj6zlpNN3F
oYE9bAJ/A4k+/A39DNfYR6UR2imC1B+7iSRZN2vfGDg9ghl27ZIExZfoGh8wY8rjIK2SXOwFdpeb
2bm+89gXTj7ItOTGghQKMHJz/lizakjpJCpOjjrdLcNQXDdSM7x38hh5kRG9FIvCVyB3obnDvbkQ
FNCOoFcMVR3IyLa3mskKhbMBUQRqR8MXJZ0HLx1Xe4d9f2GUbxBIdjo+XcBTzveEk+bpaK42PskL
Xq2uY9da5xp6vWdu/Hy/QzcFaCl4epxy23KynFutVnWjFYSdk/uylMWPcdqmnqHP1nEm7XELJ8we
X15zFwYVzRbQRUBhBCjm/OVYjnWdKViX6KHaNe5qO8urylE+hKba3lb1Wn5urdncCQ4uHOmUDSFh
ioIFFfRtmwdPo4T6U2wFiGdH1xRcu8fFoLZgR4qGtir10kapw/vWAXMyz6Zzj3xIHVQmTczOpnut
W/XPJwyUydj61DIF1HWLCYoHO4zsTjOD3Anzk5Y1wxGH2+bw8nQ/vzkZBZ4renzguqDZnU93netx
gneZGeB4l59a4gkfJREfRb2ZJKXaE5HdG26zdDvN6XpWlRnAAjK9Tq7bgzOC4JWtIfTVZPz5KJ3t
T7JHR01DiPLbd/+hFpXkUiut0mIGs1a3x7mnB5vX0rSzfJ4fOIwiAnTOaMwet12mtjM1LB06MzBD
NfO1sJtfj1qkAcGTGA9r9lsLxIG3JvMeuVDM13ngQ6ERLDa3PkVhGt7nny+PaqfIl9oMQEBL3pJ3
yOHpeXOVZNa414p4PhSvB5yDCYU4tK1s1jnyOASQRpBUk3oFIy+8kuesSXdCuQtvJASAsMmge09M
twllqBkUEaQrI8hjKbrJklQ9jcCIgqqxqp3T+sJQsGpp1AgkIyyszeWqDzFiE2UMrzuRKqTz1sbD
ecTx62rdKwVdHEoI2wmvMuBZm+8Ud3HStZOjB6WRVIE0IYEbTep0VOAR7izGCwconmCmjOuFAARs
4dg00to+XnU9wAUbnm0WIv4YR8a9vCbZBwVX9yNGKOvOV7vQmWAa2QU6jGpIUFvKvKyQNOFOraFj
SxLcTEjbzbXth7mlX4951qKDOeqPU6R+Th0teZNpwAjxgkmCeXWcY5wZyvWKlohv5nofRHaWB3XX
ym6PmNGtFU7vXz71LszRtyIZ8TLucQidnW8bMpKQJHCl11DoNocdZ0Pg6SDRTm0RxqeXB7tw5pF3
0n5mbgROWqyNH84genSOjfyTHuCKrt0QehhHaZFGdA4xQFmkYvpp1D9hFvAesl2kOUFYno835fXE
FgaRG67ANlsFlnNhF8nOW11Y0d94RBg6C1mK7eax0jFt6jxhFHPRH00nXw5RvvbI/XOcvzyB4oE3
hxyJLAR1mkdAwLcwVRzJ81JLLaqCS6s8hE4XIUqQ7IXaF8D++MtxiiPCTTOblvb5vDWFNRtItqoB
ZsXSteTY4WOXRTVdKXRMMjfRpepgN/V8hfvY/LWo2iUoZ32+atGHeKBFY9w4Ju1QI2mqFdGdPEef
QsnwXklid7DitfMARZqvjDxegp+dIJrDlDNFzZfNZ20Osl5rqt6sbTXIDIrseR1+tu02+juDCCkX
xEA1ERGeT4/SrMWAiLIa4Oc9ApGruk9m1JRvX36V55sFm2TSPLSlKBLRdz8fRS+iLEWMgNIyCnsu
fZjYW/ueNAEYBSrRyZ7z34UU53xA9XxAaYLknc6mhdiF1F8veVtRu4yLr1OVJdfxbQzXTxlGj/TM
QuplIBNL5jhAFmr6WOB0BRvcch67rmoOVkKNkxyyPHY1Ansvz8vz7cZj0lYT5WMaKtuGn5asDaA9
ywqWJGu8ZiAQrCd5cMECaDsf+gLdgLHQDqCIy3nFVXI+JY4UO2C4sN9OIqQQoZ61vlJViic16RyE
ZU2lHPnuK7muOh+lpsUfM13yzLIpd86Y5xufB8HcQFRySei21D7dIUOD8WEFOJKNpylEW15bnL3i
0QUIH8PAJKAdAGHmGUYpKte8C2lf03WIoPtDVjpFYTy4jd2QXRk16i8Lko05LmQ3NWhoFCIVZef7
XnpVYUIp+o0of25xWVUak/bQ8w/iyNLxXI0rT5MH/adPUgJ9ATIGvkBqsW0xyrWtVMKQKUj6yfLD
ZVpOaWmVh5fXqgjRzs9rRoHEi4SQEPzYrh95aGdYNKqgtFmAAG1lPimr9XWKLZJuVYHxNGXFtUoM
sBP6XNokQuZclHiFdo94sB9uWiRl+zBvdCZxra2bvjPCQxfmWIUr5d5Ql84pTidCbyCmiJNo50Ph
qaBJ9cL3moa59MeUjpaiJCmuyj2XuqH/fCLzLUWjRQSCVhBwzsdTULrupHmyAlNdqit1SHI3H2N7
J3S4+Fac72LXiwN481ajsgjg/kxlobRsj65JTRqelKekmN5pc5O/enmhfKOIPVspohFHqYbwcbvB
E+p+MfhAdh6gpkNVNrMXOoMKBnkJAzXSoqtVG2khUYkAvJrM1yrekJA+6vxUzOjxEij2viL3+pWc
aqhGFGPu91LyBSaiekcnTwHya1QnpVfq6z4bP6459ApHAZswhsXwUJaWdoD0ELlogUS+ghS73yvg
UKI0LEH6r/Hx5Re+NL9U0QjOBNVH3valtWbQ6mWloiK1uRrkeRYGlB0YD04A7UdN2cOUig+2nWCO
NeGtSR8Aqf/zZZPRAJTD2DaDpa9KdPYHx7OYRz/GU8OLIq12O+gxJzR3zdNE/BXAPMEYYGrjh0Sf
7FMzjJorResSGCuGOvmgT94iwyQZu0Jx0dIf7wZMf24j7kf6JnZ37YT2fLLNcfKHVYA9p2i5slan
9YCAyZXroCZ8qtsQf2ScPbQO1Vqzsl1Gsc1qxnYrNY7qoqU31Yy2wH/VSttHSdtaQVZAoKyltbvO
U+69lSbjh5c/zqVj68e52iz+Wmli1hgNos5RG7ftC+290RvKQxOmmtdoqnlEXs7wHEBT3ssjXzj8
wXMhJOeQ8lJEEMvmh3NrjipH76yEY3k0mtthRltdybvu9PIoF05H0HFc6eiZijNyE1qBkp0zE3Zz
MOY9to+5UZ8SrbqdjbnbOUaep1fYcf0w0mbVFYWG1HkecYxEkeFpajlhiQFIW1qBHFkSlrmtLLV/
ZxLhThADiyB162wiwefomy7l1jHK+Vg6tUTPIN3DM1+aRKrxtMdEA8jYFgrjJo5qvaZQmLUDCjWy
VKKXNqnXvWTsYeYuDsVpQX2Ho5H6zvmqiKU2iQwltwg2s8ZvHPUNbN/01FWgFF5eGRfaH6Q8Pwwl
FugPC7Aq8gHMrmkGkmlYd44V10EXVtmtDgcrmJ2w/iRV+R+pPfeuOTbxdWIT6w1la7lNLrc3Q2l+
zgH878RE/+Gx6H+gE3eButOPpZP0RcG+0EpZPloKppn+Yleqekgq2XRtuF/IUiTT8lAXq966odF0
N/ak153f4IBxMpcK6Bk6R82/sl6e94qnF1JGqu+iyQk8GC+prWgQAld8/JFPpMcm0hNxUFfzzepY
nxRnfYglUFWyQgKjw3yL01faMJ9GNb6bBOJ5yJJXSy1dmUr5vjJ6b9Hk+86SvGlFgPblz/v8eCHa
o3DHxQMbBnGw86/b0X7s1cpYAwT1wytU3gZPRgdwZxE9v9vEKGTowmeYJFG0sn5YQ3YoGwNiZGtg
dHFDNpDfhVl4r4yd6VkyVM+ffSduI0rWgJDgtTyr4NRDmBgQldRgULUmgEyYQ2LtpHcvj/It7N7c
nyL9gOFORETlYfNSFImstcspj9uSFIIMGKblxjGi8dAnPcpf+FEFhdrVpwjnE7deq+mEvV3jExfn
h2XWpoOEZcAhK5b0JOW5fu8M6XprTibYd67XQ2quyof/go6hgII3sGuvMb2WS2s6gGvRXRhTe8jG
C9A4lizVfvTBBIJ4K8O3rM0SWZluBkJj7/NSd5WLvs7op7KOtns4956kjepRUov1VeyUgC6dhOJH
URgnGvu7vPvna5PHoUglmO0wvbY+HPjvzkuaOmYQC2xL1xaoGKmRfjRCvXDTfEXw15YSrxD6hHJu
fm3HcoR4nmcukf3oTq08BC001p3lJb7rs+9OMQUoOXknF+b5YnYkUD05wULQxeEtIVH5xsyi5k0/
ImZcy/JXM7HqUwHlN9BWFCpfXnWX5oQsjfYeOl0wdTYXtTqNWWqmoRmQKi6+kswrZkXJnj/08/0K
Xw0lUOpFRKOoMp6/4qCEU0fxm0ZbhTuvEQ7Tbbnk73R4Goe0d34eycRwuMSBx7TIz7YQBUHVGJLW
MoMhDq1DOGuJ36goab88dRcaeQyDZ4VOLZrMcyv6VXSxpkgTDaYyywYXGaXco+T+YVUbx1/4/0/T
guRG2xrXWlShO23f2ZLhx8P8/uUHeT67WMwjM4kUEgw1hF3PZ7dVO8WM8kkN5iX/SLKqeoYEATpy
chtIWtnvrNfnsQLDwRnje1L2R2HtfLjGGHV6qaUa6KskDS4FpMEd8yK+Uc1K/+lG0PlY2+XJnYrq
Y0YhMJTnW9Mcv1gqcpp/Y/4wHEKtmt2Hedv5C+VVmBmtCTJzWeCo2oMjH7Slrg5W25OTWsteZeTS
BBqQr8UkAtzXRUj7w+2FJe8iAMNKMFt171bo1T0QRpaHzlDmw8uvdmkoCngyBRJq2nQfzocq5QJF
CbS9gCeU8mFIgJDJvY31mhVmO0NdWoWmeC0OEaiS2/Ynur4QyHGFINXU9QetqutrZH7rQwQM8Cas
y2ZnGYpVfX5schdTFIGhIsiZW4wfx/WSxUnFq60yJcGJst4hwfqVjK8vDqHcFL4EK9Gfc2dvBzw/
NBlapUcAE5f4Y+tDCeA8UbsoVwKM7ttjhYOJW2JwszOhl0dhPyNzhPretuyz9tLSKHai4Oar6F4/
UGFC+6DYmcZLK4QeKKkgskOQ2zYrpB7aGvlSPptwBYDltaxYd9aYyOhNu/NCl1YIoBxuXhInECub
zYyUtgKzrFECOe1yN41m02/jQfUjMn+3h0S8kxpeiD+AByvYqiHjZSA5Jd79h40mUHrrJCFznSt9
8kqyEQzS5chwMzwZDgULKHY19MR90wnVk9zI65WuNo3XllbnhVNd7kz18/fncch9kJERom7b1knY
kabS1JYDKknmYansARRfhqkbtNEDdKunn93758NtroVSrpSRIwjfw86GAiU3STBxXwawjN++PNLz
lUq8z8YXijHEZdsDrUNJoShKRhJ6H0enCadDrpTNjvXM85VKK5Gbh3orGSTMtPOvaXclEruVsyI2
15VXhORRUAL/vKL0ttdi/oaQPz9cQKIhP4R+LLAgWlDnYzllU0Rkm3IwDF2oeZM8h5/WUjU0v5lQ
/nFHqQszf8rDlagMV/WbFKBpHURtFQ/X/JUpOlSdGktHKczqEWFCqX29zLb2cdRTrfHWylr9GM++
+yaehhIDlRUscG/2LSq1ZWJ3j6o0fDbSsX6HV1iquGE9rB/SNWwnt28HKJHxKKl0KNIpzx9ieyIP
KJS0UdD/lZiWrAX6OlvVOzmfFPhu2qR/MrqBM3gW/Rb/Zz+/ST4PFIW6gWCub44QXJ3omZqjHMxd
0R/bOZHJUeP448ujXJDN4swV9Uw6FhRFtuoHMcEpVDQ05MNZou+bTPF9Wa4tAnqoIqS3Rr1IKTyH
0kh9rMwaKKb22L9y0kGj5hpqy20iGdNNNoT9Q79mIcxAcFZ7iak4w84XDuuGkpdorGD3tAVfrJCe
8rZWeirKM9ryZh179D9sNIcne539udKl1TUk1ZaPzZhj1xmGDpDeLjeNiTrIpPe+Ay70hpJI+GR0
bVIIc6w+v6rNUCtOltMTI6R9o4FtSLqD0VnIhGpNnTzRKB6dY5QYDBAjIru6nYZzJJQsG2JmBfaq
dElmSsUFglA3nt5V4UnrqQLCfFbVe2g+621iddajrM84kMlNX3Z+aOEY5qJWFpceapPDQVERK/GU
0HBmN63kEXbXqHa3S1rnXgpfFaZwkZVPnVFi7trJkvIxIUC5SyocV05LsVC9QWFePdhov1dARkCq
e2GKHrHbxa0++7ltDOOt5hQdGZcWo5cS046kEkxZ/uUF9TyAAIlDAAZqAUSTvoU2TnKWqHOZLYE2
m+WN4LT62hQX920vAWgpnBgyeFc+mNm8Jzz7/LxkZPAZVBBJHJ4xLXBLpQ3s0JpvDXk8qcBSfc0u
x521eGEUskYNdxVuPgvVivMzjCBTl6aUIkk/pBNSsivWB/ps/jRAFNMKsfcF+5LAb3MqK0ZjIczX
r0FU9cmNCUbMS8zC/hvv8uMom9Aha6CKa227Qi5qBr9olipwNPhcL6+I5zcM7wLog1iBCUNB4nzG
JjubJJSvmLGsbNyqTTRXz8rVizjhdpLHb5aDm4MCIB1YQc5Mjbxtk3Q0eauNzaKC69AHigvxXOQf
WrKq9jqX1JUTQcqb226Wo/JGylpY07E24TMTyUsluakm2eahX/X+qa7j8RZfuDg86uHSvHOoe8de
W0tw32pIgWh5NY7kOu06YNpXlep9H8KZ9cdGSfeqyBd2FKtNVBKE8QJ4t/P5yzIMohaqo8FiZ/b1
MvURbZxOEGtltfRKu5MOUrFQkY9j66fvIIGqY2AwVgQxWyJWXk4pjjgpny7SZT9PocdTQpb/zigC
MSjAbjap4vkLRuB6rWSxl4BEiDqrUUy+pIV76cXzOFEQA8jX/kKmnI/Sym0BiVGHArBo8fvVGPsj
OMX8WCEA5BUOwnMvL/sLHEsqfDRqRBUDvOA2MJ1WM28HerFBAfL5Ju/VsfKUZP0QaSHC22xud66J
hp1FMd7DlnJe4SJfHy2wkq5mj+VjW67dlVxFI1ZgeDdIo4z8W1KBaZrU5qS3DRF4nX7Rezl+B32o
3DmCns+XOH04TamAAFvYdpLNrrYGudHnoNWVKZjaMruNl8R8ExqzirHvYO4E1hdAK6KzBecQYUqU
H/TNOUFwM4You8xoPjkguNMkuk7iLryeVfmdOWtpgEgJBBI0D0/kHIWnVPpwl9Tau5e/26XnoGEj
gm7Rqaeqeb5QmiVMTXnuJwCrZf0vYFs55CC6f6+qOmr/kCSKMoAEpqI8aM20vC4Vq7Xwg7OeSn0q
9qQqnh+e5HZC640wUHAhNyHznCcGS+Obmjc9Ra21hlsDoTm/WHL1p28D4EKUNLi1BaLc2Nw5Vhpj
GpUz1DhO0adxkQa/A76zk29cml6q19SDiA3olW7L1/hgOeZo5lNAgfstojqhl490a5cVwZg5v117
43q2Jt2T1PHK6NPfKTfsAeEupLCkiiRVpFXE1oCizz+xuhjWmC8xyzpDQ8lgJeGxqEYPua41LrW9
iiaAowVzORRePy3ddZji5VAlUe8VyajvnBRiYZ9fWjwNFSu6O3RfSKvPnyarKX2MkjEGRWJqj3VX
r/40VNEOm/DCSkLjHTU10fOkWr+5RpTGhh7RMYrUqA1C/FH3pl/NIXVlSet23uhZ10VQFkWxTUiS
krpuaznTBCWceLqBzlY0eI06RfIhr7XlD1NNYiLmqF0r10RCeSBkrQfU8vGfUYti0A9wn1NyuabK
dIB70Vq4Q6RN79tyVKRr3ATTFqWEvCSChcnyurLl6tFC4edLPlbYO5UY4qajzJLB+cvcS5a2V7F4
LWpwHE+i3QE49/xLyXUp6eiGYWID2OxA1ml/nJFm/jyUGjZ8fWy/zkMj/2RLWXSlV5N1p9dS7SLj
TPMoQea61sf2pi0sdXHTTHZ4KcU6Ab8FIR3DKX/5INsuK/GwlEGp0AA3EoCB84dt61oyw3logkkv
LS9eV4uoZVp3orvtNcEorCVETChaIx+1bdqHVisEAtImADQGS3Qgx8njunLDZPlUAiR5+Z2egT3F
cNR3IZaBwRcouPOXIhiz+1igmpAv/mxEZh+sDaGJokj1tdbO+clejQ5MZaO91udYP8kypqZOkUqn
zmh+T9uJ21SNuoNTwfPo5sK6KWb5yhmkZe+cuzD9Kl1lgelFx5v+//mT5gDs4pFoNKhiM763lia5
1fLYea32ZnulSBXNoV4LW4wo2uoROubymFqVKPovQFRSPa1Vb+0q7fXq6Huq6JcejQOYehnZBWWY
zYFTLtihG3XRBDMu7bD4tDjIqmjP1uHCZiH8YRR4BdSXtgUMq5FxhAlrfKiXNr9Hnb27w2Zq9Iak
NO7qsDTvkKHNDjG6ujs56DM8KKsEJwFclMCbAwbfMq/CQkV8D6uTIDeK94VZOW6kyeiwtJk8vJlx
CLsPO/ivehd+rDMTceZsnna+//a4RUeSmr1sU0iHUkSF5fzz4+FsqJOljcG44kKetGZ33bSUrlDS
2FMXvziUaFQJxSIBvD4fCglUKeltZNbWzP7aZYt2tVTJB7Oo93gQz+ZVvJRJMkByRUaAKuv5SEiF
V0VtFWPQhPiQyjGuPFaWaW/MpY0OTYZSy4xqnh9Oefs2k8v1oGs/zSXgGUiKRWTmEMpr26vFjJht
ZXSGYLUBXWhJ0XNZ9HuH54U5Fam3rVN9lfFJ3sxpaqwOvMlwgOlaZuAou9AjQxpuCpJ//+Uz7dJQ
cLJwegaOBL5jM6lxBxrPqswB6EnOSaZH+XVVLc31PO1p4W13pJg6IKHsC4rlmCFs1uRqaPMUR/Tb
Y0suvUiizTLYRnZqcc12tVXrHjHv7QNAQnsmmc98w8TQ6ElRaeaqoG22eUn82rR2qtshiJJlwDNM
U1yjHuDUO1HrKvFaUqiNy+ZNF4vkW16P5gDwbFDa+maJnfoUqiS3bDcj0LQiw95QX982YZnuJD2X
vgVpLoVXBPJp7omf/9jboIURxuBJA3kCkWCiUH9so3o8gBU2dj779hAGMSEw1sQSHBG08TdZL6H8
MuAt3wROX8veohMQDVO4d2F+U/74MbhkGIO6GHVTAXeDl3v+RhQ8wUdElaiiz1l8qFqn/hQCLF/h
bafKNf31pvSyzHCij+WitopLLTtN0NTUphAZXFPz4yZbClTytOwg57F6nKZI6V2jGWCS1CMUdreo
8hGiGjX2GXgoriuuVFilBPe2Sz70RkhWlCL0/6pKKTRTXu8NsFZpm3Rebpb2F36H/NXQh/5drWtR
5KdjN5a0VeHAuawmDppOkt8PRt8TVqRGDNhUn6X0oBatUQROaCDeYZfK8NoYFax1VXkeFVdSkuqm
kdY26MrC8Bq+wm0xdBgG0iuIUi+BVle7BdvhoddHTD1e3tTbsIhpRzBV3P2C2fn8+HdSfdJTow7y
apx9Wcvq4+S4+DDVSmLtjCXOos0nJvyifE+yDpDK3HxiNEIWoNlFHQBxbf3CUUMfGd8MaA0t6tqS
Qh/Nz73b/Zv+1/moUNRMvFdFhYi4bxNEDDUUT6DdCW/YScBDEz3P/MJshfH4uDoPRpM7A03BKQXr
G/JjFA5b+bNhxXhJrwu8lMRcwk+I8KzTYTGT5b4Zsso46lXfxYGuonAbtqGZ0ZjK1/owo5m/XJlO
mzwuEHVHV4phcR+Spg9Vt8Tb4RA6MVppGvn57EmpNuMjRPKn+rRp4dhbRR/BiiZiHAJripIMoQhF
Rn2e9Z+5mIPN62GyE225arN5+SzrxUhvyayudGFruchYYTGMPryV2NQ4ya+jU3EvGLBMXl453/qn
ZxPrEJixSxDg44olgjzfsWXTy4VUdxn1Dj5nKqX0TYthWF8la50VkEqqzFXlVivZQ1ncn/q+1noq
Zr30ac2RpbqS17H6qg1rAr6NUqk7FAU6TUucWpYbNuPwOAAdfpCVsTk43dr1B10JTeWI4hXzVIxa
NsHmFvYNU7lUxauXX+9Z7s0xxGIRVjAaAEA+wPnrxfGg9dnQJkGPHzbkpFEfVl/XpOZVuDiShVdk
4tReJsXcEzmsudYf59rJvXqGPHaobF2hUh1Wf4aM/30m+dv983/48+eqXgDexv3mj/+8Sz63VVf9
0f+P+Gf/56+d/6N/Poxf235ov/5y91R3vwRD+eWpT6py+2/OfgUjfX8S/6l/OvvDoQRouLwevrbL
41dy0v7bcNHXSvzN/9sf/vL12295u9Rf//Hr52pAiInfFvFYv37/0dWXf/xKef+/f/zt3390/1Tw
r/5XO/xOxe7PX/T9b3996vp//CqZzm8gQinXiFSe+r2gb05fv/3Ikn+jGULZjgAfpA+dkV9/KdGx
jRlN/U3Eoyxjrn7QKEKkHn7s9x/h1UckKaoe0MNoFP/1XK/+3Al/fhpm4fuff6HS8gprmr77x6/P
iv7CxwZ/LAifwMaE2Mr5ipLstF8sKbP8clKK14Y8IUyI+v1pQp0ivsJ7pbgysZZ4O9hSdK0szbAe
De4nDy5C9jbp6vEaL6oc9Vf50Oh5nrrJ3CgPEBnqwYdjZ1y3VZjcm2zER3WyEbW0ucwCzI2/y/r/
/0X4w7JCZ/qlZfgmKaOnuhraH5fit3/z52IEt/MbC1BIw3D9kOBx7fy5FqkH/Ea1yUDtBjl58iCi
37+W4m/cw8hyihNH4NEEofqvpfgbgCOoLVxihEnAR9SfWYqbS1EgG0CFfRMchV4A51FE4D/EjzNy
71iuSOWxAf7zOeZcLtpRRzdipa9LlPBeNZfiqWcVpyT+Gk5uczgSTRUZspqIMPWdi+kehimhvURX
BiyeQ5c5hKLY4c0wqBZIXWMzwloLreFhVmsjdVv8rnw5T1XJpUEVoVWmSuVDm7frq7oO0xLMs5O/
7oZEeqcqRf4mQXcQaxwlsxdXBuUuV2E/ejUYaWHVsx4VecxkNzUT8wNsIbv0QUsD0m8GR8J9j3zP
7QsznV3cimovz5r1ahwbeQeiuBF7EzNJYIwUB1p2BORAuM9nMscSsrfNvDrOq3EyIR7dAPlMruyu
wKGmxFFjLJaCVq/leEMnj9f5lN6F6fxRL3LVLaLpae6l6MTxVN63unYDqy+/jdf8axUZzqFztNfa
Ghq/R9XYuvpYr3frqKW+lSbD4up5O3ausBxxQ33dqQuc52Df3wsZLJFcUJ7brhACqor+41RBRZZ+
d4bOlaxcu8PXofSUWHqbltl9HGbNzq17Ho5+H1Wsc5JZFbetTUxhxDGSQ/pcHYGG256aplpAAEwD
s8BwLFzlPanA85D0z/HQKQXIy/+Dv94cyS1RxCxJRnVcdHV5JY2RfKsaTeMrE/yPFFmDOzSe5p2p
Fb/034HT80HFJPyw+SqnADQ029XR6TENCc3G9joszQ/LCqfoh0Ppwp3zTRP/2VhU06G407ICLnk+
VimPdWSTS/EZFwgTWntoVe2606Lr1UkVf4nIYxadMvTq5PcZchVeXI7pZ4u4zi9iSRVBWXVXrphU
mc2wpy596XM7XNhoNP6JDz9/OkTeoERaRUV6/8FE1Pymb9f1Cu7RdGrb76HTWeT04/17nsj+Oe2O
AfVT0GiR1dt86zqq5rRO2al2uMZXrMAILRt6Zi/P+KUVJQQxkBRQWcFbCYl2CTu9HbrqOC6hftWm
tGJWs16OeZHh/g7mlxMt3QP6Xnw1hBJ4M1HC3UIdTTOpsl7j1WhopB6yv71fYRa4s5i+EWvOFxPF
Smg9tH/4j2Dm/HP1KBXoNSjpY2xdRcOj3V6FreyniYPJhnID8ukwFY9TeZKkD0Oz+HpteX1NMiP9
IUuB0mLNUXRos75bit4tKy1Y88OsfJlU6FQVTRSU2si+hiWlqoG4onUM4Yq22iGPuptG/qLTdFko
REfdUxGuV5N0DVv3qOuf+uYQO1dhflfDbTUK0wXmdKzC11pUAixdbtuyd3to9TBLvGytMR8YXKuH
+VIlQQRPUG93xR42fC2x2Lgbkdem+QIDXt/yb1unw94eAYVjikadMISKvYmN8LqEb3FIawuIrdas
QaVx+McaGL/SnoZTb8vWwTCK9kqe8uQ+GfExCKUFtBhWRrBjm6cmoawAziILdDS79hbvxceGAUzd
VGhZUxU+/8Jo4oxLorTtcbE9p8RgxxP38mfrnfZHcWtWbn0wvfmDhhaZStXEhaj6+Nr8k0r8U9Hl
Q/21fNO3X7/2ZC/blOUs6fmPydD/g4mNyCH/c2bz5ikfn75UZxGl+Bffsxvb+o2SNr1+DChBaVBJ
+SuiRIj+N0RfyGFQyyJSIK//d0hJGEqIKbwQ+InQSfh3SKn9hp2UwH3TKxQo85+JKL9VHP99NlAW
JgYS7XhOWOpIrP3zlaOWZbIYsIqDMXbusTQnEDOHg9xn10WiXpsRjlVZmZ0sNGgPiaUSP2JJC7f1
bVk1HwBcJb5pr91OOIHvIMOePxbsMzYgbwoz3d5KFFn6Oi8aXipBOoZvB+LyN9ksVU9qa66n3shw
zJZDoz8MTl2EbtcKAvY42spti77iqz7CFdJMbCK1XpcpNHQ0UWu31I3lY6V0y41p1kXsl2Y0P0S2
Fcae3BndFbr9s18mSvlOMfLkU2hq5WNnamviRjHmpAaBsNs6SnZTV0V8sqJoAs+szqZbzHHtWS1G
FUVlWb+3vZP6qpGsg18uI+dGSLBMvbFPadREsvYhTiTNcg0jW/5Vpl29+FlsyshmojvuI6IjvcbG
ssfEsTC+1ElJf9tZY7V2kXQJwTa3iR65GZiG3h30LkoPyppX6COroDhD3sPyIalbzimlV9K7TaGa
NW4rafOxBb98O6tKFjRIUX1Keip+Xi/lGcoluo6SX7YYzod6ivSnrDCW6zAvAGXZ5fRJHZYQl89O
q/h9up9SYHIXZA2/SJjMxtS4lppHqnUj9/kAxaGPo/4BA56WV5+1O2WW4/QA30q+nuqRkKa/LjPH
9LEy+ANkf/+WLj4JS0/Y7I8rZpBuMxNDevRPijsll9J78DivdDVPv1RmPJPaQPxBHtypRiDyRRcV
cKdy+V00xGgAWfVQPSEOIGs+TkfxqS9nYDZL/y+06Go31UvpxKWOt3ddizGn1g9T9WOh91rk95EB
Ts+Q7kNshkZ3HMfojxDEwzGTltRtUuVdpvxv5s5zt21s7fe3cm6AA/bylZRESZZsucSJ84WIE4ed
XOzl6t8fs2fj2LJfC7MPcLAxBYNJnEUurvKUf6mvG7mVjwBN0IKoHf17X0ff0whn69aQKL4mLfee
JcEDh2BVe1Y1qKuusjA4jcXeglK3AdvTHuNWOk5mdx022exaaa6bOGOODZNipVtgetKEO2Y23QaV
bB7TgspVaMfNwwyx6qcB2881piGPfUO0c8sCsu2v86xQTVe4lEYxPcxRiYQCvfJtq7XBjPy0rRQL
c6J0SQPHdVi3eLAnkWHg85jc91ac+qNteBTiIxRD22yda8Vvc0BfSRrVfh02kvRiKI3sorvwoy4S
kB1d+21Qp9us1AxPThUqokrfHSLMI0rqiq4add/NMRfuQiTEbUh7rsw696BCg/BSHWkDbnndVdlA
3dCwpW2SdXg8aWlIxwZr4sJp6tUQWNuxdW5B7vP7E6V4SCvnpUG+zIPmna+7sj4Jo01XJfIMbtmw
TiUFPYp1Ta/pbm47pYAbaum9K2eStBY6WjNDGsbfSxBR32rqwGBIhkHFGk4UfmqqxBWZelvKaekJ
O4FZ1irxWiWloo4/5pssNx8nGL9eW47a859s3e2VRvtWU+NlAQVoP7sgKYVXFYkjY81hYlKlKqe6
M9hNKaY6hjRpq8konciVwJgTAJKbVUbv1ebUezPOtPic2NE6DXQINwJXEa1QnTu6hbVroRy+ron8
vVjCgWnSw2ZTBkoZelSlQPZFReM8qqOlHCRbANosKNauxyCztZWWVcGD7uR0mkgL7PAainez0Sdj
JmvD3QcNI+tORz91ZVMjaE+jEVV7p6qarxOQwvtxmgYdodW+XVeKHnvRH6vbuYdmMaV7ZxjGE7Ut
877knRIw2fp4SmNQJ6tQmZTtjADWPVqUwUPbW/NWT1vHt+sW8R/dSve2DJ8n4dTYUJKByzuN0t3Q
t5QC0hFgKp4/0JynWem9Yiocv5+T8aYfRuVQjtnCespG6s+zUvjGMDYTrGswGrMxBnsIWuMJ+rBZ
cGaU/YuBdMZqHhsMfgv6NJ4zLlLt6OOmJ7RUq69gOAU72BQI3FdWoxwQVLYv6S++Qy8tdy6ldxM6
PEgpgKlv71wtIVwH62hsOinSPHgRX41seIQbDkM8rrRdr8wPCtJ/clf81PjsaCggpBWSvqexeQ1+
qCXwTnBkLnoX62VnpRt5jvW0/aBl+QCso/udl0jMNU2yXz7Tq+jmcm76r5ABNAAMLSAIVFmJdV7n
wWZtNQJpbx6/mxDLQe0BCNsxHMof9tjjJiUwC3bKU1Y1oyvU2E8yWd8ZVHQQCFp3eBiHaOtsKbpe
UOt8m8L9/VxEv+g6IZL1Ts9ep9DstCBP6OiI1htF8ZhFtAZRaOnc0DLX0Ca2f6biH4W8D2XO3/9Z
rPsmIvZfyqVU3pz/Uf+FAfEiY/G/B8Re2bQ//s9d/PNNvX/5mX+HxOpfC7GPyuhinox0OAnp3wV/
ouWlpmCwiLHUfB0QK3/xA+TKUAMXNailEf13jdX4a0Hh2CA2MJYyLdA4/6Da/65/RImWPGqJysFl
wF07K2VJ+dzJGRpymwHxZrIlmQNvKLN6L7Vg1T0nn8oVOkDqdY3u11qSzGiVwQ/CoDApn9O6EZdA
gUt2/joUhgOCMyvIhkVyEu7BWf0DayBTT3vbQi7CVh6ixtZ2oH0cbnoxnIquj/3ejJ1DqRroSU5y
8LVQLfkWE7f54dVX/GDjg8w+exQ2EBASpoY6NFN+zt41yypDuqNV161j0HW1c8k1xr7cFVOoXCG6
8yuqs9Eb63oM6cZOij+OJXIrUc813wfyYTYK5WQEIAKmWdO+qYFk+FXNrYqZCM6DRQb3v22zFWIS
zrG1wnHTmBNB9yzfVUb7E71vGHoZIYaeJvYxqPPoumwmeQ8epfUakBv2wv+oT03HBQJqs7hWcwvV
zQ7GdqAIQriMruhvbdRNP4dTdoWxCWaD8Aa8ssuuyqFt/MW0nss17/xB03/m6MV5fZl+50GwpTOi
6VffzoU3NhIO9Y2ueaEV3tHVuQJpoj9mrVmhRZOPP1JFjzAyuc4yaJyVrP2kg/RkJvL1EIkv3G2I
9oAE9dQiPqZllH2zE0H9XSjRbRgQP6E02rkOYc6hlimOy0o1rYembo5zZczcrsG4SXFV+FIM9Dht
p2h2gKuhbmWKtnMmugHxiAkBFQeRukqq3ThDqf+02z5eG2I0O5ACP/PKxl9vsiX5Juik4RY6nsT8
aUE0u6o8vRRzGLpDLkeZW/ap6rUxZEQPIGmt/8iGKs72xhJmKFEcbEmLqN0jXGKW26ZH/krqH4Uh
fzMhorkirByQEI3pSmb+jPrwHqQwSF3ze1lF6MFmS8CZtPI2bDPZ7UVZXyVyY26njubAaGY/EVql
GgVpyXXKYSemccIizGiPha61fmfQh+4nPSGhGq7kxIm+qDFGGqneSqtkzlpSCsWLSu05cYJNMyry
LiJVWhF/V3DV1OyBkMN006g6REu0jGjfr4TCD+qZ1K7HQap9VRpkgrPoRUnEtpyKb2kzK66aBO0W
TcbBbdKk3SJHcB+OZUf4WG0tSTZwALVzj+D2RptLFU1De+mdt7K8TkdxRzCn0gfXZE8ra/kkMkwB
Nyi649yIfPIpDMJpO+FeRy6q8kkryT7MYsllqyaI90EsKzclJLdTrLV4ztuTJa6UujFPRVb0h6Id
6mUl14O+FlZqgHRShZStOsnE0gbUUXRVcpqsYtUewHIIiFKkeD9iWU5vpcr0MXRgDc6IdlrHJiw1
ZU1fxgyuTKcX0U3ZIwDvxbkpmaTWolBnAvwJZuGog0RyI1GNyq1cgnjY1mjglhvLGHkcfRD0Pjs7
vRmCzWiE6bdiLokL8gc5FoTBfRhTZOwCfGizwE3nATlcY4afinruXtMH425K5tYL57LYqJUq5a5U
1QKLSvVHRmPiBwdeekJqNwPFk1vyrpct6mAhSe33XA+kFzmyulvHhkdNv6A4akHedhA5reqXVAaz
B2C3wqqJzDYjlHdrWUTHVhlAg4+juiVvC9Y4v5co4MTRCnLn7GtDlnfUhqN4azvJ/HXK2VjDKDdf
4LEQ3jqwBJVm2KpDbP2mRp8D1FGG5omwrbonUG9jr+5z82qo6QW7M45s107SR36PvmNKoir6VWwU
E1qfZeGDKqUOjWcWpjW4ILvYeaZ3aDDmnGks1xNqh+1jlEJAc+ce1uimw+JihyZwkD7OzmDaD4mm
wPAbFcLu2bUjoxYviFiMeIJOiRJcx7qebBxorAzdJkRLrM2M80kApi2ge8IVb81Hq5SVh8AqDipl
8ps0DoqTTRuxpkuY2PDudOXbpM7AZkp0AOui7n4OmQIgj8rTLtGKYTUkOMjrStv7pXAEsnkTNMdk
NIZ10mHuZMsxZrCCbDktOkwoiSHLTeUE474LtBlIStkpD1mAW5hb9c20tLdCg0i5HsdTaITftTFw
Cg8Fq5lzoggOFe62X2y7x0sSTx5V84oySX5OlnEf10hEuPNgj6fCqMcTS2Y8wZh1DkUpIuFWBfpq
66YRygNW9cqDFPObHDszdkPQ1F7Vc2AAvG9dPUy7+8iuhy0Nufw+nOiBqqaEcoE97CLm/9jpBMqA
lOT6GBoWdbRGUtYhZ643JHgqxHmX8xFpXBtlF/sjCkYbtZ/zO5RT+pVWaTrZS2bZByfRdmLQ5NjV
0l481HOlPU1wjToPA2ulvY+lCskJZQqhdfZJ6nZVa6YcfTY66Vqti6MV6eZXwTmEpmJXJseeKfbw
Wg3xm7OM5qFq8xAP+i4O7vivyqc/DDGUWs1hKEV6qxWt5FqFvHj1DbV5W5gRoXXWSgusryrsdViJ
+aYwK8uNel3zFVNC5crEr+9OKsK1Spr1xShzI9waU8kx0I/tQz5Zh1HvtQ2LUN5NsV2y9ft87WRK
wH7ph7L3pKHrHqY6SU8hnly3RV+i6TZrsp+b2XzIFSE9IqicQemRoe7r0BfrwNgrA8CvUE+rpwwu
8moKSu1JbcvBk7vE2ZaBhJh/GhUPDeyCp3CpskS5LE6TnfXXCcn1xgz1zudYdphT9l1Iex9xZdRD
XWg/PRUDnt2dlO5YLOVHVDKTb7XppHdUoSL6OEO9Duc6uAI13d7Lapqh/dqR+Lkik7RdVHbatO6S
bvCcyKIjQCdQPDnNaB+CoXqQi4QcVe9YhyPCmWwG+0c6qVx1UlJGpx45iGwV6A0YexyftxO42y8I
xfXALgvVvNVqmBLunE05+gMjCnNmlht7I5KkVR9gST33Vsndb7Z2vTKbmd1k4920NxogMius1ptf
7UiHMUXxorJqmhaQT0/1rNubQeAWicBLcevImTiC3FN/Rakjyas/e1CdMxZLVJjIb+ngtfEUn7cJ
19VVEnTJyg4neatiK+hplTKupqjP9iN4rKc/B0QYx90hcZwAGdbBXmW4VV9T1ck1IjiZnRakRbyb
FAmVZ1ZWiVzMiMZf0iMPsp8HrdOPcpmpD3Wb26umj9UHBN/0OHaZWVDjTmJr7X1QZe2vuO85CkxQ
OyB92/E0j10Tf4nokdGXTyL8AHuQqTuhhZSJEfFmwY9tMPpNHhDVwfcdT3+u5Uptstztm8r5XUSh
c3BKu/lVNLLTla4W6spDmsjMrTJAuYfMWyuw/i2lD1wHWGFBop6hl52H4XSqm9ZeCVsZvsHVtT0Z
NcxTlJu543ZLcG9orXjC4Ko5Bo5C0VOvKK/8+Z9EGizIxND4txkITWO3DOIpcoy6x3gOJXrAigYv
UOoT55tTES0gqGv+jIw8/W1qqb4bEYLQPN3M9Z2dh2O4prIynmTJFE92OolvzSCxPh0rwfRCwUL+
JJu9eEKlVj71RP6+GCsGjzO7Qu+mchS3SbiH7vMe4wKKLnOz1iF6wsdGfu/e1rvw5CR186/pD53e
udGN6l+pyv+3xPy/MOemS/MqXVvQe2/wdfsfBYhBovLXwKY/P/N30m39tWCQkCUFGEltxF4QMX8n
3c5fEBAUJDoA7wMqNpe87m9ok6UAYKI/TfoJm8eSl1T977QbbB5SbZh5/CtR/wc5t7UUvF6luJS7
NBBUaKLDCgVndc4woaEhmkqSZvC9c4HrTwk4Kelx+m6WYniUBRY6wX1c9utaqrvrKjS6+Eqe5RWb
L0zCjM51HE9uGLC7XGzF0A6J2iGfAXtGoOgoKMRfe0MCgFTG1vAdf0ekdCN2NBzphPMTWomchW6i
hkAlNKOns1LOJC6q0E6mHI+/latqdqcRzV1Xo4AOroYIBUN7s6KrJIofBKaz5clB0t23KPK11oQk
YRo38he6x2Hu97GTXw2SPNcrLZKmTTNXcFIloL/aOq8bKmimkfxUh3lH/t3kXqKO4V7gHdF7kym6
R7T4lXwVhVXlN/EwbuiaKRkStu2DU4At3NjqvMIKNNrqC6K5wAo7XieKFWxmNEbpmqEeiSGDDRC5
atQfo0hayHM9ycygV66Bgup/UBj7tBf8X7jBljLt/17Ucl+yeH55vbmW3//vgpZFCYrcBlUxSChQ
Utmq/y5oOX+B66DKBesZqOrripbND2EkRnOYvj2VJhrD/0YNGn8tADVY6o5CsI9M/T/YXUt96NXm
Qt+JP4CimrqUyBx6Zvz6K9gSsmfhIlrQ+K0U7eyIrK+o9yEghlfT8UF16Lz6+mcYzgoHZRYDesJZ
URvZUECQ89T4nSRdlS3iAdNzoP3SxuiU6eklkbAF/f/upVDroeq7gHyds9FSXkkJ1LmhiWBd475o
4qsxfIsl9GYsikce0e56TOXK1SdlRTPllPTSdyXI7wsrPgpwRGN9p5sRIPiweZYd56FtpMfPJ+Qd
l/TPjIAnwqSQyaeG93bilUELVFy9Gh+xIHpCCkLXgvxYwJZYJZl0HynVQ6WoWyOU7rB2wMpOEovt
7HjSE+cgq+MOlDoNdyNTIclQWZColH3+jGfAEbr/LA7W2HLw0kSHuv32GSPdKOfUrBof0CbZcDW5
Sldv+gRlny5R95JeftPpItuiCj26LscwIrzWqsXdL9+iA0ffT+qeorr6PhTF/RwWWxoPo2vJgbr+
/FE/+uKY+7CC2WkWivVvn1RCAtrKLGYzVPXcF/nUrOMYsz0NtZS0dKwtShMNfBB6IvPwTyVE/kzT
Ap+ivEyB+FxvT+6w8EsD0fhZHaP7FbCPpAt13vNtihGlAkaE9cyVigTV8v6vtimdolgHUdT4uWxf
dVOzjY3UV0rzAvD1PcdyGQd1BJTfKJojwHE2TqugNVxEjV879UtY2OLYpDHEB7qQK2DrGRFxEq7i
KQuxYQ9Tmt713edf0uRge7N5l1eluI8YwQK15q+3j2Dki/dRSmEt1Z30gIPbsK5z0T/bwzRtWnyT
pH2ILMLXWMSSi16J8hSmhk5xs7MPspGizmXmWfzSiyyFfG2Vtmfk2ribJ3PYKgZ/FEovUvN9rINj
UIFqqaz8aBSW4ytpj/DcLFaL77cco0JGHq34SmfedELqfNhh8moIrZs+LTcjym1fyrIlokjCA5Q+
bctjHCRcVNdTKhmbQBnDB+RRdG+0kwUn1lHZCMobW6jWWo8T2TVSUAxDbZEMydFhSKWMQlq5w2BF
cQdVdkGgA9xsU+krJrbpBlmBgox1fNZz8BSKGa/QzJbWZr/V1EFda31LJuBEFzbWH7fl12fp8jkW
KCfyfMpi+nK28koCg6zPm9qnQRyt1STCeTUZIo+j4Y7mhFcM8R11kdivRhsrE7SLOt8qan0XVZr8
0sXGY9dpw83QaY5bsrI9fc4tcqWSukxoYzrYh8emN9wQAE3l8srS17HmF0Ud4qJQKeH3MKHMFSfd
lkvEWIUg7NxQtn9/vuw+2mAosKM7qvPGKB++XXVTKI8GGVfNAYIMeBbG7TGcqXl02cvnAy0X6rv5
5OoG18k/unZ2pg7obtUQVWpfyFm6LapZ6jx7zAB0dDKnFhLh7bpvsidoJZeAuR+9I6wYAnkIUIvW
ytt3lKklK6LFrK4BWfpSNfYxMkflKZiL2P38Jc+ve6ZwEWCDs8W5imDC2UjB3BhU6wPhz4V1Mrpq
KWvo9yFhhj7rpzgQvz4f74NJNdVFqRAoHR5jfwBjr45HReqDYkjl2pfbWF83mrVXiN5jw2xXgVCO
eqpg+XbJ3/aD6WTQRcUAu97la76dTqlskmyMoTHnoFJwAUwO+hBNrqqPxYXp/OhYBgDMh1uajtTs
zo5lA8VTp0ormg2WeAmn9IdmDbNPm83rHYQvADbshq79XclN4TVAgD6f3Q9fFBz9kuVRsTlfsmZl
9xZo89qvNYzqDeNoRu2moUz4+TAfLBp4pHACiZKxejyXYHKQTGmDoEB9d1b7jToXj3GdrcpJZK6Z
KQ9CKS5KNSzzdrYZoZVBAzQXdSMwsm8/oaJU9TzWUuWr9Cy/orjtqaLZRbHD6Ttld5T3IriNpoDC
FaJvqNbJk90AiG7NcmOYJGQR5qkXTHc+/tioYUInWgQ8zteV2UnCLsKIjw2gr7U6Byex6YdwftYj
2uPWPEqUTLoTcPXGHVpQOv/BZ0DdQAf4CdHp3PPHCrTEqAenAi6T3LXO4Af5dFDN4npSw+ckm8LV
5+N99A0AJttEHIvn1/nrTqYUcgMZlZ/Nzl6tyq9VcglT89HK+iOauIghk3ef3WGhmXTIug6VH9aR
vtExBvFUCf/FQZm+YXR/hRXL5+/0zs+UAxBuPTKN/xrROjsAQycqxrqYGLEUtIYCqb8RNaj5vOh/
QANXRxBoRQLdGIgX3aOtQSgH+OWpb9TrzBRbJzFGP7CaH32uHsNKyvn92rhNrPjl8yf9aG+DMeJm
B69AEngWOONbX8hF31VgGJNHKxuPg1ZdG0l0+/82jPp2o6UdZW+z6yvfbCp5JbWpF2ZjugrkIbpw
inwQPkLQ+78vdHYqg8Vw4LvxQvE8/4y1fp330k3WmY902C595eUrnh8ff+45TAZJlP7s5FfXzmDJ
aqRnDXwArYSgrR9S5MXQeVGuG9s4yna2k9JsS9Oq9C3jkp7GR/sGYqGJWJoOpeucozZA9xtkwRLL
VXTgC9PunxsAat8+/3CXRll+/dUrIgA6qsgUVHAHevDJ8JnC7ELS8cHljcrjQkjj4Cd5O1sb+ANV
QVNpwq+78diXw5MzzndKk5ysKLiXK8ix6ENcilA+PGUXBD3nHMogiFW9fbHC7NRxFpbwA1ogvlRQ
2Z6nu4KwdjdaHH4Bbnyy2Sg4HGbaLlD0h88n9p0U3XJEcJ/z3ohRE3ie5TnJOAWw0HK+n1DAOmRf
pSgNPRO8tRLmX8YqfdJF/LtVs2Ldpsqic5GvPn8E54PNT66MTiRYK1L8cx5ZGbO8UlEIvzTqwJ/r
7CWelbu+GC23NsAU99E0eYaV3VZDre0h8g9+26vrKNat9UieuqKYkt42UxD5SlXsw8ZMgH/1GZ5P
9koT5kjZMU13mT7R7QUFX5fztYOk4KbtpfumjporJRwepwVMXYzG1Tg6qd+2DRAqhEx9S6Mvq2i9
vGoHaZdVxfyti2NyuhDZvkJqCjfni5nSPK1MCfRyrAaxa4l0dCctvR+iLFvhXnEStbVLojLa0/UY
Vohdg/cY8mMRihaDqhRwwxyvuzZ8GPsMJmqq7cd6PACn1nxgH5WnhXbi5TOiD7mUyiv6eg0Om/Qt
kijONr1U3SMfgdGEFJq7YNZuolEDagOdfB2lQ/GkzI7qwnK9qvJ68JsZZEJj24e+NLLNRBvFo4Ib
uKqiIGvZtMo+rW1pKVT8zg3rOW7Sa62YdrGUQBFvnMFVcKS66lAc25Wh/s9vfhwVYIAhuSkvnqlv
twRsXTSa5Un47VAk3jzMFMrD6FZu4lPoJHf81IWz+oN7GYQrEpPg/eCxnKf6kKVRUokqeIydM0EC
tkOvi+R1oAD6nfvYG9riwiu+K2mx62huLNIA9DnAbp3tOr2OsiltYLuVFNlXlTGlawpfyX1ZWK3b
F/GPruIXzT511sIxbvM8fxFle+DRimOoCviqIsoggyTqCiPE6cZoi+JZl3Au7xaZk8TO4uHCLH10
UqAvwDHBKbXAIs8OyMnO08lxQuHTxz7YltgDYGv3cx7d2Br+0rVtSUjTzKCgKvV3L9n3ej1c0rf+
4KiwcQQg+CcFWWCWb9eGPqBb1nZWyW0DnyJrQUehFBeBYrrwtssiO7tTbXicnIeLdA0l47cDaY0Q
3VBCFlbT/LuZGBsSjgsR9nK0vxuCirqqo9cBkuxsPqlWVF1S96WfDupjAxgKeixw4JIGSYz60BL9
mKF2a0GXufByH111iAQQM4AhfQ+RLFKMDbVRLn3EjPepbbwscGijyU9TVJyM0pi8IukvAJ+XFf3u
bZH2MpZ0gprR2ZdL7dqe5VbhbbHE8aZgvq+MHLfp1MGcdbgw2EdTSyOBevDS7XhX3egm0DejDTM5
M8yTlHRIrKBiij3olbDKK0m37rXKvE8i+fvnV9lHE0v3AvcWml0ERGerxhjMqJR0tP97tPCVZi3U
AOhTGXcrUSlrYwJhV6fp188H/ZORnk0tRUq81GiYUiKTl03zKjhKcTFFFD9i1NlJd7rUHBSFdE1v
jGctHUM3DidcBsf8OTbbLeWlFSynK2UyAa0Aq/BSGu5riqr5JoTH7YU10Fq3Rf9ujV0iiiDJT10X
1AKlZo1cWuMVsAE9panvAe09O2n7ZAk4YWJWvmhpZ7id4lzPVir5jQR5xC6jH0JT0SRKmpBao31F
naaHFJbCgXcQ46qbyqb5WasbBHpAfsTV/efToy776N30UEojiXQQetTP9pmR6aZwxgAVhSZf+FqS
7qpLAiagCSHBauz1CbtUEcj7aYkOIKZX37MJ/iCkp3s50ldtFzVrq8x3xlzCZLPgEw8LiimJ9SfT
TvJVgq/ZBtbXpUrZBxcTtEoV9QDKEBAtzz4sRK8YmwLBLWECVh4XElZXAHAYmjE8QJ0xQU/ZlxgK
HySNCn0WekKOiSUGoeHb5ZRlo6HWM7oFIDPbTTeOlqdmVCAE9zIlECFv4jnPPceQgo3IYgXgHJlF
khSy6wTaF8M2nsehfQRMPbgAlW8TYep7bJertVzCp/r8635wKy1BAs6a1E8QrD7fcqJpw8rq9MKX
ncXuNnnQiqB147IE/iaH4/K/eUyQokomehoxVb4d1EG5FMO+W2NIshKrLNJjtKrOw3iYi0IJ7KHw
pSm9yib5GgwVMt0TLEMFgiVwo5gQ1ka++sLrv8v9UH+CuA1olRINd8hyIr3a+4ACYwNhsdLPECOD
Veb4Ipppobfgc8LnOojuWaUuQO0jIOPPx353F58NfZa6VE2M0pyMMIDaTts0GFHcpH8g+gtf+MIw
5yVxu4cfaFUpm8Dpj0XWUVxtfLW8VG96d+EvbwNVGckaPiHw5bcTGcoAY7WEiRxGHe0BsyqvMuWi
6uz7fG8ZBrG4pWUO9+JcElWd7Q6QSVLSp0hRS9bvI1O/NuPouXecUweUy6WpdVXV1Vbt7PXnH+zj
wbnwMS+E1OKc6yCKrG9JBkIGF9K+6LTbLkh+TWkL1F78qNpqFyZR5tnwpnFnvzD2cmq8OYWXF381
9lnEm4B+iaKQscO42xhOtq7NpVNL0jeZq6LvHyo9+Tba0gPEtwM4+gsb5d1RugwPQI++JRVWuh5n
n7dYJPZSp/B7+zma8GbPw6uhulGzZIsz64XB3sU6Z4OdFX9mKZRIoK3Cz4va620Vu+FuNRho8hiX
3D4uDXW2bAOZ5iGpYeE3cuGWQ+7BzMCq6U6lKP/5F/x4JANKP7E/ulNnJ40GzrMyEZT0u9YCsW9C
V6RVNJLKztM1bKn+P5lEWs0UlmwQYeclwZyOpEFPu/AnB8nUWIVxW/eZQBAxh6s8atmFFfrh+70a
72yFWEPadzBxCj8OxclShmNTV7sKYoysttv/YCoX79vFNRYUytlHSyaqw1kSFL4SL+xIG0fdpvRq
eJGEh5ea6e9i0mUxLt60TCVJ7vl3ayS1CLDn470mvaGbiyFcbV53TrtukK1KQIulkvbl8xd8fysv
Zo3ktX9a6FDeznaAXsuS3AbLx+tir5xUadUE0XNb5WslFDtJzw9VhOxPmE3rorXus76+kFx9cGu8
eYCzKe50oQ/yyH6vYmA3mbnV6VBk9nD3+Ysuf8zZqcaSIYOjZE3z4E+e/+r6zSpzNuORyW0UJdoT
m1cuSPtLSxPA1ftxKBLaxGVEgsofGNbra75pZ47tlBjWVKXvcSwHd3qSmxsiAg/LunUzyNHthDrk
etIm7JATmreU/FapGqPWMMr3qVT9tkuBt5mt9r5lJ/Wu7aivZZW4TxEC3lhzvZ1UtHBK7ZiM6u1U
ACFMYnOE6Bv1mwHzL/Dy1eB2/SijSYwOWqCKLwvd/zCVoeO3lLvR1y30qwASxgJ5gZRvtmlZeF3A
OqdZ7tSu0NLYb/rc/l32crits8g4lH287Qvp1HdafpUy0qo0Zwf0vrxXOs1eoUp2FQxpu+kbpzvN
hbQeeifd9rWi+vgpFhhTz79Em+rXVaB/C6lvrUZ6vhVaGIviae/buvRFg8Rw4CN9NzJzvG/Jjr3S
CSGRaWLejiH+6vMEi98U+CFBUqx2Q4/3hyS1padWyVU3j9tSZBliYfDPrKyrbqNEt/2usIIbHftJ
H5Rc5qYmGItFYSI0lRYytAHkOJCfRNM9DBJSY3Dkb6xA2aXw/AS9PRVdg0aY4A1U6wnGV+Yh1tEc
cktrKfhJ03FK5WEVpXNwGwWQ74s4qfc0y22vYofto1o2XWMpHg5Rmr5Is1btTXUS13JN6Nm1AXzF
sF47SWuszVBNDrYRlp4MhrqWI2Otm628G4rwoOB+sTXyDK0QXenXhabca1P4I8gHZCyG+1jRhn2s
WABZBcpZrZ3+LPRMXPdz/UyaDZzfRO+W+rnr6HPr4xqerAe53A5gC9Y6gDDuwHRyF6DPFmM7lFsT
ZdsLVIBgSSMwPWnrMEmMFW1j6ItmcUPlnW83BPCM4rGFANOVxjdMx+hqjGHSXQHOGWvX1oJNlixE
x0QtByCqIFTRU/6iAHKBiF+BZrdy1Vfgya2sWS/3eteMW9SOo9BLsCBNwvIbWPgMMht+VYM9DLeQ
DwOyQ63b4cJ4FPA6vw5SaOzxRYG2BXJdWpddYrkNRDJp0oODaUs6FAd9+G5gAOEXTHyzlkEBaJu+
MOVq24+KdDT1Kq0pH9eQDZRgch01gp4RRptem5vbruhU35r7lMMZKkyGDK9HPbdwjVmIq5xWxU6S
Rwz5msRPytLkx8tHS263Sg6d3ejQ50UR+o48On2ktymrbg8Cclf1Zvsj0kS+TqCCLAyqZnhBBE/V
3UwfemQT1AoCg4S3oZcm3UOMAoJFwQILkgiO27gWcH9yDQvtLGrN/agaT1Y0AjKWEYruRGa5A7by
N4ACa28IJTRf+Caz1pEhV01Xr5SOjM0tJ7ipxfw/7J3XjuRIlqZfZbD3LFALYGcvSKer8NCZkeKG
SEmtpfEN9mZfal5sP2ZVV0UwvMNR3cACAywGOdVd2ZkWJM2OHfELZ9hlSi0RUkD+n9Qw/NLJo+kH
HfdrrhkJMihNON92FfCyXWjDAkA1UL5BNyUgZjR96laKaENPy2d1C/mVtqeNf4pXqS0QpTCs8Xq3
ehh/VTNZsm8lZXUrScVwbeXOcGwVzsxWSfrChxDYPsZCUg46jGj0oXM9/jaVwa0V2XD5htb0ywHl
iEEO5HvspkxtoXNFHry54hQk42EY2xstCkcPhvB3o5cmw6uiOPSr2pkbT4oNepJBFpgHpcVeZlem
zXhjFMZDquVe21FBQ+TsrlK0WNy8CvRNLU3IkkBT65M7oIowXLEIDKoPVZN8b0QFl8mRrowsu7FD
GYWj8ajPFe7yMX7SlhVFXt8oH6R5pi0jA8Ho7YROcpYdBTCbHd4ZV+hH3s8yfrR23BT+DPduQ/3x
ETwC7rQF3iGprHywDG6MmsTHQ0bjDn3JyJ2GHmp01N3Rs/ue2+wLVCvGDbZIByWCN8eV86Rm/Gun
s36yEELFQNm6esCROX5f9Ppm1D5AQwaJ2fQfWjP/EMnU5IONMKgkVw+j0z2mtnYt5UhPp115smPL
HyUd0FP9MHT6V90CDzSaox/MgqF0vA95M4pw7qUu4Ig9OX0Ds86U/QyupW3DcDLDo2UXhqs4I3al
9KI2oqaRajbRKSgML+jyH8nAC3SeotLx6sp5j7AUwh3mAQ/Ln0ES7pIcjYgsuoqM3p/s/oecFe+H
Ud9EozIe51RdmqVk8SagsUR7tBTpitvfUyhKUcrY0Ty/0cJPKBplHPPow1CZ11pqqR4bs0b7pLhT
tXnvmMSCCWPTB0nhpKdz/qQNwh2FvVOM8pZZsWcOncEoSvqGG9hAdA1vdJD1eqx8kvT2Xk+n8kCc
cXvb/syZ+pwOwrOs1O8mpfjq0PALo/xKbhp7FzoPZmBuJWWyv+Rlet3l5nXTKfhpDmzHsZH2ItOP
XWAoe4jp3qQF5V0SRtmm1o1pY8mNlxoDBsKkEuD4k40OG8vT7Xmn1+1DWkw/ENUYjjWz++6YtWNo
TrvIHOL2o4imIb43cr1oyvugtKbIByNp4nyQzkc6mD/fTsPOVbYLsB15W5RtSfxWPatgQgpWwll9
l6jNyRoi8IDg/OxP6ngrVPkWNO5TqI/73o4v1dRnCktm7rR75UWQkanVy8KyLqZBYhuVuxbCpRPZ
e6iGKHc/lhlM2cC80yrpEMhMVNuafW7+UGLjKBrrvlOsq7n9guDPpruECHid/ILSxW1maQot5cWq
VBv1UgpDG/ffMED6RkUFIS88pEi3b7/110kpBlcMzRywfBBi1kgpTBkDJ8CGio3feUGsuhLiPtP8
MOB/hH3rpsQp9+0VXz+YDJYFi1lkrikp1yrXuhzVJjxHmjSGebCR2iHZvp4v2lKcKQUpllCmRf8D
h6V1BzRKYrlgdIrOZtsfQ8fYoVYKGrLZyrV64YnO7dylMCP5gTyJMsiqi6aX8NQ7i7WQKiUBCLam
+KIWTzoOaEgqtQyFNB0OIkQf+9Lcc/mrXxUvfy29hkeWeROg5snbFJm4CmPmB062XP3VAb9S1MO5
EPvIOg66/fdL7efPvD4zrTRJTT5G5U4LnHcoAmyNotr2NUoYU/e39HCpzZZClNY/J5TyCVD+y+OJ
cDJCBgVtJ6mg1NSUe0oUD3/0C54pZ6KAYShQ2UBF8h3XI5hQLRVzZry/68feNZ0PajYyctL22An6
qWRdgKqc2zR4Qf/SmqfrTPH58qlks7fUKus4B6I9mig/5+Ug7Rs7/To3FS1EXq8bCO19iO6RaV3C
gZ45hSzK5HrRE+enWHVK0ihLhxLxpp02w/00OwRDE8tEKKBXLtkCvg4xGF4vzJ9FVYa58+p0iAqK
7IRo4S4aZuOqMhDaynN1YPgwxvvUAMQ1t/OEl0ZnXhgbnansn62MD9LLV1xJBbHB4iGt1j4s08PA
1ndvR7MzYWbpAfEZHeI01KyXS4SzWWdzzPkzRHdVmHtbu9EoJxC3ubDQmd0JuAhkjbI4nFtrkk+O
Y0gUjMQYO20+qvVDI9LvSKD5dRteWa154XSf2x4LPxNrAy5kZAdePtYs2VOTkl3vGJl5TWdum1J1
w+nS2zvzgZb6EDNHDBkYuS4/xrPWSxNns1AjjhyQhM/NAk009Pu3P9DZJRgJ0KyHnUUgebkEnONZ
rmSWmGJxbeZ57arol/17ayyb5NljhBiFm5FDgEpQEGbs6HbpJau7Mx/EUUHA02zknziuv1wC1MuI
Tgx5d+fIT3YZfx8qfR/J4l+4nfn7Fz4ghSqY4dXrGiYbH0GTdQprfhry5OugFQhvjpL/9is7/zx/
rbN6ZZYeDrVR0dsDqiOhADNsRtt+V9PRf3ud85//r3WWY/Xs00ij0MDg8TxQ/O5lS7uX8ujSqODs
GgiN/eJToW+7eme9MBvTCZb7yQr8PlD3dXMpxTi/BJNJGogWwWbVi61sYU/AEmgAd9Ix6YrTMOj7
t9/UmUhGqxFQBzRCg2dZBUt5cEAnOrR7yzn7qQf9tcijr3Wbn2bn0jj/7NNgcKKT1moosC2//+yj
KE2QmXx+xGbIT9xo5pGGv41VQTUMdIyGrxN4MGsh0b5YwylTZ0jNYgcO6caRytod7GGr17EnJ/aF
RvW551mSv8UmABrHIsr8fC1z7DLDKWXW6uT7uX0Ig0sR5txxgb1O2Ie/y4R69XFKpSnN0Bj4OCI/
LVVlGaS0GOML2JdzywBBQfHZUhW+zmqZDACJHQZcMpqVuHo50aKk6tGaC2OoX5aZq6yV69IiO2d6
ooBsf/nCZnrhdoBXxI4m9G2JEpAabfHudquq3liVsZUSEGiOheytcTBo5yghdm3tpxQdqMJU3Hix
evuWownqGLOr17k7q84uLasN+fCxGPXHopx9CUp/o/Wuot0MhnHhgjxzHb94gtW9vzgQ28gIF7us
Q1yt/trp6i6Ry2tVb3xdbXZvn82zqxlA2SBU8n3WNVOILElsVWzmuIk38nwrCYFvWO1O5c/YuTQk
PLcJyDT+XGwVmvMJ+p4dsxi+mC73gRv1Fv51H/6VR8IbZUkMQVGuMowiSrvWnniBE7JKHBgP7eZd
CO4dK/kSwaS3Vzv/TH+ttjqhw0DPuSpZbS6traWJnSE9ReqFdPP8IuA41AUdB8355a4OBqvO8goY
iy0JXyru0Y3epM0lDf5zcZqM/c9Vlr3yLHhmwyy3eDwwlksCpKmv5m5ybVq9iv5vPs5qi1eAoweh
sdCgoU6cf8vUT0atXggFZ3c2SCWcI6mgyTdfPg13nT3kaCeTB7Q7afypmfWulKwN7S5Pqp0LRdfZ
d/fXamsuDdiFuG9HVgv11p9CZzPDBxW2yhb/2+BT7h+EvSwFmAhzxfVmMGu50mRTsBlkFWHHcZvb
1oV3d3a/PVtitRPaPkQ0VJrYCbgD0lW2y34Taf/SfoOwS/LJ5QbG/+UXYp6D+FrPNhjFtRHJMDdK
v5Kpii+RIM9+HC44m6sHbYd1mR/qwipMDF13HSO3CR1doXRep+Iykb97Oxq8XonemkL1u+DysEtY
XuyzI4RYpSMnMalOYZhbTasPbcuEpO5vEwrvt5da3s7Lm46lIG8BGFqcF9aYlUGtkC6D8oZNh7W1
a/EE/GEXKdGNlEa7XDsxrsVg/sKirzcGi9JjW3STVaDvy/M/e74Urx4zL2ayhXT2ZeuDU2Y3eTte
2H6vjy6rGNxH6PZQK6xbh47Sg9nO+V5jMvtQShgA5n4qf4gHla6CeeGbnX2mRROWPSizF1cRvIZU
ZoQ156mT0o0C0SSTmBeOl5xyziyDNRsiGqyC78VatYApZJZGichJtFQU7SSURlW37osLgeh1xki/
ndkZcrsLe2BdMsgzCN84tfNd2MqpiRC63L2zsX65hBI/9zjwyRAyBmxvgrZ/uRPCYsjiDuP1XV7q
jzqmscpo3EFu+dsJ8AKvx85mqePBp6xihDKjrZpZWg6CNG082wAjGUvGhfvozH4zEI7iF9ZJaBSv
7qPOToZq6uZ8pzrCN9TylMvOaRC1r6LBUujF17dP7qXlVs9EaT0i8yTnu3oUW0YSt/g5ucsUwMGL
BP/NT//CciiOoN9DsxqQyMsvVUSlrA7mwHLo86KwswvQy48Kzc1i202YDb693Jm4BOSFCGjCjKDe
X20M4bTR2Mh5vhvnHFUqJCHn2gfe51nGTSzEHo3+vRReSvzPBN4Xq64OcW9W6SzKIt+BRvCqeAbl
NvmiRR0vN/1fD/j/TJntv6tkOhH52U54Jd/2X/8n+9H+x1P8own553d+/df/7r50CFEUcftCdWr5
e/6QnTL132hvEKhQBUcsCjP5P2WnTOM3zMp1AozGsMr+JQT3D7dKdKcU4NyMYOg0w0tkD/5Ddwqv
IkD8SIFQBS5DoL/nVrm6Y3GiolVJJYm2Gx6ua20hiYM5hgVu0U4K2T8WEEyD33fTP/WGW8fR9RKr
2IMQl+JoI0tMkX6tVtMurha9FOdCiFufj9+XQf2cWE2fT12dyk4a0hDh5mATZOO2BGFXlpj2GM6T
VPaHZ5/97vcU5Lnb3cr5D/kf3hrMqCWvA3sO8vxlwHGMsqllAFMbexiuIqW7Ku3CTRV5UwcC20+8
1rQB9eZwp0fpMc7FTSf0PdCC/fJ2nVHsYBxeePzlLT5Pln79SBYRCQY/nhXrLpeS6EqGqlOwKSOU
qrRsH42hnyr9Vbh82MZ+D9P7ws11acnlon6WKukqvBqZSL/J5fBDIVgWteSp6D1UgRG0hO4yXSpC
1nf/+imXvfZsSaBXptGgh7xBptpLZNikerq/8HGXjbJ+k/TuVQ6GZZPmrjZSYomhtMOOjwsaYJYL
VPj0vcRahqrRBdevB7O/arvEc7ryjqnwpfWXQL5efxEYWVwySAzWR7LRjV5N0ybYmMPnSm9u5y7f
iDbbp4VzstEVF2F8TAwHBEm2r3P7fdR2F6Z5qnbuR6CPCYcMKZdXTTknEHaoDXmwETl2L3PySW3y
U4VNHlyU90U1b8o4dOV+9LVQO2IK2bq2Gh9tgBO9EvhF3Xuhwffh4LEVTnjAXwE9dwcZ1GI1ukZf
3r39zdY38rItOIdLPYIKprKGP9RNhS17VPLJhHndtYmXSSGtpN7TRudRatsrOKjXhdx+fXvZc5GN
1iVu08jOAAlf5R15gApIMBbsxmL86jT5XbWoX5rRw9vL/MJDr3cE4EC6rYjPcC2silXw7UoAtSfY
pPK7Mq3uCsC8sK41v+rKrZwYtID1Yx2GWzmVTkuIQX7Yd4SEADjMmyK7r4p5N8+GK8XzZrLCe9D5
fg7GppP6yNUE8UhMOyTFtjDe9k5V31bhvDFhdI/sPXnSjhjFU568E0a0e/vZgNqd2WsQ8GEnkGYj
4LM6bjOuWKnUWQ7eU867yMrv1Gm4wqD32myDDUAyYDgIFavagAFFd5hMVLe69EuPy4STJ8dE012p
jD9N0wisL/Aro/PG6bZm+03YOFWCvnVggCcEAQZ8zbeafF9YwzZrGE6P5n6ekwfRLGjakkmK5Ftp
77WK2KlWtp9w1Jq0GcZ3uCty7C/twV/epIwmQaASWWH0oR3/1WpHf6qNfcMbDfn3kQPkra5vg/xz
bU03kdYekik/gQKHTRY9YNHUuoYzb1BIx7hvAH4Y5ifHGnyc4ciQk08TPn7Lgnpe3nHKT70IPavV
b8Ip23Rm9qlmXppb9vdRk7ZtO/3CeIsoOc4TaoBBgZnvvKHi2BcCqoncfFH1+Bgnxd0Q48ImRc0t
6kbXyDxjShKhL5NflW22s8LgkXHFF2nRJwZGeKOOHFvdfsqV+MFKu9u4zgxojum7AaCR2xTZXeLo
e0cPfSmM/B43OduWDn0af7cRyOEy2pVh7MM6WzwJP8QJX9S0n5LlXjB01xGO31meCV7S2BnaNYR7
dyB4LIGkNH9GvNsl7i7vGqzwVit8vf5sYwqI1jn/SjO+T6GOcFeQu1x7e8usHpQkPzEe2eSz9QjM
8iqLpW1TSKfl70LieIeS2C2UyyOCFn6LFfQ0hMd87ErXMgSKmPq7mOcYwujYgvNOUT3Ipfl9oCG0
ZLDxpPmgxcN1F/aepGcnKJU7HL9OCYPrWnLul6gjxfIuVLRrO4t2qhn6dWIgR4eiQB9h3TqgN83U
zmvG6avIpW3CTIVfLqN2rs22h4vgPDLDfN9mkT91zUTAZIOMSn5KanlXwS3NLc6tgo9IbSJkq3tZ
EmF5M25hNB9NA1Foa7jSEGPHP3FTBd0BLK3bjPOmBTJIq+MQ4ywb6Iln15RkfDj0pjeaAK5d55ti
5M+EbEJrxLDPUb61RZ66SKSj6NAcEOk+Lp86yvjvJomVLT1JQ3cY9RG8a7qX8RzP6nDXlhLuqRNO
lVDSW4d9PPSHbgwfSI6PqZixSQx+7YHO5CbTw58inXe1GvhZNG8sNXw0o8jX0fldLlZTfWdjTFAq
CSZh6MTzWpvl04SppzTxpxZkhw5nJGefDMjjGkrwPlenCxHqXJBfJGMNmtK0G9bX8dzUJvYwKghv
u7m1wOuGxbTrDfXCtf9KEmG5w/DrYUBABgteZ5XaJBjJVTXjpc3opD8jTnFjgmTM8OhCrLhV9GMs
8n1fMMYRZe8zlr1Li/DjcqfKRvAhYkLntlP+YNrdB2vKToFseIibbN4O178UYtdXEUMUhlywPWEJ
LNH8eQKmJVGRB7ZDk1kYgJIxihDO/G009H2iotnBPyVHOSpm/3XWVGx7pp2Fn7kbYl154Uc5lyfR
nlF/JUoKU/yXPwpsgZHOCdB7hPUfYoAJejF/7VOxQyp5Y1qdr2rASsb6S4zxUI1efKH/3Un8r2/2
7EdYvY1pyHFdRuxqY2jTjVVj0RCV1Zektd69/aznNgdE5AVuhJI3e2SVAQxZHUsq6OnNPGafKlm/
Ni3Jp6zbd7Pz64wUQ+Bbltj0hKFaiz6K5laHbKwRhZygAUA/bBsHA6omPuY9xzbqL4AFXlGeeBfc
34pqWsBs+A+rd2GGosksRKw3fYmdshj8qCHwYOeY4L5jZgMm1Uz4Jee9FOIlhF+0+/Y7OlP/LdLn
dAbpGCNcsXpFUmJpEVQfZ5Mrn6c28u1A/RaTB2XFpfLvTN1jMXWhCwnnedFwfLnxpEq3yjSrnY2a
HPJe801USJIAawBV7LRKJyJfGC0D63mdJLHkgu6l7l+Y3i+XzPC0z7uYJSudRIyLo8cvyG7C7ZLo
QgTCjKpejDMHf6k64zncwhxaPD3T/bIjBEWZXgO81WBI6cMWFgH2HtneNDMgCsaxnZsDRPKPczxt
q1Le9fng1+PgJ2a+mfgz+TT4FllQE4bXtpmf8lh6qnLpcULAIKnbW0UkINudU5xy+UXGsWsWlSrj
mKKv0eYI5TXJfZ6MrjUY+9pMPguqKjFZT3JWnxp+6OXPd9OAv0jkd5W277htbKyyNLv3R507boo+
LtlYz3pFCwGmjnzwf4ehCK8n5FuVvrvVReAPZIFi1o+KPO8Qqt0tp6R3+P22uZWJmE6m7xdC3Dj2
Xp+GH0Nd2mAsBAcvOYZR+hOezl6jVtb76QE+w11fTLKbJsOW5tseXPdBIQ9eMi10xPxugCo0ZPsA
cGwkSw92Gu4MJUS2J0RSYfqmq93VHE43S/wWjX4M1M9xHTzMVeaT8V61TsodXU04vRKtB/ukJeEB
5TczKj4rfcjQI/bqMniSW1Jw0z7RhkClFe9XvkOAx1IL07x34vuQ7LMm67XKkKzGOQkLgsvCBYJD
tbzDoatv5Tx8cARIfUb9y5/D9ni73KiorcLQgYTg8GuUHsc6/jnx/jCuvMrtd80gqPQMT3f6bSfH
Hp7pBzUVmzlI71O0MRhJPsyW4zcd+RM6T7iMIjLRH5DGfrL1HN5voF2Ddt04ofU+oB4JnO7WKsTN
EA9XesqFn/BN2Ws4TLhymp8Mc7ox8tvZSh6ShqS7/Qyqy6vH/G7pGdkIXKnGuFMq7TjmA+ZB0VHj
Fur0eRPF6f0sYi8sx6uC4rQ00vuCgjVxGjg+Da+NPxwNCUlyFT0uvZBlj5iTQIxwhtVBeGIPLlds
7rQHYaUn0QLzl3P26+g7enfAJg3nWPanvehnzLsmQlebb9NIvW/mJqZr0qNV8oJQktXibG9M6V5p
yOTGdxzp928Hu18jmxf3MHA8BjoItdloVDLaexkQHEVOep4dx5RQelzqAVXvr7Cl3i7boEj0fZyG
j/CTdrEudm1AGqg5F8rSVwGXH4GmJSNhtNMJhKv2TynXciNrmLa0WegPRedlUKsCA6ObvLtw11Pp
rgPg0owxLSZYOPigu796XkRHYRlIoY2NanKUZqwSItE1btxGD5aM2d5MGt/q6T3uf35NHE5q5amO
ps91HT2gzgcoWVOPQSWdhmjcUsig0z5+NSE62VNo4k9GyUlsUBKuJjGQqUumdErS+DjMWe929pLm
LC+XIq2qwh16yntFUBTEJZ2PcTeai8eYc8Ise4ABMO3MSuzGUQ/cMk/3QdBfYS5/LC3tukTYzNDo
H1nxA/XHQ8vRgbF545jsKDFiDtzhCbSYPw1Cvy6zsNhg0Ou2uTUDRg8/JDZe3qY53xSKuBm7pQLN
iFEwELB2K4iCc37SG/N67KKPTJ/vpbS865q8QP8mACFKUVERL/vcIsayVzHyEGrw0ChI/KWmW4BV
JA7/evpOUFEX0iMueaB08uihV0PVFXK21/Xuq9REP8QEOwwO094sqjvb7A8Dx1eiFdEilp8mzOYQ
BH4sTdRyNL4A+pmnPA0/dKhBxlSOxVBUflAPPpHgGMaMU+LkCGf6rjMo6gyuq4hiTS2ogcthG9bD
5LVh+FBjW0BExl3LLzv7JKnOY8qatMzulaCDHJedalk7Iux6bVNPZ5LjL+eihbuoFfp+UsSGbXZE
HdzXTI4odUZvDNuuio5VMm7TJnxYwqxVWe+VsXCtDnXfpmlcvZKAD/GXO8k+nrLUzaB2WzB9jTrb
dyqXIhRis+U3+jb1IM4/qpWxXMGJR3v/u2V2Cz3NgD3WSm6HLPceNTbbLUpEOO2ffWZVLpyHCHXy
6JhJ6T5tpxvNFhsDgS/EDb6kqY0fWn+jZdk9vnJ7C87YUngnBOWZQoox6FesPW1XyqUGTvssjpXI
7rvOejLU6KFV7Yea4Ow7fU7AsvO7sA3eLyV2lGSpN1l4EKEzoBDR8DXxEHDwqyCES8dNWeJNOI6+
XVFbl5JfVNYB8yMMIfvPGB/5S76dKQ5MM2KmK8/BFQrjR1r+x8wy37Ut2Uk9TzepNRluaVnwVWst
425PPjnFEG01FIR6RiRXy03fFOGF3PlM5EAghpzZWSbTr3r1He0ttAJla2M7I9kRL5OL11yOoF6A
mBr8tyPz6+UWqDE5P5pFCj3k1WhAjk2UB7uCAinrr5b8JKJqtoviy7LTF4b628uduQh0uo+gzKnK
6ICuLRfEAnkz9dHalAT9jAK7iS04c7O8o2fjxUr6GfLjI4SWUxzl+7jFJctJ7n/9EP9/XvhOVD/+
8398K/uia8TDjzAuixdzvqXI+ed2NI9MCpsv/3H6URY/Xv2xP8aDivwbWt7Yx+iOAp6Gi/TP8aCi
/QbmBUXzhUtAm3mBovwxHnR+gzJBdrUM8wHjLIY1f0wHTRykKIixAP6lcENf+9+wpVla6mA5SDTw
cFl+viUFeFbtNwLf0mC2D32Gd6fIdQwBUMvpvuKbe0kgZ8kWniU0y1IKeA7KKprcNBZ4pOdLIU2Q
1HU9HWAxtJDRHfx0je5vAsv+WISpKecTHcU1sEyt1LqjxjlUsJU2hhqPvpTU4kIhuvykr55koZss
tEALaPvLJ5movOY6Hw88cffdNDJ5X6raeD/pdXBhALd+ZwBNEdlbZO9BkOhEgJcrmQW6zcFYHhIG
lqQsYYZybZViQ/9s1979/qM/H3eeX4ZQBuNnqXdXD9SZo8PspzrEQae96zHr8mQIrxf6X8tf8vyt
8b7ApSy4P8p3hIpWRXXizP1EZxwZBuq2fiRJcLXWxGc65ac6CK2qLzDjXj8V8VJVVYbs0FaBur98
eWqL1x/XDjVwkHtdIfBDrppLklPnnoqjjXmZxRQfJt7LRbijR8B+GrWjnnqqUYM6pWPq6pKMb0iT
XvpSby9nromvWd7Mwywpeyl3DAZDquF1Vd7dRnOvgxG369/j/j+d7K/nhIshEXxUEGyoDNM/Xl8+
s9liUToV3DtjgXiyHH+t+jlMPJwekg5vNUVgEpzb6d1kDma4UYMGCQtp6pv3mI4wYhK6MTRuWGTW
pypHkXFjlUEt7TEzHcGlZyW98LzOsVcCM77vy1QevqQZUiz3zaSqLNu2yEq+vdnXpxeyJMEOqBzg
NBTM5VWnpXOwj4zrfh+J1thZWKhe5ypJkkAF+QKO7fXHQp6Tu3vhiVlAUZfffxZcAxPL1wwPoQLY
gi9poeX1mBr/ECXpFsIBdAb+/pOxDK059Mop2VYbPquF0lZhsy9ipA/mcRA7257GfSZP6bu3V3p9
tBbhUWTG2PS049aSS1PSJmbY13tznmevLUppkxXxJTeBM4ssEZzLjxuD+2D1ofq0MEFxl3s4StJO
t9DWiMdc2b79JGd2A7TWRc8UqWLzVd9V1WIJHY98P3Rl5cGkBU4WhqOb1EZ9oX96diUWAGcoA+JY
83qMkNmANJX7xG7iU6J00rYsqY+yMdIuTPfPvTgVqj7/x0Yn4L7cd7WQVURZcuSOUAIN85RWnRVd
6pGeexwgTVj5yBhZYl30chF8sXBBgUQyFiBjYKu3u6hTuEIQxrh7+xOdfRxSEzDwiJuCqH250piH
AtQN9pIO6KVy1AAY6vkluPgqq+erLE8CI4puC8d9bX5pIrmCj32yLy3ni4EP/HVl9dX1mKvmQ6EO
4rtSTdWFpu/ZJXVudnAYBuRY9eVzRXJoqKNI9ulcRx6iFMVWZhS4NxtR7IXoKlyGpby81Gj5lZ28
vIfJRYE2ko9yYym/Qv6zqGRZaLDrTbZrTSW0/cEc5W9IAZgRhrFBOW6CdFDdpBOdSvVXdZ80uUm+
OlK02AhrZdtQWcryDSpSCE+MABbdwCwXySaz+UhnJyk8mxAk0+WoqsRlEB5sh0yZbUTaW7THU1wj
0C2tGDXctyj13Bip1fT4AqKRtVWyIm0fzLiwM7erIXxtsrmh7eMEao7ojJEO0RcjUQr5QY11SXgx
mwYTYoaLt2qjJD9jw6nbYyB43X4TSOU7aPhVtR3UVs43cTru5blDKwIzRBnL5F62EIjjZXgWOkNH
TZ2txf+5z+my5gEtayed4sOQtfYN88ngk6kJtI5zZVAPxZQGP1EQafXdlHbiY9brVoebIH17fpwk
/CEVSbEJ2l4OUUSMrXQbhsqQ0uiRxckuu1JBHQlhCa8spt7chPlU1wsqI2VWXOMI54WRBUqY42Ur
XlgLgjhmLYjTpDPaIF6mW7QyF0a6CtPfGCNGurPOpDBS+J8gPsZwXaQ3DeEs8wKtCx7rWgSyh55/
tRUiTGsPHwblOzTTUHKz1hw+yaFSzbBk1Om6zTodJ3KnEN8RHGkUN8jbBEGkKEffS06y+qoTipx6
YizpOiIS1Jl7XIXLYlOioFK4BR26bDNnhXjodbP/5KBs9jXggLWbUg/R86rnZniXCKt8iKoAX5Ju
nHJD29eTJOJNh3RtNLh1bKDdbyVxshcYLd2jblVq13NE+wq7c0S2G7y8FG82LXvXVPU7E1xLsLcF
d15Vdyj41khVj26FvsUuCiZr8GrO2oON/D8A4q7QjiDN0idh2PPnLMyVa3uawg9IQ04pgl44J/tk
+HCvmr7I34VmJ2mIVdXWx1wsPBKLGx0re9FRyVQW1OytimE27A+7a7+KILQGoJBKFm+0xETpPkqM
722H/JQHERYBar0qq/wqyVOOeG40KEAp45T9DCuagF6bZaq1Sbo8+jJPYakchgqPjPcVel1IuBmm
sN2x69J4o2dN8gi2gymARC3ZUbhpVkkfRwCUD+WxkD07QmLNrQ15vg4tlZl7nQtqo7Copw2adRN9
e72RduRDobTph0h60qw8VDZBb6HTVSJpDK+d3v+8taWg+hwNTsxBknuxi4hprR9B8MlcpPhl5X4O
FOzHI9tsPphKXZZ7cyqBuAmR2U9ZjWGKW0RMbrYoqPUR6NDUeRK9PFUbrUb60i1DWa88Qw7TDppO
lr+vLP6U2zkYlLiJ1euTX0dR/i2dRPyISazR+mLkoN9UloVziQVs72cGehpZj7ao+P951aDIFhh1
uXH4FqFr5owXvEFLCSWxUQTfzDamM8ywJ2Y20ZVZtq3MVgVTjmZqDqcvGrqNXqrTt8WynLEZbZfZ
a4TKEKIJwgZT+IgJ9dME2Zw2fZVjNaEhbgaM64Q0hYVEWxip2NTguBxdmyrd2F/34t9qylzH30DT
lz+7//nCy/eXUe23shINiJbuf/13MwFGbwi0MunrP2+9gFgqh/J50+XPP/R740VVfmNyglcpMAaN
feiQVvzuBqzKvzFpR6JYw8FOwQqLi/mPtouu0azREMRhAoHkwgK9/kffRVd+AzyN3oOmkIWg+K38
nb6LQqLE9f7XPQyqYfHFwOMB7DilCGDvl9c/8qgJbicpFlly3TwYSTUfJUBvh7qBuoizX7phABcV
PYdZlPJyi2VPllF9D8vsM9TDo9p3XxK5cFDdz2cfCFXnWuWgMRgzJUYUsPmnYard3nGGTaa2X8J4
GrfCanCHFGJjTw5D/Hq8DREYBHwVPAEtQtURkd2ize8lRYv3kS0kb4TVKKrQQW1buVX76Q7nEtTj
IO25mkTcbGL1sRmPpa0cJ0Z6x0aK3k9x90NNEOOU4rG/KVSBBzj4BeJKa2EbYKT8RsPEJgq+ImW2
j8z6Bl+a02SlH1VLOeoDSgehXmubLu8PSsWNjB7mKVgkf3tgYLTU8l2RZATifsr245zdzG2tHgIp
u7IshNZEfAVFVL+OY+O+FxCe58B2ZWGWnnDKclv/X/bOJEtuJOvOW6mjOeqgbyYaAN6Gh3v0DTnB
CQZJwND3MMOOtA5tTB+y8peSkSxSpbFmyWQw4A7AzN677zZ5dpNpqthO1sjMpO5vS83Srmxfrg3a
IZs0Zw95v9oHaLb8vMfnwzPQMfccz4kVSpOQK6z1l46EY6sf2Z6aKAuYTEvLekgYCLcN4mu7vtfR
4rRjcxCt3HZM4IWUUdVYR19Prifd2vpixE8cWzISAjhlk6jMCP3ImscCt/Goar2noMfYSsTWs/KC
OmKHJUbHNfZB2T2Z0tw5KtZgiJjVWdl2sc3IKdX6Tmxjiw8zJ+95J6OUGWGjBm+TV6lJWmjjb7J+
OVaEPpWc7tAQUYnni0XRkW+qHk24g0yb7OGtV3plpMZiU/j5URuTg1m1h9Zxz6LwdyLHDdJjd01s
DqMk70+kE5/mJrZghuMCqHV47PE0Xg2j8aK8GoZQm9qoM9yd2XvfhB/3TFziLbaQY1i3VhmOwtuT
3f4+2cY1yQkr9VKRDWt6UVPmGLL5/Bx567gV56TzpYeshVmpW+qt0NXnYE5QNrT9TiFHW4ryWevz
WxzPb1pynqmJHuOS2aUN2iSrrWEOGKMOGARnBmKFjAjLrJGb2fa/IFLeSz+3d25lapFuVAwzZiHC
bKyvZk8/xMbAWM886pZ7bdXy6GqQXyZlkCU06lbY2Fa24/15jivvwjCp3WCHfm/4FV9kZpwjWoa3
eJ/n0mqiWK+2agHSE2aFef4Is4VR0JKZJUSP5KGpqBubeuup+IXcCgKWzeFLK4hsXVK4B9qzqqr2
ykpwz5rs98Xz3rp+OCVm+u7pfRph3Phodl7xjrXgA7lTxG0Z15ajrq1ShLnCfz0ZvUipFuNusc9c
46ZDOOjl8i7QHMKmYRbXhXxK2+wuac2tqK2H1kzuGkO7FxVvC2a3ZqvyKHCrRzOzqBNzY+cXcDL0
BYCoCF6sut2MqXWhCXhbsOKJsG+96/x6ZS6e6Q8OS0bShJ4FkaPpjGYn4qkC5xA39VdvKI6Z/5Wa
xQ31vn6YDe2qj3M9pHdJNuB6086v2CTycYicgdSPYsb2iiLg3fe66ejZXrlr5LNF6CDeI5u+LLnB
He+UWZmP/CGP8tFDXDVG82J+4hWNoyI3L6WHIT4w9WqxmF+3mrby3HaxZRY3LY3H0e2cnVuPj+3S
P5lzeTNh9hx1xGHntdFGgw6ZOsZSbj9jWR7CQ3jytXnjCngeeQBB1tr4Zn2ePN9AVyIO5Wle80yf
g+op9Z9KXy4RLdauMVK10WbrbhIDm/8ynXVMEktpPuddh8VNvOl99V6rLhrspIdn29o70TO07Adp
bo3CjQbKekeKi57hWBrbcIMs4Z5ImDiXuP/WDLcji6WL9e2ywX7gyfGqWyiyFPlLxipBlhuqeHBD
s7eOzjh+Ep5zbxdLVJnlAbL8LVSEl9Hpxw3c2S6iFgrCsmNbK+1LqizIu8v0ta9JmrOS0gqtOrsb
5fS5rBMXo4pgfX7+UzdXd0Ezd1wJOMx1yrc5FRZ0z+4OnBECk9bgU8yWi1rjZSark+l/Uod6VYvD
oAVfZgcOMi7pV7Ne3bIVoPPX5hc3N5aHSabPzP6+uIl7HVTtu7LN26QsXtnOj12sQ5oNFoa7eZgZ
47PejSQR9HoUj93Ro60NJ8HtzogaKxo1kkBGyocDEh+21oS3sJJXbiu+QB9gTJ9ORrh4M2KV4axM
/72YiGaeZgrcoLOeK7f0NqlbDNs4a27kbHMyFR2xc8H3GYBop8wSKU1rjAz2MViloZuu6zb5LGf9
1c+KqwVpaleLIORwg2AZeO8LzPl6bPDQ1O0Qo+hm10xU1gE7Q+gl1UvFjGXnJuJWWOq51LVveFvT
x8/D0VbG/aDglnaud4gD72728rNdD7dl0b7VC4fqgsUIfgM4cQIqWyT6DL08+f4sQj/3DvVsAOyK
uYcqFhwGBOgp6EA0C6MJM8v86mXmLY/ziY2ru87z5pBbGtV27DdR04z3HrEZPCCd6TFWxIFy56ge
5TeZGA9DnGG5rE2nIWguHB3M3RvmQjSs2w4mQzn0tIxmvROauqPlkeHc++3OrvNbtLBXZePfkbJM
Ks8yGmEw4WC9rD42Yk6+9BIgYQq0G8vO3xmPk0xHVL2qluxMRZOz2Rg8w8B7meGcRMOCaB8567ZO
OxE2or4XTfkKsWHgcC8O0wQrXQvIOl/cbusb06Vcy65hvDaL4qmo++9wrA6knRUhwtTvZS23Wuef
Jj9djmVTsrZmfW/b07SxEqMOR3M0zqL5RCorHz2NhNtuFMHog6Nf8iEATJvbTTAsMvSMhe2h382l
2hXK86I0GI4OUciRkS+fhet/UQZ8HC/BpWF09BvlZfugWT7VMc/JNeA8uTWkkBmgycrfetNOT5aS
pzTjjDCD6d4ym4Vw9RJmI14PGSbKaxDOtehLMsTRCgADjU0k63LaV20qoqB03ixrQagg5vNqIAaG
RDZCbvX70nf7yMZBlx4/IyenPKq2em8n14jAfc5tIo0IrGXANE0cXKuad8ZA/FDm5I8w669NJ872
bGTjNsaSEUc10W6TuhZRqncT1PUi23V2sDacPZutY1+3ZUmX1bNrZMaVmphbpXHyMst23C2qtfaW
M5A9Z07ANoOe7GjX2BeT2QzrtI1yEon43v6KX18qz3wzSGhcu7Vm16vhwj53mqzpmp0cjMsUZ5x3
3zzYmIi3bT2c/V6DTUa9hWssOE8cagOQbpljBJ9n0sF6rrhxlWVvC8d/GkwCFEfxaV7U2SzFNU7X
b97oDWHngbNBZZu2Zop9qjP01kYFogVGaigF4kJFeuXhOJ143xprdLfsi2KT5epm5sS12+ww2u25
Jdsp7Kf5hny8bEOE3N0g2ZhByi4zhKABZPPk4zMOO1d7wBZgryT6EtjcSa3qMB6trw1xjSdPzg9L
4z/1tr/tNP/7vNi4l8sVcWp2Qx3vUliSm8Up6x2CT5aW5m0LtPMwPWormqscW+/aKza9jh9eoOZP
CnANaAzOUzBfq06PQzbTLhyaaSNcFaOHiO9nNRUUyVnPlpm95XIk26vHU9nw581izpdVFhYBQNmR
lfaYIybVIdeZteXteMfbh49zbH4d2vqJSOtjpsZNViKbmkBFbLU8YvMYh2BWj1WfNNtcWafeVK+a
59P8WHkWdlI9MrS6lpn1WMbujZ8v930Fr2NO4Kzo8yOz2TbKDOdLTzjPoGdzlGjyCrP9g3Lmk51a
xwTiOhxMfPE1z9mqjILKrsfbqfBSQli0b2bdnsuKYhheqAqnLLhJnAFko5hO88oNMhdeSOR/G31c
HEglMD3zPD44WnCLFccRBtj32ErHveNZW0RNz9mawRn3xHoxg37J/STbg2B9HrV863QB0ROVf637
Q7kvh3y8ylP3YgdZseXuhexFuyTPzg1aJsqurdWkr1gXs+vozXjUi3IgRQLtlKvp4wH7aPQJ2Ogf
UyK4o4CQt4MaUfQ0bKtXKmWmNaDEvbK66mpx5FPc2idl9TbYXfA2jRSuIIkUuEG/YShy1YwkclZF
r+3EqBWUKboKHVFMQDy8qvBar6Sl5zugeUycZvXaF41Ja+zcppjdj6rPtuTa0oXm/Ys1lNdmLZ79
tjqJ2Le2cW1528Ylrr1ZPZxrz4+8OdnJDkIQoQyUgatMxqq6Xaa5zUYD3lFtV9xOi+gjgRQjMiDG
3nVp9gWm9XKyR+cKSDKJppYtUVqMn+qE0PtsjKPYpR31Eoyw0/I2TZ23wemsUHjZZUA1FLZdvdOc
FjnSKsxx7jxAZVDbi00VC6zOL7F5LTSiwvz6FaKHoPFLgAFTC5jLwfLPpZlxJysqS/HEcn03fe8m
FWt/QSwMVXn3NWhEE2lL+uBW78oqXrAgK3edVe5sams62HYJlUT/N2gk3uX5YnxODUIq/LQBdzNM
xYuoWZHKm+Ka2fmbkeKpEBv8q1K4OrhL+jAsScoenS6MaP2Nmxf6xlUaDUSwJTHWiLCU3zQuQkTt
lQzHkkJwKIyTUxkEsorqET1rRBuyGpN7IWPP0DCTqBfTV7/eLiDXeEEdYrJ+7eG2IRSgHBrcxNF6
pVN+71o3QYWZeAt+A0jebaB2HZtGXdk10Q+6hAXhOzsR90gPUvcU6NrMr+9eCXIHNWHeEdqjq7au
ZgpOdPtu0F/l3MZHs7F3FU3uUlpHtxqH0PbbFzk5Apv75bn1XKoYdY7ZveNZXere6naxZ92YeFbW
gbcPqvIo6/muymMnMgdxWer6JHrmCCjbBkqw1K2e+rp7LBvnIcjrZ2M2Dn2aDqFjMNhe7G2aqkdg
BDtsgv7Wa4RBZWJSBZlzscU8Kq4HA14hDvtNOb5mGZY07VNXOjohG31+MF31tYO33fa0pjYVWEyy
ASd4GebNOMKkSY0oXlwzchqJT/2MkZ9VXU0BlPylR5mbsI5BQ8UV+Hqoxe+W+TKzIU5Le4ePVbqf
kuL1hI3qGWT6PE3GlS7RX+tTfJOSSXR0/Jg4rZH9TFmR46bfeq+9bnQ/crEA0Rq6ad1prz1MZJnT
hpSZr0v51o63TvMGdyKSQ15tPG3lYFKT6Bn5KmCvoTDiYzlcelgaoRPX93Icl7ASkA0dmT4AoWon
fR6HzUB67K6dJmp9T79Af0cj6z9ZPe5HJT8Qqq4zmKKtJeW2sOqvzmISjFItF5hy0WKO837smgMD
00vTB5ERTwe36x9FWne7SjFRct681vOOufyeFfKYgSSUlX7TwnS4OIsXjrX2FSP79MXWs1DX/deq
XerDOGAxG/Mt/ElNF6UcVIC2G5luOm+8dg2YFJm5LQI95YnHxs7Ly02iUtC6DAYn47mI2AVtb4Dz
WbLis9cslKAS5vcOYT+3jELHNod4b9p1dp4cX7tyei87uYNlbKUBDDDDiN3YscYEfvzTTub/Y8v/
7Q8y0K+Q5fPb+//8H1/Jjf72j6/jPy519/WvKPOf//xPjNn6p44PpL3KdvApgujxF4wZBsaqk0KG
iy3pytz6L4zZ/KflrcJ7B7cXdFSrGPxPbp+tgzHjX4wvAHxWyBX/CcQM/fUDwmybTHqxOQCu1le2
ywfGFYBna6aDLChM6sk/QBMFWFPmN9Fc0kS9ZquaLetVtDj+Z5gjr2mqHV13dt8WTVP7Ku2+OknZ
hJM/3sIGcQjUdh3oGKUXKvAkkOVPRPissabG3o+NO/JLNpbT3mKI8gox2r6p4ah/dyrq2o6ksTyF
ze80O132l7r4blmSfJCiRxiqB+JhGLz6ZiFhKj8yuywf8tTJORYzB3sfJM0ozgJb5fc1sTZpb6JO
xYTKzW4SOWwC8ihCQ9Zkg/vack6VCM6irNb1M3X0DlUfDhUdWvfclst5yPOzMafJflFuKCpUum4V
lcJTrPPK2iqPBSkJoblxnNQ8e2io9So/ErJCJxofx654GhILkY1tRkLY79bADYzZgCBaJNlNX7ff
iJD2wrJf6H7JSzGG5npoR/xI66+c419bXzs0DkGnmV6+eJO+LX1hPLbtQrJ1gqJrruwHy9DInhvZ
SctO2xVyfulaTuxkeWzz5puVatO1VlSPee19WkrvyillAsna/FqRRJQZVrqRSrurBDTtCt2N7Ohg
qtVPIy6L4JII/PaHuMp2BGpu5uZb3Ombvvle691ODF7/rVwHeW2cSo6O9rzwj42iTB9xqnVDy+4J
n0EcGw5dyzZtVl+9siPYZ868+9QsHtPuvjD5HyTE1GyBrXwQEm+/IugfPdN6o+pFxZ/tZM25nXV8
1NJg/hBkoowsYAgk+ORGMR3gVDCREtmLvZkUEVeinAwCy6neoDixzYJGw4UHhSAOxqqpSv1Wa8PG
K4NI6AXBLjOTT8kYaG3wccHSSbXSKtAvvR2B8Of0M4EmhPZqU0Fv7N06yOxkMvknzcc3fCCcKOEL
gxQvJtYEOpnloFuQ47Mk4oj8wuFxnI2lP+RNd4iFf/HUcjOSlUQxMu1V68RhMsaHmeDc0JUeSbp0
xiDiNP4MJ3Wz/lJ7FVqXYaLlXCo/msgq4GtNsfvJ9HuCiPA8CL2A2KjQTLpxH8u7tPbusr5/QRSL
+T2VBLOHk4qtPa/5ptOZ09he9ggJU7E+ivYLuLXLSGiBYOBo9ict1TL+aONkoD2gg5mGMNBGSaeW
D3TXJk8AvsktCS1FGn+qic2Lg+bKr3bZ8jLmJlNUUK24PJIyZCL79NKLky53fWGrQ4x9xU3WHWyd
tRSMy1FVYi28SwqG+pvW2chxeB4oDJsIydPnxNMjnZVrOPQEQnxyJsEmRTMa8lA6iorc3kIl3uTD
2nzZUh3QZjUHx/HmW6t0vH0tm2RDhVTsrcl4KCoXEaAeyjQ9VJLAHL3zvtuLdSZHKrnk2fLGnMS7
pI0TRHF9QcZnh2XBr3aTbmOvjUIWXMXTtUhMi74IVD4rS+N+XFoGaRnIY0WQ0nWfI97pHJZYgCQq
TyxCdSY7BO17b0GdRlvLd03n7N2grUFKeT51SY4Zforv2LgD/Y79EBb6twmF7pimtykf45BDBoxM
+RYMabUVZUHdPOnEzZsbm+ydOJ2jQZRhEDCUqTuWTFLRGmvGXgvkZ6MlkM03F4nDhz/Qr7W8K6bL
PKoAHLL7+cXPlutsZow+4nKDbtK7knH7Cv9lrxPhyaRB3U85NUmQa0h8MrBMLRGnqjb3vrsKLYtV
XoPjiF8MYe+080YLvOUzHiRXUA0+q7I8ST0RF9RHDIvg9W7FoD4ZwkPSIq+TQpsiZcv3IEFiade7
JDBC317OGnP8jVMwFepq7BOG/laMoIxWz0bfjNPjinbP7RI17uekoddNaVfPnkuCmPYqU8+KUrkc
Wk2Gqd6/+a2/H9rpURo5zZF80QjR3eqt/KTG6ZwJ5i+qCDGzaTdLqgXQIBhIFnalXWn+sFkEcKKc
qmoztLPYOlVVvdcTvVY8TwnLdX5DaJtGfrAQUo/jgoc4lLv+3QBeOMF8MTe1Z773UlqhmzzPicrO
9LASFWhe7tzMfalcGpJaxrfu9Kg5iX01mgXpWa0SSNXw8WVANNz6c/pgl6m70wXYuAqS6igDj6dI
x07OTYB9H0eh67Y3NkPTWn4BIgDmSMpPXsCA1/M+VVUz7W0xujt/2Q4DbuURM7YNHOQL+OytofUn
geVG0rTASS6YdRXgNpDxPgdtIDboX23kUNN7I5QTiiaAUaKnT4k3GPvWdd9VP3S7wGGQquuyvUts
TtTRUJQGxuAnRwgV9sZCevdUDKLfjpVBiFzTOOB6nmDuyZsW2GnzjNXecGaIQ1uga1O4iLK9uHHe
3cs00y5JKZxjPfX6XTL7hFWZiGYHV1W3bRFX6SnVyBqD5eK9poak7XHpqa6NfkWEUpW+NKbjHYOW
SJl2WawvQR/H1wXHCCVFrkW9krytKP+MjuQeBErjS+In9VvXarRUBPvR1rrjVZ9KfSudPL/3p5p0
w0onuEivivLQm1lxT0iheeMT83tVTDRff8zsis45jGJodoHQYYRYKThw4BO+pY9Q4Ww/zt9cO5OA
kD0x7GXZ3wxlZ54WppZaEA9f83XOKbOyfQxG2mg2CrZd2V1lLmyvtsrmOz1Z0u2sl/H7KOd4CXtC
do7oQVeOUAu/jDjF6oxMoDlZeddvbafVbxg8psT65Br7etcNt04p2rPeu8yUYbk445vDqDtO8DBm
/DsAv9XpTWmm443MfCffdi0Tjo2DJu5ulgGDt7XBk6Pp7A0YWMxGkCNdgj/m+3ncR8EikiuNuVxA
niZTwTqLadNj4dTbsRDu6yATeZPm7dvwBxVBDTPDG1MLqR3r/ZAowGMGinO2KdzKvXdXIgTsuPZe
jJR0w5w7n/LWJDuIXbEvQF/xeUlrJvyp7kZAt7GXn2LwcQs/Lc6woH+bDInCfcCUeeX8Qzqfc/fk
MS8LKrM4VsM0PAn0wXDaCdmbP2dlcdKUxUFNPqTZzdnNOJbOBuWfTUnGeL6Bo8WNHYBq9H1MJtxm
6PTrOvUkm4p51QyoCOcuv/b7bOPJob4jVWU8NcWCz0l/P65Rl5NjbP21XUf4t1tSWtI5K7660iA7
TXrFk4qn5z5eGNTlTA6HJS2RTacHq6oSaMLBqU6Matc2Zn2jBfW5Lv0D1MenNs/HgNqqfZCo9/LJ
vQvS02yyCJdYqyJ8FMK+AgS2gUrCMmiwWZa3LQMNvTsbdU4dirdbK1jIQivqCAVl/cQoFo01mfem
Oo5iDBvd2zVFI1a5+v2cgO/NLvYvCeGlpYifF3S5uNIPGpMDt7zy4DOG01gHdzIZy61rxns717e+
kz5bbgdEMLNX4vpbMA+p1CtNxSuH9ClzGb+Pg3Mw/e+t6wQ3HmnIAC64PMz87JtW+bitV5wSTKA2
gLabzh3ek9ZYrsbgUebJdT0DvlsuKLLsZwaEKGaFw4xK6jXfHK0B+BrQIYG5zFqoBYs+2NDX3Zpy
qTY6LU1Z4+fkz1fe4DHva2PxLZjJzY6D7NwO6+EyPBspAlfLz8+VI5btOMeMvpKz0wNF+LBUBYPa
AVm5vVxZy1hFS12I0Czyh8BhFBYMV6qly2DEuBphXRWG4nzU4VJO34oREGuW8jOG6GJv68vJYFJB
NdYglOI1Goeg2nZdmu/ycgLxdio4MtTenF1awnSMRQz82SOW7iQHA79CkwV1P3OXqnIv2A2xAy83
/eLDayMzUifzMnFs8ZIzk77uCBFs/iVF+I/wg1+yzn5wEP23LLYfSG39f/+D5JZ8q1fjzh/+gH8D
pcXd+K1DxNePxfAHAe7Pn/y//ct/fPvjt/xGEmjotPL/npdGzfI2iG8/QAbrv/gXYGAE/yTKx0TX
ZwEW8B9w2f9FSkMLCLUdwhqcRQvPWehl/xswcP+5mneijfd0FPm02v8HMDD/aUNjw6wJmQRetYRr
/Nc3/1P2xU37t2qfH4n26EYYqqx6C2QdJtQ4/yNegOOJxKoqjdKm6snzU9kmMftp85f78ROx2R9q
sr8Q3/64DDaWFPrkAKD5X4lxfyGgFzNWb3Vsw7sWxngPMVJ/bl3itENhQ4Tj7BifzGyaT6NTN3pY
DRWz/UkP0DxnPo1tJBZPf4HhzARXVRMwsaE6l2g5syBHlJn7Y5qrgqBlvCZgRxCfdgnmKc1CCAOa
gP0gs3prmZOPSotG+1MZG8bDXIjsecoZP+3V7LXZJi2H4IGiydNDOwGFjYsqO7W5QTVh97l/44/W
b7MlViHDhxuDUghOIqIAGIarUvSvN0bFeeUUcM2Z+0E0rYKLt/gPdvWUOG+/fgQrtfBXF/rwBKiJ
cmPuuVCbjC94vV1aVOUuXWUwW7S8AV4CEouX4jfagx8FD7xTq5UyYijwMKxw/xarlggxEpjEFLBX
sNqmmulMkhVUCbEX7yD9rYSP4XfhFh9si/51VdN2GFyh7oBz+YFn2ULAjINZMnu0OCxpD8Q2L9Co
z6o0bynU+yrE4SnfzbmJy0hL5pxUdrMpWCy/UQD9kRDzl/vOOAfZGUvfNID/MFD/8FHg8jnMFSXu
AG6N3fg0ps4ZHZcpQ2HJlilSrU/0ab0dEIabzHJj90V5bkXmEA47FUG504dRv8a2iORrK+7Ui6hn
ktLbfLzTOHQxBGB+PUcY5dYxGkQFjGdnI+56LeclrfSisGvh/58ds1krKOI7pWZNOKzBVAdEaz3n
y7rb6Du9NAwEmp3NMKWraRRxjjNgWBlO2WODrSRlidMHGP4gL6NZ77PPkMH09jebxd9IstyxlYZr
oQJb7YvZFf+6JDDLSpZagYTB8xib0HfbZyiP6ksjTfWbt9P42+vJtQBlV6U9SVLBRzt4xlC9m2RC
C0eXAFm6IN+N/H4cri2tEbcZ7C5MFFy6CZIgSCjQmi3cme7Oyerl0E11BYQxa+O1QxNAOnGXbWuL
pB6Z20P2G6Hfh43ij/fI57TwGZ4EJnkqP94VH5IewAGEOlVp876ELDlF/UoMYMNs7gu7mevtr3eM
n90c3Cps0pVWZRlO8z9eElEwugpFV9yyxu6dwvO/ocqpps9IRBLmMJlGK9rqaXFgRAQWk9olegfy
PY3XobAcRqlarI7tIvISiDOHsDM75fQkPJNKKRVTb+5//Yk/HGbrPUJ/TXorMm1s8d0PwtxFrUR8
m6fJ4rhvrR6LUcupWOy/vsxPXhoHixyc97EPJH/qwwuKk3DuFuQ1wTqy1c0wygFfVvOh1ZbhFtZ1
QmqTHH6zfX9Ix2RLQz2PYSFbGjTm1RP3x4fhJJ6lmWOJHEdX0LKWWC3ZHvGTU6+WvM0nu1HLAk/K
g63s2bKY9r3SB84U18oef/39f3KbHU9HL0cJsqZvffgotpoWiopaY86LLaUcy2aXikXsfn0V46eX
wTYA1T1oK6/Yj9+4dApSURzCwvNlgsDn5vU2z+HZER5L/xeKxLY/T4hojpAXUS/lPjDdlJfpO1Ib
wbjBh+sxEgQUJl5q/kci/X89jVVqQC6zgbTT/3CaYtaYW6lFB9SSI79xRl07UuIk//lVXCJF0BMT
wLoeZj/eAUR1Wt0GHW0z2tFbr0Y/jduB9fLrG01l+tfKYH2zWN1MsnT8qZGXf1jmuF+6xiK5z0wR
yp3m9vme7qc8xK21XKSbJwfLHk2m6F58/PWV1yf44Wyk7kRu7hMtgkvEh/VqCobx2cCLZGe973MU
prkIed+0u8xWmK0Msj4TAKq9emqmD5yb5E+Tk39b/ho/OWxWiwJEGYjd8bv68JL1SauPtr8eNrOw
6BKrYtNl0DVE7mb32jgXh6YbcEAdreloe013yiGQHnLDBQcovOHKKGZO1kTF0eD3y/SbnWZdSR9v
EC8YhxSSUYgCH16z0YCAUwkf5x6vM25y1x1xhqOMoP9fJiBao+l+s+p+9jJwDq4bG6Xb344ZWUlh
kSgMfOczKkGmDzNm1uovVRIUETbW/UYw6Twr6Mivv34ZfrKrYjlApYH1A/7kH6P2gmTUS6eGgGON
LaVYZ/FCNvOEF5oNNzPvXXyg+zb+zV72k6vyAuLMqpOsRYH64eWXDFqmQo6ccToUeX1uk0/zVGJA
0FnzKGFyCAyh5ETIyq+/rb3+4g+PFtTOcFndq775ozVKJ4GaR7dFCIBCDmhRYyVgWwG7P6kQWW6R
5eCON1CBQaNicnNllaP2XQ1K08K5tJfk0E66/l2YcZYccOBaVaN5aZbR6JDsthGBWr6I0sITMhhb
5IZOMgFreYXdooGp4wUeZkHAqJ/Y5eoxS9FzMOBAqWNvlsoOZYmmDnTI7epTn2ObsFO1KA/s+IHa
QHVwn0zC6sbI1Ezvgkf8GOyNuDZXiCdjHDF4QD2hDIq0CT2ZgxAqOToSgGvuz7++k8ZPFgmNMCpu
1rFNSsT693/pLa0AUybkjizhAHPGOAEWy4wCVZTV1el+TKDCo7vUN2Iq5mvNsesTron6JQjwVlJ5
Wx99NTbHLLWCCzZk5s1kzTSYv/6QPznL2L49DK8QkRG++2EnV6aT9NhiJbDbKvdrxnYWKa2dfqMu
/8l+yuCfkwIGAu4THytnOwAl4+lTeKUNrUbpM3Qxge5akKzVmySu1TXkRot8pQE0WOTM5P4fvifU
CHTmgcm5uN6HvzwLkNuRsBzEaC6UxVeIZz1EajP5jcnGzypTWin0+x6ZKcSVfajAaOCI2XIK4ITG
cXd2MdehoWOlHcR2uVMOslbG6BApa0gSe8fsBEljUtya/RIcG5HDrC9VVz2nNTt2pi96BCvchiae
oS/+9Q35+37KIidFAPcwk+3lo5+iCvRcDDmHa1l5nBGVhddpo2cvTT0nl0UFxlEl2Ysc9N8FVn/w
EFtLFLJEjbVw58q4NnzY2Soda+B6taWDWuccCjNxbqopqI+6SpxDwIQm9MTkfifa2ArLJOmvMpiu
l64e641TpQwQf30j/r4C+Dg2zQt3g/L8Y1yZwjXG1Eumq5bmwPCr5z4qlTn+5irGT+43rz4WGD43
3WZ7/fEFhCfCZH+eGeKm5rC1cqDjtlOMS42WFLbSqJbbmYb/02LoMTKebM5C4H68uIVe27sCBt0W
/5ighH7McDOSWfrF9BYPGryww7G0/d8s2b/XH/gy/NF6mswyWLg/ft75fzF3Xst1I1GW/aFGB7x5
vf7Se1J6QZCUBCR8JkwC+PpZUHfMFE2TUfPUUW+lUuECSKQ5Z++1c1HWXUd5QOv6xc3qtqFfbMB4
gzT6XQrex7UOfRFGScaE7ZPG+O7ZJKC+AHzzbOY4Cy/7WRViTd/4HniIfy9qKs9Qbf2Xr9/7p+MQ
wIZJVBJzC7C+t3fYkmwfqtFkHEbpfeDGcmfGHrOznZsV2eA5rS4iqK21wZEKiffsVrSFwyGFzIIN
Rnh+8w0j6rNHzgmaYiflhf826f5jjqqw8PWa0xRhsa0JgnKkCGXgSqpXWozxN/upzwbkQnMjoHzB
D1FnfXv7TupTF4h46HZlODe9xsu+crJRsttAJxjlcMRQpWPKN3HFQmvwUCbRWy/WKYB6tSZwkHwI
iHFiH/hzOj5FBcyAdeGnXXYZySoSOxLgSrGekGhah6/f3Scfk7uMFA46KN24jbe/vTQSi+gMfnsw
WPoazi6sFDyCq7oY1L5G4nFux6QCwTRxv8vp+7iUMVdQ5vhbMufBvbt0Zs2KqkREYSZ0MGrZbMEe
MKwQ0EMfWRjXSCXbM5UlnvfbdPR8Nw5WpjZf3/4nJ1B+BKnPIB85H7HWvL3/ycOS2yzagN6txJ0m
+YFqC0IvNXr3YavawzCHHBVMp9v2szE8NRDdWyKjpuxe6nZcI+5mcxY3sEe+/mWfPB2PGDFKZIuY
kPPB2x8mpsYs/CRBYZ1Y8w/Aapm/a2sbd9FgQDjWTaSQNgk5HOOILucR3YHV3H/9Gz6Z0BcxIxVe
8g0RPb47m0xG3EYAb5GUxC5Z4mBVkaAl351HPvlYCWviBQRA4Jdh+PZOqxAqTlgze2iEUUjFJJ4L
tplBSUAMve2vb+nTi7FwUnEgE+ID5K9CDN25oWdwEoUWLFQWPsNKfNKglR6+vtInD48CJ0/NgQtl
fgj2yoNcQBVfvqwqlkcc/0sSTyG+KT5bn4wTEEoo4Ckb4l5/f7oJCoTebr9MddFiA2xm/ZD2Aw5P
Ier2p0//3z4GOTEYU2HBb0msrKFFn/wiJaZXGFyK57C3qKdBSfhTIqgpVqYv+jX/MzrWQ43evp4C
s7j99w+Hege8In6xhZb27Tunqogi0BnA1Iyhhb4ILvRkNt9Fcn08NrhUCakX2rDTqAAsr+gfy0BR
SsoeCVcxqt4HwUJqjrBb696hyX/GPrb9ZiV4F/fwd0PmUzTjNdACIxX03VIvUaW0bIaNFeeAatUg
yXu0cYCBuQZYk6gRcXwZj2f0A4EHF/mw6fJxzuh+owxrcjEfe/yvEJFCeFFtmOxkqBDycTw+1oYD
Sb6r2rOsa9U3m+3Phqq76JYtxmrEQevtc7LnesTNHxsrYunx5vlKHIzJnLb//p3TJWWNoVsUwBd7
e5W0g7iOVY+rzKhm1OwBErBU981VPvvAPVx8Hms/3/f7BW1OcuHqmN1Wi1MSTYGP1bGJ8M8VFoFI
/x+zCYoMi/FFh4884Le3NM6eWapiMtA+lOmZ0EIda/IYFl9RdPz3T2+hlzgATojX/lts+MdYbp1c
6koytJB1d6vKUu2x6Er3+uurfLJ/hJEC/83lfLk0Z97eUJ5CEiFYgAG8hK+w1Ve7eu7SddXejG21
yQa8m19f8ePYozfD5xJa1L456b0bFV4rFA5IznkJB1oEhWNz6XXG+M0I/zgqAOE6qPAj9sQcWt/N
N5ZVWVQ4WMmG3ix2phHERJlgjd5aAZrxf39HMGDo9prMAxyF3j7DPiM9wIDgs+b0huI6RMCcyHb+
ZuP2ya6TCh54bMdfBjuQ0reXQeA5iTquEnxXrfGKaBrNo1UmJ7Mv9aHPXAH5rVA3Zp5kF7pM5amH
jfJAudml9S3BTmR4ky3Vv+a6im4h4lfnrj1nDzDL42j19SP55PEDaqUpD1t3aXC82+oVQ+2IMmJY
tV1KQd2o6awEnY5ox8b2j6+v9XEIUy1AEIsthx05xsK3z8X1YmoiFhWS1gTN7mAKO5sMv1xXjsLQ
lRgquRWh7r6LsflkJ/n2uu/uMeriHoMBAxntToxn03nOmqbY8VPIywhL766gJ7rP3Nk4BlPnX0ZD
/lzm0VyvJmD/u6EjtWuCJvL89eNgneOG35Yh+WFLa4kTCtKH8N0DKbHkKrKeBAJsMDHX7YQP5N5s
5qI4UUnpZbdzNdjF2gZm9yds+R7XSsQ+mjeiC5trrxkqgDjKMC8qvym8XZb2kvMB4Ya3tPl898CL
L4K9SBL7IfOgHFIZHBXd6iHxDXbGkbeNmqye1rU5Wza68Dp1VmETZ8aaBMGULTRE3xxTG0GHG9pZ
NtrX0EFq6M2zlW26MXc4HGjf/N16tXfTR5yr1rPW/TVFqsxeVYmqXofaEu1p13sNXANMKjgVRmeE
h5GEkOOlZnifFQEVT9bapXHb1TZICBQh06PjI8nFpWxB0k/iuV6E6nZzSu0QWS0Ed6OCz5fr19Fe
rAghQhPFX4y8M8Qtnb9xig4psmno4hqViv4NGxZdSTt2cjrzgKq120TlMd6aAQjO1ux7tlVm3U6P
HpuFm9jqERmOgSP3TuoSSlACrGzW+MVtQhxR/F5rKxHFNgW95qzbgT0/DuqADKGGwzR8s2F2NnVl
Oz8CWbm/2rZBxjh65Cok8YC7pvAG/P1NZWxGy2yCFTVCxdYDBGGA2bibX6XTN48+UBCBbWPtge6z
8SuOHAVtdqwrpZ3FW1cCkNt5VYbS0c5Uh84eCUG0sqw4vNEpvR/OS2mj9yJM3YE4vTR19uAWiptS
Z+NTi1DjaZzKa9IksqMSvkI1GZfqt2xt6zUfZP0YR8Z8NRcZxukp67xfIbI5B8N0kMmLho4CMXe2
OZiQC4YaFqTD0XENxLOkQZ4k3Z01LK77Imith6pQCet+FTB2gqyJxnUd5411DtYAQak/eCh9JgVB
Qlki0YccbPW1b8XGs6nw9WNeDI1HoH7ha9YoF99imKS3TrV0vaexVTPxfRo/oJtrlPJViJMV5eZ8
FfjVPi4NADS68+dqawpRPklZCNwOcVYNa6zpOEEZ6Qj7Bs+Pbydd2PaqGBLrTPt+Xayy0ewuhkkU
L3lWatTsQfeSq6nOjoG2sqMs2ArO+CAYn1jpb+ssSy18ycCwVtRjJyZ0Z7ROMR6oYOv5KNJXjVM3
6c5HNouhJjKzbOujBMHFEMfI7KeoT8nh64SZbjSogWd3nIGfeFHXT+tkjmnTMP7KVVo26X40RmJG
sAl4tx7ixG49V4GimhroItm4Ywh4NOuz4VeFpf+nlK0FUKAxe0UGYEUZhEJX81CUWVVvCnhbEMRo
VL70QY6IvKmAhq2bxA1xPJbEtQLfbP0S+05Uqe3ok+1zKkxJdKWMrLk8GAOMWr7DyXnMFYhT2J34
/6eYzvoiFhv+5FZQ3Vk9501wHB6JUUHX4men0xuAHkhBU2a6FL/ryFpU46YRP/lVUp9VU4itNtJx
9NOsq+HJrUMyE4OZgveK6pYOVtTWJBHRHPdIEIr68hIndu0SzGl3dybsjKd+KVP06DNbhBIVcnFw
q0W6Sbu5ezCldojSTb32cra8aYAF59k/giGNrwSzdr9OW9HfUBCYr6MpKeC1IROZVgIHGV419N/J
KnYmdziRoStQ9k7KkquUfJ3Lqq2L166Fr7nR2ay3XpO5mIOEoa9nJbwXCez00tS1wrLqDuaLloSW
MGw13KXMlGZGIbRpSCUT+Z9eeebjlJlEf+Rum1yj5hJLPqbX+mu+YvyvfhOCe6nxH7kbm77MjQ4d
yooWVDrgpaLFjNLMHQYc6fbnRd8RBOu5g9SnsdGX48bMRHGXOBp/B1Uu9w5mF7OeD7vtxgxl+sKR
jSJ6HLvhM1qm/FHAJrh17QFviEn8C0a6gNLmCkVV92imFaAJph/cRpqJQgXAOFZJas6MD8eI/9Sj
Nz12yCXyWx+0yROTdwRFAaO1D42mqV87jArpIeiNJbdHT4AciGm9Dws5l7uYz3S8groDuQHXiWNf
WlhK2p1hawzD0nRKUqqcJJ2Ia1zs96hJyjOorOpMMpbPdDIa+AQTOYdMNa5AOFz1lXk0yqxAGhNj
faIG0dvP1IMridJGw7RSeVue9JkNKjbGTLzJImFddIVireo8p7UO9uTHTBVOnF/Sr47VBiURmjC8
SW6HWT3wl8w4ps4NMKjgHHgEXjH8BCPdVWOyUTOXNgTakQ7SbSkJNaMPGoNL8fM23aVhZ4Elw713
r8NZ2fsY9Q7UwnZVcJsnieZbmwxFP5MpDbh7H4rGpm1uGNamZvRNhyScjYvWx1K2Tki8fJFpUHb8
mS0vrYafv7VwSB28LqWkFjJi8FaPluxWM5GDGg5DKm/yygoFkm9XsIMIKgx7pXQw88HdiF8TJtiH
mYP7L9cIcvIZSOSk7ehr+6rzbZIqXRdzwZZlSZKJRHdJrPGLIqprOw9VNse1OdyX8ODgES53Y/gs
HCv6FsHVCCDG2I5mjLjbAIgDviUOzDPVYGncNKZRXyaTGwEgGr3O3NuT0smht4boabDDXhwzqcbz
kCGg4KEWdXRRVFa5Ke2uhP72VzDUepULLIogm0WyjzYPuK6BSawxZ38FzqEPYYwtQzmJOhnvpGsI
fH0pRc9t0oZFfxaLIPrlqUD/oIoJkgKIenAbhXOG9VJlBb5BKctn9oHQXUsdtYzowTWHleVp53ka
C9bKlH2esUaqaOKKINXHWmUGsYCgYiK72fhRZl/4bR9dGlnX3TRxml74s0wu09QKppOq5XO1Jwc+
V+lY442qFKzJccigtoQDOsY1kKHpJxs+7K6Nl9vZJjY1i4RpiXwhII/YNtiatNfJBBkBzjhBU8k8
5e4m7/3gomhTXIZur+lmp+amb2T0J2t947m36Wma8wTqwDWkI9YWiyaBDFVS7WzBJmnnOJN18DKl
u21qQwjcK1vYu4DetLzxW3PMcK7ZhHbxfaQwj7okrte1x0xEJK0R/tBTnhaESGVVcVosLKcVBMcp
Ow3KVKFTKcxCQaUosvyYe6Z7DjsYI0UTyN7DB0zJbGWjLlDnXi9jyfpW5uVWekXkbGQPRnlvG1Mf
7gO7Es3JGGa5TR0wIwLSIOoVptOgXERPUIf/+jbvC2Vkt7WwI9iS9BMIZG4N11swYIQv1E7OHmj2
8HqREAR9SnZRkmNuAh206Ycof0QRhTk2jmrzwSuD5M6rx9LGeDOmJzWkQNJT8qbcdXmECrxjqFyp
YHFwO3GYHSILu85JOPT6vKJMRpuK7JMCi6LTVxs9w61bDbha+m3rt8EiQZMRihlBinOVh2zRnGhk
XE+eEZzlo2mV26AAfXxW1NBcV2ymevYruPUSYhzb6MYiFDnc1eyLfw1DlwS7eSySYq0Kj4QIu/fQ
MVc1ljFw0TG/jd0JWKrJvPBie14ujpBhk+rQfmW5HIEOG96IzYbkrNrRHrWRhlh3K03jYwMJ6IfZ
RNUl2uw83gKXkPtaD7jvArukP9k2FhllCbv5reoTuuj0A9oz5pJuWHuNOZFOPfcYiWczthRssLE5
BH6dtZhM2QWszMmz513R4jHfKb/EU1ujSfP4wvp8idRIrIVeNLH7b+JqXCuqcL63yvuCad/V6fyA
Vl5eeCjXiTafJ6OBndPm5XWuU7BkRNjFEFytQeIwtEBjrZAxYM71nIm//x/JrLAW9ah5wE3R8GVX
KNdJNxhyTceltb+pcH7S6qOkEYSwDLAuYPl/V67JiyKaBhuSRT55DSrk7lefupztAAedWPiFeQ5k
pQW5Nl8AgKiT1Bzak6IZ49++P6b/vqrj03APoCEEiyT0XbVqQtlVqVIlNDXtdN8Yefs7yKuYpHGX
lLNvztGfnaJDKI80QkJu/F2XwsMJ6dQO5CvkJPUKZna70W3W/qkM21vR9ra/Obd/IlvzfPwUPu3c
vxLdd0/akWgYGhDea9enTcxJD4/wTIIiDM9i/BWnpb7zsbaSD1PK+9wIm0s5Re4WEz+c9XgGOZvi
9JZY08Zxn88Bze2vn8hnhRYCn5ZyLnIUCBpvCy1INM3abxvkygm/chxSDqTRmDXreQiNq65Bc9FX
9fTNCPzYsPSoKqDjMiMuS1/97VWDhNWRL4qrOrjxjNHSIYj0LNpkdTTv2gC4lQidHsdoTdje13f8
8doM/kWnGsD/AWb9vk6eRHEeVlxb4bE+qXMdHtqhbH+ArHlmGxxfjSXFAbKT/7XFwiNmBn0HHTKa
2vQF3970KIAQ1hr6QGvo/oTzTnnimLHczhQ901U1FU80w7NvnvTy/t7WjZC+osChNYsw1YreFbQM
ZUXFPP/VAGdkwFfLyWBm81N7Ij3jD4r910/3kxHPxEJyGe1olBJUWd7eJb7mfpQNUsjWAOdcd+DN
Ejcu1vPIHpM1zY8tjJguK2XI+dvlQCI50yDlTG8iU1a7GZHuiYVVEbWpiNK1tl12xV//yE8eCssg
MyDiE6r+7zV9OhvCJl2CFq2h8VeamIudWZ+lmbMzpfXr62stb/XdC2CQLQMdqQsi4XfdBQ0WuhwJ
w10HQ12fRXWgjEPmGpEP9S3w7HUXucljP49GQvHIjABQhGH1XRLWR6MN5Rv8HzQwLXT3OG3evhW0
dR4Z4Yu6IZ668qS2Zz9cq1S4t6Wl9I0hJbndMXmrGyy4BtRix2Zjhbci/GUYZlR/8wI+qbMSC4nc
ySTAGzGzvbyhfzRChBNCplosC0Om7K0sZpCpywajmfPwGhQHRe0ybfZJDX07k/O0KXpH7mQPHwrw
6PBjoP637Zs23nz9tj6OjOV30XJCBIWj5b3GWtlj5EyYotHbkFwwzkgaAjHhhUpC41DM8ju94cfJ
CEkrfQYcI8hbaaa+fQ6gVWGDjHAMgNuGjxPtqZXoujZn97AcCRIM0kmWU150vBA62Nc3u/zP3w5N
7pCJiK4KUyKNtrcX9/ssc5p4QtqqJ7VXsoFowRHtm97QJ4+UkYcHAVMMVskPyjrfz2ZrkRqmAGPu
ciTUVwqg7a6t5vYYFuRIfXNbH/sUrCg0wPhQUCjTwnl7Wzl1CcPwWNJ6qZJLrzTDDZEvwdrtEJl9
/QQ/uVRAjw2H5+JhM/8mx/9jGA+lrazOZRgjrJ03cwcJcUQts5plPH43sX6cSLgCg4X9LT1pbuzt
bSUBXrOBYKL1CGPh1O+r5hEjT9HQS6zC83RIoILEhm7PyghiN+jsP/Yg6g2iSnPddBSMe6zvJ65C
VCl7Y95Sool3fu8SBUSJVp8U6F6/+c2fPh7bCVD8LoFGf7tf/3w80Yj2M+FroliV/aZjNJxawIp3
wpzn49dv4uOMQjOad72gu/iE2Um+fTwD/ri8CHGQ05w2y0vV52246Wo5/spSBRQj9IfiRwVzF4DD
6CZ0kWyRDs9QuPJuCQCQ5ToEQ0EvgJaFfd2kURJ9s/P4K4h488EhkwiZhDm/4xdBffv2Nzqd2caF
CVF4ph04PZL6kFhrjX0DUADl6nGTGMNU7H2rSvUeYHg03SMgapEI50G8GQnKghLR+4pWBVP8DqpM
jcuvkVjUQyjH8YrOD7SOorPVbsglYdbSjYUNeQbvz2rs40ov7Ex13peizbddkYzbFvzgSIJAbNJz
MIhwuWhHG4rQ16/n7zL37tYxBy09b56AG7yfa+IY4ilFLnZdbOv22oARsynMMP9J7cGpN3PYl9mW
gmGQb/LJhWnLmqrrDdEd0znGnnE6k6KGTFJrP7ht+yBzfhb0F24dkU2vQZBRLczw0ddrv+PVr9h9
9cAjapsSw+ASJ5GNIm3pJor034pgKFjimY34JvkneL+dlElc5Ow3IcyaHPQi5QFhJUv8Gy3kx20V
mgHORw55JCG7yMVn/s8FkycFiiwm2QjOaXOWlX007ttqatNNUbpqL2bwaveTiitq26IqDyrMAOgL
UK+boaGjuU4rLzI2ydjhxKbSEdvbIRyz+Rsl04clZTG9IZClTwlaD4jF25/pU9uG9oZEg87NuE+A
Zq5MDnjbr0fTZ1eJmAZDXF3Ll/Ru4aIm4mV8rBSR0iChCI5gYD3MmWi+GbXLQ307aFGFwDDGD80h
mSf/9m4M/r3dlr5Y66ZJN57wCVKgUrKdyq6q91kygqFWloMIeXTbE+WJ3Nt9facf9gfYBHieWLIR
P5kfRD3w8wdHzvwC166JUXchZgQ4zc7ozibkDjjduHUNK9rb9AWvvr70h3WbS0fIoDgnoYilB//2
5kda7b0pDPqpC/BJ4zw5F7KOb5h0rOsxzstvZDifvNTlFBos9ikQB+G7h002g4mclmJL1+TmcSzc
XxMe+2/e6F8l3dtXupi2OQkt3sxlR/72roiLsLpiIpxE+KUHoVnhLk+jpbKv2DUQ6N7mSQ5CLcVt
Q+O3GqDiXnYg6enwUltCgFE7w2VNlPer4Vqwt1waiKdB79b9gc5C8YiaZHyJjZT8jqZuqaq3tp5v
0K/ZF0UQdMHO1iIgVWCunXZF3Tn4OTZWZGz7PB9cAN5s0/h4DB3jdGpLqm1eUPeX9dTAWCgQRNLj
ryCFCzSA8e+wcORwwDXjJzvY4U60pQ8b4+JFJUycioEoYNO5ZTdvKTzDyINoBDiHhR4qI9Ir/9GO
8VVvVNPY15xJdH1HVlA8nY52PqMyH4dObpFdjxxT2rGATdV0JQz1IWmfZuRY1iZNGg+sSZpiMBXE
0dr7Lp8jdhSzAw7HiIneG+BnB5uWj+U6QWjlrLBtN4DHsiQ+pDZWmB8NreajB6hGrDgGzuq/Zot/
xTv5Hykmb1gnX1JR/hfyTuyA4fs/805uf6uXt7iTv3/h//FRTbijaMbZVCIPZvL7b9xJ+J8hnkIk
y/wZnk/7n7QTpgTsUUtStBktENT/i0e1/xOdLDJsJkzrv+gp7+gmX9FO2EB/nA6WtC90eUjLQbG+
N28L0YooSBQgQJUNJwKdxXYoAKsbAXAwp7b6R3BQSwOFdMwOhpgT1caaJq66DBfAGDI+9yVeoGPw
K8NjsYDI0myeIWwBJ+syoJYcSILgycLLsW/+csw4xFRXeNOKM1234o9OXPPaIPH4GM2dQckaHJrR
anlhZfSYc+KzrswFmzb6ffOAxT9ZV5pkJu313sYmF3ebL8g1hZL0HhyYu2nIOTh2f9lsaAzb1bwA
28IF3eai+N07Rp69gEfvaRgJfaQVXR3Gpuyu9aTn07HzvcPYpfbZnFrztgbIt8NJkJ/VrT6nznaV
2PSYxuCmsGKUNbZ1G6MNBI/nOysOtGiB6Tc+RyHkb7MGUhz3QCjExFa0sX/FGmWVTsRWFDTxi+BE
lYHce3m3Q99frBw/PbEdIhOSez3VN4ZXqEOaePqqn+JyVxLvFLHKa/1YqWE6q1Bb8Ov77neoG3cv
Chht1rxk95WNTZ1dTy9Wlpq3bl/KozEBjJ4r/SOPI7jqiWvs0cpsyN29yDAR7mdLVdcx+7jzuQ6b
e4ITIVX6vX8I2AzeJQRhEJrSJD3FW3D3qdQE7ORt/9A5I31DnRYj1ScZXdKNeu1lubXYE65KpJOr
Ii5JwwpBT1VBB8At5fRDl7K7dpwmAoafGPsm7oG0Acv1jJg+OYEsQds9GQOsxxTmq8YtCCrTPVZl
sqHJstFe2l/IfnxIGj/CSAmsK+9fAkfceLkjtiN0WxMP/ElIb37dlXO6c3ASbWtvPu2G8VRCojJg
mheNekltBeW0py1UQWJgmaC90yZ9embIduktyIYf0SL829iVD+QrD4+hDPoHNsb5qZWGdOpDns4q
0VDp/FLiXi2pbmEtpZ6gNpmotlr+siWtyj6aiYuzk/EYyJOYbS7KIvIjJT3TvfI1FsSZx5vG8UlN
ds5YDfk5Phn2lgi3Ngic92HmQE6nB/dqacPd1Zw57FWbBiEtGKu/mjRaRT/Z+yEStCmY9sJEa+tN
xYDvwgH7Z2xNd9gVEO2dzl7h/MLARd33IG0hT+wh+q2UdTTGEA1I1p1a3sKFpFe4StgEce4dm63y
EjL4fKLodHY62D26ld7jg3PSYavd/NQB6X4yFJKmuWHuPGW1pOhUqOsbx7lo6+aiHUL3ejRYzvNA
vraGug8GXV9ylLlGsiQ4nUGGnYYShr7lztsgMJ7HBqpc64vsRpE9AGENmWjg0gt2R4zIhV/Ad/Wn
cG26tcIR76rnuXP9U5WG7j6fzAABkbHOuzi57DruqMnSH3YBw45EXv3QI8Hc9bXsbxG/nHchfe8s
NTZowE6CVq8LQmyyUhyVm4pziG/uQ17NiM+Ly66NFqwmXWcVuunG0fq1mmL0FEgdHryxJPRLheI0
ksbO4cBJ/IjxFElh7iqVzxtTpXfxrDZ+J+p9NZWHwOJr2oS1CM6EEM2DS+cYjIV6LdIMpZzXXwmg
c+yfzg3HOoqpewC6iZAjyRiTXXMbp+JXNQXPQb/0xormImCph+UHk7WsWf4hO514DVK0hFPt0UBM
/yCNsjynsky9KIC0bJPsuovHIn91Bva9IinJdxmL+Y9CZrapnEJvayw2p7kI2n2P8579BeSNVVZl
8bqxXHCojVXs2mwc6bkVfE9Lmcu1q3mvJiRvqc683Uj40MqN4nQz+WmwL6dJY3BL/K1ZOi8zUrFV
oWN73bgVZxq0sWRpqPk0Goz0ZuLc8FPUrpdvgrSzLga/VJctMH83ya9jWzbVlm6b2CXAVYscHHUU
4uOsLD/9RTydf0B9kD0lnpguAtWq31Feer9HXtsJ26hri748+ko9vnj0+J+nBs2U8uJTbmQmgDmx
N2iAjyFLEfs+zzqqMCluy0D86jorIGuDlEajs6qHupuHm8YuiwfoTqTr+fMxVSaxVYldXVOV4bw2
4Xho4Xn7T2TTLVlv5bZrIHMG1T3pfPUiSiKYgmngYpD5q05Rz7SCLAlpECoDWoYS5hRI+7lJBSDh
3rDbB3SE9HEqK07BhzmJsxthO0Hdq6S8qWZ/ofXowgj37WS4x5A86B/O0FRnbD/ycJM3VXDnQoZG
GFc1/Y/AMHDIU+q66ox+OEbkOJAzgqyjdTM6phCSQe45yaDOnKxNNEkCyr5vYDpdDcJmGhBlP7z0
ZkijKSbu8mDlsnmgPO3duVbdES/fpKT4teCKSUGoURJKAIs3g22rW8MJqxty19pbtiLhytaVj6+v
b1dtSbRQTArV4k0GKRx54yWtzvl8kG1/kuZFs/fiOb+vXeuhloIh1peY2huC0cSsxmeeByKb2Zf1
72lepHFT2v9J+I8od4vWuQ+m5ZCXJTYz5AD9iLnSucqrfc3paY2Sf7ihw76VIVhmsD4EPcbRLcVx
JOPmhVTxjZEHrMR1vO47DVE8Ku79qYj/CKXJN3OMA9jcfYFMM6zA0QZ7Cpkb7Csvpr0bALdsUtoD
7OSjeLoURR2fhTmBfkOmj641PIeDMZarkolibQujeVm2i6c086KrMmk7yfkG+miYctKJ+/pZDrGx
mRIoUQzfc0/2+wjlFBBs1q8IgrgxJ969a/V6wzbCOTcLpmNgvcmuIqgHIzzx12bQ4my0/HvF54TA
phvlbUZtZhtmbnSFU6d9RoLoUfJgmYkhSGP1Q+1YZlm4hORgE3PY/SUdJI4u0v5vP2hfpiKY7wvK
ZzycUu3ROrq/vMlLt+y9WlZQBaVBsUlrpcW5by5u4c8GBJxImN4jeXn13O+D1HoJMvMhcgD/KgRC
F3Wk3EOSSWb1Oh5/FLE4mJPc23yXnlGdJWG9t2OMcSKqwLjbrvkgeMdojiY7OWURqn4PGdFP5Uwc
02w3yd6M8RatsiJLfsk2fw6MUBF+Ym2zhmBWx8mrG68BtOO6dnpl0Zb7IdUwnFaobO8Tv3Auyelo
D34xVRsws4he9OjuZdFlr4jC4y14J3rS1OXvdVIsybGVDP84ZQF01fakv7ehBfOlJSgA6UaDtc79
4XJKSAPAgV6Vew8fN6uefyCjSWwzIy2uEmSKJ3Ntq8PYEhcXtVlyaSJJKbeC7OctXCljYyVxv8UQ
5x0rW1z38xQ8QueKLvRM2g20pAnD5mDV90AKW4Q+ZdubKy+dIrieZBEaW5I3+Oxg7KY2oUE/kf8c
HKPbBlZ8GxVnIpxhtnHm5KvoZrnvs5CkMVp0S7DVYP1BF9kemjI9DYTToaAXzmnRIAJCijsdMNAQ
Rqia/jj3gf0oQwtgERthRGV2DV6FQhCqy1K24Sqchdj2AfYhZGsRB/rCi88oe4E0ms0MPrQtYutE
uWMHpXZ2HRwTQ5DzlboGmzN7IiPy7zgXHPB/KlrE28br9omo6ifdFS7jYxK63DDwk41pckBmF2Wl
a56ytQEuHJ+WfGjkEeTKNTl5pM5WjVWrt7bWqH5lEBl3cImm+WgEQULZmGIFdVIS3Zt2KQ8XLXVw
t5n7R61ktZYhDg+kCgp9WyB6865KctvmQgJJ0IwF3doU2ox5cGb4YNGmIjmnlltEFcHd5CdUpxcl
0w2BXSTPhHGwS6q53piTi+yFDpDDmy/t9dCEzrqZhCQ2ss6nu0IHEC2drLxk/k92WcJGDqq1uSUq
VlzGhhQ7J/HUs50t8mUC4Os/6MPm57wm16VLfE1igbwbSPhJVjrCtDBXbDTcjt2cnQHxtQEkXRhI
FufJPyvpg66gMZcX7qJsycheuLM5BjAxcahjAXHXoGqTLZJo9ydPpz/iB/Q36UB0J+UcvWuawDuL
2/5HQz+C9N3OIDMRoebBswasf2XMlFfB2r+cemEfxrQHCr9ENHcwDKDOGcOJxeJ8IlGY7wujNDeh
qo1TbdAxN7Q/7/o2NE9jVr5tGSvniFxfHjLPNUhTkJWBYq0vn9qp+T/UnUdy5ViWbaeSVu1CGtSF
aFQHeJKPz6nV68CoHFpfyBnUUGocObG/4FG/0kmPdFr0qsyikZHhThDq4txz9l5b7JPKmVedg7J/
trRpRbzCtOP/4oOq0s8xt+2Qag/W0M/pig3rtVq7LznPr6dj7nDRyXpSkpalyDrzLZ19ch7WbIvA
bLP0SHhpkROCc4fd61mpohx6a1W1N3NkXA+NeQZOWazhUV2yYTh17psxhns9abd9N7j7OI+pcTWA
wOpwXbLj80C1uGduZNgkwpkILY089aUc5CO/6FPQF8IHL/WgDIAE0jqRz1Zqvg9JdOiL2PJnFNxa
ThCFYxzHGlNgElTkndjRdzIEeSfVCil/p7NhcHuxtpP8YXQq+3w0u3u3VRDqdRUJJXlwbDIbEI7M
sm+NYRasQJmzm6fRCVbsi8VRRXrrVfxbkRKZJqcSrZaThMiUFR7ikQnMRHU5AnT3FKredobPa3bF
Ni604lBjvjGadAOyWNw0c66gDCznba2Jpz6InEcWwnQ3xOnJtApE+aVSOZx0rCn3ajGRVamXYsut
L1cBNPKdDNJb8EZzxNIWL5MNyV6BDb2nUyFdlz+k/xp5fQw6dDvbhj98AbXa236olsFKw/mz5S+i
LXHHmziZXyecC6tIkRCzigQlW18Fl9gI2O/U9r0RF0z4bRIe98TRdS9Jr6k+HEuRgcM31kYFUhqk
uNfro/LNtnv3mmxKdkVN4BBviLC+k0fYgdmFoGtzMOrY2tQTwHtLmmshGge5N6So0WB3ZLQEeU12
5kGXXstafgNy/5p0DqBkeLEkP7TrUdEPRlyTk2HVGJ6d+q4Tyg2Wt8bXa1HzCWqfpLSGHZtKnlfB
7agxL3lEWfa72gwdzpAPEtgW4LHmWS9I/9DG7DSbKg4Og3wz2bMBZfOCtClvqZzjbzqGsv3Iftmu
+Bm6E28RLcAimZrKp7miryH6b2n/ryoxUfCoGgmYqB29vtWeYwZOLKz6KRG1s4aDDcrTaFZVTyCd
S19pzd0zqIgR9zo9MGjHIXSnzOYrXEM3tVbv64olSRGA1IwEqkRtknKpheY531sGusFNqr8gVydE
QBXTph2b+GUM6RLR5gJ2b5/stj9IyvVa07LtgLTYL1Pthm9Fe9FlXXVGuA1tikJnjzWYhwDh5d4O
EGdaDOOEGWx6IPTwKdaTbBbJ8bTr0l4lZcHyGk1jwQmLYh9BS/ZrKfqthjPqqrHAXGRBMG3coZpW
VtI+DK7oLtqUKF44aI8uklOEn8k2DRBxJWlwTKnHd1VAxC5p2bpn5O3dkCcbo0nOy7x5qxzHXquI
kryQ8yIDM57RKtePhlY0hNjZtzIQuQeBlzp2cOW2MEnDzegXEJCk7Dqzbvds0cm2sctpFZiLmtAM
rU25kFPVRE4ArfQrl8wx1lJFe2H79gL+OKWYz/V9ldGKhzm0SuuAbBhaMCZl9DpPicEIQwTNRq+O
mDiEIN7CrXFSFKXXh+pes/gfZaTGBz0PLzAoeYYbYuIhWnKdxnG4wsOhHqssD1bCSO7GwPimMm/d
OU1n8ubR4kE4zJbeYvQ79xARYzUtSHLDPPUcGrHrp1FxUxFBIg0Ld0EOnitdnDhhOMNVxJnukRWz
jxvZ7GsL0Vq1mD5bTbnWLfBktct200LYjc1vF2Z09NRUJ6C0onqdxnpnlYS6hEJ9YtpgXZi5c1Qp
rN1+Ir2AxOxUTQnBLB66Rkt2iqXGG0s0MVyqnMemWw+sKN/0wBLYxnDm7oyRpzzKA3cLCOKKwkNd
Wx3elx74WK6B4+dNPxsng2WkZIPZ8YJ6lIDfI4qyd2eKXg2Izh6RJ0wvQgeedE/0bak600VdG7va
4eWknoq3dYcPjpjda0GAlDV3rT8FQl7ncoTynj0aelLvZz3P/XwxKDTauapUV4QXbBtDsb4T+uCZ
cbBNq/mpIXqAGpMNxpybpA/SsPDY8zRbxTIfpdDDE5kI6LbmwCdk/LzqCW/no+h1BtfNpiR71HIu
fA/r1coIhNX6/qock4Mu241ZZY3XpKLz5WjQM4j9KoIPE9pFcWvCvtyO5nho8QTw4ZiGDezf5zq1
zvJAnmvBye55rowxfseaFGNN4glcHHmOrNZaA5HKE6KQB4HgftU4RnqYI+tq7Lld7tCsgzaidMrz
bSDneR3ZFZ/aNAnZchZrPdgw97qNLXevpVgMyox9X5bhHPJGObGnR3Jg3FmR8Z2xq3YeTRqRoZEw
NkpkNecdaXsEKZzUun9UTMK9QlLTRVO/YVvsN1UrM79jL7jGgJyj6q7cCGl08cJ3Fo27wFVnGM0u
LcancbYrDFXkcTf1e2Ni9rDGbzShPSQcrxgXH/VEYHmxsCZYpG/uENonxxiV9blW6+J2DlncFZN8
n9R8ULrkudR7Y+f2yBrmJRs1fE1L8p8nLDPnw9SSXpCM2Yb+N2UL1HG7P9di9TB0fExGEsKmtKnJ
3bQIjbaOUTet3SiduXoVZP4BUTjDbvUpZtbgjLpAdBa0O2PK/VF5b8lR5fmvx0tQcqQhNFs9/T7N
9536BHRjFfNtnNOsWOVG+j6JYuNUGQWkLJJLayZUtkvV1rNk3tPCih4weiv7ULFmnsdzm9X8VlUW
76KhZG9Rp1urvDDUM1tv5ivamQYkQomEWYUETmZocUY5GpwPvFmwMW9Q2xN5ag3bXq/jY2aHJH23
4x1IBV8KAlsWJI1Aj7ly8Dd5jAwedTMnCpOk3xL/4MFMk+zI5R830B52QWfyi5ZRcdu4IytVZXWP
nfIo3H6jTzgcMtvycFL1vpUHyWoytYbMHJpp6PrP4N6QLudEW0qSV0uJ10EaHtSGaI0OoyGJT0zg
gw3bozeXOYxe1qjeMvVAqNw2c0Ou2Jysc51oKgSTSoZ2KdHKlalG85k1C8cP4szYwJzfdmOgHaJR
dOtSq8yHiULJq52h5wkED9ZGLdknszofcY04uzFoybpTZUahXbVXhFAreyjfAil/VtC9tSSfbsd8
b0UGr4mw5nF8NeDabOzKHJ9SXnY2IKDgh5uF0WbFPIQEqmXbLk6J4IrXki+uQLwe208Vsm8+Rxu7
I8QmHKLpODMp2kArWvd4xSUpmOpER4W2uE79y/PeXXa2sZnc5KbpcJ03BQHCrYwPSYAeWxmuieKA
RRIMfJWb9q6gaopJ1Vti/IjBQ4J8NvaMLQoHTSv8h1cG6ZZvUUpMaqtsE7sWh8biS0UTrDkwvF6H
Qzd5VkkDobZ5EVyigmsaswZfvRiRvGrPlsqXkZwtvxHFgCVi1idif3sbAw3tv+o4zg28VbWf6ZsM
LCo93TkvCNsjDdLvZVXgoAtqFl4my/Z6bjWCdnrcrFmEIHhCHL8y2HHtJgfDIcXaLU4+YyeVvN5h
SouhNOO03CCTGFZjNEjPakr32NYA2r2O8PdNUoiIlTVBY0wArn2HJUr4Q+fCk6ec2uM8gRsw11ZE
nh20y2OglSxMfIPCtVpLZ5tMbJ21Gu8Nh3MvE3rvL4pal1R3S464Cm9tY9cDPf65VJ+Z858rubUK
nCLeu60RPejYkla9yzLfj4Sb9wR/75GR4n/EG7cmQuRG8l1+5+bW675wANnZOK28PE3UByVr1beI
2qbygiCL3ssfIe5YVrZOR7D7zIV8Fag+zqPMVp+beLa2ViGHJRh6vE/pPfv4ckqcQFV2FkGC6OrY
Jy2PXtcT8hntSEtIbJOGQrNjIbwI3Pgun2VwDumzuILBZ730als3nss+YYU+qFpNnREB8MKHAlui
n78VOKGOmZTpRhtJdk9IRT5OQ1c9dvbsng1KHmzoTrVUtZlcGW2gH4uxgRs4F89h3VyaMfODSKWX
1Ipa2UdtYn/jgeg2mss8gRumljeUfdWhi3PxhEcM2UVEDPz96CbJGRw/0m7TwLyYqg4jfOoO6hlO
bfMgUm2+GRPqESvTRuqOQk58avXwArtSf8jK0NpKuKkeQF7nYTDH5q0XhDjlgYMoPQCcPzTqvEE0
RCqg0fFZHOZVHubatZk65V7Xq/ax0MV0juKiPJTxHLw1WJMTekBFqFn0ERs8w0FevA0Ldt6MbWNV
ze2dVDSV5UYJ57cOUh9piVqwpVVqHMrxHm2J8myPEtmltOROz9XuqiWbaeXMIzO5Is5wTSeJb+Ew
P7RBi9CoprhI22F5eUD4+0jJ4QdQF1Hj1Tqm46Afdiror4MWIjiZSJ+hQrAz0NqhdTYv8Vi0GEjK
QnwumU8Sn9UsQVr/bvIiN6RblgTN9QTs9G5xCCD60Necw7WB3HmVKWHEEmM2f+iK/pIc47dCiw+S
jH8p3PjfKMcQeEn+tRzjH/8pn+Xf3t7/lj3/zY/lP/5rybC9J5Hm9bn4OZMGXdL/ZNKQISOwiLto
MX6E0yDS+m+RBv/FFPZiJBE4Hpf82P+fYav9HdkWrGLcJhRpwCr/KdJY/hO2DP48I24Ehc5fiqRZ
hNQftFQCJ/uS/QCXy0ad9kmGJytFDxEdaQsg0Wu6q9i8CuRzEMD+kKu22E3q1h5vVOK73d3FJq+u
3fhCN8J1QMtWGKlHhhKdPVp6Llbv5rao743qXkx30XCnzt+i+rKT9QpzJf5hxIRW4E/OlVW+Ova3
cDy3g2uh/aHl/EuP5m2Z88+PNKPXsppA/ER/JBb989/+Lz2TPywM//qZ/FZ2RFhl78rpH/+VPRdv
7z8/iD/+7h9qIUWzrb+jpWdTbPx4EMU/n0RL/B2aMT4GByPDIlX8n0dR0V1UQTyNMJug26LW5G+1
ZSej//g3Reh/t9QF4McWESsiLu+/8jB+8jTykuDkQtUGBHN5IvXPAlmd+PmpLxL5BCHG2YgwnB4G
3g72xJXiK5bUH61WFtqK4XN/DJDDXQvVjJ4HKRxY9m7aPf30bl/+8Rr8rejyS9KoZfsf/8ZZ//Ry
LL8PrgfeWjBwFu6/z9r3eI4Ccnxi80nLSa4dYrQMs8EOaUx18YWo8aNMlUPpBgZK/JO4jLiMn8NR
mCNNpKSNyakKtk6+n3PmEphTnY6u+7gem9LPyHD9/en96TGRa2Jb4aEwPiM3pXBBFCAgPjEG9cot
kiM/WaPF3fz+MJ+MS/99bj8dh6XxZ92zsPt+6AjvPMnNuCo24Vm4rvfPqoef/4sz+sQn//VQiyLt
J7dCjWaUoReHsj0YVx4yTB/1+Cr2X+vVjtmAZ62/unOLXu/DU8ICbXENF6Y9dw787sdjZjC+AwxN
+kvXJCoM7sLR9wh0yDiiZaGTq0ovP1zZOY3tALYBFRNdmxBhDRI9YE/CYXKCdYxAVmavaKH0ogr8
XjQ0Lwu7QpnstmpqkFxLn2sTMG+nhItIT/QiJU0vDKiWzBiH0nlx5IDEta3GUXiIa/KCANYQVFID
uPspyHtrxy6LACQ5uvRlRuxu2zaeexqbvED4UwMUo1tlajt9nY22RgHCLB3GRSvfwLtYJqREuqJr
rPPUMsUQJLcVkwZG00OGDKVlfbkdJwu7ejcUk7krCKMhCFC38C3gBI/dbQwvyPXzKmBTnVQdWdIh
4R7EYbktqeAam+ql9axVjFugdZ23rqQJKBUTJEOfq/XIVAitqoeaG1jX3E76cUiIc/ViEj7Lw5zT
dwdcYDZsJTqZX08AA5MvnrCPkkbhcLOXFZLod4MlUf1sO3Qj141FTusRBZ/cNiidzvtuUv6S6WY5
CvUeonEVjdCSrfXpjZkMm+2AGqgvlU2QAI4h5jB2WvpuU38F//3l7fxxLNa4xdqFN+Gz/ym3I0rw
NtNe1IE1kINVRgexQqMNXLdqljEiqnNSxqP41pJu8J5V2P1QnOH76Gxiste/Xy0+r7n8Ohi7l3QQ
bEB8XJZF66c3uG0a2pnOxKkXNH8Ffc1NoMlq16Ak/8KQ8XH940VlUcfiis1Gs0nB+EzbjBziHIhH
yp9YHbNNGrNTZMYM+GpazN5BkPi2NaJrUkv3vA3U/O6vnOly+OXAKs5SPsqQcD/J2Oep6VoNotcT
GRIo010apiX7/rVIRfTFEvzxqf1xKHB01ALG4qoiTenjRXWGyYkSTGlPddwZlwPg743T190X7waF
wE8L4R9HWR5ZPl+YW3Tzk/q/DWGl0YC1ntgCI863rQZmNW2YYI4nJDOm8vD7C/jLWdkY3knz4BfH
8Ind6uNZzfNITu88uU9xZg3rbAodmnBfeX9/OakfB+FWOQZWRCzHHw+SZtaMkla4T2Nnt6sec/mu
FM0IsaKE2kJX8ovn/6NbhIvI8VhkdAEzXV8M3x+PN9p4R50hDp5mF+NNaQ4oRYdYPSLYLkAh6feR
E08bZaHV/v5qMo35fP94C+Akk52BMpzYvk+vnqwc2DSlMJ77OElfcm12wq0iUFzjZ2364tzsqUEY
Z1kd8znc9+l6dpJC90P4Q8htmSvX29yCtcbe1s6xrw12+aJjyTBow8gkQiWrRem+0+VMJZAExcuI
5TRdDVVCyzBHfvmGLHmia+wUTXg0cWDsh5ahhhcSzsPHquyStzmsA0JGIGfG+8JWjGYbTUKb1uSR
yVMQA4LaOYLvLEBRUlpxJA/jPTOrpN7iRCd61mqU4Bt5lkG6TZAFOJvZtDP3Nu9t86jXmQnuMA1B
M80wBJMUlaoyVGvT7bS3BEVRRXGW2/2+MNiMe1M5youhTGjPt80AhmMAQaJu3G7SXMLMTeN+NCvn
roxC/nACCa7001wNez8E4LgDtKgYK+oVbdwJOwTvNTmBax5LugYu+svQ0nZRSSLCEYrJnBBWTM18
GVWQdXcwdFWLro3oL3ixQf4ElpaljE4R7Yx5jBIJAloCZbk1csGK0mZwxbQoU32jUht8iGo1iG0V
QgT0yAxhHlXqkJIu3YIMSc9J6qDZ2i0qI18BZgdlLgSf4ufcl2mVm8MQMpRwwu+tXZKvvUQxtr5Z
w2RxMbe6LJsWw6eECIrBzztHHTxdAS+2ikVKbm44sJ7SEArvZyt0rtM0RxgQFTpjGdGFiLlDVs7b
eekg5SgPGELaDRre0G3yNWyJnLz5QWToXgPbfOjnthQ0rVya1glvqqdmXVKvbDBSIcFGXb3BXdNk
V1oVToZfWIENrjfCmL2a7Qyal2O4ebelvRjdQ9OsH5p5ZvRASLxxVhtJfRjGhVSTZm3prBFGKG/9
OKaFh98zXeCCpXs3N3r0fcwTbANM2rlKJCQbPM5KFVGkJLTiKhmZeIBw7NmenevppYKypfM7rJYb
UqhRPHUxIq3QaEHQmJKRgCZplfmmhhLBr1Q93nTSiNk7mzZd4jKyrHaT9u3Y75GjQqaEDwbQSNV7
pCUlw2uFxaXy22nQLqtCbejpCkrK1mLmuzHKuU5uswiT8onC1InfUupIB7hZGF0AC1PuRNtqVAAq
DNTzQteT5FwFYiUPsRiGkZE1yS3o3Fz1AMK1YN4z6mOKg8Ae8FnJoIIW1CbDLao1NVm7cjSP+aA6
dy4I+6dKSSgGscmljyWmCkahRo1MTidO+7pOHJywhOdkF/EEWJEAl8K5SrRBvBNz4n43Eqk9tEwn
SIoSTajvG2XmL4ixspJdSI5zhFnKTa6Z1iB6aKCCX2n8yNwvw4IwpKIcB98AekjpOrljvUZ1EcJh
G0w4x2HTHs0xxHi50KSotbOMiVgeD2JNYnt2q6jLGNRoewYY5HleYasLnmrQmbaPwke/gqEe3/d1
3t1OmKZGuvBhj8/ESU6RHASngjg5RkteRjc9N4upQuaovJHqAuVb+qDe1Nn90VEWs6uiDAqAN+L1
qKSLvmk8FE3taz+MNCNdh7Y7ejNhv1TphG6irJHeImKAIutNQdt+R9xBtL1Mp4AOrpIda0uRN7HZ
mxG2kGm4DLTCbD3WjHn0U7g1l1EXISlKE5s7UWRae8VsFE2rbaTxCLc0q00PHWL4NgmwoCyIhe36
UdOxDUE/odY8x5lxWQvWtdVgKepjqOJzpc+LQlHB1daxXVbNzM+iMUchjUKJ9KsEjR+CINiuXMBQ
34mBKvrczUd6pVLXkmGFStMdzliydGNV2EbZrMmIzEY/IEy7wkZExJVXjKX1YAGCI+0STh/cnaaL
17mR03dX0mwGUhgX2VOa6uadsEUE11JpsnRTEw4+E8xeuE+S6ROh5m1k0pVNGJzztcWXD5nZQSVg
jsrM0hjm5UU9R0rnt+2IMJlBBRL2uA4lKeBZAe+xh9SG9ZvpCKtc3hKDac+VTco7440lXSVShxXA
hOEsMSbk5EOlJ3cTgpRyXRi28pahX+YFVYZc+hYyB/LUGenwHJXOLFemLrWG62fhcOxLVMt+NLt4
YNS8QOfQW11nrOMqU8+NStZPY6HMk4cnKd8zFWomaJVNo+PNsCsHJXHes2i6SYSmYtR4qMl/1hhv
VXaEhl63rWoVhE5OGnzX4AFMFIspiNVP1rWppOFrXoxsIEnZkAc9qeLrguCYW2Bs0NzIU2nOaRFV
Akpjt1S0M0SoDaJNmI5mw7THJxi5ReetJMFVRyv/wkgz4H/wCO3vtH7AFClmYJ902P3lupfN/NyH
ppw3Qz6NNwmhanfO2FckJCjN1K0qHSIeMCXrraCMaNH9aYbDMDrXrtKotV5bUp6/50Y4bRwlYA3M
rBoFk0nqLEFdoWRfHEbOeKvmQ6iRXFazhSVwl6lOO0xVu0Y1ng37sFam3az3zgn+KztbU02H2yzG
bbHmLAQSK1J4WlRU2XxJqWa+hrCkArBPBTvnKRval6RjaIPVGLofYSoAjoeyD17QwE1cMjHWYOSI
jF8VxVSTRNQ24RtqfPkmc/6sR6GYfmc/MB2Yv5vMJK8KEwqeX9bMrjYtG7qHdlAavq+znYit1O2R
UXKvpJSmZGsfRY5XYy1A5yJAY2U67xynaj1l7kKFNcLhnA1yvF9K8FCQ7JzO3i3hfzU6eLPl2QBu
cErJY7kboiFPmb1N7XVLnCEZJDCn5IovZnSSUZE+JXWLPhuSYP5MsZS85r1us3ABadb9QnbJpQAS
Vq1rGxc8JPuCLWQIu+tBS1R5aeTwMNZ8FbFKxKMx7vOoHc5nPb53RV1elEUY37cFhkdvwAbRbGzQ
ujOjSMM81VlBOG8dMg/cFOrQXS8s4GhF4IMSeERBDwV/zmElCHlPUIMxBnY3Y91I6RsYCI+o7xHZ
MqMaUF+NKUzNULJMxRrkbQ8QVPbNIualPjNbRB7rfA5H+lZjlcg1T+0od5Gi6ruFKefzJAZHZJz0
0Xk15I1eF5SRYhSsgiQhIJSB8gtxNjn1ZU/QoaLlI/6mvCc6WwKNfzB5T1NkKrh/eTdZgfVkSs6N
zFVv0llqziq0kgEHi8jg/9VjOKkrC4RifYa0ItsETTszy5UIlS70Ms2fK6BgKnqH3nBw92QOvr05
4BJEQ1CPL1lahHRx8kEfSyRMXVx0W2wQ6Bj0BcxAxaBUrP595z5ERV1eMuCQR/SgEIeRbbWI/1Kl
109kmTkrnNSWdV6Y8Fm6TK0jvD5ol2/TZq50H4KUkngaYOILxaS+8OjnJLtlXQGf2mGZ8oQsB6DN
+MZvk75e+lOpbMptp4N+2ajDbBHBVDVi8INIG2YyAyb7pZim7FJ2kCP4IUW5V2KnZyUhCeDKmsd2
PFOb3rkLUBWF+4lkzWrVzUVsHvTBCPJpHVYJ3HP0tsQ1Xkm1SBFyV6YJClIp6YqlOeHPnjZUwWuc
dtjnaXMYF/lsptLXmei3O13a7UXWpLrcmzrLpheaKo0ojEk4FzRz0pGuKA3j6mi2RhxQcmovafT1
6sYO0GQ17aQ95mXuvqoVy4GvhaWaE4OppY3XqdQgCxncxbGfQfjc2GaB66IF3nkMI8FnIWjjgh9q
zfFF7TL0VwLsl5uxQHbrz4jekfMhT2s9kZcK1jR1Hjc1DmKVL4nTv0FXjjIKADZg9N+w4uwsiW46
cDOLjU3VYlCCpsB9qCazOOFPjJ6DUK32xF0QfVT3dXLthB2e0nSOWS4l+5fLuieeCSEWAUi+7U72
OxR+E25lUSQP7PyCC8qYlKBAvWp2ZlLgxOya0PSgnNisw6GhvrhlOO0Iu06va161tRhBRngOjYZr
HgrnxUrt8zmOVmpxbY48ZV7iWM4du1hU+8HQ9MOBj3H3rBd6ByhzCvoLp1HazrOCiNzurMrKe50l
LThO6HJjWAy9kpteEA1huNJVGd6HrRY3531F9M4a1QQnNlqQUM/yrtMvnCCyy8MkRI8IDITPk0Lz
0oUc7YQql0EA5SXLt1qxAJVvXZOz+FdVjBZF6Ye49CD3Y+lhMcWi1kSifwASpr2ghUfSYbOHhafa
deIsjqPpgQeBZE+8poaJ8qcsbguNXhxGnoS5MXgzrmqYtsFVDmr41qrgha+WOeKhdcMMMrVs8qs5
VjOw5FV+Us0Bl2JgZcpDoRa8hzJMm3s259G9gqjjJGBDvwzYbu/7QBqID9kdn1dZWpWXvdP1uA2E
BWiYXrXeXTBCnG/Nvs9fJl4cBOGThTB6sju5wXYH/zfuJXzjwHHD9iXE2/Q6BbYbnMFyCNSDqugG
bCrLNBG3ukn6uEBdH3Klt26SsRqvyfVlIbKttD9PDaWkSrcnEItVZDECsYOpREKKQp2w1MhpICJp
sbWPsCJu8zLEhWbJCRFzORhICM15ei37+EUNef1XQWYkh47OPbVBscjtE1YToN4xm5lJGqjAp3YW
d1hF6E3H5MVspKbicWNIFeFCwkpfrEiVAeAYlhPE7SIdQvb4kdE+tjS8mJkMYWkerTiyNMgJeiTP
TSe0q3WapPQRh9EdHzA5dcqd3jp5cZy4etmK8Ic2P6DJrax1zS9qr52u6a8JbEDH1+XW0O773Oj1
hxCveEK8asyQ1Xbwra21tOi/x0BFzE0CID3eRIqNxH6KULP7FfyuYS8CM6CDSasaIapa3pkOc7XL
kIu2E2FRNXt3eb38qXLcl2FuOvugYIXX1lGDlFWUVaft1KJEms6XtweuUVtIWgknCioqJYT5Pptm
Pn4INQexISJMxBttxiBzFo4GYi9wSEZBSTOqBRJW001PMyjnhmhYcxIrxQqbeB+TEtrtUWvk9cFN
giC9oQFRmPfxBNxozQWx5x33xR42mbLc8WCWy/ctwR8lpZG2PipeRfNHNe9vK10zHtkfIZ+txZzd
RwZSuOW1ptYPKrY4KOIdx4cQqWmr1DTNYzaqZsDPbOsc99eYaQghJ0YwGVXfUlmU5U1K6t9Dz2OV
+Ig0E4ZJKbx7SDzEee1iuId8FpqBwkqr0S4vXonprhAa44yRtsxVwhi2II6iqh+0zARVGWQ8FAdy
15b9pYFH9KBnuG48BNfi0TFBi/tDL8rbPJtUsWY6oiT+vzPB0EWVd8ZTRzbBe+XGU4YlIzbeft/8
+7XLqQOJWMj7rKiG9Tn8GmCzGVsyLU6uLXFDEFRyUPgq+k0+o3vGNHj1++P90rpldYYlZdqwYgjr
/QwPFUgjOzIok5OLIhTFjIOELm2/ijT6OEugl/rhKKCrPvZSEc0PU2gY7MJzpTzoJSs0WY6Nb0ZK
9ZegScuhQO2oaCkAsBr0ipfe6k9jC6WXlImwoU+y7F3Kqqy+QC3a3f7+sv16QrYJrI6BgeAoGOs+
HoWOhQzGOStOmGoLL2Jbw4YmeuloHH7Ry//1Bn080qfe+jgSrOKqRXHC1CT3Bm2mleFW339/Or88
dYvmQAVoCRWJyE770/2p6Qup2NKKUzaE6aYpneICO3P9hGTK+Ab6Xtn//nifAHM/7hKTWm3RvGiM
2T9nXLVpkzVYCdvTNJTKU6hURe43qSJucjJSVtJKql0xhrdBJsdLVP5IZxsD8DaqHetqRvDliWCo
H0dTql+Mov7kxgIGXAI4HdhGxBh/vLEaYY64gtL2JHjPt63G2KlrhbKfq+7199fgT24sqiHePMEK
zz+fHqGGNjsL/Fif5IA11i51QAsKnsbfH+XPzse2BG84dDd6qMtv8dPrkEmtqgagRackc3XaFfnb
jFHOj5gMf3GkT6KRH/eUKQGDEp4hk6SpzwMTNhn2ELbtKVN6mOLwi3Z0g4sLymNtp9TBsANNGh1b
BTBB1jSoR+RQHWet1d/Rj4ZfrAOf+IA/fh02oosggEnOou36eOZjBV7dKabhRPBIovmB3VNmu1Fi
bTM+ZybqfEIg11AF7F1c0zcHv9FW7gY2QHg59KX5aAWy1v3SDBLXG9CkdmuXTSqmU9ed8NkmZuOn
FvAB2gtduKtqIz8qdhG+ZUauXDhiqIBYkg1wpxhQ2z23obkHonk2r5D02hdKGmjzF2vFLyMrpD8g
xXmd2F/plHMfT7kiqMYNBpvxC+QAjIh8pzuqkI1M6nkVOSJ6NOpRPjN0mTe/f8x+eZiX4RxAzeXu
O3zkP626QZ6WHMNynrAraucl+R8PHCr94ih/8jA7NrNvxHoAzJgUfzw/G4AtmB6tOxlshU/UY/Wx
t7R8Y9bir8FIfzw97jKoZRiN6Iog3E+HMrTcSedAnjKRG9giqetyu3hI8Bl9cVK/DPtQFyyPqGYQ
jqprn5HtlSJCwHzFfMJutp4Vy1lTqY3rVBverSROdoTLf/Gm/nIZXRRk+JKZpSIjo8z4eG4x1jUA
QIY8hZJtjsi0G+pAnEcZVIbfPxZ/diReQWc5OVQUPxQ7P60+vaMrRVaH/cnpaIEEcQocAEuD7+gY
QH9/qF+XH85qmUHbzKBZv51PK5090d0KKqc7/T/mzqy5bSTLwr8IHdiXVxIUtUuWZZXFFwQt2VgT
+5LAr58PqplpEdSQUf00ER0V0e0uJwEkEpn3nvMdM4imB/wcwaPWkICQCX1ak3kfbUpALeyO21fJ
QeynknXdJcFcRKzF0n4582vme/hvOSfzh1/jgGw0Zj0n+C/78B6P8JlUJS77XcJRaNXDDL6UPR4P
enw0NqXmPgXJSEyNVttPTl+qGw6m1ksthEqFwNsmeqO+nv5JXz2LWSdDUvy8u1yigxWnGahrG/2u
g0R4a4pU3US4dq4pwZ6bYB8LzeLqCRzkKzDzarkXi68osXhDP+id3CnY8eYwI+pXiAc9dKpT44wP
5NRxRHA7Xb64Xsfp1sgsb1tbBS1rMjyHe5TmEtiSjnNj5WAXj7BONPkfEy8FJTdOvddUnziO1dyo
XzbH+hdwScpLBgvr+fRtO1rZPIt55YB6APE171kOH6Qu+wBYgSF3w5Tn2zHpM2xiQX7ma7VAkn7M
l1nzoyJn4mB4tApk9BKBmeXjDiJBvVEqx76fyqm8qIxSPEUGgPFKtDh0RaXdO0lcP06dyR0bZbsZ
51xcpxXdDSI385JTirw8fQ/mybp8nIYzn0Z0Gg9H9EpNr6GvAfjfSc3qVuyQBPF74WsV8I5FsJ3O
fMa+uuWkeOoudwKW9yzH/rxn8Si+z43vcUeFnQ5dIJNNCWP4zLr7xUUhj6EkwxeTqPrlulsTTKXG
ePV32DHnImHcbIsxNrBJTsqd3mj/wVWxO4I5a7Lwwi5erAhgOpBEeMW4G4hJvAYeQHfZ1dPN6Uf1
xb3zZjU6H3+PVddYbAFEGcYk2NfjrhonHk7WK79EUehnntBHvMLhjCBR1EOrioKAsZZ8UWnpg1t5
ibYLEqe+7ipLPrt2GlCENGl8COpMW5zc4kqrgLcVjRnsCup8K7sxwIlYeUV9hn0J5K74znCxRylu
zGbf026w8Q1+PiT5mSl8fF/YBDse2mF1Zgs7i80pfFJ8Q4qm7co0jC/KShCT2ZnRmdf4eI1lFNY7
8CSoiKHeH87cGvZFZweBtkuAwWyTXhU+GOHK91qSbE4/6OPpi2iOpcmcPzO8kvNP+fRpTVQDqr1e
WjvXoiY9OiYsEKe273CLy2s6yIZ/eryjbQpzlqFUmxeGpeDjRPdpvFGLOgQ4qrfjurWtk0Igo71i
2xi0pwp+ShePM/mx/Hl62A9Z1+FMAwPNaQJdGR8TY6mK1K2M4mvdKjsERPolqwL0yBKDdnBTMLvv
lT4N7wjpLrtvLjJZ0ORWZP0MdFFhKbQVb9eY9G8hWHlUDE//tOMpNf+yuVAD8p+j1eJhR4PtFThK
gh3YlOw7r3b0A1xYemaUL+67yUeUvTX8Hj4/ixcaxKEeKG2i7NJBSzcqLCbfDrWKNlZUV/exHcdb
YyDz+PS1fTEqU4snyecbmeJS96pVRhDmFQ0HTjAYaWE//E7TRH9NsjbawlqwNqmXpWfCi46nNKJI
m4gfzi4eV7u4oc1YTV7mTWJfs/m98mbKXEP4F73+Itom6ti9nL7ILx6g95HuzlNS5z3R4StEdLja
J5XM98wxtoh81+5iRGhn1oTjUTw+MHOtw7EcPu3zTvHTi0ODrNLr1i73tjW9e4nZ+KCIz33MlgsP
53ubQy4vJ+pIT10+L/oseonyx9qXgXPHwmTfOBGZYJEFCeWf3TS4tKw7KIPmrA3XM+bL/Xw5Bme7
kn3qXrQuAGc0vWsZhsHD6VH0+a58fu3nYZh9HPRY5qhQLpY3oM3IqDrmwgSyCQ3h4OkDuWV9Et9W
jmLdQkhK7qime/1qyIySFiJ29Nz3rN6q8SnSlZ6GVr+Ycg34IUccOIESudlWelpSbvNYbVoiMpHO
+0qh9d+8yfVealXR2GiKGjO/V6v5OVPEcn5/XBPzmrdF07RjgXefEoPmuNy6QdsQj1zAPh+q63Yy
H+imh2cWjuW8W4y2TO5AROgFucdoXatlvtG2ll84QXpmoTiaePNzmj9D7Dmw1i3Pkuw1Wk2YjthX
SaqsswxAxRxCdJEN/e/TU+J4JHaesz589jihm1sshFHThdM0VtE+zHh2g2JzoCs5lk+YDfx/PBTh
F9ivNDaHOo/rcI6LvELDmcl4n6tSx/860HMB2HLN6m6feUpHx1Y2gngYcK7wJZ/TzRbLw0DUdtPn
ZrrPW6XAIQIKAvCfixy2LVUwcbHC0cct1RX28uB3b+TSN2pjACcRFfAM6X+c2Vgcz5vDH7S4eCVs
7LRx1HSPFoUGliYUeCc6W7vT9/irYcx5raLoTO6AM3+BPq0jNeiTvi6NFNBgqPq1J9RH1xiKX6dH
mcs0h8uITSbf/IGeNw+cfRejzH6zfGiLvdoDVLMytbulKiJvkMR7f7XC4IxpeNFmGstp0wVwWE8P
f/zGsz2mCPDB/yY4bLHrdMBPRkjZij3dIue20AvnKhG2BdkjId86nZGepwf84q4eDLgoWwV6VCFU
c4t9m3Zia5M2sO3cvj8zRY42ZUxaaqoYDrkm1jN7cVstyIdFHBTlnjzG6GehBAFKriqh36+R6Zgh
HIo00L0r5mi3DW3FXie2BRYL8cMEZIiaqcIrvjl97V/cbAdDkKP/7Y609MNnnTTIkzqSLfcmMuXb
THGsFxcBG1K7TLvr2tA6s/R9MZ5LTo6JK5HJpXmLNzfNOidOODbu0e1NDxJN+2NVORLoUg6niLy1
i9PXp8+lhsVkpk9Dt4mvIm1yZzGgQViEYyCc3AdOrVkXiRCWvoqbFgFP27vRm5IO7os3qcp7m0oi
BBAYX0YNgQErEhDEfS2ZqX7FN/PKYnsMrscePNWv8Gmpq65IYUJhP3Iu6jIfihUR5s4fu0XCcOa2
fTFF8UxTEOTtx2W5bBOY0lIycIfN3ssIZEgnt7kpNNKTTt+s41E4myILI5EO5tGRp6cDcNPR0Wz3
lsD6Hyox2cgVVMb/YBTCL1VdJWoL59bhlIuzwW5N1Gf7GUGz1tw09VHlGv/0pdY5bON8den0mWj4
F8+9YbmPYyOd9oKj3oUKP2GDxDM+8/ocLZXEKc3fOxbM+ZQ3e5I/L8iz96BWI6/b075RGmCUJq4L
I0u0TQCg4S4xpHqFqGzINijbVVyGXnZmp3z0QvEL0Czijpr3R0zww18gppFzjqH2+zZSzJuxH0YE
uz2yIEHWOfLKc2XKw0MO31z6Q/j28ftTB5/rWofjaXkHW9SuJpqQ5V/IEotyZRMeCJgCpqdloZ+I
4rE4Z87S5mPFv1/jv4dlzaAMi6PwuJqGeKPtSkubdu1oFE8Q5VrgqkOPjjQlq0iDneXE1xBGFRSp
QNfVKxsTNjs4wpjPtW0O91QfP8UijgdztmOZGrkVh3dAj5FC5SBLd+0Eiczu82mtgR3cltLr/lFj
9WMorpVjPG5WlYbGYqgWaWmW1zZeBzwf2wJvBtqVKLhEEHnuYL5YKD/G4nTAbOY06dn6MjjJCBSR
1TJTd14Zh87aIlL7sUgCtJ9sy/t4M+hh/dwnKLPgQNFfRxjbw+cc06y6VY2JfAK4+90lejccFkZY
qsaN0ubVA6lPcIOgsobXKG2UZ0Wj6b/KmV3PLtS8H6cXl8MX8u+rYF3BhW9QNfQ+anCfdkhjbNeS
tgnT09YaB8NBqz2YWtOuKzmMT5Mc1FtcHtUvYeT93Zg4+Zkz2BeTY5aGzPVRVh/6bYeTIx4bJbPh
PO96zW5I8UGQFbNZwqtQF2dW6y+HIotLo3DJY1vu7XuZty3wVHVnxri1O+K3rjzwhjCB8DKcvqvz
S714+/iI8r5j6pvtT4sl28jmwHaSmnYCIaQfowv63QSpvm5UF4RgSlGjrRSPlOYo+Ufljb+fp4OP
2KP8yAK7jOksygRwDBaIncyq+g2Yornh/23OVdDoasqa5FxH/qu7SlXDmI8VFLiPWhdFHlnZpPDK
4Qj0MdW4180QuX5kafWZt/tw6Z6vbbbt8lF3QTXQ9lnOlZ4cqj6ujJ0pWFLXqRmDo/Sq6iemc4w+
cZRHf51+jgu79N9D2hwcODxYyJeMxZC4Itugjyd15yZ171z0rlmCKffG6GnwmmGXyzlmKk7j9Ftv
GuUta25+61hhsq74G898oY8nlc7nSjUtmkUc4ZZfaNSHPfu9ue6LhCOmFpGwMZtG7IA6gQLYBpPs
Oa4J10jzUn87fSMOdzof92Eul/HtnCkZR4KnSSkIV2gNYxe6YX+dTQERAh4K2tOjHM8llDo09ChE
8pqqxqJWBnxjijDjeTtdqcjhkJ7uR3W/D8c2PTOVjkdCeMOcZfVmO08X8XDZ0WUztKx1yZ4ur+Zr
iUk2T610vqvE7blzzPG9Y8urksqGUMScfaCHY0V05avOa9M9UOn8NZW01BAX6iTUIo6t+7C403Bp
bTCdmi9wPU2W/VZdQ6pCBokRY+10SGVjpTq3E/riHpB+CKVodnFbNAYPf9ekEPqsdE62H9wk8b0m
7siTb8KtHtMVPf1gv7oFdBAM3l8N17E5//mnrwxSXBlZVij2eSPFVp1yMnQiU7s6PcrxVstyCMby
iP+jZojk6XCUFo5mQnBoue9lZtzW1Hjo66oDDhIrRiovnVdkDq1/etAvLs3hgMYhzbBMkCSL/V3Z
6pnEp1Kyb+4JXTPN/GrMk3++h6LIqc4IA95//rm4NCdSiZMfk4ozQBas46hCUEC+xkWeBsmZDfKH
huHw40U6pq0i0FPZJLP2Hd5GGyFXV08dFWvVCbEFea395oYwJo0glQ/M9Ipmu20RGQFbDoACiXac
wt0RutV6IEHkkmOwnWJNICqEGJYelFxWTjgk2f3iJ8kdYukGY2qedRnB31YTW7u2YtUAowZyr8QO
6zTGqpMOs5JCsPonxxLgrqTMrB+SkgOYSNYefE3zeWjVOgamA6SyP4nR615FSaSHgRyiW9ea4z3j
r+/fuy6lVmuksON9T6ftcIU4VPk1qaI0VwKi+YVKXEe1ppzQ46p1q/KtLlQuM0YDRHIFqsVpFdWt
ftM4OKzpGgTJu9NXOhaS3JCPw5BTOyuCupC+22iYCFsQ4fkK3J2l3LT4aNS1KFKVqNtSDQM/wX2r
rPW01d9CanNPbRjJP4WFGZjeS4AdXDpZtbcmF7t93arur9zoMpzRYVzc2bkrNXjvqaAm7rRJ7vdZ
gkcznwyC/kY5kUaoI+bHJYYqpN0IdyZ8YFFzX3pZi3NVzEVpEdESX0U2cDqVWXYdvFOHs6UEFRrn
YZu/u4q16sI/QrgXeEgn9zkvQJjk1LrzqyL5lcZPGt6X0y/fQuJ5PPriNKflJSwrGJHvUC7vyEYr
34rv5l370/5mzWFC67jblo7fbk8Pu9w0L6958c7nhluSe8aomUEPZLLe8NZdK3BZZY1b19oQqrru
mv7M8rb8/i9HXWwqUxvlfdAOXCsOEcfh/r4gcc647S0e08A8s2Yvd1uHwx3JqTFoqoAcuUhb6j6R
cOtR/aM4KWauaHP6dn5xlGLhdD6CA/kn7fPDOZRJvWdpyeu9jc8wWpWodW5SY/wdi7B8LL3Zyh0r
8jLWOvQ8eqMwnc3yuTatjoiBOvIrQq8uxs4qrkz2EFdTE7mbJqduFaqtvKaIgCW1zPQreBPmmY3E
F8s/LQlVn4FeENc+KBufvmwRXkupx2O9z4eaoJOshhpiE9d3+g598an22Huh26F8DyFo8egJQhsg
jjfZvuow947eAGZ/6vFDhKP1HwzFLsxwILrQPloiAkPTGHDlG+wKvMm5FHZo+1rWelcze/zM2/vF
9xr8m0tjBxHD/A09fOyBgUmytzKxVyIdRy/tMXYgYZ3f9MpE8lvdBt5TW8rx6Z/fzI8TO1orqmrL
LzZ0EJBWAPX3nVXrvmEYBX2yAJw48VdnNrTLdwjNPrg1CHvo3W2+qYsr1Iw88aTt5fvCMDJM4hjK
oigiVsLslJUx1MnF6Uv7ouxjq8CFiMqd+/mUWw5vqVJ22WBmGa0IusSbqqKjkhLaRKRtT+FVdQIA
tmm0qdlYXpsmEYcmSoYzC8dydeRoDcYK+Sxpz5wKl5pooxtlQC2Ux5rg1SLNzLgj9iO4F7CBH2BS
BheCnwj7fUw31WjIMxuyo1lF6Yc7wBGfCYygYX6XPr2RppOEUFOERjdGa34yiX8Tglpc4F5Krkok
gZfe0BRnnvPxJbNfggdHy5ozGhXhwzHzKfcS9lL6Pmym4rrCTl2tSlVAJsuL5jElgoeqdyfunKoG
vDs15zTLR6sQ18z+kxvP6LPC73D8wc4iLCmGvjeDuvVHy5S3yWSdO8l8uAU+7ww5JyE1pTHKZMaT
snxzBhot7ASEtaea3xDnmMfs8DAFezdFGWZzwMWoZL6JzPKn2WDrA4sC+H2jUuIpCKZJ2/tIce3X
1lNANhAigT9LGGOh46HqrX5VD4P6BGvFvekKo7vr8yDYtFiVmrWeYbot6LjP/qngjzOmxVuQT3RA
7EYkvsZsM9ZNNSaRD55Iu8SIXhJQkvXwlEKjn16J49AjHPUz6lRW0fRmQOlBcp2RVri2Acr9cIMa
o02ge9kl9DP3Shv7Rt1qdg/AJ2dTF67Uxhv7lRoUmrWyMH1VaM7w2m+IaCHUKw5JXEJpWz4UhdDN
VZ3n6j0sdn69TMiPCy1TvMk0NqHYMXHXIo/w9k6FqNoVZq1+1+C6I2TNBAkZSKGM55aGo+2DDj+A
ZVZHtcyn1tEP54gMMVVXUpr7qSYHBIxTL9ZpWhCVyDHZvmI3iwBWG4r4MWhSr7/CLIu5tlI4KBCF
FImYODg9/mYoivNS6tTxSXV0zKdxiPt7jXvSXeeZp5x5sVCp87MO5pyJB4risWVSD6BfN//5p9cZ
UII2AMvu9gZOckzOXdK/1nlae0QPEGea5JTY8P3OQAfdIGh93ZFL/hxNSbE3CRFwVzRlCdixnTAw
t6SCNrdt2LS/iMNUvnudYtXXMidDYaUZXU1yIenWN60i24kwFDV2tn3Xg27JiBV6wwMP6r+rsBQR
q42Xsm8H/ZedYSJe1SBGgtUUOBI0fjakiKiGHrc7HB+QfoWeQxPzwC9ZF9NE7P1ay5ryDZaRUvtp
oYhnUp/kuEVGb2qbwYN2vXaU0iLKSA1S7zukt3ykbOgCcQuiNvsOn04SnFeTeMqxPbxLMBJ0K60p
plcvkOMNeTgiWEdlE951aQufxRsVTEZqnU7fiAlLFT9MS1JYBruQG9AzyV2owuMnpcMixyJ2wan4
Wtp5P+2i077HbUMMZ9yO7q8sLKY7gQ1TvwASRiJaT59mn9em+iCtdnylxg1UoVctVrx07J3fJplz
GkF3RfAtT4Xbox8sUu+mhfe9KxrwVKtEn+AeAR7hnJZGA1gXImZWttnWTxYkd2+tNjUkcfze1ltK
1lzAzYc/vsFSS9poFcfJc5VVhXonWqgRPqmYMtmWnvAmf4CBTwBaIAblZSQIegabayGE4qqV411W
TTj8J9Q8RMMCFr73rFRJvmHJDpKdXQaWggKRqEF8wlqsNE/ENWQuJIckLBKSF3rZE0SSj3Z2R7gm
yhrUvQoxx0gNlDXJZsWPBGpcsypTJTX9JJyjI+qSytaqEFm3RfQBYYQzZQB9abTL347dtn+5/cS/
ohGbNyA50pvnwID+ZBOUQ2hCEDS3gsh7EnuQyXG8pBFPqEKmpXPScAAqc+zZYYhK95L7MZAmARhl
ow3bok0rOF1d0l0ORlO26yGty34TKG4k1mqnjOmNcNXsN6Uq+3Y0EyvBbagT7YMc0L6jElu/mUZj
VmuaSvYNULkETJ0MON7JEsoKKCTAYiicYgnOSBXhuhs7V25n5TD/C6Ig8hlpQUxXdH5z9bozk1HZ
UOrTb51GRqYvlAoCsNmhIb6CBVU9hbJX8qu8FWV629sRFOp6MBwcJBTFrrSuKa7x6+ag8xNlyt6i
KHDu3cC1udnGQJyJpxthvdJK4dxxncZ0oYw561XQ29U91FXlT9eW6PrHWDHgU0kRQJvIkuCO5GFr
vJaFFoaXSNG9Sy1ij7Rm0mfNWm0NEkJSY+j0CznIOL83SzuL140WNOJCK4hmXNPJhq2QFK5wSKGL
OuMSaSMAtkAlAIj0Cd4hXCINoImCH74qXFm+OXAr0LfqdI8vdB70Tw8jdbt2w6wHdqfH4VOvtoKg
Q4rsr0gTAmujKTIdNykJz6STJ3j+Aelkb71WYfHQo2hSfTHWLFtDqpMg4/E7/NIL4xsr5vfBeNPS
mKzeigSfJrYIu6EGUaH6L+1vYQrF7RrCanFDQwpaQu2mONrAknDAVjJlBBxrTs68UOrZDyegbkNO
gFWT8GL0fypSDYl7IJoaAT8kIA9q2xjvgsaF64ZvmihIQltlTFaCFv5FCAXSFJ3MBpv1qSX3zwgI
JlnnWWvedSoE1FVdT7HpV5S7yhmHFlkUdQxbvbC7kT5qC0g3XsH44vQQwB4LKXbo0zMiMdJWq6Bq
X0azKP+4TW7sWMshdZGrZP6VJmP1q6xatmfEmyTcWcOJii3JYc6ehzuRvNI6ko9eEaXPCsktwmd/
0ekA8eL+3cxSR/MjLpJdfKtpGyOuwemacUQwoxXFxJ9SbMp68sEw4Ps5AddEZAOXgNufFeqmxYtK
GBHZrrB1BSoFfxpcY1uEnMnWVa0GP/TCbggVk0ryA8+79WO024qwEqeJ9U0LqOmVyi20f1166cMg
BTfC8irtlrSk9hZenf49yXN77wQx/xZYle7WJYEiXGuFEv9i4SATtCEhlrgigyrU1gkm814RA9yH
YBxBXLGTpEDXuiUgR3TyJPrEsJQojgWFc0kcrT76ZqCSbVsbakQqW2YTGDp0sXlBfC6n9LxgkV2N
pVBfzTjzXpAViAifYEXybVskhLkZkcXXodT0P1HS2NmaYOP4rYhlK6ArJNkNQZBTBx2qIN4okcWg
+2C75Gvd9NHAPrqokosiH1NYrSnULbAeHUSzPI2Nb2ztwKiVnh3+nJQ4665TFBXwNooq1Fdj7ZHo
Vk5KX25YaagWscXhxWpI4obBY0TdjrxG8VbFhNteAkRTSRqJAVli0R+vjV7ENoQ/MEYrXWTti2WG
7a6E2fLoDRqRj53ZEQyRIBJ7NnMXdD7wpcdcRIi1mb7sCDOO3Rd5oBcqkS1K+mC7yptdGW1OJ0uw
og6SZCTkY3HP006kq22k5ilwxkgPlld0MyZAFgCbb9iZEKNqx338DqRQwB2j9B5ug07PE2iOpWn8
YPUmCTiuJh3+Bq0oDp/kpz869D0MEAvjRNrkmNI0G7JuYLmwY+N3nraZ/pCFRnAXt+pAc8mUoAEb
bIk/WNX5ysgmIXF4alPtaXSFR5IjHKofVD5U5yYmlDjdatBashWd0cD9nrPUDmuALMP4Slqm3a0M
CT9k2zUQkkjwtpqOnh195a2cTD75wwhbZADY2W7ZcPA2FXBcxmsvmdRgZ1LFnHOJtLL4RVgn3EGV
2NnuonNDe1+7SkIijpyiJ8OsdJhNQ2Nllx0nwL/o3gOtlrgklGsbVO1LlHkOFVvP8VZqNBKSabqy
2HmxlgF2A9I2bMB66LiwCpd/I+IgtKbnmIhvUhuj4T4L6tL6w/Pr1Nc0QAkHWDRW1euKZSbctF5N
8FjEogH4u9WNJ1HVA5EeViLqayOTUXgxEDBkv5Swf28B4NvPsWZ2xgUCEu0PGIyRLHcRtqnfMhUb
Xwx41C6azuhSX2aFWdKI7KoJl6PR3SB08wg6bNlq9KzKO/AzZUe0N+V4HxdoW2CYKEyKap5SvRKH
q0sUs2ov73SNNPLH0exTuS0mvZa+E7tDuHZ5gVWfjqdMWLj0sVsbbTr87pLRUdboD4ud0AKlvBpF
zSaitpH/rugXGthcTCHejNYe+VaMVZpemGOWhrdwSOK7JKciTsIlJzkIEzCoLpye2vyamGm8ZxTE
1UfE3gM7dddpXvo2GqorjjEAjLhi8V6WKgk0Y68Q0AneYVw1dUtkYp9rsb62WIgeLQv45hZ4X+9s
mrAl8pOAsOY3J2X1GV5Ru2eJVgiRUTHleKRLhejTbP0q1RRzXPdZb/ylBMrUcMs5TFzUcafeElXf
smKMURr4bl87zYq/sfkmVUKi/URUSkmEZ1Df2zWRZRdS48TmG0IfG+JSUzW4KVOtvBVofCBdENLc
woiYdFLTkkzcZQIXx0qtbP2XjCq+3r0Dlmkd9JW2CRsFJ0QB5v3CDCfVXLVdH+ev7MCSjSuJVcaK
CLi6tDABwYgCdbb2wopvmj6S8ASHfgrXTY/6cxXp5PiElSCEU4s9o1r3sOQ4VthpmK6IS55igJTU
7reYJId6qzY62R8ZhKPbsmDRSeNaU2/TSdMfhddVBCyS6CZW3dwl57SjKrafNV2yk5Yqf6ramOaQ
bCUa8KImC8cneNeRoOgUyvBW76gOJK2pu+1s/suqiOlK8lKZw1va6OYfz528p9EatOQqU2yQgEqU
EGxniOCnWnXTg0gUM14NrWrte1CcRJSmCqFALLcSUW8itPa+rAOrvtdLOb1ZQVXU1/U4wIsP+pny
DSaY8zgfnD+DUdv9pieTWl23YuYY6u5ofs9yApC5KmwAm6EZR3D51jjZKx0CsnfrwhWb/L6rhsEf
hkHcZx0OazgKAx8+DQmbXMd5UsSXtpNHPxU27L+cIJzaNXBTFQoCOC/eerIMNT/RRfQbJrAwnltJ
CwqvWjPcobwe+8vAozO2pRQq/1QQ7tiY5tL6BQPOK/0CdLnlkzrqgdKfyWIJmWt68JyBfovWBQHH
RJil5GRwbzlxcrFxvS+S1I04ruhxTgsrle8eFHuoZQlBEJtO6cwHDoyEutP6sky+O6bzDEXBxQ+j
6yFgJaqj7ZrmNdCjAq8OoGAlSO7hoDrKFcgMAWsSJCdZ2ZoYoe8aPQV3Q4m6H/EwkypNWzhY2YNU
XBgJuoW5r0enDg8p3r3Qiuu1ZYIJulS0Pjc2+kC7H/e7AFUJRzB+bMp6vge1pb1ISdbTig9itydP
bLxHgzA8xIkYgysTtkXFhqtU7kFdh2R6G0X/inuMyKVIyuJOJZ4S6ByafsRN0jDe+igmhtWbJtS7
o9PYl5Vwqt9TAFF2o2P9VVbdZEbC9wZRPAOcrG8ig8LUqrBho62yKqu/gynucFW37UgpU/HU5jKz
ksZ6ABjjQDgdCsFZHE3KZa9LNr4oAghos/CD+4FBXMNa1CPsSrNTk7tx0sy9rB2nX+mpxqcTHFdk
rnVCLSEtS6sZVp3dt6/TVMCyKBxHcJSMYvdGAp4JbnTDpO7RsaNSVzKym+c5buTHBOX/1jPKIdo0
BdEUvpU4zkMQmfZ9EpfTu2iIFV7zd1V/oiy134eKbfPK437tADg2UH9jR99jRU51hoxksgqKzPhJ
GS/8nvbQrjidx3q/6tn4NwD3vPIRmECII7BQWFxKXA0OSw9Y+E2rmlJ9FrxOJjRnuJsUNLqAdaTk
g8x+oMlvbWTxwBuJlWi2hl23P2uZxH9O18WPal8HTUpa1IdFpEHphkDv+/xdKv0D5V96Wcbadns2
pFCg2gvdez494LIgu2yeLYptZQ6qvCG95r1M6YHTr8vjx9MjLFtCyxEWJWcrL0MFQGf+Tk1kNfvX
lLdBnhnjqPY23zbUOEhlEa6gDlzctri0aNBo+Xt+1WxN39kqV/8sYeO/G7ifhljcKDk1VktKZ/6O
jnxTi/dIOydQW/gIjodY3CkshBocJa6CMwsrJLnKzSp7qfx6M11738LHaR1tTz+bZTvg49l8uqh5
dnyqWVq4ZRuo9Pl75HZbgperjnrR1izybRZe5spfuLbO9Fy+nG+fRlw0PfR6bGonZUQbG1FQX4Sk
pJ6+pmUra3lN859/uibqfqzlVJ3eVUW9MBXzyoZbHATXaXNGf3LUw1qOtKj4Brh+Y6cb83fcFFco
QtejQ96hRfpqfQdieq1qDRGSv2vtLDDqy2UChRZkm1lBbC3mO0XWqaSRl7873xFyXIuX+Logh2CV
bs3vHKZTP7kD1/59vB1X52KTvpwyn4ZevAcU1Ec71t38vff2HVn2hR8Ote8a7yrBuVm0NY3d6ef5
5frxacDFW4GwOTfG2snfBW+c175g6l+rALFPj/L1w/w0zOJVmGjEOQJ8GUuIdvH0+Ago2gdpdGaY
L6f/p1EW0x+PRmR0lDnehUPmAbuROD7TPjk3NRbTXx9NBQk9t6uE8tpuONRrM5+COGJqr2eu5stl
99PVLF4AxUyJVdIYq3DXzoW1c3ZAfsWZQbSjUVwb6SP9WUSQhIvZiydTTUVo6pPU3nVbDo+IvkCr
9naIoZ0M2zGatbVVG97RSDKIWcqzNXuq9FcCy97vpIlmPWmEXAnPNv26UPq1hj4OZWjpnvmhC5cu
67cHbMoy524yrU1s1Icrj6F35UwLDH6hGKVjzbFApmR8O8ipKEXGsd9WhvtHzMe9VdklIC/wIJDs
0RuN802TngF21ZryG28Mpl8pzgB64oNBLi2Kmra8pkPvECjiepQ8OyUi53VuH696fXLx/hpwbAMd
m9uZ92J+vQ7aWvOndVYFzDCr2aJxeFEOufWVmD/fbnIJf9wqVva+eQ1/eN8o6l1FxT35Kee+hEdP
/GAXdAQrE4loiaFmFyTchC3mbgoeRm5cSY80PJeTdlaZtVhf0KEDSxLIh8Q+vo+v02/ulf2Ido8E
XPWW4LMQzvNvcebb8eWi9kmMtpjTgdY3Fu199nnj98n7qyzXANVOP7kvF+pPQyxm41g0iaAHyJcW
Zd1K0b4pzEOlfUzr/tWkypt3ey96+xjzH6Vc/p8RlgfhqydjWv8/BrDOCpX/O+zyR1rv4/z354hL
cIn/k7Vqqv/CXjFnh6lYR9hV8az+zlrV9X+hYPrwstE7BtWp/2/CJSGW/AmdcJQmMAwA8P1vwKVp
/gv60rws6vSwZj3FP8m3PPwm4VvFFcjahfMYKYqDEevwDRdRB762qwc/SXXvOnQS85qoofrM6vjl
KGzOuUTwEmgzDkdx4tIVnOkGXwniERd3kraXFNLHX59u++PfC9PnbMzDz998MfDpUBQR9IXSBKfx
4TCtJeaNEdEXtlOgJo3UAoF6qFx69Wwj6/Lmh5I3002RaqRunx56Qa36e+yZOAhXB1IenprDsUVQ
NTCait4vYNjRgp5jMlDYVm4EhKHPxbRpx7iU4MxIDPFhjYQvJGhorzl8Flragij2ldJRfF1zYtJp
EtVwlO/RvkVEZp/+rcdPw1RRn6sMQqQXrYXDnworvycCRe199iPtE2jEJLyyCTUy7k6Pc7iSz7cE
3RofDYsnjnBunvifN+NJo7vDAPreh3ncNquIPqv1oNMlHO6gYtsUKsqOpOyfEV0/OKanBz+6SKCl
GIvoBfMfviKLT1fXtgnloMT1nYYqIG1chxjHtj6z4Zpv1b8/kFwi5lAN5tOHW3TmwxxeYmWMSQCC
hpoZNObX3qbH1lsGacPx9PP09cx/02IkpOkUYXQ0/Ai4Fg/Nohoo0N1rflxpEqedTSe96gPHd6VU
brLUKs7tir+4g4RkoRjDLqWDo5kf76ez1H+xdybLdSPZlv2Vspx7GjpHM8jJBW5DUmzEnpzAKIpC
DzgAR/sH77vqx2pB+awqxHgmWc4rBxkRipDuJRr34+fsvVc2MCuy3NyOaIv4p9Qdp3B2mz9pZ/72
kLAgouDf0m4wo+Ha+fVTZC2dzsn5FNtQ8W3uErpbepkR5XNmn1lG+wj5p/yPOgY/79ovn/npwayy
2lkcMFiR5SPUsKp4RUfSvqvKdZ+0X9g7ukfeHyS4f/85WZL4WTelN/HCn31RXjJ3us9Hi88U8fmY
r/rGtNf5vBANCgiZT4XewbKb4v1/+tzgIyYmhKWJnYaUiV+vb1Iz1EJJYkXt3Ja3o+zSN4xRsHR0
5aHpcKviP/JKcnFZAfnfZoCjDMbV/usHNoUf92UrJexUX12bwaa9GIwqd5ln5H88DMvg06KPhhNT
Jh+El5BIR2l/KuHMplWL1xZjBCQGMcJA4nx9rnKh16dcE+R5xNBRxYekWhmXWVBNCOuKF3QNJdGZ
J2l2rfk2k73OtDcpirE77xUDhnNOnYs4KBK9vLCxGRRj7VD4BDqgN83e7GTs7uuxYS7IsmZOxI71
s30aBq8xw7HLJm9n+QPtY9qolbruekgd+Lg9sz6fsCDaTz5OnzbSSRn2q30WEMjDkJ7BFftWnazW
KU+DWX9zshY63eKTDf1latzWPY1gv8zz3I3Fu9lVTEWzTKjnpiaw7MzNx1XThEiRIEo0YTVSmKaB
qGFAOYygd/G0j10wHjOQhoznKqU3X7saisvcCAbUzb6dWMeEQeDN1AbTuFtJJBpvSFNI7UNreepZ
LQUjrnzNpTrMunX8L44nLFpWneGr0MQ2f03Qs2mf3MToH2MjIEXdNyE8pDuvVkvyzurozM5eWck2
20Ys1HJp1WQVE8Kj1XMetDE7oCqaZeUSgt8FOKljplIGEQqc+4YawcRc1cmRlpll7uamVA14Pq/s
Llac0CdrHgaxdwov9ncrQpSvgdKTcTQWM3iNfQ/z4w6id+teGBMxs93OKenZ301sF+ZX0nPz/lgt
S2Ud19bRaoJLBBh5L4JCT6d5DVbrkGK/EV+mdMa4JQRQoXuvqQCqYD60CV1z6fvvG61dsbeZpNHo
srRb3FgmE3z0ixplA0Bo/j7uXCePhilhBgWz0nzKCVwuongq5EXfc98R5q0CKWDMYOIeeyESNShf
g41RaWwfkYIyQ05rnQXhbMdOcSUhyECWsnAOxQ4bIM3ytGTWpZV71yGmBtJiF21zwbpOsVEhtlmi
uust7O5dLd8wpVEwYWKqCnQPtvKfW3StH3GN9T+sNiU/nJuyykKrMlqBbWhumYPa4t6ytnxj2xaw
C5sSziWTzdEUuzHJYSJXSTGBkeSx+cGT3xDG3KgRXXkfx4/FMLYKqMmAIIcDfqaiLTm7jbI4oam1
yillJq7V1xolTr0XQ0mAoOAlsnmtYBYcvbpJnhrM9PwhBfM4zmuW3YdiQDtjJ6MZXJEuwxiqstzF
C2e/WFLYPCOUlXUlpCQk9cr8js6X1HFHQZ7i8UJpDzEo1u+SsFwj9L2SzYjkPF6GQXRLw7B7I/xw
74rllKVggw89wXDqwLQEGSBU3XW4VhRWU+SlpXL2xsJ7c18JqC63bII54ER3TCHQZXaL/i1An2dm
unoZksl4FvjsrxGMS+c4ZDPMwCTvi+ysA4fCrCsQlv/Acd0459U1XvQ0Lsm+U8K6q/tkDV6Zr5J/
2qaOFHjTfbMLXlHPVOmN3RsxcjmgLSt/TkWjohp3aAfb9NiONFV2YKq6J9Opuv7G9oauv8hKc7gb
7USmZ0aDWoAJj47Thb5mwaZ8QCplJWe2VRIlVNQDBnFVbmSLjuGyddMmmdffQlq1UOP5uhPjqVpb
HHayzorue14U5nwv2oxoS97NutxPTu/4HwnwoPjArAeBiUUEEVEsCEI5t07TilgRDFB96wXC3S8d
2vzDjGBoDjsvqY5r5hmvCEKdOlwAOfKdZc9ZXkxWx0hfFbcU0cZjSuAxRC1fySjwqi6PDJAI5z4R
tC9NZc4f7lAuP2qqAPsouza9VjMQ2ZsKZOi3XNTqVTb29NUqVABYNGkh/QxaPhqdlib9gsTYe4hA
8tAUnn9LxLz4roJmfUbK0rTRwhGR6FYte++cCXSLBEW3Y4QrY+FZMmQFrclO8o3alVUnW5XqSpCe
EtUrwtPQB145Huie49yzijTwdioDf3kvZstnGOfH6ksRpN29VySsWCjayoIx4ursE4NoRjResnqc
jIlltfT0Gh91ZaH09RsmYwTCjcPHhFPRDK2gE49JW1g3tRjQVVlwi5KIzBXrYy5yWR/AgNn6PF+s
8YSkfEhw0jW87bH2y1NTEMRy1g/afZsKXwAcS+fhuTdLC6KXA4owUvkyXw1EbHwt+0wggU4TD2E+
MeZipxKb5NnKiDNzZ9Yl8fANw+qPipHlG47IBdZ40Oc9IjvFNy+lU6KtQBNiHMmxspMDPC//q22S
JnA/GTpARzbY49t2a99L6hQKLBCKBoNfflJ0btmUHRcQIpeTZ8x+qEu4kBUDXr1v8j65MZyKzSev
l/R5kfz8ke/nfb1nF6aLYs1di+MbrSvQxbgublZ8QF2ke5THp7ESLMoQc1t2cE8teYTYUnzr6nhC
6AjIy4yQh6XuviB64VWT/R1cLXNZDFHrsIfcG7jnBe3Ksbysgd9Av0Gkta+NHMQzqc/ZR1puqqKa
COsktGup3t06CCCvDrkIjj1X9Ae+oU5sKrliYmWFXpO0djfupauT+IhWhT9PWct17E9yPrZegIIg
QEIiEfy65ROy5KxH/4XeOAIsAfPIL+oMoJCmZIbXh+j3YBLoX8GKIzIQAgBSfABBdor7rTHf+sQo
EbUamQG6sCDZFgyg8N/Kso6fG0NDfCumBhBs7Mz2wzqZqAwzaOSkyoGXfROidsuIjCEHGVdnbeTL
bLZQkXX9/OrDpkkOHYb+2yT31jTi7KKG0C+CZjrWk98boVLKm6GX4nbeF+RAHERvQbXlDUGCDHZ4
2XfQO0l0ouT5lrEo3vpszjX4YLAlu9GfkDEj20/7nab60nuyYFg2zbRpIEn5nWcfemc19NkotFeF
g184LyXkOTsqhjVGkpBY+bDv4+Unh2sEtccXJGwVukJ/mgvd3S8wz40zSIyDT1Oe1TMKslUZV1OC
qC/KSOQN7ULr9NajLhXRFBdwnGcGZ2OkhkztbdKu3MNayvFb7o8FJWuz4e+EmxMu7OpA5mGcuaIG
JwOOM1yqYaSs6orkKsdmNp20CWoq6okCsHero8yzjBQGakgMspi+UEq8lAzgG2S2VTqeJtfTt3Hi
1BobliHZgSYHdPBoU5T5Mx6QnbBS+7pVQ+0cjQkXHoLECg4hlGIK4Mzss6dpjce3zppyf48Wyvci
h7nZjxgpobvr7Rik4Mgy/WOUdXDnlkNwbkzAcyN0J93jaBvFo7aSTf+cxjzPQDvgWQU9kMsm8JjQ
J43rKoimS/eIjH5gj/cG9W1u0uauzsbxoe/UCmSpU+rkMRlBPgMCjVAO6XfFDkTHhmh2Aj9aKywA
QGHd+is00bwPWxue6A5wZ/vUF6OyCKoHHNXgrXCjdDCNramjvEdB6tu4Y5bjd/vSXINpb1Uj34jT
HrWppL1hhG5vQZl0OjpTvGmB2UQeHG90UPTcL6yKA9IuJSTscgX60kT0tzpvx8RDovryOArvOso4
cIza6KfQl6MKzpcYCf3ejF33rvaAQR8V1IRLCZH7uaPCy/f2DJ5pswJR0FlZ7jBuWtvpzAOL+RQv
MdA1QH/VFbeztXZj7msZWl5qfXV1v7ymkDCRAoxldafH3LizrKV+YAeCA8s8guDFbMYNlGTLcION
gyFE6xeM9pdq8dG3634OsackpK+1GczAtmyCkBJ7RtNSoUa3Mccj6jWKEb1L1vf7cRYpBXAyy4Fa
MfVZtaAfnkGBJuTdkpC8QMAJu+WENVtPwiGoH4HXZrYA68XFJ7yoPpM5ijE4vFp/XVkhwSkNY5Mf
giCL7xaAt2801kDRLYtjtXscuuqHyS9nGDnn9hvWgXHcuShoric8lxikvaDyd22/TtDpdKDuTIuY
Wq+JHWNXDisVSAZPu4vSRBsZdFB3emE2oVCn1K28FBNrezT2U3OXwzRlcVYIdKD3igkWGIzx6jy2
rQlsHEvRwwhu8psf1Go+gcl0rutxLdMLlsjqpV/sqjnqafbvyphtDMhnM7zqzpX8bTLZx6mfZRU5
TRM/+jwIxZljNdVTYIyTjaY9N+Hpagd4Xruwhlb5FNyWFafXyHE31TWFLQiXkXqaqqnYBPpEYIE6
nwhSZkIgpEdpUibms9unPa5kj+U+Re+EprIE/cYwyk4+EO4U3s6wOLju58QI5j0uH7c/rSZ6r11C
Hgj55opB8Sg4yiIizBjHuZg+OAV5c2UQ8WV4R+TqaR9iVJuzcBqklx6xp4x4aJCb3zMlY3GWky9f
qFscK4JXin8N/iUkuVFvkWFeXmc7i0rgoh2VwW7Vx0QIZZMJlHBQm74NgPL0MtpBfV9wWCpZWfP6
aujMzWvRcovRcBnUHlhfYLkrGM5qP3BEzbltPUpWrVd8cH7StK+ZNRPrkIhgwp5ACMWyH/MJgJcc
/OreBNl5bwwGdndf+/Zdio4R+V0+coRqfYpGTud94JJgOmRvqVe4aPKDkji7FWHTzge0QtEredLJ
+gdXuRtiK/8BTTrlzmUDFNMxKV5bmY0fyhrmGn1yxtbE/RDyOPcZ+uKR/I9418giRTatDfeHS1x0
c10viLBoGK4LHhhnKL0o5tDqofVbrOqw/aQfqchH1OZ5Wh5N2TTpeVxT1PZ0kOyw5HxRgJNd8o9M
TLQaq5oSeFeZ1opaM2EWHKL8hxRqTUv5xdZO8zwMxJskvYEotzIUB84UOeubRYjql7Gb9cuYGAS6
et3mx2kAqd+2GqswXiDipg4jvG0jKqQsuZBL0tQHV6v4G+XBUIcU++jJYuHyPXIQnQWWMd6HHbHQ
/pXnFd6dkDDjCY1p32IoyOzsGB/vB/R86Vkeb3pv0cXu3UwRlRK9lrXxZYUt0D4GY8CfQ3FA12Lh
UPLd6p30WUlDPcQeEXH4u7JYn5IC5NpOA7dV2/mpRxjtu6s+45BKedlZHap/v6DqOKpJV/cFNxrT
QCXlqQDL2J6PTpA2WHUSfYEUdsDvNdcXDCXwi1mLkUGHArgzhYCJDREmlrJvJ7dAd5vpcgQNWcv2
tigmgjRK7EobX7DKKaTXNVkjb3AaPENtQgEqiqL7WsdrEIQc2vBSxJp1eI8qNVOYXkeZHAfZq2uH
jJYXhIKo8C0lKB5Zl/G8+MMmulf0UJiELo04xmRYwKp0UkT2q1PjvKo6z+nQhMaZ/1aT2WiBtK0W
VH5T4zyNXYM20g0mDPMTCOItT0Xm1/Pgyy2dylzLfYsfhmCEqgrOskUH4DDrZRwir5zHR3SYtGoc
PZpvA/Wp4BS0rCmaPJ7N89oszOQ0BnAP8eaI4jAQBFeGIlsCgkWKSquLalo6/guUvxzibeN5IgVL
hnKDVJ7JzuM71OhA37DX8TEAm6vgAlFwI07ko6TVDuYuD5YzDnwC8G00qgR3ufJkxyuXdlgCIlfs
LtDZgRNhf5kZZgrcPOi3HN2B4BPMEVphLVLpguytbaEEd5lugr2TYKSNqsBOooTbNx5yp8WP7PY8
K3vizH31bNCsyg94b1mZZ2yexMoAbXBDZvXeEHqt2R9NPCl4Yts8B9+qYgunTTXND7zBqzzYPT0T
bNAyP3UcodxDXcVYUTupDLKcpDt/FGaDVHIZl4WlQq/vjnbluWW6hLa0feI+S2fxniDKdO9JBSsT
WTa4ZgjQk/zYYrUoR5wk6yI6Md5y8CZr+D55MwYxCvX2Jahd89rXgEooPhL/gV2rwf1V8Jwex3Fs
vjLjMLxLv3PUg0YooXFvtMENrrvimb5GXESeSDWFdNv3Q9SbPUDL1tv2fTH7HZag1uxIMlcbcBgg
n/++xgBwd3nKGLNXOUHYMZ4FGVnaSBRpaInzzc6N+K4HZ5qi3o0Nebn6fVMe8thcXj17AV9u6pJu
k+hGezoVXVGi7c3oFUbdmnZNZHu9Z50y8vB4ollmIygWqpbRGtc58y3e3xtr3byIQ+GqH9jph/Fk
uzZVBFsq9ruxSbM0zI11rB5EkTcPJOHjP8pWPd+rDm92OBDaXEdacgg9IbX3cIBPUnrRPOfqSzP3
LOcO6DVWhZEJA30/pbjcst0UrnQ/vwxOKchYG1Lgu4mYEwSdqE6+di6dc1C+yTrutBkXb2mJUOQw
8hIuB5HJZgwxoftPRhXMSSgswGkE4CYjH9xgqMDIVLnXywqf5lQ6dD54iNLkKRA0d/BPEuO8o6dH
y63PPOc7swb0vyWrAbqbTjldVDdl/pK1aUaB2ed+GpmziWq+sdbCP7E0j89+VbsgtTcwJeBUWk+7
pEKVuCvnGvkyMnn11LRN84Gby8Qz5ut4DzR94mbSvgoHq28fWDHHK2v0JGJ2DprWDhur9cMu++Ib
CYdbLFk5i+S4VBx79s4yms94GWcQqkPn9yE05OFStr6RhFkRtO5+KrbWiWi2OC7N0HLhezmYGCUt
YLpd8KvxXYLZSMNF2Mkzruf2JoAk2IW0BOKvmAywf6TmnN8Ec46jKghq6wRddQwOjjlWVwKxN9pA
AYhjtzix/+DlE/yrrreJkyNxnNMnlFjLPzQuWWF7WvcrFQ1aQyKLJi/+khr1UIUySXR/nleqeY5p
s7b7mMTrH0aQWOWhxpuQ7uagVPcOM1duWi7Fa6wlJkl4f3ZzULT+kr03lRvHtwnqm3bN/fcpsIlr
Sf2kejJcscSRGs3iAadXV+1N3OHYrOaxwnOYCe9hhEzPrs/6gGEHs+Y7w2aaSDmwahF2XSnXL0Q8
SmS/0qpfYT/Y1EiZYbffRniEZCa0Ho1mVsoguWlGaZRnzSSmD1sO+ruJUrvYsdN0w3mmmcrsejGJ
4ADnhOBP2xuLEC5Gb+wlYc1z1BJcykGHrsVlxzqBYaEdlhOR4zbcY/bnJ5SUYgodypUzexpGsgxU
57yXduK3IfEj9G2BzYG0MzJ/s8Eu/nXuKnm70Ol5x3ls00+aPfEt7RtOSo7Eh3R0A6lpcZie+tGn
jEUjRgHJ1cyGYe9kj++SoXapzq3W9S+SZWh7Gu6KKlXTuv0IglWwPg2i+iKE8uKw6stNXKXRrqGo
zGfep6amu4/5SO+aNpPezg4yKu0pt1lmF0rEMZy0JjmAc5tPCeibjT41QFrOhVu233NppBnrKLMD
Vs0pc3CdcpdwPBWyxrxady0lb2xmFwv9Mysa0ai9mH7Lw8KJDY4VRTxvsRf3+hoWFrwr1wk46tkB
ry+laLbu6OL37RHOsyFo+CzdfYp/8MOqIbBHuernq7K1zS2KgggZNoIGOXFbCPMWCyPVRewQMBKJ
JR1peSQ8Fth34wzbC+PMBZe6u+ZnTNnk9WTrseeoao90OyY6i3u38+kQ2LRsrD21g5LI4Ng3+SpY
JUMDZvb9VFVJHFoxjXuCI4bavVBul8loCNbEPNO9L6+mRhk35vZsU2Kx4UYtdmtasuVmU0gYCk+M
hpT8Ms3kMeyaWq7i2hYVAR1oTGIUoiQHBIeyaywDq7PPW2vjCvSPacqY8hAMSOfCoZ6Laa/6ktZ4
0NCTwUzddPkxzulpfAGPRLNQW2yPlwV9URE1dN9WfI5j/VL5rsBCFcBwjmIOm1+pR0Szp9yk+vLI
03woW84Fe9Cp8Xagdr1sb/KmIAVeV6+8mawWn5BfoTwKiZZajd0SKxogcUlr54Dooyf9i4Qw8uiT
Lo9DnxtMkAMvSkabFPFRWNfrwNBjouWF8bwKfgD7dP2j9gRela7pvLPY3k7qI2fTS0LwLRywaIxY
vdTS9ZCvRrs81oxAuggXyAjPSrnDmU4tcU3vpKKjlvp5EnaGvXn02yz9cNYt+i1jJFge/I5z9YGT
J7w3I507E2twnuM57brlnve2EnvT0WzKw8qqcFCeEV9npe1cGY3dfBsZBqzhTM/GCwnvVpzs0GMy
810phUKzzN0mkrxzMV4ZZlKHIFZiYY1b4ltZxkF3DNq02FbxnPwVL7E5uhpjYJyohmfvQCnDKdoo
xSrOKYM981iPmZHeGzS09XtGPot/UDa2vEhUsS/o7/CpxTV0e7c7UuzTpG/oelYXRDIw/QQp4oM1
t3BO7tTCseygpr678HU6PrFnaouBQMt+W2eu0R+Y5pf5iST/4dp05TBccUyI21ujSDkONaxbLkJJ
b3xGEkAXeWUMNnA2Ln1z2dnQ39OoZJd2DhkzB3+/kpVzoNyfzdA1wENCJhT6FtVS9tpj0qItW9Ku
3bVtP7GaZ1Srgwyqu0oHwSWSlyW5dBJHkR0d2Kk4bEEz6QGpNsGKoq2DYbfMLWd3W66bM5QjnA77
PChB4hINFewws47zyU6r2D0Aaa9eyM7pDaAfFhT1cR3dF4IRhpLJQWboEPhVoEIDfWh3xieXL8Eo
jIux7ZnPqsLIfwRLUzzPGbo6/NPl8B7IQXXfOcUgxjqkRiadl4bVCjP1ZNFAbsNGV1W5L12SkJ7W
0hFJ5JYgfcIgb7rlnN5YM+w7d2CAGHt1CW09QFGA4UmxQtgl00Tc5ZlPokCVpixufUfj1S7qJL5n
FJFqzlRT9zY5HuuHIMkgIewwdp3jlDKX2XHW9EXYBvEqgcXkzikRQwIKfggyf290iJf2OTvlXe3n
1L90nYazOfBqwmWMvHxc0wHGD3q4pr+A8+XZ+2A1iZpo2SDWuwUF7Xx0Up/XHgYbUmlnFfgqhemq
9LzpmEVioJVJSu/WTcE4itYocMYPtjhTkwxufIq9au+J3nRB1aV5LE/0ZbbUFCuhxHoL4Ouujyox
s+6scZEiFwgLaJxSp1uK43vsV9dZm6OgNTzeja1NXSYEvHQxHddxxchPvVPbFu/t0GikYS7bCqku
Yj2Y2TSkW4vJnc4ngGWoLKoiOMSKzYw5kaMTthGAxLQJ056sShFgk2dGuA5n/F/NPNnH2UWANVG5
W6twITNn16f49Fmmx3U953IpnIlmQowAwgjGKUxxfF49Ypq+a7apO7FO2BNxRy0IxklMcMJyceSZ
E0/a2xPOPdBfrDczrUmvt6ORa1iSgbapib8paOQTozkzQ5V1508XQo6sb1Og1Xo0cXkG5yZD7ksS
/q2dlxMzeqghUJA9QKhFcLTyyrBCpx2IAsjSctGcI3Pa70NnZUfENy5/uFM064NKCoi4aePaaTSY
RArRdOa5nM/aonTfG68J3s1W47qa0CxMAZ030biXnB0G1lC0C+0Oe6lXPZDjqtObpJhLMihqpzsW
/ZRXV1PJCOBspF9a0hZkJkCAlJeS45P3ek8fRSQ7U9CvS3YIaob6ceH4utFc19470ygt59vYmqfi
rDRH7RzZzQ33gL+5rIgL8Gn660Ey2SUp2rC+mIlNKb/S3zKONhPF9HruMifYp47XqmeLTbG+sQVp
BKGckX6EtC7oAtoEPvxbF/b/Fcz/QCX1F9lY9Kbf/tcHyhC9XL1VH//6x//+L/2me/FQZ/2vKmZ+
18dbr//1D+G6/wxQHrpAEmyXiZyBQPHfMmYYM/+USLAM5GU4IOCU/l8Zs2f+Ez8FjEQbp84mWeyb
Qaf/+ofp/zOwLQnv3gT3TNiE959omO1N4vX/tJHbJ/50QoE4QS2N6vOThpBDTFeTvyU/fPz7Q7C3
lKM4DBuKUPRHyS5QvDmik8w126VfnEhzKErnUDSx8S0hFoo3trHmwjsPUrkMURGIuj1NQVX2lyWa
YmaUnDKk+sYJkKSPiGtV5naIRtAxPzxaDcNtmRKG+0aQo4rf7cpu3auEHruy6ZBmsANQl8iuuk5N
A7lDlJQSn/eumWRVfTG9peUrJ1VlkogFwCD/Ifqx4ff85Yb+D9roX/WHDopDcvegQDiBy+2zjE3t
+Rc1p2du/WM39T8Y6tZ5e9JIKLYz/dh33mklkCCbeAVVmf0omcJbf4LQfErg5fPJnyYPgTrcxsvz
t7xF1JYk6Bhu9j03C7vIyK2x0TZzOCZrKj9085SQCdilOnHSnXDEquqbybFRk+BMXt3JPtduWhMF
0jSMs01SsPyWf/f7a/SrxhZDHeIeB/U4wYEOqRTeJ+kizXTmmZ0tvrv0gQwrSlYv8dpD6TvaJs6q
0677Wkgj1me//9xP92b7XFAIHmJJoMc+oaa/3htFIwVTsu1/TxaeOXdHmFvZP6dObNUJJz5OW9c1
iWooutK0saw/SaU3CehfXh8+3kND6RDc6tB65B369eMTnIzCmFP7u2De2NqhnAxXvvEiCX3WIK0p
rzJBdt4lo8VluCt6A4gCOyrVtvEH0favcmpugLRwGkkS5KDBWPIzsle7mZHTP4nf42CtZXdE21nF
y17EFamGx8XvZu7K76/93394tPpwGiQODTwDzidrQuqlhGotRvfdcVE7zAf0Q6tZHGQ3Db2zpx/g
uK/dwFUnggd0m/uKrx4N5X7MGkNNf3gQPrmAtwuwESt/vqhIde3P3M8kQFiJXpFWQ9bhSDxR42wv
RMVEGz/4QCjjSiZF1S8WireA+JR2R08lHe4qhuYLQzuzq++CKq2Y4LYS4dZtRTJH/+331+xXye3m
4/jJ+nLobrCG259NedjU/c5o1/kbmmbylXYGqGIuFu1hm+bL3NmjuFNW0W4vDUlS218ylQz/6cUy
0fY7ro2a2kcX/zdvoN9aaG56l6idUgrW8JzVa0X/tBh6keTAS9Z9Iue64q1CvcSK2nHqNOWJHB5Y
ufhDWG23lX9J+V2IXMrxgraTaqo/LCs/QSp/fcHM7SKBJAW0spVo7qf9aYZKqwKiz7/1seWKijAc
NMYDPTedqTqc2oUBQCi8Ci70vllIQ1kiBkCLuJuUis9IKik5J1fraiwXVdrWzAVrzEaxDgdpiPLW
rYJkrUIOAzNLokXKECpjY6UnWYaosiayJ35//z8BR1ip0OmjjnZReW/2jr/5Ais2yLEe1asnG5nL
UBm+5FGM4yEg29JcPcHSHi//Xj3LgaH7bvi5nCgz9vlX86Rttz0MEyStP73QzudV3KLaIOQ22BgO
/4NltJhRN8Zpo15Vx1vU7u2e6v7SwuyyXNg90lBK33gs18cqnRda3ANzgxYZimFN7m3SrjEjoMrJ
18dODL175WfuViDQ2avK4FgMcrs9hEIGPEIIuuV4q7q8WB/RHRQTo8iy3DatjKvPDWrqIOUX8TBT
ifjVPHPvGIIt/KVfjUT7kaJZSHaiN2z3rpiTjAKj/fnxATgDAhZ96l/+iIbigW+eCQ5JZaiVrIq3
uXc57xwCgorGO9q6q/6C1ifuiF2pOmS9Iomr+ZQ4bK4vtV/HzuNojCYPmecn1BkjwZOUKL9/Nj4v
4Vx9hjce9BUydiR0xF83Ezte6gTRf/m6mlVPPMhsGZ5ihNaAeTyziadhofj9J35ejZj5c8Ay2bdB
lxBA/ukT+87oAZDY04u9MvGSCAjQsXI27pkEtwd3bKULm91eeQgna9CkjW6mIZ7T33+NrZz9ZRvF
sAc/jY1LWgjUqJJ//clXexzAJbnVY+XUFaoEzQBOfBDm1bIapUVfmyRae8jlRvokrDgKJHGyT3xt
EaXmezTjGdHAjrwgx5XhtN2VPjFSE+G+t9oXCE1auc7NBQ8R3YOckQRTXCfGRMjLnho8h82YUl2c
xbjrtjd/dKR9TVgyMkSoEp09j8ff/8Sf1zUCXX0y5befmp/W5kzw60/MKTytp7ZnFjDU2BL2skP/
e2GN6/bc4vVxnFNqTlv2zVwENn9J9M/KVqBh3N6Kgdyg+C7eXEWMrtpsrbpTpiy6rPu8XXvDPBCO
rPrsuEqylBek8dVWU5vEuvF2epxv4z88vZ9C/kl0ktgIOJq4kjuIX/HTUt3aOPWavLYe6L7ZvFtM
MbcvoIWN/vm/32P8LwvfDUH99oqzVm5LSqdaNhqRkkR0Yc5y+6WmJbvurQxyzzllU7ldhxYjh3sV
t6S0XZAqt/2IS0Kr/VAIj/BU5TN/7JEeEB67/KHQ4Uz1y/PJjxaY2MdMXhVyiv+Wi63nwvTKoVke
aAluK5XuWh6ttVyz5l0bPimcOzwG7froWfW2P1bgoLkhs1uVybJfK9fUySGwxTA9UKV2XI7Jy22e
Piz3rCbEbAc8Ys5Uqm11G1g2T5lFJxPeDBUJH5jp2OCfOGOZXIoqcbgUWnup0OQ6DTmvRBpYGHfQ
cW3XZ1sKi7ffP7Kf3lGfcoHqCmq3z7HT+Fupa06r4y5uK+4ZYzWsDv8ub63UnxkpcbJMkz9xMX8a
Df+y+W8f6UAOsAy2JcPFefnrS2LkyMZcNXv3/WDyhOhFax4o9n6uj0MMYiP3McpgIhrc0iaz7lSO
9KPeKhY9rtIEvE/feC7jzvxAOJ3PYsALOd52ZcN/RTYnL76eazaq/75tSTuh8gfx7de8K7xF2+2g
v7PdCJGjyfw/tJ3ZcuNIlm2/CGWOGTBr6wcSJCVRogZKiuEFFgpFOmY4HDO+/i6IkfdmRN3O7H7o
srSShUSJAAj4cM7ea1vbcM7C4UnUZc2RoNJlbso96gP/tOd0Qvv3e85bJwEGCZKjWQX9vrNhOQga
RUzzc5KAIEY20Oc24t9RwOjyLICK865JtAeOYXV4gaLWGtXgjaASObkbxWrHOGpZGs5dXFLkpLxZ
T/K7SAtxNca940U5FpDiHdDDop/K2iupty5mMd47gymmJcJXE0JlbVg/tv1+HN1gOCHtRx+w8RD2
m7c2ldYwqiod0rqcul6jnZoCuqHU7AcNNE1OOXbZzbBoBCabCWuUg67QMnsHuWo3OzSc4E+OJLiE
Y2LGrN/ICKXL4bMyg/9QjMvCtpZbUV1P+bzau5AoePsBDhjOytKYlmf41lb6SgOf0B3b6SwTE4MT
Us33aPGGKIStMd9KFyoPlIsugiI9LkdAbALyO1BPa4/IMEgERfC6dF5mF42Y8RLWYpqep26yuzsD
xpPxxIzh9++u9jz9svgD0H9cVlTb2kfaQ0V+iFOqG/uldoISOEVe21ay9fXSNsGbicAITpCl6gHo
ntfNzY+w7wDhb0kNaM3sqotRPoLcyIVbeIe4NHLvFJo+CqQDJVKrLZIfSYC0gas8mTbKDxoT9cAt
vZi6Vcmj7YnOE7uqopngX/cIipLitnJpMUuq4BKny+3oYgpK97FTUol+iis46hjenEQGe+4Vzwbp
hdqWab1og5SCpzQcr+mihDZhNl+PMAuT9DAiP4Tyn6N8ZYAdVNq7ZDb3nttec3OMRrwdbZYt5qlX
rLqQ7+Dqmbx7wP4+X7rLN42UtFu4nCG7er0Fhe00b0vfhNaAL08raV2ZE/x5JGQZHgP/MFVoIrEg
OMM6LwoX1uhwS82TSeXbFM+eCLeZC9Rc3s+jGpX/kKHQHYu9n9sIMq5zxEbBcI8T103pMoThWpPw
sZ0k+Su8eKCQRwemA1cK8DFD9h2jdpO4R4MOqV/cmmkDNfQhA1obxLsxYyCQu5oGAcfOkLUe0jwY
hcBhJ5M5bSKh8kwHUdWhYqw+Iw2seD8okWH40tN4a0Bq+j5XdvU3MoNsTQwc/BGOnyULrSLI0Fbk
JC1nv1WQsmxvnyXjesXsAlAn+sM26YxzVfrrkO8MnURtF5JMzg2wVKw3UHjjbAw36nKqSecuXL4G
VgfXFPV3zLsVickmc1WU87mYykks95NJ84YXVk6YUUvCwqL5KAxq+4nzo2nY0DRIsJCg+wSAmXhG
t0SpuL3BJ+j0Tf9KSlWfVlwvI1nqQwJgz5zugsxfD5lyNErys8edxTvY/Kh5iw2q6F3kaWP95N3Z
4HtFCKeviwZyQgPoO13QjBzDUAHB9Gnmfnx0WtuIICi4JXzPBerunXPXiUN764whBaCN8hOTa/Hz
7omXNuRP+ghG+FnczR8XgzRUPr+fa9zQXdz1X3br5ne2oM5+/nmpjcvL/7zIl9dRKbDyOxo1JQdg
VkYykHvlqVQfUqQrnHQDcYf3kgDKU3FmAy7rcONePqh6GTpuNXbevZbXlQmvxt2YeQId/j4s+5qr
NFhlwUvQEpkcFWWOeAiBNM/rohdxDzajbYFfqnmDG7xewVrxBDGuXc4psVL2aFtVI5I3r0C0r7tz
cfloL7eHF9PiEDvwfvzGzvVJ8tBY02dabHtp6vVtEifx+OZcQy5NXqAsY3m84Uzt9fJebqQF/DtH
yUmuf4VGFnJv9ma+zd3Vdhj7/rygdIMW/gFcsHZo/wgXPPU1Yi/6gAe5VrTEDglRzTMNtGetfGD5
at7SwbeaN9NDPhtuWpcVKyevBxa79y20o/UPWsP6xRlkwJcCkw8vKRd3Pf4KiUQyvuC/om22r8CU
G+cEOYW0r/J29s3uaF/uFfoxYUcAxOWSkyesORyshehHN8wANW+eqTRnnh/MZvHECys3nCORaojx
TUktkHS7t26W1GyZukJR2ywoGFCy4WNK+msfhTyPc8/8yvfyufeyYJ+zWJyATYdtMdVXiH1FWW6L
EFH3sIlbSdkQXkLP65OuafnCotEtTiVs7eI0lyNFNFeMJqUikI5BcRryLqYogO6FdzeJPBlePdpr
7ALwaa/3/hgylGe0iBuLEYYsLewzuwKKFi+ZDGQ/yNNDpqrpiyAlhfFGFjXao6uf5eSsKxJCjPqk
YL/7fXZa3C9XyO65HAf745kB1lFwwVq8t/HyaifgKbqXxh5xz12B+V5PfQplyyUCjbmg0Q5zCbx5
R1sL1e6200jUq8ic1HrXUK9ab/FL/TRooTiJjQmMlfPt0tTii+YG5/VNSinUQJ22UFcOHSuv0Ghi
tvXKO1uZmld4s7nuYQdIfdxXlyILFqxCx/seKmlsXcu4Wfgby6X0FrMtp2rYuE5OvTQ2c7a+Zcne
qVqVcQX70DL31uepc0byYLeI0zuGSvQsM3NeOzPSZHv2euvF61N7LRVYuJyoxWdFRYrXUc8FZ/ll
ZHkWGzdj3GqdnkI7W4uUdc90d+fnhEF0jw5lrDneTXGGxGfvjcotWtSANKCdjU8RyPvqSNtkS85k
iHZgsxiIP+K9V+GAdLcoANdrjpLa5Oa7XMmsq6lE26lI7QEPvVvG/mO+9KNx1iymqSosqgm9r4y3
3F/GqBauAM6X9RxiVA0M/mwv1yoVvoe1mkt/px7VVy+ck8Z8cyb6mCfPAyYQ77FRtB125dTMpnjH
jGYjQ28L6t+okAvT169UJAE2IPhoMonvxJ3tZHpCAmvazXs4pENjfWnjgNLEQeNxLtGXWcidXheI
GjC/emaHadVjmrAt8I66pKr23OUlsSDbgW8akFb9kc7UFP08k8tn2ajVeb+FgjCvp/Ux3MDTXce/
cJbraMLqf314kW2ur0CLxTUDiLh+zzWFwStmOa8vjG2qE+WOnfva20iLGNPDlWS1GJ+WbjbVLuNB
XZ/KsFx/8vOWZU3JSERc7fqjSz18HU7BH+pp1ra/MfFRBA994kvawaOoqJ47hM6E1jX+rPUpl8ay
lgNb+kR8wV3BaNEsgvvbEfQfTtQt1yPPUWvwUFzeyNU4U88Nt4pxvuzYqjRbfCjDleqdx/wyYCFf
WP9yE5hrMdoomrUI2WpPO2R3yLKp403SeL1x7lNXcc7dSBdvuEktuS7jACTzHv5QrIfVfzxwRg3l
ljqm268PucKSwCNZjdN6TxJIYJFP4SZtVYLYy3CexvvLBaEOvA56OaA4/q7TmkZ2TCy7QG7z95vZ
3zb01HIYH7iDLQY3wo9+LysnncfiNFfWGX+ix1H7Uk48DWPNMNsYGM5wKw0UXpINedTrsf/9268b
179sbNe3hwsHWiQkZYv3/21jq/upNsbWp1R1GRozasDr9ae7U5z+/q1+a9LwNAlfCN6LkhX//xH5
9Zfm5RjkAJ1ZSv55j4h8IrazUbHj3PshPStGZFQofEFgwSdcOzBlXOy5H4Pj3x/LryUEF7YTVSG4
SxC4bJv73Pp1Px8PKIIxV8kzKVgMY6lrruvxtsVkgJyKpfM/Xed/f0MLsBAN9wCKEZ/1b3XFPNHC
LLBGPzVTxUQhc2b8a8LFGOZ+Ptl/f4K/0TDXM6R2K0iKtALLpB312xtOiJFkBSjl6eeIMSbLWrSf
PXt23f3ktAGmBRUv+rEf8a9H8PPW8RyXsXE22gX6wD9U5X6jQHJEbKWCkMnLD0Es0qr79ZrPoUBw
PtvNU3F5qEbWdTzjU5/HjOtIsFI+gsTpZ57M0GZyYGlhrBgEFj82cPbtgGYn3rulXYN5mRha5i1D
fcPLeT5i85TONvvJ7XjpZ6nLMPv3l/X3j5EPzhFQsOiYmKYZ/N5lZd6FwgPZ+ZS0+ToyIYLiE1Qt
wvfH2Qh65x9Cyf5/7+cKPsj1fx4Rh79eMx9cDR+w6E8/p72JENBsI1DxoTTWbSr/R6U1aGIm+DMq
iwzcPKr/NhwgfacSPaQZ0826CmaRvH4afl7wXFRts04Yf39Bfx1/qM+GtJ+IiEOUQtuWf/96guO8
TKle3PzKrwydo3ItS9/+6mkemH96BP/9rfjoIGB6AdYUmry/DXVlbJVzLz15dVmKDC7VEe4jqyn5
8vdn9Vtvjb+OQiOkGc9V/KD7/vb0VaJL4mxS4XcBKu7Px8oii527Wdvlup0cA4ByW1E62vI3vi7o
dKBsFWa7JT5l8l+yEdH6+R+O6yIR+X8DvksNk0sAKtD6EAwAsvn1ggtBv8hPk/aA8Fok7c5yp1Ul
0QuHBI8/2qWi0Y6JU1LzDTdAtdjFbjpXdqvQNSyRBsltjRd0sm8th5qIeCiRIMr6ambN4taneErh
gsB3Jfee5VPTlGzP8CDB39+RRbbA+Re18NoyCrRLCfDWnnAxeQ/hpc+YQ0o37Pu4wrM93eUyGUKk
PP3gpSa1mgwJyRUbIPynhBFnilvk58LJN/g14pAuyx12DgGTGN4vHs7LFij/uJpjUlpMKWxZ1+XJ
OFgGC+0aNFxxqiyIQ2eWfl7vn2xUxfwBAg3WWUnRtOVzEypY87bztivNZVO1OqzSyFN+AYfwz1JM
w3RO4MZlgfXxCNHxG7m+SxOsiwu/Gah4secBCLtTAQFh5zJntzPgmLfiVGKyLlv2efQZiqx4IdYm
C+2Th63OUdeZJ4y1SNEO8H6282V/GI4znhNQFj3AiScqQziQSmxUXUAWjYELaBSr4h9Vk/UQNqHy
x51sPMdtnqHREQH3TB9k7bSxNhWWd6o7LM8kxSiq4DLiPkfmsE90Y5rEDZgshv+Y2RK3wY0Lytf6
aiLm64IT5bwYwE8YAqDcZVVrCHboDGgTNuMuoce/q+qZzzYaJ2vR5EAYVEyGLUtG0w22szPHI/CT
FjMmNlhCZNnlk7ZMvzZNBDh4UXTjmydKyD9R7LARqDalT4DK54qKkEEY6KUV+HOMbOjTS+8WWKXP
RqgCtmEReXJZ/1GQX9evc9Wtk+Hl1ig+VqkkYuRsJXWIUkehgxVeid68lTXW18nKcwuvgDGEz0wu
dXBWVWgU+zJ1JfEnUo5nd05dMASg3w6pM9hXeGSW6xI17RUVlvrJx8K1nYB6nXz8n4Ja9qCf4aSE
VzgJMSfy9CVvuK2Kzxhq62gKzZg9cmF3BzbhlLqsyj1iqv0K9dLbVMAVbj3y6yPfSXA5NsLQ+wyG
ALkHaX9P+FdHOFsDCCWYiVfmjvXK74nqz7CK1VEjkT6WAwpQt6U0jkAGD2bdhyQyjsGjryBN56lK
31Hwx1GRYFCbnaqCIxKC2VnwGc9xRXe6UvBbWB8Tw+Nklb8f+ZPXAfvEN41V8IAeI35vwrw45ES1
LJs5zNw92Iz6rHDqL5uC0lG7MexavozTAlvEqFxKDH35PAZWuhPY/m4cESYpWayGfetQPtxrUhd/
tJkfP1LUTNFRdXb4btKCYp9lKvNpsMir2Ku5wlXQlt1TOzgUQhgKonae+hu71ZhB3XIMtrEfxknw
OR2scL5GGdF/by0nM3d1rzCBy7RM8GDbbvAj6FyfTLbY0Dcl9iQ3cswue5wGO2f/VtZHt+1MsgqD
hBjkrFW3xJSKY+uZ6x0au2tvVw7jzcQy+46UueGaqrxxk+Z2YgE+SYt3cxztCo4VVHG288r4Mqpm
/NEYxuq6NJdvbZuh3MfYgKxxWVruXHBUBSzgWve4esd8uvGIulg9Hyo9zabPQMxWDz+cXdg3DkmL
6kZPjSbur7eOboFvnwr0qzvO3wXmlpNj8vgMAH8iSp4CifdU4hp05xqPnd9VJ5U4+stMgtQ+E7Td
ZYs3Em0GUOxUugjie9v5RsccO6dVVIeaAgYO/rJ7JAMhf2yTucPj1XXypUnmhrQNhTmhmfppG5sa
+XbG8dEJDqgF8uBNybJ1pmB8CK02KbbVMmTfsMYtYBJE+VrVKUHHeNke8eAE18rSwbbXIr5xAEF+
awNvzSE2NUQsCsG8KdryuDcadsq9vCX/rAZvZ+bhN22w2IoC1o1o1bO2efCwZe8Z6D1vC8bFh65S
Jw/oh9CcjIkmIq9Sh6GfzAOcCu+btuOXkf37y9KUS3BoFD6nrCnlj5kLckg6v+8x+4n53OkQY4p2
GjrJuQTikAzDtRfmasX1AJuSfhu+hFUXvtmTsp8zHWN4WYaFCCw/jga/tu4cBA8HwUyxYh+7M+te
DLNjNdwaus2/LqBlD3ZhErBbUeY+JbNwmMsmRiSSqgLqVG4OyoWG0RbmVnbI3V6/oDmzOf7BujFF
Ze8zz26/UC/E+1gl+sqci/Bclno5yjZrdpPPkMv2vExPlSO6G90740PVxvpZYyX9jhmSwcFq5uHk
zCUPD7W2e9Pu+uOk/fE6HSe7pp4UVIfYI0uGbfsaAseYd73g3L+N40Q/LlaQvASUdL40S9A9M+HL
Kx42/24xAV0z1af7IozdWzrvpr3tyrCIgmWuwKKgkdsv0qgfcloDD3KqVbNFsSL2esyaL6ojsolN
/7Lc6tDpjwiocqoW5OxIG6YOY3Y57Wwf/6pJL3I7qMW5DwZp0zHQxrsR48YTt7PrLHD55nJiDY4p
n1J7cJu79uDj8a6xF3fgJ1V8Sw6ofKD6U5xI+apei05/43ckBejUfG3JtIqy3s9OU5ghC3WVmd6E
tbK+9kYMxKBIRnGHBIksI2sYmkNi4X/akp/kH5241sE+FGUV3pRJQDbThI1rM9CHj4KQ6B1QTl04
bEo7rk61gQ7hOBsYMp3IE2Onb5twoAFlYrsaryunKe/tyTEeffAGautNOql3Saj0UybTodzRip6T
Y5nmdRoZkARRamI6IbRxaNuFDL5K98lhXXqIKGzgNdb4yVU9yvwGDo+n8V77rFy2btnHwx1VHPA7
NsC/59FfapJIReHdIiOMzWg0WSIeOwoEBBum7Erh/hkaqhpkHSEr5E5XQ4cD0rUwfmXPiz3H2KPx
IAG3vLEY7MR14NCpODTFXIFvGVq3P4ekAQE9wdcSYkoxYllgXnLC6ZziOSBdK3GKx3o2jeUwsgEm
0c9vLHE7htlUbS1Nf+HOLxhOI4R7S1RTcbvJrA7KoennN50xk0Z4X2BnDBeby1+J1TUirDJf1WPK
csv7rnOygDh0EE4FEXXExvI8BLRdt70Jm2PnmH2R3OZ4VjyoG5Sft5jGm2oDzYqGFHG5+VWVOm69
k6M73uUp5dsIeO50RYqoGUTEsSQEknuZNq9zqRVtUgArM6AOuvJeZ3UnwyVbYFtmsdNufCfHpjtT
S3w1laHf4SfgtNRqtg5QZkx7J4fEImSUJVxi1Fs0A0jkRjyo3tNMFCam1KYP5rTYMpJ2vKAWRjql
3xmEmsDbJXDtNq5siDvY5aVv+gkosgkM3R3OHK9/oclcxldZEzjf5DB8hdEoX2SivsqQlGmgFmN5
HtGc7GLYlwfB5CEYJDxNW85fjsVsFSf8WJjbEx1uVaMWOP7IR2FdlG551mSARlp786YPUofxdejK
7zDRFsA+RFo1corv6HwGYmuSP9lEC5ON8xC2iX32ETbpKB2oQXE/cMPg6k/HdxA3+aNqqjbYtQAA
b9u6qs9903Zy109yiK+pZkt/Y5RTeF3WWRNZVVPsgbC67I6FuQu7pD7mJDjfWfnkHC1FM7WWYMyw
REtiES3IWTCt+sMyWdhwhM8kHIkQx9tOmV59Qtc4dtdKj8R8tSOciyaXGYlm7aA2uAtjtK0INfvr
1uPkdhA8zPMS6/Q9ph/fHDL6fpHmoRw3y5zrE7M8k3/qEaqdkp/xziHET8w68Cp9oBp9pZLXLJXm
VyqChAnmZnioRVjufeVnD0Ym9JZEv+SzqMqXIkOhJtm47X0rzr6QjUogjWvX9RfSqfVND6EUfoue
smBL/KlzEyuLk5aCyns6DVs24fZ9xrbkZhjN9Hue2P7XHMz259y0x1sglggnVFNfg92aX2kKWPk6
pk0Kf6No7nDVEgmL4oBMUad3vjv5ukmfq3KdtSerfauHwEhx/aU0aCly1951BZey3rY6nTp6YJjp
sbGNmYkjmXFks8bvuneFaq23JEkge1gFx7DJCj8JgF+WzZayHPdEMiv3uvR6y4/Ywg9g8Aym7xsc
+t0nxa4t2eYK8NVXJl7sb6ERjMOV0eVe1EErvkob13pZ9Qx7cxlyMkdnQ9277pS99UOgmB7Yee5r
eECAZmPXvqWlqI9qRuyy0ZIlze3U9uottzoQSi3lz2GTDsX0vetmnhUeSvZpvaK6+j7QTRs2dAqH
XZUN9g3Fc4mUK52Ik13lrD8cpK1ExvlJd3Rm9m8bg+VIB9ahMdyd0ZRokeFYuK/EnxZffDXARGht
oIwCE+GpH33zTNcvwLGH1CnH0z4CFIIb1t0w+lXjjvRbQK3NFLL0RF1i1Cc7GU0CEONVITiXAgoO
tk+cDyhluIlA2ZVJ5uTDXg4eLR6ylQCIdrHerdvYYRvPTWqxprYh3Xyu2r7K763aJEWdXUWcM6SF
HgmeW232spgPhrCyyrn3ehs8cI5j0v5WIGfFuDkYwZTFexp5+STucNN6gMvYbcO5w30JoB/yChOu
O0fwb1y88T0qcweC7jDHZX6cg5iSzrbt2YCpB+I6bc8milb2Yb/XvWrSz1LmTi2jkUeF9g4uIUK3
N8PU1F63l6zVqus+6Y3yD7An0+DuEnRZZbVzG3qA51hY9IQOCgFXV0V6dgyRPWS9yvkcyPxp0z5D
YU1vYkB+z+n/IPHPF1zHFoplFKpkcj+72rWS86WIbGDFNs5dgYX2bADvmtQxBF1OvwIdw9pF4Tlc
/HcJdWPyDjgRFp43uDNh+qUnsQ+8ZxVQgDPY2cbZ6DFFMBx3r32yQixuOxaU00lkoZgxmcu2b3IQ
rcLi02LKy+rszQ56bJ2RW3REaB3tntNbNiAPLKvdIsYBCnO2Owgv3m5Nw03tG9H3zVyjj0o71jjs
HWSzVyoggBP5YA0pqpB3hIrjl4TmwIg5A2Jqu8A5QJGD56yoDg9UeFNc7bovRtCo1UTw806NKIFC
agdVHdwuLP0CAucLL6Y7N8ShIiLRaUJn589gkA70I8tXFfTFC1ToFmRxjSkOuArPzg4VTPkuqpxV
Fqr8ROe72mvDJBo0+plps1gNTdHFAxeWof6/CVM5PLiodq+oT6e3NZQEIE1ef5eZ0Kd3yi4RkeE4
P9jKKM6k/4xktbOEgwMBRtvZTNWYVwfdYRbtpkCNFaahIX9XpBDnDK1OGQPBCJw+6uxlfoK3Ok4s
EIxixwqUHWKcKdc9ADHuyigug+nNgF85q40px8Z8CvI0d6MRvs53LWisbwDXszWoFgN0htCZCXZA
I9y66uHqDu/gZtaKCytqC75ITnow/rEhNvZlbwaIhqwmhEQu4NRBXxHt1Rro+aUgDJiCpR9bst5S
UExddqhEBZ4AH4g+sgQckM9IMpBzbAAcESCK1qQhGK83LfROFLdOkp13uXEa1uF3E43ACcBU7u+g
qhU3hiQRrUUQjukDzZ8qkZRYcw/1tiKHfOMbXXLAT8EH408SGjWavyuwAw1UGApmbwtCCu6NOHzs
DVFznmQAe6aaHuC2TZETxkG4y9B8/DAQVVE8zJS8NRiG269sLsfk0c9KKI4t+qr0ihWMd6Md0k/f
GCLt+WAPTvZUjyRYI9+U71KbXPlgXCZkdHFPZWRZYKKpVIwvAVTEhxGKPaeAvY6utQ8SEBsyCIYp
d8MnuAumH2FYH69NihZpNKLZ+TTaDv5GN2+dq4pwBWST2j03saz3nVWJz55uzU3oo49MdLHgHGiX
eYMvaz7h9bSIZe5buHqbAuLyJkyHcLiWnkY1B8EcmaqMYUgHI8h6JBvshreq8mdrT+eK/q+wMTxG
crAHhl7oB1RhOgAnpGrD0WNRUM3tnd2r/lZa5hBEwpXK3yPQUM/j5HeoobuKs0Sl4H91NCQa0N2J
c98Y64q3DZyg2rCmntONl8chMpkcbETEhJ6hCKNc8rCUVAA2i6cUiF2yRebIFmW6W5qJ35EuMj/k
LKWKBlv9MbZJtQMRMgFScecvPqPFcJw6YOJR0QzBU+vqruftXMzJRPtSBSqt+g5KiXUMSCT1kS/F
c7nRcHyOBom4b3OR5jcTxPYHNISAoNPA+oZbp6/of/jhvE3dNtNbf3TSOerHOSPgUa88o56o1ILx
V9vFMTOt2d133ui+GnGiphOVKwIpEJiUM9z30vyShigxgMmY+lSjfAE7PbqE3y6hhduigW1V7koz
S55zd9Iwb3Lm54H1eZTYGvwg180DqTJShratOj4FRWl/blB/yA2khS92W9afNaEBmyStqD2i9ETA
JQdu+UJ/kcZIpHveTsbWYOVxp3tsRy11l6+V7I1rnfFQRzrN/fuu7+qbzm3woJD4eEtdwL8yYhG8
UjFO4UJW0ntT1mLvJke0T4OeCbpu687aZkB419WaKJH0VJR4/LYNrlo7qQhxATulgc+E06FyraF4
wsWbAugiFFtzqztAW91+x/LFPFZzDYgiG83PSTxPn8O4gwnR9gJLp5uvKJz4D+TOIiKWqXsJWO4f
TCc23wBf5Z8Fv+ICzeHCYUX4jBcouJsQHxwUqd+bKei/IZzuHlQvoDYFXS1MnoPlIZRGzorGdMoD
8wH8gT4ADBz4iGb47duxsfSnjGIHgS1sVJo6rUgLTsz61QC2cM4Sm2AAh6r+tVIV/MUNCtDctr/P
PdV/vcsBFjX6jQkqL4eI3jzuqs/saOtSPWmnrR33voMTwSjfBsGqmdINvmzEC9NMEDi9Bhqh9b0z
I/GZD6OFhwQHfS2mDlZ6n5TZco3AfO5e4hTs2He3cur8KquDkgje2NGiMwgYd51RM3jlqGzotaHb
yEITJEmEINBcWDYGYiY7Pfc0FIIeoz7CQM+a3L3jQGf+6lVVx6DSrMG7BeOYmwjCogfSzKmSzp6U
CG0ctF/IpFnGo/aa8Wjz0CCvB/Q5D4mqf4jGIGcjotGKgHAHcmDOAV0tKfkS8MVlvIrbuQcb2iAy
k4toHgc76NjCpPbkaf1aB4RtZxENYli5e6xM6ZSdoMq0fR21I6Fb5k4ou2+btz5fBogp/BUFuhOc
IUuyzaISRoarGJ91Fm6pWK9n4nhgT4tDIqfBbz71hlyAQaRxAFFhg0bf96aj0bVsmI/Z3ILKgSYW
Bv6w//v23K9aELqGKEAErcPVyUsDdrX7/9XeTaks6ATuhR9lrVZv03DRuNgwKGiUt37iAK3oBjEZ
GDDSjBbdPxzAr+3m9QAQCmDeDWkAI0NfIQB/PYDUJebAhfv/nl8OoLwoT0B3FNxxRk1f7NIp/V+g
NTzXJf/9xy/Jcv/5H79E0v2XwXW//FL7nx9/RP6oV4TCL//YfeAUHvsfen760fZF9/EGP1/53/3h
TyjD86yAMnyv0V6tf02y8P0FyyDo5f/XcXRPdV9+AwX/b79yITlY4b/o4gY2fVzuU5MZ/U+QgyX+
hcAE7RklWNrcPFf/F+TgBPwIx5YfwmzAQOTz8dOwXVkOjv0v3KABkWcO5hoyxcz/CcvBdXj7v8iK
fMvhGOi0uxjAqTAjdP71RgpqI+8Wn3WtIp6+OfoL2tpIKWfNlDEAiTwM2GgYoP12keWTgk5XnOD3
Z5YF5m4E0RItQOHMd/ZPTXndQXPCnmAOZrhdxfHlDi4bu9lRZgk9Ki0Mh2obeYzfCEHnSfcAHjf3
/mIn5i2bmMW46rISRQxRB1oyqRZ0Bu6ITndC+NMlMtNbN3ekhs3km1cDy0Cv3Qy4Kvxra0zaJ9HU
87Fms/No92m7XKd97nyqdWeoaAJcJnF/jeU9lLUG84T0pwZGb2XW5RtQTrNnsWNXI/VuP9egWBPb
nMSLmFmCEHAvZnVISlib7INxnDL1x5Q8Ah+4exSKpPrCvhmuEsUKGEvVB2+p+2AvzV4Hh2kBjpdT
5Fr5TJmxBP2m+uA2BUZgyH3pjdLYw5GqVVS17SjvihX5VAIWP6sPDpRekVDEktBjylPyTDacQvoV
TnL3NHsjlcz5gypF9J29n3XmBbvygzsFjYslG/QkRldxgVNhM4ZUhehy/EyRE36VjfmdCo3UEJkR
6JOqIwkj+wEidn7NkyBCszyXLDRacgOglT4Wk65vF6/0nY3uPMBvOB7kewUoJzvQgHsqi3XbXjht
+w12abENa1luQ56C26Rzlk8zMF8fXwMRaFLdOO664GuHRh9HkQKaSa0lfumqOGNmDgqMxGH/6JfW
hLVUPAeNJz4VeVa+0R1gp51OBXUwu/iOTJw1VVNWJfWRPAvv/dw1qXrN6EYj0+zdo8im7CtybO4e
H53ptFXlojitcQr+YJPXN0hBF/+5T2ZY9VUKfr+JK8Hl1v5kkWZb1OcSrii7/HBQBzd0oJU3uQ0h
SnLn3i2sYOgVLQlLtmRoFgBHLrKQfSNJINy4BC6h/21XZ1+jEos2ckfLC65ud6Xd3u63hUUfdOpw
x5BPE9Sf+q5BOMzOcHnB46fBD6YmWM/OGXJSmHyPPgL4DGAArJCWfZDQpa6aNH2nJwuYM7ez4dMI
BJXMK2XPz5SN/WKTgGFm9dQ0nXE1p51bIsHW8j2EeP+iOfkksuLJqg/xlPRkAsDh/QM8Ldm+8Gyz
Rzr9NiB61RqPTeVm/i6bsDht4IwUYK9A5H0ZsW6xhclqPgoLO+Ox7DI6oZU0qILWVjdTqshHuqSp
7T2aWU6yLaAMZk8viw+GmwTf3AHfS6RZhL5SeWnxec5p8iSwZg87dnPU9qVPS3tArf1WQkWi6Afz
HV5lQVMdJ8cw3kpmzue0yOonTTG32zh+y2q3CuNx665wSgPrXHfrNyArh9oh/sNcQZYp4N4aL1MD
X1aUtCt3DiFnORBLT9wHhopDtk0rGdPCNER3o1mJmX5vtO//h70z2a0c6bbzu3jOAtsIcnrI06lL
SSmlMjUhUtmw7/uY+8n8Yv6oqoubOpIllC8M2IAHf+FHNcnDLhh777W+VU9gNCurVfmx7GklX9Ms
ZRinYDSG9JxZ355U6Jit361gzojfgCSFhpi60FSBAwqBSwsF1CqyH5BAoXu2BuWUP6zQz/6Z/2k+
s0DTZy5osyJCjWdaaF8MxcPsWTBE8Vy5P4A5l9fuM2M0dxo2eIi4YI8WA0EToMgajYOvQ4fFo/yT
/chWTp+Y6+4YosW/TTkj/MlWwCmbQ1invUvHnj3+HF6UESa9Xf1MRq2fKandQnVB3bTSU7u1CeVT
E7I/F2J27y1T8zCE5QvcVWdFsMY0DtGmOKN5CJ8ZrdGKa21qzB8sPnl4E+YaPFd7Rbs22F2+CjrY
sU+qphcdwLFSGjAyhQnLdAA+rMNtw/RjeUuybUyrigO7CfPvhT5Z0m8n1r2g4eW2sUO5Kb4uYqca
eHu1MwdW1HQ3Yo3g3IAJE20wxyA30EWg7NsYda6d1XbFVJ7XWv2QITTlimH6L1W46jKX5kT95YGE
p0FjE2xDzxIHW44BzBeTpqKgJX3rc4eycgha065baihjpIeU1cvnacicdD85GlxEUL8MxFJi+p4Z
yImDwKUMi51FCZAGRA6V9PbCkfYgU4Gf7piyGkF4hd3Z0lQzfMmvvK+asj0fEneBdTorSuN+gl23
r7tMv41UCXrcLay29OvUHo7LJM0qEOYy3iqmF4QuhCkanqUdo4dcH6JPcmmn3GfyREBWi3oIDORc
qU92N3kM4S0wqaxWk/qZo6E5S7BH0aZdOmNmfLOQ+YJNqr9hv0DWDN9c+bUpZ+ubQQgOfBs8ZLAd
Jxcmtqs8+4HcJ+NW00sGr2aH6H8jx1oeJoNgK9xCDhop3awisYs10Kr+5NEN8JmB69/ZkbfGprOn
EiVRWYjrcmGfvMEMaHcXIAox4FpkTV6D/KVSbg3XHMiHNTvMnrF5o/gb2o6vGuqJxUqMez5dVXbm
jJhFoNeNapvQ+tS2HkwHcHR0oPVNxxe53lVRu8BSxmTDv0h48FfljgNdQ2FrV17BfHczkfs8+9jl
pyWQhXB/jyjb8EU1FU1bS61mdry5ww/+jDDfols1v+HhSNaqNrG2+VSvCMtYGWfFnCHrcesYaUHo
OslnTzHd4JHnjmxXwm4bmKrszkOMjBb5a8jE/BgxgIfLQc+eFBOMq4b5VbSxq8aGqGxzFyE6lv2N
QZW5nBWZMe5TTJsILrCD2ZvKxRIJedaE9ummZjv7cRRmXw2GRsyXDae5yLFueTAZ4af4Ra+xgC9I
5B+caoBynSWddV9l8OX3kJaUA4JGU8Oum2a8Q2RoxfaW2fy0bNCRuYufxSkAwoHpuzqg1yDWR/DS
dAGbKedOJAr+JyjQkIxuEhmvkdTBqJVk8dgXsykYqzkSjRjkAw1YwyTYM29CNZpPgzaXBnuM0P3e
ZVH02M+D0TDvlh0+wCLvC/RPnXabo8bJgtiNIeKmBAQPOyNLbRdpxDjcxDEOxjPUIpo8FvYgxotW
ueurhD0jqPkkpBekmND2HJJxTcRxW7KVO/jWt9OyWMzurOyRfqFcG9VduocVWqQ7lAjkfyeoVATE
dSdjw6GXXYkgjaYWc3BCCZxLdqyuvbMEgTgX4HzL5ZNlZ5PaailO2CcJKIuPDToLdyDAnP1RxbyA
8vQiirqRKWExp/k+1MNyujBpnHtn0Cer6rZjHDHtkgHv17GZiAlF1WUY4Q8nQbO7c+bBde+spfSa
C4f2hn3L+N6ivW3oyvwgo/Slnpcaw8Y0wY1xqIEMEpNOqmVk8yuCoo0IfjKMS7vNksCrZPHjj7Lr
+m9l7J9x1CdC+ufDuDCSdIAgLNfilEuHZRQ9Y99kQW3PS8kuI58/G7Jn7WTLmZLjaJhQgGu4tv5i
sUXUW+bOoUzau+cf8n+gUv5/LZmd5emPe/KKa8hNquh5/FkJP/8X/1TC9l+G7SDsFtwdxnHr/fkH
acg/MUE18GEUEtiZDdegpCyj3HXsv3AmwTFmKigsIVcoyn9Uwt5fur62PlBu22BE3H9VCZ8+PTpw
rdWAAdvK1a01u/dlIaxLNGl6NOo+MDyltqQd6f0uJWME/FOEvRwha8eSVmfCu1YNmXJWllnzHnkG
7u0/rtobT/JJc2f9KTgX4FbbbNFWB8PLnzLaKLTxNOkkY0JsiIgC2g5ti7QHSul/7Uhrn+sPpw8s
X60uI+QApWd0+0Yf203KXO82ZWbqv3+ol6Yi+XxSYCstdvS0reg4vDxULo0FUpSh+xGC/L0isAk2
gV1Tw035tozJIZmRNwaSTOdzzfXCb+8f/q1r+ufhT66psocOVTaHB0GXfMIS7uFSG8ZbacGVf/9Q
6x/1n8L9f87UpqViWJg0oLe9PFO0X21I0oOOej1zLyppkVEs3EwzA7zyBLXKLm61D/qBJw3J56sr
LenwIsCbMd2T03M0ldkOCvZ1WE/4r9ZoZKMxJvG7qtPIQKCQZTikDu+f6QmS6O9TheRH58gEeUm/
6uWpLlGzlNnAjhT8ePXgGgOTJqz86bYbJ8F0n+rB8ltJsFTgsP9bR3m5fmyX1h0fF6UX4uBEcO+I
ohRtg5yrpG52KuBZyAkgu1/WLWP5DVrlaryWac5m5/0TeOupWKGoWLBcvj3r8vbn859nJdMsyEQ+
Sixz5Y6G2YH0eSZuljVUHzyC7vPlOHky1m+hwGDmsWidWr0WhdCtZGDgQ15m79TRlMO6sQaHVG4Z
uyCa1jyR8TlbZHXWXsjnxBHwY+g3E3LE14yvikq2fk4oMeK+vjAAb8hgkmuGyeA855k8Z5s07Zpz
gu5wvkNWYiCRd0fyz2Y5F/cqsclH8aKBeOHU6UtiDdBm02oP6+a3CTcdq6XhltdljOchcDAaEb4i
1yAWAB3s/GUN2fJAZBhZLQDSxzrQYTkk120l7elQN8xkfSIPDDB7ZaYey2oGMU8Wmulcts+pMLKP
sE5SCz8NBXzoXWiVygm6jDRF32qmKdCfM2a8NW7GiHRE2sydSaFh2+reGrM77ls5OA2e3jWthv/1
QyCeU2xMc9KAnw9G9rXXibkZnhNvvNau7x06oPKSJkV14zyn4yzPSTlFruQ9vGjyc5wkNz/Jtmu+
cZkIfnAnc/jpGmvqzvCcwFM8p/F0MnJ+Tc8ZPZMxhugr87z7IdYQn6QYxFegaST7VHTXzuo17qcz
Uya+bD6tr05Wqisap9Ev1IbTDTW9NDeqCbPHzHIrl0QmJOZ02Zb+ps9mMw4YMDjgnr2wotEpls8Y
HisiNlWlf1aaRpXvhtX4GdO4ewtlhguVj7QoNoi9envTmbk61A6RzaioimHYTDoVGNshtBoAVmXj
oTaSEdbhcZRkm1IU7slFTH73qU0QQmpr2YUdNiQWMx3zxkAtuhw/OSgBzpo0mZD6sTDe8qWU+VaY
iUlkSSU9W32Zw0gf90KbbXEWl9TrZ7gGGf6uNrwx3QvLTe/xJpiklUeggjYlgLIR2KxE+Iyhlzlk
ho/mYMNxBQQ+FKLaybFDd2q7MeHVIRIxgj9KxCoecDa7S8yrCZQYVY8BYmFjtxBqtm3RzDeRrpem
3/GBQZTOQmb5Bo75OYDxmf+w4iyZt6pFIwMKQMce5C1j/1gDmGh2mqYRJ9kj0loOS6ccXhVbpgAe
etnfW3zAFt+zEEUhEB0R3KlEoYZgg9N9z5n9GxeNTb7aVGelDc6I8aI/At+9iooYurvJ7LDctER4
oiFVdSuC0qzNaW+Pg5p3LknxImjIvnI3Pc4QRp6pJ73y3CGjKKXwZxPFpHwc7KAUCoz5ks3uchnK
ZULc2JLf9TAzkUBxVjcOwp2yn+dfYRen8zECshCjIJWToGin6ZM/rYmx6JinvLuqQOkNXzpAc+Mn
syf7eN0js39mR1ad29ESExcRRoOODFOzHhy9X0PfxVK1CL2IoZkLNCyxX/GwQo5JW7obJiKn/opH
wHvQ66UWR3vRCOIJNSiOPkooT9HUQb7jD55KbpUI55z0p9j+XBooETbmlBB1q9WefjmasK02cYYt
DrDD0hFr1JAlfhDwnQkFRCWvgBFG5Pc8ODjMrmUdTU+GQ436lQyYhLIM0m3YPFYAmRSoSPoxpX4Z
myNc041ptE5xHlphIw+VSMQo/RFt88psahuzNlDjGNL+VGTaQNKVp3eQQrZtlFimcQy1Qh+DJErE
XT44ZHjAd0I125UOUjYrFuZ0aQ5ZUewnu+YhHEBSVAGuzcH1UVj3dw3E7fhQpJAeNrlO143eH38y
jcs5e1gcXYUg+HCg+Vo/CFBW1hDtCbXOiku7qzPz0C19hxDWWeBIlWkpvmTUrneEmngX8GnjS9zs
akC+YtCsJY4oOseRMu9iFJKBICeJAWnHdVVjfd9VVvgZKQuAxKgZkSQpQwxEQxXl95Agq908NcYG
Wh4Kp7ju7mNAyhejtwDlwSL5JdQW4oEjqFqhFNvWxLc0afNlHjczQ9/8e2WHq/A3FO0WX5QKup5Z
CKrGZNvF3ggFYkK8GxKOA65IrvSWIr/rSJUFpUBv43yJum0DCoWRcbMhKvRblIoosBltYEOPe+fA
mCjZaa3nfc2An6I0im4QHTsJjEPnovC88DJR8CUSq9w5YwzpedbFudYieqFFMu5YgLIzMYSRr1B6
M+9HuyRnkjmTZaIvpYttihhya9mE5shuv3gyQQ01YhChPc1cGnn7LsnyeNfr9SGUzUNDVBdLUT3T
kyg6d9U9FwdmkMMxa0PiNGZzPjDpHvdFz8I1z46796KcVUUaatlSw/4oveohy8KcjLx4ix+bT4BJ
QHHmhiP5qLR6LlHF15tEWt151tWWHqRG+GhPtrEHtgFEaHBl+MR25kj2XnjISvOHO9UOgvvCeGwy
Ut7pgfA179JsPxQtKuIqRQ5Sh9VDOE/iIexUfWex6vnsL90bRCjWlhkI0Tty+J2is9pqXnzedc2P
ma58MDZI90vn6EUVgyAzfUByfr0q9/c5ZLkN4kljk+U5gQYZcx7chYOHTq0lvzovxyMmE52YlPiM
luDds7WirNZwEJyDuynt5CG1Q+dsyUwGCgnY7EQb10R0BNAMU2z9a5iszTHmGcvegFZ2hbod9kez
qJRe7JQNm3ZE1T1mzSMO1/hzaa5BLa7eN05AWI1rbplGXefgCndExYdHdrF34ImMqylBmESHqPyE
XuGsTbxDUdPldLvqKZ7Mq9QLz8yWLl+fGtjq+kqdVZH8lNjV5HtDdwHFDWKJ9EhTKNdlhTQSPPxs
fS8QY8SE/Aj3SSrCiOgjhj4YpRkVrK3OUyU6fE4D/W4dwRWrgYyIwdCKzQItZ8MLZ17EC6GtS26H
W8RbxzpR6rMzWZ/wJf3SB/6bvlzMAyoof6z031MpdmzS+k+1tqa7lO4ehWbn11rxIyTDnMgSl3GL
ZX+Kp2j8OjuddrRVDPOFfhw0MOLn0appgV5r1Y3STdrf7QwyR+U7q5Mt8YkyoItV8jQRNylmGoGA
AFYMIhDdfstuMDwmzmQGFRHe26RcbqBGRLtYFo90sdzPVmmcZSgrfU0f9sAHM7x07mXI7KyX9Xfb
GylgtO6zNqbHHnEXUaJfeyu8WyBs+uvwsK6Q2NRxBHya7xtdCGPTN+FVkWtbkdSkT6KHO68x72kh
u56hN350DVtwCIeuLxtD38cZ22WyamEEpxXWmcTWfK9DTEngnx0icEmt9don4mu1yD7Ql+W3nidJ
EKP47YZC+Un7VBcWrXxE40EnSDuuMQAmcnm0QYZvYzFsleb1FxYJq6jXq0ubDfFENzEiPFBFq/ow
QYHbMw/al0C9GUSJaUIMA/WN7QppNzzuXs8u1eszFcB2bb9GUOD4w+x4eTKHBgfG3C8se02I1p+Y
6ORQDJq6SUQYEVIzlw8Qlsxwgzay4apBafE2JvgleIuTqf8imQSdWirgzPmoBdPGzwk3R99Kb7/c
8Cnl0pf55ATsT5BPgzI0XdrapA199RqEA3syfxrvWCvZX6XItO2dEdrYvnQEpX4Dce1QwA4+M/kC
07QPRZ5s2tacj3qWewdtlnHmKwXVCMd2mckNqa3WU2SIPPeJq+uSbWpZ7W8uI2m6cV/qAa5F72e7
uKSetSGOt03WSFJvVGRPMQ3oXj56eErMTVcuzogP0TOuOjo8XEZND+9SvRgjbLPSvHWx0FS+pRnp
lQ7iPAtaabnfjak0+BDQgSI5pnO6xEc+kTE0wz8cbuvWRERgeXo/BcoF9bgxHVUpgtZMowtGr9a/
UPZ+ros6cqEFufwwfWpy7AxlnBLTFtX8/9EePZRyoxb/rkPDJIMPj+8cMGKt+30EdQNr/KAlR8Ma
q8fIspYtWEbzC8HzvbmDvNI9TOiFmWItJVdJmi3NqsnLpPJrF2M1kQG9HihzBLM5xcTj+JJPl6S2
G4ovQi7JlwQabuIbDBjvDNJlcDL3mUt2sIiQFqowbB87NO1cq6VAMB5qTMlrZlfXmESRaUdDGPNt
iNBe+VL2+aPETESeQmnUB8PMF+LHTLv5FZoyeSywQxKqpk+PbmU3x3yoF4tnuyR3Seae89C3IeOF
vGzUPusMUq9h70uG9FgAgKOlnuj9RA3G0xgn3gP4Ptaj3IlS1t0MDVhgLa2472pNsJHnwRw3uZVP
t7Zsqp/ZWJDdKyNmhP6A5OMCqz29NQBYI+XKYBNNmyXWNO50GE2wOtzFftRR091ZokCRW9Hernxa
/nXIEMHDzcvYd2LlQsFS8y6W008S77BxMZZhGtoLBgJ2LvubKHSK5KzjKLdknY5M6aZQg9jr9Bnf
y0mAFY+7YdoklquewsKp4JJENSNXJ8q/MC5vfoy5rj5llm1g59EcgvdWB/FdgeGNylfEzhSQpU3C
k6OhAAmioYOjOleCTUtPOrEV4Me0EQKGzF2G2Ux+YDyUpLXqYWFjV3G6mp5Qn4ASnq2bwaIxTv4v
AtCAPYL66mLMASTuypICux+Xct+ZdX4/d6HBqLQsyp8aKpGUlbhtbvG+UKDqCuIbk7kVjklslf6T
rMc1zW7RJ+l3ZiRs0H1VpbaA4NmSKjUtKGOcZbkAMqZNARNaDaW6y5DPUFqNUD0PQ2yU7txlWKDI
Y0eqnLtc5H6hqoJapmXbeBpmtHa5a+0offlexFMaSR+bs3NrFQzGNxpb/Pt8IT5mY3TuQKlGTDCK
bB3V/yEWOnNvzWzr4ziMCxIhRvYTRZ4wjoWzRMaOkVUPqFWQMLzPVh/6JfhkpKmeMNMvWgWCkmAp
GxE6+1ZjozlTW20dNXU1QZkuWpLKKnDXeEgW1mFvpn65VodD06tC3LF0XbRbaLKzu9E7icbbhCJK
HkbdTvfEogBPxQBPRrSYyuYGqEUE1xkZZndw6WUUe52425u2nz3bRyuuh1tGOyNpL7FJ4xjQX89w
depYz7EpNNRrI1Q2DxstXAL3IQRNM/og0mlvRM85td0aWft+h+252/mi5+VZRBVRnjp0Jtfe78sW
m6hsUYdWQRBeOeu3igCwI/op5bHNDomqsgYyAXoLEjWlLs78gAK6uqpnVFGGqLU7s8uaS+LQY+OD
jumrLi2/y3NNdPK0/RygNi9/V+I5XZZhYybVbfkGSGdgg471HGxKsmVDpl+/fx3eOJztmHSETWZg
6xTs5eGyqGnFMAsmX0QJoLMhAXOk+3AQrvXbRcu/f/9w61U9uep0oFEOeqYtcbiejNxsomzMRHeS
oFdx2H2Hxta6XwogxFtAFBopzBNuue/NOFdb5fTig07nG21VOjNsj2mz2BIS+suTRU5e0WZkrLCw
iG9cviOwzmF2aGU5fTAreXVdpePoUGqZmZND4TonEwykQ1AJ10PN7aJ2EIKywEoHKzAQ9R+aMo+2
71/YN05tPSlTJ3hBCrEqM//sGMuhQ91W09w3ZcsnHSr9Oe89KzEkiA/u4atDoSymuWjBBkaiScbG
y0NZ1iTbOIZBYkaQfqTOrgY3DeIUZTjnz2f1/0eW/82weSL+1+rdi2H+VTxVoF1eTC3X/+jvqaX4
i7GgLZg0OtKVFtO4/5haOn+h2XXQICHRJYRDrPfnP6aW+l8MEsmY8nhATPij/HH/ObW0eTMR7tII
XbW97r/R7/49C3zxoiPHZ0a4jlMlT8uqVf7zecQEG0d0hGiVdcj9rWFetj3v+car8vZHU5O1PNdT
cYjTwrhZwJP4Dq27bUquJ8bKgtIwU8UWGWCySVrX3AvDc794Zv7kdKrfK4NWvFVH1saL+u9JIb5j
LvpStfY3iMU+hFy5Q6Py2zLFnb6UZP/CfN0YcU293Fq135cI/hzvTC7RrdTcnza2HuQ7dXOcVSNJ
5IglhvlZ+PittfPSW1rEH+ETZtXpW2+0JIGrOPlMnPLi1xHNWRXRvydW3UJntsCGjAAmjQV6kLIH
cjDXbGgWhFs7NzKQ70Jn/6SHuncIxTRfeO3U+VHcpfSdyj3Ks3sSWh6jYuzPMjO7iUMrh83Cr/Q9
B7hDSgTG2aAhO84S9kxY6x5Zam9Meqj7sWx+yHjOz7weCQekre1shJiU5nYTRpa7K1dBcTJZmCE9
+kct3snU9NiCd0LtdGX1KGJzTM/12AHDjgZ84+xxAU5+n3phUoslfUBEZX82z0V0TqsebF0b+bNs
zacKGSsewlY6B9ss2vM4VfiadGTB0STvS51QE3oEyyVRlsQZm3rqpxZ2XUOjzbLkgI5cvDFJZ+wg
aDaEMvMZ6tdY4GRZpsAzy9vYpnTv0IgFjIGKDU19QvloIaiKXVmbxGLTzB156HX7xaJ/vAmbxeUv
WLcSr7m3UgirNIppWgzOFzEArSKc1HdJqqTUGr/Udd/vMoMt1NQZ7ELm4QqYFn2HfsHcnUg6oPFi
0DFYDjSaaeeHBeWtMT701OkBTtnPndHQ8+jGyx7kATnRfNH0tuDprRca3daOtB/0dW7+PWS/3ofG
hdMwCIEIT6BLE18p4pMDcqGe4GOL7dCsrrCagHZb/zYIS20yE0EogV4BK8E5/HRFui8uV8bjT+2Y
UHOU6pMWlffKFbuMKNYNjMEe4PQD/NNw14eCSDPHbbY97WoaAOxMW7M0t4U1tHdTrR+AWUmqVftn
NDlgG8rpQaxWKjoO2jHuZmR+btohQRu+tVZ0h5E4/OxomGCSKLW2Vhzv6euLYLHNMxOjlmHh0NNC
2urMBMyZX54Yu6Tqy62X2/hIGRMe6Vyju0vab2wvmUcwP0b1J+E+DAtywh6eGcycw9hbRz113YO3
WPvagUIz8nw96D0mKKFngcHUKaCniBo8tqad0JplB6HhEengD3ds7kfceptZRERp5Xrpd/ymDR0t
b28MlWDmzu/EKXRVww7ylc2Frjp5ng0gZmhpqos5RgrelaYKSkanQerQvLTmmJGQkTyyJsR+7HJf
Y+KNAorwh9Zt811iZ0Ygu+kzEU/fEuK3e5QbgWuOFtvKNkdTBn4DW1F+ZG0099i2pF85rvK9ogHG
AGPV3blaf+W0arug2Kdqohm85ngcHEIAdxhUC+g/usVVy+xbrFDOnSxLN4BGnQeDImx1o1j9A4P4
lMLqjx3yOV41QasiJ3zcxMG5HcbkBhXLuUl0DxAIRuXldxvz6W0T5SR616SE5JK+5Tq88pRO5DyM
EC9anlpAOHutVwRyO2H4M15HAg0KxyZhWumlw8oe5vGLwCclg7ofSvk0hsUFCFpeUeST9HIba8fE
44EsgAyQbnwokSdvi0Z/UhF3OZcC4X2OCT8ksTinioDgNSznqdRo/U9A5AmQodTrZ0g/ifyVtQNy
8zxrNq41XtK9/gk5GUpVAqF/6uBDYEfaynBy/5ZT/Ku9yX/FUvTCeLT/Va0ZrN2pO+n/Qt8ROnW8
ZR4SeMDDPCKoZt7byfyP/55/L3/+uYt58w/4R4tl/LWmLbH7ELS9kBrxR/+jxfL+YsOpkxgqTJ09
jEAS8c+uRuh/OQ74QZLoKGCMZwHXP7sax/sLGxoCCopm9H1sSP7NruZ0T69TKq6+JJ02Gxao5+iv
P1RJCAQbIyFMNiCMmKdwGKZD1wtGzi3Ae5sl9o/r9Ibc6q3DOagGKVVo4TveapH643A9KlgqsFgF
GCxB5ICh24w9yKiWLtCWd1p+oA9aq58/t2zr6a15fhZkXcv525L1x/HAd+CJd7DDytUTO01Gf+ks
BBSSuoDAoutYdcJq6Y9enJMAZSrjA9XOWvudHh+INKfLL5DSO6nIM+ZkhlsXegDDWRxpMmp+mTr5
/v2relq9cJamjtjFRtJHUNyro4BJMUwsNQGhVGWQml0FRF/UfqEny/b9Q71xQQEU4KJjX40ecH1P
/ryBLS1K1wLOEmS22x96T1Pbgk70xl2q/GAksUGbznO2PRr9wCKQ94MzfaWCWk+V0l7nsfcEr8hp
se1WBKE7kwoaxUzBhyxl3BLcYAHGGXjZNrFTAIVpB0LXdZjyl4UdM9TlHg8NuzWGUbOYsABlmZ3d
q6mKUz8aRz2B9KxF18q0l59JOMgfer2aud+/dM99h5OHwTTRm5vOevWEc1I/pJ6K19EfD39Re1uo
Gq3fgA/ceqmrXRczwI1Z1y4BSRoBIJl2IzAjHHm4y0NHjNwn3pvkQDRNDnox1I7v/7jTJsZ6XbGP
S1yJJBI54uS3zYnblzUdQGTodFanRpIAMnQMr8LRTxg6EemATJ4B/Xz2/oHfWBE4sGOsSmJCs91T
BR+kQgbAlgrAOdIXItXl2IxI+8tx/qmP3ef3j/bqTeHcGEiZhodrDFfnyWnCAMDjAPgmQCfv7Eqz
9a6xEhYbcm6qD/Rur1799VCMKTDVCRcd2smrb4SiAyujbEJgqj2NYfVpGJvig/OhuH25vnAQKmKH
kpiAcOYdL19HRdNXtHFoB3OP72Ex+mab2u1Pz2kTnCst8AQlhw+WgFd3bD2mrXM0ThAz7frP/1hT
NQN559imTjAij7ueyry5HO0wDrwM2blbGt3d+/fslButr/W+6bC80do00VuevPNFxmipERwwAXZL
DVFmPkaGJDBsl6bbkn3rxmg+H0QDDpKX6lCUnbUl4Sn7YDF/+4fw8KD+RLbMrX155o6YimV2NTtw
lKYO0PyaSxTD1nbKw4Q89Lo40wYN5FGX0/h25ubYZtO6LeWj+v4leX3bDVsQ7IytBhn+KyexqGuI
tAUkG/xv9YZs6XBf2ZBtCT5Hiw8XLiNu86Ol99USQaylwL/ssUFCxnmKeRfgS5aMTktgagO2Rxc/
HXhE5DrMzYmNj7fWZJf7SFt/g4slrphZlGnq7KxYwT4K0/IwTg3dAmldWQ1zZA9NTEAzu//ggXnj
6qB9hmiOaxvLtzxZUrAolUJDpxAMAxHCIlc3kRUWt3ktvlV9Qvulyd34g2O++i7SrbF1snnXi0OP
9ORFtEUShS6a56DKmuZ87HTQ2A4taIw34Z0ezz8qjQfFc5twRzrkhznMb9wb5HmsNDwTNKhOxcHC
rGLaMS4Xl9EGl9lt7p2iBqYE2znocmvYJblmEPqdeUFoVkXQp3a1X3SPbEZhO1tn7swdLE84ghMf
ckgHw5awn37j0dEK3n9437xUEmc9L5AQdK5fvkXLUtVJTqBdQLsESe6ktVcKQEpgjIhbIW0eG8a4
RZf/YquY/d18pe6AR/DG/vPN6+TxWPC9gcDpnLzBMvESAGrcpr7vhisChWPg4kt7xhg42kRGlO1I
rS3vZqe2Pjjr118eHpA/jnyyanb1MjBLhCkyTBC0QFni3ivHdKuVywdjoLcefz5ygu8B204KmpfX
t6kcOPEKIsysV/22aWu2EzMRLZFhACtFWXIWkk/5wdfurZv650FPTs+bhNeXkoNC6Sz2mA3koQzL
H0q3r0WNcdDNliYAHSnPVVz/2y0E7x5sDp3yiqEEM5+XJzwMq6oq5H0n89liEti0FwRvlDiR7XFX
oiH44CF661Y6TJYY+pAQTgXx8ngLPJW8QeAc2ChxfGKhSJjMxBNOE++jLeP6019sGddTW6tDus0m
r/dJvaQhT0K27OgBLJk+SDJ4RWU5NpQuwHg8Jrt+Iyq5R6VdBiR4Qi/zBrkt9dj84Bob9lu/hL6r
AIdhSKq3lyeNf6aoypie0OpY3Vhj7UBikS7UuSzfYt10P2nDSB8agARZhzrgzqUp6XV28Scrq3Q0
h/18VlEpH99fTYz1EpxeIgG/A7wGfiLTOrn78TLYCeZFZnyIpTdxbB5bt77BnQc1I1RIKchlO8ZY
9fG7hKG/tE1L048lsIS5uX3/x7z16jGGQEXKIIkF7uR2mfkg0PWM8HylMe7YbEfbmvjBQ0ru1Q1I
i2gNceg+eEjeevVYiyHU6OTbkCLz8s6IYYylHA0jKFJBRWGP7kHQltZ6Dy0Duqlt6UwwHdsBAnzT
Z/v3T/k5hPz0+ksKMhvP6fr9O7n+bgJhI2dgEkTkGh5NqsMLQ9fEzp7cgoZpHm+dHFd5udZokZza
M7Rk8xX/mvLzwkOJYGH7HetcHGnP1j6x7+kHa9Nb76t0DH4c40QccScXCORaS9NzMIK0xLkKdTrZ
2WsgbIdd+gP75foWnF4MV2JbWQ/GGnGy9hLQJjrgVryvkDR/jR4TxVzmvd+M1QQsBFLw+1f/9ffM
ZF1gYyZ5KZ1XTrqJ1Z8ICWlgrse6TMRB7ettOR/DFoWy2RiXnihBLRjRl/eP+3o14LjrzoArCjzz
tLixQ1M0CmxyABwpuY08vfJHUrU+eLZeP9kcxbMYb9vM9bh7L59ss9Fq4kMdA7WjI6/dWpCmag2Z
H+dkGITZsnZf4wLXBcb92XU/WOZf38v16Oz12dixpzq9l8O4InQJBwo8LSYIgukjgSJudA880Aqi
Bj3U+9f09eJhwhCUtEdo5Aj+8vJsJ4O0zxqhHz4UNtNMUEgmVSX27BxQQeIU0VZ1iX14/6Bv3Ug6
j2sxQUPuVZaSFQL+TNeDEmg3XUbs2rAG5cO/fgNZGgjcwr5GwBgSkJenNjhW5HblQIQVJcIWBpzc
Lg2atTR3VfD+Cb1+2ddDydXHuu4HTr+YFkEpodlwQnGNh8oo6nE/K70PmI3862YmH2ZaUA5ZTWwn
4Uq9PKsuGgcQ6osZjLpSO2w7T/EYRkEiehpgCwSJ/40z8+hZrC46m0Hvy8Nh2MD94pQEH6QMCbuG
EpRg8cg3M/7y/qHeqHRRXay3S6yTeLzkL49lqiZrLWc0g7kcst2E72kbuxpbSgMYwDIVM0JMT17j
6auDCIriRoCzQAulMSb+L/6U0yVVqyEj9xV5JaQVBRCjXT/i871Db7lAqivnoI8YwfB5TL66bBSC
Gr+Rb7St88FFeev9lKiKqO9YE9AJvbwmTDPX2do6B5vN9OACrZ/NTyrGE+EY4/+k7kyWHDeybfsr
z94cMvTN4N0BCILBIKPJzIjsJrBslOh7R/v1byGkujeIZAVMNbtWJrOqklIAAXeH+zl7r410Liy2
ps21FYgPu2LyFwKf9U5eChV4VhTNcNkb8j5NiEdqsXN5chV9CPCObXxMrv1ABBQG0h5q5rz8yx9o
Y21SYvINvG6K46Mm4+DIoYLRkS9w8Uk9B4p4K+rs2geMPTTFUGIAEVGtHmpsKmlB/Wr5kEzEfJdS
dauqUX8oNb15R3MCi48SyQeIv3/3uv7tUfDqw8XfxtdFZqumLXf2qoxVRxp61CpRvaRScYl2qPhy
wCheF+EA4WVuzalrCxPkLWoAizJPW1d/BzEmOjHsCmXxNtlreWdgwSiAopNqsrEGalfeJAcGdgQ4
/SlIrJGFWiCrA+R35kyLLagS9VEQV+BqWCo8GrILv73ySYo4Opni3E2V7Jwb1X6W7UpiVySXdP2J
PTLDQXcjPoHIAkzCxI3K1+YxuRnULDjIWWkCBoqfZYQYNzKG6GdI19EprgSaSoF9vpDt4RCU8H/a
zKFX0FIsgnBLCEoSgf0g8wqTHS1iJP62G2pK57+9clx54ApCNZPDiqxbiA8vX3DfF2o6jwytaEAG
aIIwfkeVg3yPOpw3Zs4qxtGiREme5P9ca10+h2cuV2GE9bpvNQkHFPasWcE5gI4HBU4yNp4zt8Kv
NEmnT6wZfg/sy0+SNDtSRazdpNa6QyYqAF1NX5zqaXEx1L258UiujHlu06ShyEMxLHn1SIJMbdKq
4qwEjEq5JRn6qUmb9CNqUI31HTjzxuJ99Xq2zEefoxl27NX18NFI6bBs4JyuD97l8iBu2sAx/KbL
NR/0QrrxHq6+ciqTBmUPfuVaxodaxHaEKSleC/b3DnlKtYOPZe0xkI4bc+xl8b3c6tOHMsm+pCTK
8ctYfSIlPRmkZCmz5E0uPiL9RKAUzZoEu7cfljxAmEPpaFmPjpDfk0nVewYG+xstkJz7OKurzxXQ
vKhW/0y6FuDwSOQ4Aifd1HeEieQMEyTr2m1VjUQsB4C3qMmJvYPDw5NGR2BWsZQRnVY+0qXBTD4Y
uxG4u4pZtZgLBDiV9VEWJMvt0HQYt4FUE4WiSNC1XAKbh8fRiZtbJ8PJS59J6z7UFtUSl4qpdR+y
J9f9Ys6ihyxTIc5loWp+MzJtJKrE0JTeG/A5AxZGoUF+maViEOAr1eFQmUJ4bIaVii/QB9JfChlq
9Ca6kIAnHTMBMfX2J6I9hvdGonb3VmFOn3M173uXZawBe9aVKt90oX7KOfVkvjMYmAC0oGoXE1oi
vhJjVH+QJ0PxoQ7zx1ol0++hdFdfIJQp70XHXs8d5mBPPWiW9wXELALCTcATuxxF2s/Q6NBQUK8P
cCXoOtOUyHT9gOxO34q7vLYGczaSOQuS7vp7a4Y9hNXVLaVGOjIYAs3PddbFe62rASWbKVh7utMb
8+3a+AdwynRDDilzgcslD/K4bOcG10SNjxORketqWHf27Zi2G+P/6qU0Kh0me1G2VasPt1HXAfIf
PC9lx1JSVEQSRkVXfp5nXs7bC/mVEoPKqUGzEHPTdOL3Xf4sNZKLrkMI7LUYbjACCRCTeaTeVKFD
NI3VPQhsJ7tKtmvfwUawb7QJ0ByFv9uJDSLRddmwrzOyB8Eji0Ogds7h7Tu89q5BGuiLyoAqiLOs
g6/2ErPdopaaRtkLwrz0yJzJdlS/iQwVAspLkJLtkmzxNK5U5NRFNiKzkLOvoCVzedGBTPARp77i
FVpKu3tm7dln+kT6U9FXP/IsMbFUa0n6bNghuDed9K3nPrHHj8QwBB8wSBnImdKufMQZrRQbm2V1
ef+r5RHFLSUuQ2ZvRWf58u5yVYi6UgLZS8HchlBHRyJTSoyMvRtpo33qBoXYG07zOkATDV2EBIsW
fKFWo3GCrPm5iKrml0HQ0Bm7dwVgv9Xl+3nE5cFJrP0SIYV/VyFaxVnDRuV7LbXW81jF+s9uMSht
/JwrHzLMBBS3WOdZ/bTVYg9Um7g4Is88iGWWb8XT17bq9N1IXqHvQJv85+MJHAlWAp1+p0Pt6vLh
8ZxJsMtnXm0r63uAmyBcQzmkiRaZZLtZ8WJt25J2XJnRVE9p6KqsWXzSlr//ahBDYOvrgqQCmopx
SL22RDKL2OQoOr3evz1frhRtOURR5kANxRacRt3ltSzMYj0UB8VDEpN54RRWRF/x6bAGobiapAae
VbYwPVHveRAhT+MgFz5CyOQrlpVx4+VeKTO9nOg41Omcdte7lKQdHChCGRtFCG2sMWTAECc331ZY
Z91EHorTi0PTjIbYI65LbFz+d10I7BldRtbOSXsRC6mXD4PcL0PFD8rJoDGtn7nSxR9mfTZO7SJL
dHJDe5cKnFhRmjfPtp12H8j/omUlYCXAPBjcShSja8Qmp5hWnjYW32sjn+n7IrdBzrAeivPoZEFS
UvuS8lo5VHICVA4Ul2RHt1mYTBsfsGuFBxRxClONI5mCGePyWTh5g1FjoqaC+Q1XlwlMKa3m+hDL
eQvRkBiQijqSawnNlSiFFLWie1Qjw42v2zKfV6sXQp1FMEa9BfXB6pWoRkWCKi0EL1xmONgsrNUD
TNW3p8GVgbdYafiqGVDmkcFc/lg4wb3SZhi1jcxUiOJTJ1D/ExiIHhccgp3CS8GEEVMYh8euRgj7
zy+v0DAgvcSBx7ZuGtMpirJ+Isph7qnKBTPC8UIuLS8h9cnX+wz6BibWXZLVqKMt6fHtq18b9ktl
iaMZAm+Q1KtnvASNyHFHpS4OZtPN6sw8dXLveLiMc1/0NtBgugKUI0d7b5NH4BtgqQjT4miZDGa0
L7H1kppkvMfKXm08mmWYrd8/Xxk+q1S32UitFuCYEGgSrTTVm6yq96JZVR4btidH8mQYkBrS/wnb
58ZCcO2idFEQQDL8KQGvFsWxU5FCmaTggq4GQpfea10x+yAn4htCwq3TJLaaesu/cf0z2eay5nE+
UyhzXw7ABN93P8LIpi6rOYvBNvFVWLTekDf1GXqbtrQXsVtrUX6YJ+DPPXlNT6nTfMscgmkwyjYb
D/7KcqMZqMGRb6DcoOp1eUdZDq+5rCsiPMa4+SBZZneQ+gq7cWMe1JzkubcH4ZVvHsdhyA8m52JK
xis9WBpS8NIyYvdihXSZpDI4I3XsJU0HZMzbl/qNekiNQEOvu6DbkNui17r8aQbzLQudTPNoH4sT
KRb0TCKR7IZRISS7R8VeDq2xSxqJanU+k38YmcXGan5tiLEjQ7fJA15Mg5f3QBxv2+JcYcoD+2De
l4QvguQqQAdh5k7wsSTl97d/99VLolRadClMqHXdK1Hichx1uO7GHIl7wMYZ2xgwH05olx6ilomQ
5wEPzNtXvbq6sLIsQlEUwIhVL38pxinYq0rAQEq14AgNoNqnY2ee6mCaDzZkZyAppb3njeEEDkRi
+zNCOjckJcnD8eTs5UQ394NmEZFk8YLevr1rw5yvPQsfX37E5/rl3RHFaOttHmmeTgbe3nbA1VgV
0ZETFf69nozO1kxf/oXrmY5oDS+cuui91/okhgIRa6n68hbso5JSFzATJfUDu6wOeCP+JB5zvE3D
PHyo0rI9BjkLQtXbxV0xGgOAECjedTEc334M16YfLQZLoc+G/Hy95TSqoSs4FCPHRLQ4A/M4oJ2b
PGFpxcYDvzYK2d8hMrXQxaAHv3zgodPGcYxWD/NoCOtPz1JqvLN1EDoer1oY8inU4i3Nz7WLouSh
V7Nos/T19z1BohyHutA9iZyg/TSGh1k0qe8oCikHdvmEROnpnz9QdG8EqlPhY+yvxtVI3ERSNInO
PsLKdkOt0+8GEUCyVTxvLJ3KldI9X0e6eQqBK1giV6dyaGGhoTQDkaWprH0FYxHfGLJz6sBtETrd
sbDlTryPOHIeGitTdyPF43NRTDJGxk6c9CSb0WhL1bFiY7svyPtE9EttmoCrjaX32j6LDSUKfEdm
oV9vdBLCINK0FWRWEbJEWzz8RtZecxs1DW79PsV9aMw9jPlI2SOOUzeufvU5cWrULVZ/Hajq5dAD
yVd0YRnq7CWn3s8Ea27Xyv37sWurA9VF+Q44/RPmzOk/mF0OZyuGII0VmoaXFwbz3cVGkHHhCO5n
AzvrZI34pzk4iP/kUmA9Lc7GSMmt1bjTSy2McCaiNQyKZmfLfY67UJ32NkDD/dtD/KX3uF7KKCcy
8qgELcaV1c+yM9wOI3XFUkvae6XqOsTp7bx3JOV7ZBf13Rg5yS3BzD/oqKnsYAxyDGYHNNasoivs
iCmX5IPTtulOLTQ8BKy7Cnk5LoEK2OibbDiFfC4OoZmTwhyBAJWkWt/4FdeWBgeBHlYeFiVify9/
xNRIcIiINlj67hDimhz5bKHXt7VVN0uwKCEkIy7Qtx/dtS0IItVFJEWFcFHMXV5VAxuXFu3Ao6u7
+JSycrl5gGZkhEzhNTRUia/RP8KABHtXiuy05P1szIYrSz6LEzQvxCp0BtaMiohuV5BajJRKGloE
SXn1UNnWlxig4fk/+bXg8dlrccihzXf5a6nsOuTeqrqnhD3aW0AtVJjHXymZbb6ZluJgdWO3k3OM
uZopwVTEfb4xL64VOjjaU0xh96ez9Kzes6Gj/pYD3jNmjvSIEEcjGLS03d4YhhtGn41hs459U0+l
c4mTlRBAw0HtB+osj0NtY/t3/XaWMWfjZF+0hZePhKjFSIpTzsxROVQ7TYCejpWSsFtVGF7BPsA1
+n72NXZs+4Ga6zHTwO1UQEcgWMryxhu6sgtCYyDzQeYbwv2s7iZW5kASwHs9wsm706ywQM2Eed8Z
EhmlRNtsiLOuDT1EKEsrCmsABobVj48ywwjJfcHjYhmurUrpkeQDjpTUADYe9NVL0WZbum0qk3z1
y9rQwqOvNrrXYIt3S8ABJ8sgvJy8xK0httz1ajl8sQj+61LLQ35VtiuGDMxnyYRKSgCt8KrlvdpC
29+YTMtA/e0yS0XmRfQCB/7yMhbcrdYe2KpNxSS+mRSCdih+UvzYjnxs+5RVUlGKI5ScAuM08bPE
gI8fgbs2+1ZkmKm7NNlazpZT+G/3xLgBjs2qRlP98p6gALT1uHzgyEMA4rooByOtomSgNjUZiHnz
IyZtwRVzMd8N2HCOUdNGh2QQ6v7tp3NtIFPPx4zBMsP0Wt2IMeH3asplWpE/SE+uTu44UWeuWaAS
KaPU2NrOLwv1b7+cY/sCt1DYWa4uWGlGYNQj5qJKfoTLObhGMX4NpcE4dBM8ulLkM/xPI7X3uNnr
u6GJHD8G7fQxaoZoY1pd/fE4cxCMvLQjVvvAKi4NkuVbBuDcxTsnMOdDm9W1V5Po4huR1f0dj/hv
lRtXvp20gWh8LAaC5SR9+dqrRJCuXdccYgEJu8UAQrutZlCbZfmF6mBCSD3w17ff8LUJ/SLABinO
lF4bB6SpL6u27DWPZLfwNs+A62AsJd8srre+0i/fpfXLxebECs1spRS6WjwsHUIhOFlEhlSB95AJ
4X9U7bhn/SKPqyDCxSypUTupcLxyYr+adbkCjZ5c6kaSa4+CdrhXU8W6NURVHYuizs+2jgGSONbJ
T+tC8mjKA+gEXXQzRMaEtX3QAAhl5aE2ljzqEbRGJFn1A+iKzicwV0WrYm0V2a5sjHXaG7iuly7p
b2eymczjpNNnDcFjTjQzpWaPQATzUFNg8qpMUGZOo+lIFq/YWM2uDVn24lhRYQ2gDFuNIGxLjt3o
kY6wFL5sV5XtY2hKpdupWPQpYcj/wRSBQAO/gBYhzeDV9dLetGJVr1kfWmvaqfFoElwTou8EReiW
RLTdvD1arz3Z19dbTUmtkmcjQk6N/agbyXtvIHRL0RkxDuQEfUjvu4YE3VKZmvu3L7ycZdZDd6ml
8ZeFDWl94o2MhDaZjAADfXD6yzYK+zaZ2NHa8zQ8065N73JG0y6GHglp1tnSdF3rFGOApmwPagxN
9FqXDHpFylNODt6ckKMkB2X8JWAbfltmzniMCnvYiVYVNzlxev6gCxVsVV9/iydkZ1bRnEEdQkQZ
SDIaiCa/7+O02HgzV+9wcdlyVqLoz2O6XLwSJWHMTzVQXh0VIejonxqgxD1bCEJBFgF8ZdkDGX9J
jiZtVH1bLImTZSafW9Vs3GGykrsBOMW9HJrtvmej/eHtV3itBQPHjOMqrUBudK1zVFqpJsoHymFB
NHThjnNGkGiu/oxnbfKHBu4H4g/7Uxampq9JlIFNy8zA/0TNxlf12mDC8OnQ+V/CWdbroJEKgBjg
Nz1dWcB1SAV3uZTqR3sOQvDRpnnoevBI7CCJGhvpHr79IK4t+a8vv9pY5ZHRTCEZUN44tvpzQJUC
YwtFTMD48vPbl3oRG67nDf6gl7VBhq+27jf0iewYUYkwK4XKPahTvu8GGcO1bpTHDvfK+9BW2zP8
loJ9TjIdgDGDIbb56o1FYLznNPMzV5MPDsfJW7Sahmcoo/WZfSFy3UIy7mkBTd+kzEQyn5jBLtc1
SOwEdp6BLytf5CJT9krRZmwi4YEbRloexiV7s1bD4hzQHfWBJdh+XeTamSxR+dbo1NrvMoBQxO4O
u7cfx0t7bf04yN2lZsxchZyw+gLyLPRC6dBK8rFa0sIw+2Lcs5AAE4EKFEA791Vn3ar5VN8l/VwR
ylkNpzkW5i7W9PmhtJJ+T3updLXaApZcdfPHGh7vQ9hVxUEzk4Jpnkx/zimSWqO3thor14YOJhBl
2RPxJV/LAalFDYqa2wCfAm59yqPmgN46PdDyaDY+Lct68dujoneMRxqZIybpy/XE0EEDdT1dtClP
U58eDxkuSZffV1TyXWvsCm/Cr3v39gu6+vtYIRR6lpYKevDyoqAKckXv6NIYVtb5Wm/kH4fB+qYg
F9s4Il67ErKL5Z0uCRTrM7ySWxygJK7UNIM4olm/DeBTP6aWtrUnuHol+tx0QhGbIdy6/E2YXWp8
uizMg8iqo5pDu8LJFexV+I0b4/vqpSAb0pmgUsvadnmpuaZch5COd6aDMTbNmuTMli1QHNn1xknh
yvDAo0OPFTcE1jBz9bnJJ4MqZ0AbpGlDcSQjMjwYJPPtkKjivU5pqE7SZqvryu8z6C1R5mHyY9tZ
PUpHb0PQTo7qmYPt7KtQz1BjkW2hZ85WafdaNZDmDh08NCuQcuzVytkCGXGCiU5K7zTFYTIRVcZo
R/ZyJJt3Uqw1+xE/uC9JzfA1iQDsRvbCKrCj1MOq0h6krKQI7ITIGUGFeHy1DX+uJfts9aH8vlQT
FWm0Vv5ZqYLqRBYUgGnL8BC31de359S1nQF6GFpztD8Jp1p/7pRKjf9SWuA6KmGylb1bSW14bjKy
EvugYnfcJQv0PUv8Op2mgznKZMZkebkLKhiD8pAIYlEH7a7tC5O0GbP8+PYtLuNytdaY1LGYhoi6
OHkuH+xXpQYqWSQJQ9322gkJtW6NzW0SycE/n/KvrvLbRLQBxA5yyezoyki6hcqZ7HT4AjdpBJH/
7R90ZYfBuKHhvJAsGLGrY3Q2UG0TnOeRPBj4v620P7R1V6EBspx9DL/9HfvZ5L1TaNURPW6+MTmv
zBOqKfSdET8sOoPV2JW7iXE9AUEYmybm58bJ7ayLH9LQtIe3f+jVK7EthxlFvw2m1OWbU4SGhmRR
8URlWH4oNWs4NF1E4Rzy6V/P9B8xxP7XhS0uD+QNcmksum9F/Odr4hda1H9xS1WT4EQDyS0NVj4f
LxCtvwhfqvwHrWc8NSxNfOBxi/034csw/1g+aBB36MdSxllKtf8ifGl/4L9hfoHbXf6G8U8AXy8I
mNeTloWEkif+BLYI3MJLG+/VpMU/mWVhZVSeZS1rSFUoZHWwTVS/SXYoUq/M++lTVkX9UzOOXzO5
DXbyHAPGRp/HrnBSIqv1UkPkp74FXIQJMbcI2yklW9qrPf3yPSEGvfNYoAZrT+OoSBMfG3PcWHs4
Ja9WH/wDi9De5lxJAQYpweUYtlt2z7PUQBMc5si5mcM66g72HOnzbT2AcCTIKot/xmrjnKxcrv+M
K0QQC7qvhblZxRD3G4vdoQtxvY48WIjhs8ib+NEM9JxkqbLLTiOSf8pHYyjey6EgK5rqjBkfR2Oy
U7+GuwhW3Laz8AZhyljfcJScaneQZeAR5IyFkTvVZfY5YOt+O+Q9pBG7HZII300yqI9OOOQfdbIh
LNdp5azZRTNgUDek0fKjsqO83w8hIVFelE341FkCQV42saCUlYzYqkGywsAhz8fOibqY+jTiNKQp
tdvjXbV2NBAmivmgwB4jTSCycIjDgktp4ZjzCeoaSIXhJZ9H3DbvTDsDsBlaoPj3CDScgdgSYGiu
yE2lvTEdKol+Zw/Nuehgjt4aRhFUBwWUuMphL6t+2rFFq2p2jFPS2PkO+XHRHDOjb74kVtJAvE/Y
aNzQNqsb144UKAm4fOcbiknhF2MexCPCF5gkGaR88jZsu7+34RQprtzBToQvM0vmXsksOXSrPBhn
bEMhHgMzUJKHPO412idOMf8MRIOOJI8G7Rd2RfivyFmGJyXremmXaZH6Z6jW5GJFhHPgx5SSe0L8
EvWhHAv1zGkAc1OelcyAgTvOtbCROXsTVYFpfpifUi3UhveWGQoQAm0+af5YG+2DnMeOcEnntqif
aMS6eKSEG2e7BdOzi+jskNJHWDxEdY5uH4tStX/EA6quHZF5EbFmxG0osEgZn1gUaXeTAO0QXWKm
ChrfuIkwwTlFMz7MRTQITyrkBJlO0tv6WSKp0zkgku6bU90k8y+QroxmolsUfSenTtn6jEQ5c7O2
I8xM74fo21AR77JfEIRfJlOY/D19JtK46NMygAdSDaE3JIb+QRX9AfKDCeE0nRCJWOMwdC4JLebs
zjIBKr48BWi04xjCJ+OPHHQoJsZB0js5JbpEKpNdNgfDJ0xAzUAanN09OtCvCNLqhfgUJApRgto4
D0+a2iafk6y0TDe2x+GrXpNn4EaSVI1uVTSdSnZPYUZHcJdyC1m5qn5Jdaf86EgcrHYzCTBkApW2
fQhnO/tVGJO4y620fDLVfpe2XYBEjTWEAGIm8UkOmuF7HoXmrZHryXxAcUTCrG1/EZZttzdzNJFq
I2pediQx+mgRiB9ZJVfO0SFwfWZ+S317qxIuiPVAroJmb1mF8n3qkl45SG1tf3a6rifYIMJNAyqn
ylHKOJjiSGoYrb1oUxK1kiAChqoYAaagTgqgAKW9ok3HqcGI5dZ0MFikFMn61XaZkhwB40SeHZll
7HcSaux9a3S27clNs9jnWLuLXSSrpKa3ZEaQMuaE6KQbPWu/q0bafjKKkKgDLZODW+JX6vSQA1om
CU3TRen1JMq3ZF4p6pOQUibzZNLk84oZ5v+OsDoQoySDTd9TVBAIQscMnIiqh+9KTWlTerWtRZGd
qJaCUOwhKfe93ugopCUGDX7gRnxKWVqdXarGunCjoBuLHUwSEspE3A/aiRQF+Ncx4qaQ/x0QfRKk
n4j8kibfHLNeI5irzg236rLwfeSIpEeLF5OgoLR2UZwcearYvRsiIDujdiBujZhVjV1JfCioD6I4
Io5SSqw8hoGiExqSx8TXyYqSl3R7K7irBeUiyxcp6F4f6lR4HzdzLW6khtxFt7MGy8a5l+IPctAA
fFPVJnqyNUAruyJLzZ+4RvRxL/dZ359NFvT8pxlH8468PVw2lKSEysU0HW5xozrzrSTFCMsIwqXf
WKnFdAoH1c4X4934jWg15S4eRQVZNhj0H9QzVeIQbFu4U+CwZBF91BK15gj1g4Od/IRZY3qOJo3k
mRQB37uyLe0HQnygZAdj+wstkfp96Iux8QlKNoDokriHK6yFQ+zimQGzFEka018Egki4jIW744MV
hQ9JbvGpKDGL6i6+OZ1cnyVP0a5E+216SVksOqclrf4lfbGBKT3tYmGJ5/gln3F8yWps+yW3MXjJ
cCxf8hwRughYwkvK4/SS+Ki+pD8Gg5H+iJBKjSh97C4B39AGiWfXmf5Ep45/OssR/t6KbtJI4GJ+
PJoaYETXCCWTVI1hIl5FUkUHSaQyejwhDDHPGgYscMjIWkzY1BHTs9qUzuPQCPE05nIkvEIMwSPg
FyVBuxshRVJqEnr2L1vCf7TvvYt/NDz7X2LNvKW39aOspiYOI/Ff/9t2x9iM3todf+i/Zd+/NT9f
745f/shf/FtN+4NvH40eAC+o7142un/zb+U/qOrSwAOjgNyXgvN/745t+Q/OY/RSF4OliZmNk9vf
u2NL/0Ojs8DnSHeoePEH/8n2+PIEyKcAhgmIDwSImOyXO7zcVJIk0c1pK7PPhW79oJT2NLuWxDbQ
Lcfcsc9KDY3M79pQIrI4ljNxlvpcsT69emCPf+3G/0/R5Y8lqW/t//u/K//wX7exmKSIRuZQwInz
8jYKrPGtM+XcBtz3dBegv3COpU1Onduzf/hK3pzKPtCqss9dbYIf7xoHtmtipsy8rqqDB+pMln7E
i21pOz0K21szbYgPlqe6T/iDehE+btzz5X4cpi6qRoREyoLa4D2+mNBfHSySZHaUwiy1vR2BP5C1
YjrEAXlkpSlXpz5UgWCkQfSerAQoZ11iHnOZ+LMETeIp7M3WbRIiQF0rCuwtVfeqhfHXrXFvFNLp
1aH1WG791a11Mo9OkRRtbwxKfrImEznCFCb7MdJ6vxXzu2SOtWPRqq03I1u4iWej8TKlw3v29kO6
bMT9fSPYkRcsIKCQdaE0Hep6UupI3+sz3FE8eEHx56L9eiQaYvCD2uZrA6Rqxk4wBRtVxqW09z8H
v7+vTW2W/ionP04Ilw+hCfBXodrg/UDbl92xH0N25l0i+2lvY+W1iafMSHZlB/D2j772+EHrIQyl
7kio4rqU2nZNIA92pe2LMCTGEr9y7Uq4LW5am/MBcu+8gZVPm6vBxPh+6IghmLoxfwdKzdnCsK40
b8tjgAlH69XmGEzxal0BNdmYGDOu0r1aITbCTiGRwJgoGqpY6mzUfjjClsltk6iLaZ+NyLdKmRVt
Z1boRDcezO+vxFwMrMwZ0IYsYatpPuhmMQdp66CL1NG9631b+xZB7Xdhh/TaxRgQfIlpcO7Cocru
Yz2Ynnsprp96Q/Yzs5BrV+2n6kujj9J5TECaTZjVbupZBBsL0u/j9mVdVPAeomACgHQ5dgShz2Es
D86ePHi+tiPVM4SUY3UWTXgH/iG71ztd/zBNVbjVIF1KURfDFuMVlWMKY0trXlm7YMp6DvqmbmPf
nmnsKWo1sR8iZTZxB6mSv8R5q35Sumz+lTrReDOWdnTCXhD7qW2Jjd7Ki27n4l4WcQDuVcYQxWD7
ZaC/XkeSMJHHKRz9GvF4z+Zo5EA0EV0fnYWWze/R6RXTrcoK/TBPuq0enb5uOzKTR9vxhK3M71DC
aPGJTqrSf1KAA5VFaMDYaOaE0wzQkd7X5Ek5SxCSpn2p5qM4tEXJtk23soyt9DSyid0YhcvLu/xV
1iI8ZXaSjUVtYNW9STKwBrGSkgNsCHHTd0N3oxQFcvHF4NjXpebjmZg4JqrJj5HQtBtbGfutNXq5
yPomMLaCLUP9sfyXyxHGkoyttxw7dFoVJ/xWUDlxezkBWSYwpOSZfnj7Z195mXxckcWri+GUbcPq
ilrXjJUyOZ0/6tPwRdbK0k8FO09VzgiaqIk83BFrM54Bm1VnpzLk24lu7y3eTOsdOTM/W3XMPvaz
Wbv4E5OPVQndz+qNU6TQnt9FeZujf89gIcEgL3V4BRCZTU2yfrz9O1YIdBa0ZZOA755dFQsJQqjL
J6dJmk45Kuh9gSMahaEuiz0urfazLoX1qVR644bMxohkl7C6qcif8MBeWx+Gtno36U3lO7DwXDLo
zPfIi5q9QVSsW6ea/RCkWs9ZxbQ2vgcvQvPLdw0lgDVvWfsgja0p1ZxjKE6JZvDtulkijIAF43Xq
HkDxT8QB4eRXmTDHzlBzwouGHw4Z5mf8xwQIhTURHzP8xLNNNupTaZviQS21zhOSlkvuGMzTp7kc
dVefi/EhGcXzwhw5EsN5J2lJQsaHxSdWlvr+flTmdGMP9PsgXqYR3TrkGdQk1+uDKuzappfc+0En
T+eWyPJ9r/XlAzu5icQRPdkYw79fj3YI+zhUs2j68ZVcvnqjw1FEq2L01XEsPmtC+smmI269mjqH
HMYi3dhCXLmeTkMKJBT0qeX9XV6vqfpcGGk3+HFr6M92ZKR/SvNonQyjprY51MbGgrtiGixje2E0
0rE0Zfr/GNEvL0hDsrAxupMv1JTGrtOQGnBIzD8McVqjze+teyniu1N3Ur/XFwKK23WFQYBxKSuP
nSXCJ03o8k6IcUtStT4ovNwZkmna+mzlmFiXdzaIypHaOBh9HHzwXidH+RgGEeFfmdndj4I+Z071
4U8hsD5oatH+dbr8t5rHa5e3kUlz6kHoipz08vJlTZABuQ6TP8vp+ExHXPmKBIoCXG4LCk14WwhH
+kkZsrqNEsna+ijTp1it1gvwjLPJIjLAx7gaCFQmikWmMfhoIFuEhJ1jPDV6RWwxqd8dys/2yekL
61GE1jGOHP3YyFb/QJPbTnekM2St21WB5JpJJg5xV4TPb6+Jvz0dMkVAkNBSJ38R4+iynXn1nTY5
/A+UVDXqSPp40+hLlTcso3Om1vXnwdDIYs/r9xGzyi+yVv7w9tV/3+/Sp+E/fFOppNJjW+2W4rYu
Z81pNT+JG1V6L5Vd+TyAPhjuk5ZZReBPaSq7cDQh+LSkxyc7mnHNDTzmlCpW0op/vPVfwPwOZ5wF
rcCvWt1QGMydnIM/Zp0Y9MTtBZ3TABr03QiP6YuliHMnFfrx7cdw5SUsjE42/KjvGAzLGHr1EvJZ
D0Y4vLqfhq3GQc/plV/CMObDlJvWgXp0/sNyCuWGEDT+v1JSq62NzTIKL74z+MsgPyEZs2BN/ab+
G5fI7ag3iZUPtAnTG46PhKizIS6OuBfq24ZIt/w4IUoHp8Q/co4kuKyPmlD61isS6BcM3iAvN+bu
Ui757b7w5NHPA68BXW/1OmJzUoWidpYfUF4jNTure2MHHahAjij3c7THNgvVYuLBELVXmjl5dn2L
F7hH0XQcC7lXdqJXccQ7Sjk7fkH3n65SL8mWBwLF+EAiV4Luh3Cq4NAOKlK4gmLu353df7sGrTy1
rM7YNIg/4CQLWRPZymqaQV3MFLxj1EPSNglulmoJMdZJTckh6ilPukER6kSQaS225sCxR68sC0sG
kU1Vbj9NYhKHIQ7bB6XgT+4q7DKVp01TveUM+H0o4nJdpEmsWkAF1+d/qzRFFuc8cInij5dmkwHF
RP5Uq5lzp9LDuLFrZfpuEMwxmWrsvz0PfvtossFhg0arlbotZ+vl5l7NA50g0SCNYwt6FTSwtAj7
RzNy5HOqcHiQm6De0NyuOrzLawGPZNPbJfUWSM3axE6BoTWViIDIyCq675WkYXXjzOtJiS6fA5Bz
5T7QjeGGbyr5gMB6cUKn5VHNWIgsSeT35WylngEf66TlRnXIp7iW9uR6ACSjzfI5sirS7KaW/dUU
b9JPljLE5aTFkoLgBc0VE4Qfcfm4IqrEktzFsl8wwu+1xnGelEJrTyU4/o8Uf2s3G6Uo3wXxJM7O
ZAQ7JZyEV42VRfVIS3q/NtNwyy+8crcuDxXKzxI4ikh38e0vb/nVW2womZTVrM1+0IQZOd189ya3
pvHyHJv/n7LzaJYUSbPoL8IMLbYQhHpapNxgmZVZ4OAod8CBXz8najaT2W2VNtuurnqhcP/Evef6
Rf9p9Su7v5jNGarMd5ewz9tZhffT7kXXCXfGklqWRRK9nmv1kGyExx1Na22GWX7CVggU4xLcDy7r
zn//9f3XF47ykIMWrAwv/rcXzi/B7cKFnQop8ywpgaeSQdLMIRv6KCy+dNPIDL9wZMf40JtjhwWw
Y77OuhPl7ar2ZgLQF6ci9adzAHhHZXSeixWP2EqItwVxbQ5eqsgHBvuHF/6fpze3FfEiCd5Aar/f
PVNmmCICKR2IF6Ptdzci5PQNB8uTI73yBZLbdGzL2PrqK229lG6l3+MeaZCx1+6xnniw//8v59aa
QkpAqIfB+beKa/IWug5q/mMYGUK7Cw86nruKax8G+qHQ4dAedBVdYxKFrr01rY/S2Vuo6+slcrfy
Dyzq/3L04pbk6SD1jU8o+P1G32Rfu61eqXBEf5JesTUYFwfzavlVcRtDuHde2ajjNI32fRmq+cPa
ICWYfb3kO7vMTNdqf+6xCmWJXuQfyvb/cgLRAWHjQLLCLffP8P//Pixu15WRssf9qIrF8h9uwAcy
2wsxPFurqnq28aKKPlmbNRFAYRkc4NbmrV9FUlIAyba1+iMRFb3zwLieWXIRhLi4YgJVWPc0O7qr
HadufxiicQIKFLBRPcpdUGYKupY/fdT/5XeIaOdWTTIc4QD47baGJtNATVucY9cldSoqV9GGkl+5
1qVVpIq03gfPpY4wS/lu8Zk8I+8Iz15S6FMjudj//Xf4TwLfr+cjFxn+GGbZsGEAVf16EIV8e9VM
Z3Cswna/1HbXPXZo1uIDWYN76k+eg7jBI/yWVS07221ioqTt57hduyMIUfs8TWZsU8zUEZ1JmSDm
rzxlp40iFXUXrWFj6c3WexTgPoVJUX8dkXb3ZT19h9xRf5FtFH789/f0W1D97XClhb25twnQwJn+
ezuh6mazGhUmR7LSnKfKabyHUJXqmLBp/bYQ55GWzTjkLvl1LDaK5KcozXe+iOGw6616nezG/VPt
+J/XEDMxMA2ccLfJ2O8zirqfJ7dh33Ik4lndq1AP99hCppSxMrl6i4PcUsr5c8Kt9Mi5sB1WirjU
Uk6Y77yVpx1J1R9e0+2b/fWb5yXFZEnQ3TAh+/0EAiU7rugwi2O/BeEnHCHiwKKof6CmB8cNK/mD
r6P2D63ef/m9MfLlt8ZejM0BJcWvv7cmqJe5jekd4OT6Jwaf7nnqZHSqdbuenKptyW0K+s9C1fXd
oO3wb+M136pg2WvsjkF/auJJPVgygXDpet1d4Orw0UpMkzY7ClvifRN9QnPm5FZtyQuA++K9X9z6
nYvmXlu7+mPs3j9Dg//7OWL0onDlXmGzBmDt96l7w0L+diXaaA9GlWToUML9MLE2eEfeABjWWkhK
Syc2EuSX2cEAVWp2k8vaTtpLAbTYbiobZCIYOz0zfOywbpUHt6u3PV/1YruPm+1ZJrXtZVVfV0eu
+cI64rR3m0KTVKOgOID/fA8ws30usNyweumajz3xPCywqyUbCQHuDrhupiGfQcHQO3ljB9eQx6RJ
J+rjmdrNN8/NDFM43arIiCys/PUr/iqCuPdGAE9em0JePa1Lky/94oxZ2DZtFodw4jHQrBauchX0
FAQQb4jD9W3zGJEFrjKU6MULH53wsrpWzU81C68+kpIHYkEuZbncLVQ5xdldtFEHwI4a31FkzdjZ
Sbl4YZCj/haua5J0480dWrPt8sB6wMTZ6Mg9F70eH304IIBkB917Wb9aes1mk4glHaNgxLu4WpJe
wdusu7mYxs9F4Q9hdgtOpVuyTF+nPeniXTbPPZd9u6mEViOc1VkH43LREqzKETB6k+IMinxEGsp7
SvRm2VenZ8eWN7Bsw0NVxrf4sbElLs1MUDBOXqPlKx8exyGscT6oointjKexmQ5Of4Px4XiBrfmH
4+/3fvDmPGTLgcKfFSpmlt+mXMMYqq7iSM9b5CrX2m7Qp0eK58UZxYO3o0pLt1UOR4dL/Apbo7nQ
Pzp/aNf/Y9bGH8AWfdu0hGw4eN5/fdBtX+06pmPMt3qYLrLBVEU2qZ3LWDyWs+lIGQ7fYm0Jpqml
umtXFZy3KLFOLEWSvJw2ZC+ILn7++4fze/f0v6+KGgfbDLuJ3xHVw8jpP+4lmiZye37KZoVOMUfq
eZlL+TkoZX/897/3H7ULJxydGhcs8dE2f/W3/mNolqoL1RJBYVqT+9oUzVXZlfwSL4ubiWDk2Sj9
7nFH1HfRe4sjzq6WW5vliPWm27sZaetq/xhuqn0l8bZ+I3lNG7SEIWCXmTNibHYknwshPL5N9tif
fk3/S/X55YCjMCQkgFrD5argzvz1m0SXFAzuLIt8cOY9zHs/UjHIqzEEQ6umGWnPVlXXAnGNhtvu
7W8jvz/0svNuJ0cTOOZhJZ/DnBqz7v3BWWhqSfQT/Reha0MsddRepqprvAyLmP0Nlg5199KJZkjH
WHX9QdjD9FF1/p2FjL49FZEJquuotcLp2fTV+lK1cY/AyZ1B0u5D1H2uwt1w8E0aOxbDO4LSy8EW
9RmD16TzvsbVny/z0u+XMpbd9JwUxaayuo2D662/xgphKwcxrCr75dLsS/sdv5MYjrWE+Z4XdBLf
o3ns5HnVtQf8PVEUjuS0z+TdgZ3wrzW0KZU6sdru94bRGEHjfF8M7dQPDgg5vTOEUd8r1WFuG+ay
op2qWqe9wtYGCrourPUQenrBo4whDqRQIhFlYEUz33x7a92jv9ZYMnrmfuY0h7cFE0qXrryQFFyu
WcjaFq7rJCaglmMi53SAriFSPv9gSBcpYnN2SMnrrpFM/O2hVu3skSu+Dydjm+LBdTnaN3vYb5+1
+1r0aLxg9nvAcYmp8P/iAIqfA4hzBHLVogWm11kJ+8baPbZ2652Zi41vvjd11rnod3oJrw6aIA0Y
1D4Zqx3WzENMWKFAs/2a1Bvb/RILK3nWdRnBWHD6xs65ioDGFZ3e3zscCybfZSCfLSAmiqJ9Iba8
M5PKhMd77E3Y6bNc66AmizeyVF7MVrjm2iI98sg/TfBCVwyG07n2d/kWqVY8UudH1XWNy+UUOars
3oTljngwV6nHdzdyZv0cRX23gBbnYsrBRlk/mpre9VISJjHm264huIVFN36wyilZjsnYdVaGlVXp
I9Pym+508ZmSTUKoO5SmW5/LDQsV/XxTIZDoNVmaKVxVMz57i5BO5omt+5DUTJfu15gP4RAVANmz
AKHbqaXRB6isyEU+DXVtlvtlaRz+YdPMiqle2RdHQunj+tjvg3xF64r22evEdgjapemetTOhcQOE
YsnMXh3gn/wam4Nr5qh86CAF1zdEp3hFZiT8tJ7jYr13tbcPb9Y+QIGVPJtkKyhMvRDezWad1i6I
IavHc8R6bG3a+n7fomLKecARqk7esMrT7jbAOZxwAerOQL/92QSDFKlt7Mq/Ep4Tskzh/z+ekwUL
deYIa/YwsI8OVEgmnX5uxUMzZ4aB7P7ET2+oSXRE5J76lVTHEmRvdAxjhZBKE4R9bq1i5FCna6HJ
M8lX4/o6zFqnWA+ViNQ9X6Rmz07i62VuLCtIi1gkb6pjjfzMgbKQCzw5a3kAHswqxrAFfYefiva8
ibU+lOWMQnVxuDcfBido2tQvKWVxRZIEd9hxiTXZVvoIv4tRDzIDbu8EmfC35A0ulA/GHL/c26SF
+QF3vud465c2QbuODPToGtlW57bw2bKhlMQ/O6pdffHdQQaQ8mQ35ose0MZajuzblOvUUhSViWMu
tlvPc46lXHxszBz/NIACPvqN6sYssHBWpDay3eBuhMbvp3Nr4iAvN4L1yLRedJf5wktQY0dt/b3o
bTPlu9frjyHrXoWXFUYy8zxr3w9LafnxCW01MClH4u14rvjFTNnsd8P0ElW80SNiFyrG1W2Ezuto
Xe/GpJF/oc+22pzAuABrmQh2/8Wehulq/IKKD824Y9i2Yep4qPy6+orFHhWPOwvOCdA2VCss1hVR
kyD7z/gMI52WcuZRZ5JtkkO5TPaUBTKeXuxxnj7sWhVTBjJmgpJCltGQT8wL3A+Jp/2/+XSD7q6l
wSLrhiLpo7X51pihRdvv0Xnqn/CICAOo9iWWuRdNk31BdyopgkWlwtcySKzigMLUuKd15dE/rVTE
mBwk8PNZDciLsf913iUsi/Vi1bWcL8089m+aOQA45XAiOW8Vlib1BjVXcyQ11SxpmexEiIzRRJEW
29qFrbJxzwTM0qZMLVWoUmZIU5S2Kl6rgxf0waFprLE8i8l24UuWM9msfhfzA6506V89hcH0alGd
Ql0lQCKfun2YTpvb+vjpB9t9bzAxirfCElzls4RQfe2xak/njtqUim2a34dEDnesn8uXDaf8km8A
HZ+bqg0/L1PUr6fGtrf5Yev1+haRAlDlGtD6/jQ1uwkzZ49c1LDa54jFQUO8C+9lRcU/ChMdpkZV
1H51r5BEjTbKjNqZimsVRq3hjhbup2qeC2Ig90R4RL4Aa86hwEyvZokKyJJRZOIUFZ5UHPqrE+XO
6g3xC7uDtT+uzpD8rOqYzyV2R0aUzIcHnVrG3zFIVA7/lWDqh8u6BOvdvixmPsS30ytVe8ktOFER
ILXebgQL/HsM35KZ2fdmkNQdGjNu5bEmnLg/TvxP3lku/pKg6K6dq3K7scdAU8mP2+DJ+g4XRwNf
JI7khmi9JenWsJm+iokIvwxYShdcoNmg/rBm7DrJ3CFrj/hYHxvEhXEWtZ5L8UOJdbdFPa0akP+5
OuxyD2wSqkPnrg+tndVnqdf1fhhidrO7BKgyiBgsUbIyYL4WzcpF2LEJoSoQDLxADIevyI6mJQsD
aSfvrayM/diyNqvu5nIOv6NdSwZW3kDDU9y9Xc0solTI1N1x+lZNflOlwezx1+jy9y+RhV8rX7DH
Llnc7zo4+PtNMO15u9zSBfjEa72F+4Qs3Fp/zGtkf4sc+VLytPC68F5sGacLA6YZ7PEpHPpmTu3e
9l4AqbozbDyrRNLHBsp5sGo7EGlYNtaD21nMy6NkXSz+RmK352Zp2uW4+j12BBHLiCCiZSsgXcQI
vqPZss41LNDjYDtt+UEwfU2Zbzbz2fi6Kh902SE5QEG/tpkz9Ngt6glVy4WZzHrp+9KdXve1G6w0
2kf/Z9RVq3Ok5rPsFyxjUZ/xvIfFsfWq6cVPWETlpG/wS6WkoDrqdhADqUaLntCp72WfVeOUXLlX
fRy14LAJV0UJu5w7u4sWYnsk6A0ll3DLgJoKN4sWRnLnAn16mRV4LV7G0TMq5fVb5ykwIzGtHOTp
Gt5sNYEc/OFQBEPsX6KucHCnWcpiIRhP1nlW8T59Y/BpP/Shtiz08z2enjLedf9ctuFM8tIQVqw1
Ha+xUx047ZJ6kOppqysLyFNvrfBtpZgYQGhdBadi8MM2t1iL1hfeYFi89nPtXhCgFfsDknp4UH68
BApZnwMXEf+P8zdDJ89c10HaFs7twcoX6bduHk0rC8pWJ91HX9gTEb/CCVueUeF9a+g6SFMhdxvl
2yp39Yivg8qyH/xyPPu6UfGhACzSH3jYyf/rk5JIljnzttYTWEEq+a3E7f9BJjFsJRe8h526Pjm7
z0mnOdPZo2ksYNYafWlqv4yfh6GriYwpCHFGylpXy1mMc1h+vnESynNguuppmlt3vOMEZw4TVe76
iHcuaa7klA+o21gR7hnRCqY+NnvpBBCJ99nc1z4P6r23M+Z4MoMv5EUQNg8HgE3DczWOVBgkU8Ru
Oq+K6F1fxJW5r5LZr+5GUZkaOTT6plOv55ACQwvrMPYbZ6rwvPaVnzyKFoEkFs2VLyOaMDH6/dHp
N3nnuDSahwWaWIS5ejD3rlPQRHAHO85DaeylYPrixd+mqu+DvNjs/kddyLKnaGzxJ3fOWB5kzQj9
bNtN8Dp6o9ufKx/BWE7DUjjnqqtavDujXcKaluvNYzEZXskahfDbtrbev9uCXLnUiArCClToKVuH
mo/QGrmyTTvHU2ajcBrT3essK4cdGOfG2QT1zlSOP0t/YfG1Sst4j7UVemeSptvv3mroSlczxAil
JsIts44wgZ+ron679ELO/SmoyPDJ1nFdSmxYvRhyyyJL5ZhYS8fMkKCe/hhHUPt8PWo/W5pCW69t
N+3ztSFteEwxeKn329NgMjxE5NPjxxw+sq8c3xx+0QL69FDLdKhXSFf401aCWUtasdSORa1TkIgC
9Lb2ptPUrwK/IBmj78Zxyr8N9sHmbpzHRrNu9LzrJKM2zG1/GMTVqhNjjmMkA2IIYhQgISeXe5AR
rdU9z/P8XBoMZ8eptbtvTq0bcSKixK4hCWzTi6GVwBxVt8EP2MqOVR7s3bPfksVv78RUdmfm3F1G
feKAZO89O/qWBLv9iIMqDvAuqvVY9rWJ35MJrd8h3gf2FRoAopsz0cemEq6b7nKtnUKdhDWUMp9j
f39foKAsFzZKxX07hGSl1C5uxUOFDFYfHWekn1Vk5sR5WM/Rkopkj+qjKPk9HIq4q77N0TAGBNwo
lRxWl3/Ha1zedBvFFTIT8Bo/xGyJj7PfLiEb5GF9Y25Xvaqxt//iV9E0eUWF1KUmKIYdw5uYqsdy
GDsQpMEif2in0md/i6SHP82iPoi2qt8OfmT0+lJQW9gH1+0nRNJtBfsgcEbHPWF5mHvcPeEU3Vd7
58Jv6EZeTr/pJcmEmzAzUBE7kSx0TXlTp1CmPnltmAwZ1wFes5rlY0DEoRu8+mi6yB1Z9phzQow4
H3HsukX7TBXU3Hd+bM3Q8a3wnFDHuQ/eNkcz1TO442cLkqZ76BdrwUsnXPM62rcUEXxhejv1XC3R
B7Y8HRHUqBExZpRWMuVeuY4e3O0tOK31PHjoFYtEnHliki8eOtC8QE7OJUDRsl8StwFb0bvwHbIR
6FL5oSpHygEXlzclZhtdq2RT28EeYQ5natN2kVNeO/3Vr5SIDgoFCccTi7xzHK17zFiYKRCOwcV/
1P3e91ktUCZlfe3t5ujrpLqzt8r+ZjBNWtlMpXNFeWSb67b20s8YOoj721iqxBUrnC0fY1eGr8nG
hF86oUGtMric+kE06OkugIXan/bBC5+osZSV+5Vj7ooo3FXu97Mjj1Unb1NfVJRhhPdlMVG2l35s
p8j9BHBo1cQzkRSMnnXawhZrLsPWJPIuGBKbMXnSzQycMQa+KF1Y8bGoTHBRJlITjIdi+VqRrCKx
cof+dpjZBIxPVZ/I/j0ZZ3LZPBklAi1LTbTpjP6aWzI2X1TScVlRY1E1dOx8D101l/Q1JTkd6TxE
RfccWxTMF1V3hXuJAOnpzNo6rhQ8sNV4XvfbkWnJse+oPuiXL6S4BAq/Yqvtj9gY1y2fDJVPvjjD
AKW2bhwD07ApvtV1zDG4khZZs3JAeH+w4qJ+444JwzOrZ3c+86siGFU6TM3urEB4NiyuJfpeWR2g
p7Ao6i1T47DWT86K4ePQ7rvzV+swlM+kve3LSzEUoiIkvFu7cy1FcMJP69WXfTW3HhF457X2cS2n
DnsTnandWT8LkxiVrf2quQZliXIgqfixZoNTJZnpGB5A1kP+chCRrz7tYSW225IRfOFKbq342AcD
veuMsLY6KjRyXE3BOk+P07wjekdXM8HA6i3xQMCVAdUUA8a5RIpu+KmTdvNx7Zv6m7c0QZveLN7l
2a3DeCFq2yZucdHCLdNKm+ozq6kpm7xw4c8n8fa+d7Jkr0DTvV5pdGYWeP1c5N2KifTAoKq6imRY
rIOYK88hinwcijQqnQqnoV3XDzh1irs6UtFwb7eKvr0YlwHeFvfGl4mFqUiHyvjfEwZ+Zd7WRTc8
+JiokeGBH9jw7dLhk7fwj/OW6eR6lySrv78MTYIqPYIt5mZ4t4vPpsVFf8cP03AeW+ESffG0aj87
wHuntOMR9Z8E2YNBVkzbbC5O2fcPNzpK/FFNbo3QI6zUVXbNgNWcSrbNkkUzCgxhtM98A0x4TnoZ
sL6supc/lyiMsEb5cf03fX3fnYah2YvHYN1YwXa98b7jLLUVsnYnfqwS/rOEgsJpODmCqIoUy2NT
pK4MrBcUgL46MTkS8OzigqJtlcZ+cHYifQ58KdThXmR5Lx2zHofquEx+ooWb3RwyQm2f66FmN7gs
kXyuhgCP+crAWNIYGmDyzT4ntE/dcqfa3WXcFUGGySGoFBNA/W0kjYR3tGVz3wga7pGlesrmG++q
FFH7E6HNfonl7HxnNoiMRRYxFjSbBCqLfgsTc6+7z9veNC5d0yaK570a3C+1WsPqEKJnHA7g2q0m
m4t2Wmnw8XZQa1laXytb31KJQv03o24TvSSewIcbxMZSrx6XU5gr5CHdUe1RDGjckDdyYCYBlNCe
d1feSt14zaDlttWD10H9PhiAP9bBEnQ4Kd+1uQQF9xeJWPGAvnzCrQ1HeFrf9MY84xpP49peh2q0
HyavF2/GG2jIdLzVtDt9smXTbrkn5aq4OUQipsLcAmkxOxyWtTj4ZUMXSVdTPZdD1LrpoOOdLBC0
Qw9+nIjxyno61MfKszvzOCQqUo92tAVBKudtoaVxxmb6NlsN8SUbxIhTX6EUx0RvfW1Dv0kRXJry
RIXYTUxEhuEBbeqWXHA91zUVg7UFx2SBB3DQUkLjd4Jp8W8ziyjOGO7twWlEbh092V2DC2fa+63i
31q38BMzzKHNR69vGbWIdhzPvON6SCF7ujov8Fkt11FagfVWF569XycXM/lZ4OROLtDh6gUcP8zC
NBY6tu6FXghmCIwxW1pwou13S0eJ6uEyptLGqTpSSbSze7LgrRYMK5JWuk8DFucLdeXENHV31ZOh
anLOpnUjBOxOQg0OZjTWX0eNcubRSM/I6xr0w2e/qaPvqIHhiVTddMs3lqPzXniqfFkK/BiZrWxN
y6CaervD5Dl1J116QQYEAA/faA+It0CNVHbmtN283QdUe592O+RuMqVXA2gKIFGkZbjzDjnW/Obg
Mzf7kuyAG6NuvUnkCyZQh5aG8IYV0Bu4vHL93jdt9d3u5/JrsdR6O8cW8IrMClvxgxHffPHN7ERH
oNYbP81k3JsU1v78hl0IcCYFXygywzfDyLdyY7QTZatuk1BbZ/4YqItbO9GnsbH3H41Qk7roIegN
Wo/Wro88z0N4KgUT8oOzTN56HpvGRHd9cpt+Mhg21YOzugsBvryr+NQtyv7JkNUvPkdj3Ydf2d1u
xT3do9+mSe3MzrHpmi5+HdAkQV1fo3X5GbpbshxcUSbewTE+wtWaX6L3vI97q7LGE8zBKea0f6wB
nTwAcGD/x3q4+QZcG7kRaTXdQa5+dJLCxKAYdk956c0acuLD4M+MTkGL7waKUYIaEgwKdbFpRRgy
He5jFYWmP+7spL+Shxg0zziFBEyZaGmiO0rJ+RBy54Bz6IR1HJmzmQCCYVGE56Ba2h+Dq4OKMJGh
m35s/TQj8DHtRvSjKhc7Qy5FX791rW5SxgBN8lAxuHopuiYc2JGh98gS1iCf/HEU231hMNWdV2ot
8lUlN4Jh0uZ/b/nBftSFMw+57dXynJAR5V7FPLHe90Tp4ryX/uxCbFe2/HsN9rrJDPLM4QgkJtzv
apFUUBGYj/sFYiVlzqJnWQbXUg8/6Kbr7bA5rvU3tzH91GDNMCcFakX7rdv59TzumPxqHuJkOAsY
A+F9p0jwZofKwD6LZNMnWSsJWz5M4aTfddfxwLadYI4qqiGO8x7CS3KoReHW2VytQ5mSGMlPuIhJ
3D5Zgg8gdYrF4IpFLR3ldjt6V6stE/4D8E+slANbHYKt9rxTDTygzWxUk2Si9ay/swI/a/3ZqL1y
6ThLr/jA/q1/Qi0yBWk1q6m5m5fBs7MWPbcg0LlJnrCNhcUN3uNamZlKBTFz5eqpcQ3/FWNlgs1A
SvW5cUbrkxk5uGDe7I05cEYXBW2Xy6HGbNnGn4ei47Ws2DmnzAK8iyXJ4c0wjnphNmsPngU8o/pI
pNtkTiTccN1shdMlXAZ47XjAYqZzXlgOxPss6zJn4KAZdOqwQediZjEj/fW3MDwwO7Rq1kRI4mG9
in4+7KFiNrcAqWkzFQhBp6Ha/gW3I1ltnrUv0bfVCfX7yNH3WTnNLeh260dIC2LyHio3IExSxuv+
cavG2LmiB64aVgqLV6OE9Wwr94ao0pd4Hqr2MA1N7JwDsfd/MWbgsxrg9vA4Tc3SHqQrBnNqWxmf
dMVmLoOkJJPThI6ZdqoXZURSaLF+1G3U/1XowLBPZWkZZV4RFWeDvlhlHU1eye46UvXBM7F/t4zD
zibWYl6WljizKeQiDYmap33276hW8dnpJQh/0gmNazbFWx/QcUgTXzFgISGBrMy+LVpUz0y6huy8
rc5c52yV4ttY1HWeJDSqLUO9yUEpwgqRwa0BerDRbtv5YJyyokQdtmMlC8AWK/+Xl7YlzieLetlU
F9PL6t6OxFLdByJRP9fGb0E/LdKSVyo3ydgCO/4N/7HNx66t4vrcLsxvmKyxRiXBzpjuqYpsdEo9
7zM8RUhY/eMtV+/EDkGAekLL1ebdVrh/1yX0I/puuQZvUnmFOBbhhHzB89v97IiZbXpqEa7RZ8ra
iHgN6Vk9mFQxgxgnlB49FdSCfJxXPvF2DYqrXge7zPUY2l8F6bQBcnKzLn+Srv1uHSYKAHHEzf1B
zBVez9/8CWVj07M5c5L3BTMlzUzlMC3BfLUtseAf7MsfpV2sbKqdSB8ZfDjHtQ/ptufdu25hDJHG
7O513vfw3PRk+HbLVH0YeGYp4Mvyi2NLwrl0n7Skpkj94d+FKLcX94uIAwxFgNnODchDBBb3m4hD
tpsMYSGtxx77ZyohwlyqCAzhFi7eRWrJEqWLVuamLO/+ICH5J4Xk178NYQbDvu+wHY7g0f0qIGFJ
tcd+0+/HJXD10xwgUSsmYLNpJxNbHkNuLDg8Ndvv+qSL2AAmDsMtPEGP8bwj5gYQDsJtQ31WQ2cH
KN1jRvt02UjkjG58jh2KbHHHRVe+aNOa9zpyzf7oiDquU+pVc0vFGhAwr04xF+wzwrak0GNEl/ty
WNSxWoo4TmFwxixYWNIEuSrWdngs5VZ9EoF/82iTtnVZrQV5+DZO5oPAnO1l3T798JAzZQx0u0+I
YOdnFh0qt+N6LZG1LAHaEz1FsK+QlsKYqmw+ar6kULxQouzjt6ouQgBME1u4FBdD/Y2gTBcYE8W2
1X1m6IwzXPuBFWVV0Dc/2r1Dn+5snv1M6D2yF9a39fJalWrZT46P7IoTuui/BmuM41j3xvqKcgV1
uV1W/swo2zc9Q1ZpMdD2msI5tss4fgFB1cd/UtzfpE3/8bWH0EZugIibrfHXr91n1sv0PcLeKa3p
yBkbpw12pIvLx597E4m4JtqX7yppvizhKH76RRsdu3J/ADjLurn1lycjeM3//iD8hzrYv/0CfXbg
OIz+sYf/+rIqZiZkwofrERHK8MhlZn9Mqno6+cBZ3npW96eRX0PKhEGRSjcX3scgNEXmIdrNXLda
SIg2rfcHudzvYlxeFI8GnxEkXdsGLfLri5rcYZzJftiOlhzKq0r6+dYpjPWl4lBMDU3nJUBx8ycX
wu3J+/UrCrDyASkFS8yt+LvDOIwmCiefZZYeGGoLpak8G189oqVHToLfmQ0a3fObNUpxHf3lE/+Z
7n+YO48dO5Is2/7KQ8094VoAr3rg4uqQZChOHJHBoLnW5urrezmrXyEZrCZfAT3oQQ6SZMRVds2O
nbP32jeFW60HYTsqgRCad0tAWx+tXU6t9OuP6l89O/Ae7LVAGfnAPiwgDTF0zhRU27HD3kxES/Uk
ipftVaMD4fuNEP4nl+WWn2Yjc8NjwMpA8fHjJ5AwZE4MAP2bdsf8U/YtrC0PFF00jGr6VV+o1dq0
1qPUbJarqlbpiBeNw3Q6XqN/92UTJMchQ7ufcCcwFT8+kyEbmskEFr2L02m4z7m6025KyUhy2zX7
+uvH+vlYcHWEkLBb9c18/HFrpjkpUVckZDI5DRdzB3ko/D6DmSA4V5eNJ0+epcuNX1IM/Oaxf9Ji
otCHRvxdGIlz/2PCXz+7MVMn1rxMzeR+KhkAuPpYGr7bF2R3WQ4pJL9+tbr+cb3jpaejrWO5wvUA
Cv/Ht1aTyerq5MZHUmYFnyCAo4RNSa2jAfxmhgJLjkcpbHVE/Je3dTBUWr2ngcUVnyuReqxck4qk
UiVkbSTdg3WrKoT/BZpCFmOQUw6wapgEGFFMrRjGBTy3EF5d15+QkRXK79wkH99DEoE0ZhIkzaH5
ZtF8cAMO+cwqahMu8Eid/+S+s1Z+hWvxM9t/dW6FNb20bovKslzY00onqVCMeXQzus0gy/Fr+dIY
6Qa3Qr2SUjG+zI7IfoNc/ldPcis88CvyH1rvH991jvq5LBlz72VdO9puKVK5PBCT56SBOsxaf8L8
JofXX3/WP32heWtYojpJcJBwXNwXPz4q8iUV9J5X75tatkc6P8BlMSTcU6PFsNf76sqw4/HQLQxP
/KnaLoyTA1eUYfTv7H7fzcl/3Wdt1QBkxf6y2Uax/3yogISip7XK+GkfayryOpis8xkkqn5l5WJ1
Lo2tl+l55c6XX/ONiLU9DrzMOXbcnfASO0wxfA9XvBHiZPTGC4JXhhhoyDrtPDYarZul6PkTtevZ
xpW8t66ZrxTrzjbcvj1OOtuZX4tETQ5638QXL0XA4dtrT9u4gZLaXZWIHJxTbrLPnQhu1eOLtdJg
C/uJ/o6/mhN8hJTOnM6cwYBHywUU0mcycce6IL7vny1QMsuLWDM1u6m7iobu3C/ruRlTzz4bZmca
1zp0QD+1MtW+CJYa1HaZ4MerFcnFGDmu/eDg8Y7DySut6RZpWzIHtC9xRnQYYfe/WR4ftwKb41bd
DBtY+imJP+6ySzHAkO9mdY/xgCgMcGNN6tP3xGYmVAeildHi/QtaS3VHjE+JoSAILIh4gQ0Jy1ed
3QnNT6t2429KgY+nHvuwDp7YhtHO8wJU9OO6xeapAl8Ty34thiQcBtFgTM35torNqfqbDYSDlF/3
16UJfAMvCoCRDQOJz+7DuVcvmVL29iD2KNecdhOAafVNXJOvUxpKs0QGpgikXBnqsDtgjdMj2dWp
e5I0CMXNMmJI2edSWOoX4Uru27OF2OiO/lty7ZXI6gLhidE852iStJdaqYr5c5ukbRG1lMlz1DR9
p0aWy4wjtCaVcr9fYCFdxTX9dows39/wGgjY9arGYgwk734WOfMkin2cT4ou+DEr1x5lKubl0Pdm
sT44GvJvf2rJe/BNgCbawcu9am8qWNrCbTz67Gmx+z7UMV0UoTmA7ARdOQq7CpBvBKet/KKXQtur
mh3bp0JbUOFi0orVoM3xLWG0h2hC7W/0N0i4O4vxObXVnolYmYR9skgC57kV9JE0lDF+6Bna7236
7kVgLWX9NhvqWO3QIHUuuuSm/ex1OoaUtlXkt6YuHb9Zval449Sg41N6hiyfGdPobTAkqfZ5mdMM
gHNeGd1Tk1viKLg+lUdTWuO9UTc2x1oc1/HRcOL5q8HOyhZfY5EPjFxKkKOVNx2hrFpGyJS6f94O
K8+Hk1slgZVNWufXZuLCDHYL45tW6BCL63RY3itUlJ+MIu+cr3nuIkdXktYm8EDGcZ7h7AZQDclY
yxhCsFguJM0XeUAaKGFUjou3NEJuU7QIsGK5M52yYr7azfQVGf5wi0H6I5VAd1MVelpe5hNun7qt
eRaWanCM8o7jX3Ezsbe5sK6BqsnqxZ3pA/tOOer0s+wm/sIBudZb2ZYo2b6eHSvSM6Q3BzFni/6I
eRbHsb4O48nUuvTojMrqRuj6XHzUjOvYz2TWuIcC2lEZWonbv8/ZyNyx1AT3yBaag+IjgGPugHBt
mM4tB1CymwXULV/h/lsf6Es41TmRjThPsBPbEz12B0NW6iSzXxtJ+ueQVVmD1XiCAadpaQneutNq
phfj6qwBezYfQ1JZJlLicamIDuh1cauniN/p61hFHirGlPWRUloLCZt2X35SkTqDEq/m9OyOOcRc
rrfW+5rpNPpxprhNMNXxAtnaZshbs626N/TIEcKIVbmda6d75fZve1tniiTbrOz/NPPV0neUUdx1
HBznQWOaM1EeZtk4DIiTEeTRqHnk25aUT1MS6yLKOiM9kaFE3ng1jMjtlLL67NnZcqyQEXxFU9Ie
7dxNGQvreW7uGgNeyrEy+AQBmJDs4uOTcZsQAvu6BplZL67PpNC4pLrlcUqPFULgweoblDr4Yym+
YSucRqVNHmnHyu5KDM18r4L1hmlZNtoFSafShcvgtNWFxiW8SGeFUX8/6eDdzxm0eStE2cIidbtV
f6k0lY5an2Ig9Gmo8XZXyBbxlGlCncOOMnaOyDCfGV5BquuYecf5rVIUyXJYZlpbCNky/Xvs/DaW
SvAp+IUVD7wb1goPWPEEu5C3yXmc2OwvVQOZOIJ6mRp0ohWYu2vTPps0yRy/Xi3rPh1nuwsMV9Tn
dXPP+yolwpapgnbEb+d8epqQA9Qn6OYmuNtcey6pSatgWZQKFnGTiflINnbxTE9LnQO6L6YIVoYy
ZYBtK4Pp5CUR3wpaAlOjw5bRqvSlyDG8HLyyTV8wMWKhIblkavd6sTaPIkMXCLTNmdn5mCZWrIqC
tc2vdx8m4s8hvttx9lR3YIbgnVnwnVeUP7s1m8s2ckrClgJa2Wq8q5KMvHCO5Wy5G8yy8yJQ4OZt
1QhGHJWZ1Pd9bJMm0anVJg9Z0UoH2ywHGjtQmpT+vW6+NTl1ezSWq9McNXNYnyc7oQwxelZqCs3L
fioQ5CM3QbKUhbTwcSXqAyl8yTgxwK+XZhFBnRv6bolphQba7FmRwh/UgdM4Gz9ftdo3O7GokeY6
BfSBaN65m3KCxoMqGeIvZcmsPgBhv7L9uB5CxwHSsS+XbH1YIXuV/mx2+ifqtioL7BEawBFS2KZn
9/ArBavV1eGcMEWkfaUruj+rplL5ia46xZlZ0/yYzUxL2cfnObm3RJ9/7aZVuyvUuk0OdgWBkw1L
kaUv5liznjTmKo3vdlCCTvAXFHyVtuA4Yrr2pOUVLv0RPV8dMeq0Q5XknlAU2tw8dU2ij2HnVqjS
2aaYNpswCeF7LJ653raVKnaKh3ApWFc1TQ/LQKnkI+TW1J3SGCWXU6YA+r4YsflNxuzau8QcEntH
wq7bBkmv1+843noEMUXD+5y0aCKQ2xS2iyTRibAwnZYO/gLuSokzbCW/cOth1+2byxBWpeWrG1Ng
L7PlHAgjiM3PDVkNM3prOWq3s7669kNss/QCvL8caqCc6G15I9Rtx0KAEWZZLO71DDMPDvBx3ndU
Dz0bOVYtqOpexjsy0Pp0GrmK24K53zXp3RWje1nKL8aSK3Hh50IZnV3KLsHPTJoHA08oRdQ5M95Q
ddbVntO07eLjmCpFek5KU3vQpsUrj7Tt8X/Rrh/ecnRaFd6LNlbvXLU0I0cS1BEiRko6JGAa8Tta
0z4NVpqbUVIhZttpToLbY3EBYaFvzTeHh0dKBiBAcZ+zK7+h/c5S3kTDtPdTj4cD+W6V7siBkI8O
6TlvlkY4+SHmI42SvGxecy6K665Ny/rdES4iv45vZhk0Av0VloW6JLYFb3HF5pTTC5um1FFRe3B2
4cOwhjUYMXZKGODtfHa48jAN1tZxIo6hA8szcPnlNgzQ61ovwPU8gOslhFIqcwsbXdb2pyHPyC+w
zYx9rLANosV61SseHCIce44fb72MdQ6fExhQdSx0rgR88SSf2lAJVK21ZV+aGJZkoLoYHnbxam4p
gqmL1c+ddaTPSjZkoHmbYVnvMPM1QAd7CPbhmM5mGXZ5uTBnt70sY7pdm1/nTrSuv6SNbu6zOXc6
1nlPU39VHbSdAylr7N3NJ63MdIEcTfYPY7MUKxWjZQalvnWIEr5naSCWhnF4mQ0zujNaZxX0/HZu
d6wUvkHC4MpX5usyXhjntK8ArnAeaLM6WjcKQ+UpcNNFu14R1G3RHVoDxLzS0uRSDZXsfJv8gy/W
KKz3lu3E8keCFepztYyElY0jAx7Mz0Nun5XKqOYwa9o5O7kpqM8wL9msL3AxmmZDnGZNxHmQmpE+
aWZ8zZd+ddHNjfOWYO46Vwoz+CutWSrrLBuK+TuzFgqGH8j4w8mt+JDC7SqNjCRxxzIwVJRlOz3r
rAtV8rqEXq6a6HCy2n1WxJyobE5IIPwKMIx7SESe4AAG/a5QbgADihYFdS+pU4xrvOsk5h4Rarq2
usE85e16k1v2vOHhY+lGVNXDeqBAj3tJ0JDE9w/6QQszHXVDhF6yUcJxLigUhYpZ5blBQmLtirEm
QrfSFcUIe90crkBKK+WppKH5uqpSpw0s2/QttvmsA9w1crjUGjLZc1sahX0D8sgev/VWPJL4h4x/
PFbZat4pWWpaeyqqnl0fhdsMiR7tRxlR2ngvWmJWhzlJVdfnt5h4nHqgN7dpn7iMIEa9UiNSffjX
GdkGMjCtbBCX1BRedl/YU6LubHav8TgRBZN8djBjbnbIxhBRmhMgcpOu6EmuSmixxQ53iJietVE0
XMf7xU0qNNCgf5wiicc9Q7xa3BfgsbEHtKOhSYY+dk8ggl1CxhdiLlxGs4mG7RIppkbV36JSQciv
TLfwWTtaWkVW34mBoJmdA+9uCoyJ2dVFTPRLn8i4re9QP+J1J+2iwpGqpuWzuojU63/Tuvu5h0Sl
j46FTDvb8KBo/HgrrkRqIQ8Qco9Urb4GAvGlwcA3+cyM1bAh7eA30JmtcfbjtdhlTgBHxAXYAXHr
g4ne4/JdTMsi99mSj4+9kaYBJ0F2PyWD3DGtiGXgVdMznBl5Rb37O9/4v3p4GgDAxWgd0an88HKl
a9Nh7phKqOmEfEnWCoiL3jS7h8lM+kdP68W3YiCUJanT/qIYyrdft0c+Pv42saE/gpgbhArG9a17
8hc+Fe3TpeswS+1p19Suj4OLLgz12BH50xBB8Wij1a3HTY2Hpp7a8neJ8B/bElsXhPkMxY5GV1o3
P7wBDdWECuR9AReGmhzJtTgpaaM+ebz0i2vL8cXiLP5N5/0nmvf2qLSCwIXZjCsp83982QJrnt7F
Cah5JX9kYpOexqkaAh2tahqqGSYHkbnuOdOAaxTIvu9BS5S/6f/89NZDwbO+wxMck4nQxxg81yUo
BkWAuU8oQ+uTZQN1O6uTHKcAAGK7ngloVar7pDW7r6Un1BuQKkO/+/Xn/71x/Nf1T1EF1AR0AXNY
QhbVD+8EXJaq1jRk4tliLSb3KMJe6S820/q1s9ppvEe2ojtBRzvF2jxywzedSjzdFcCahqsh67Xi
qjAnXbnNK6/uv01DU2ACTm1HnIXp5OuBEmAhT8cjJpkDZS2iOG6cmc07QY9kJjYbrtItMspbZDGB
MmiFel5nF0Ht3Cb1tGtM1Y4PGTCr8gH7hVk/oxN39Ws3kxgvLAJixIEecAP4wgZPdSgcOZlBbtMF
2cnaMwss5DgO/VkxK5VMZMuqnxi8L1okpV5+xTqqDuQQIR8MGsBhn2m/k/BhQk0pznk5x9ZvuuQ/
DSbJbcalTyPOgI1jOcaHt1xFRLs4+YSzDKxzOKOM2ZH4tIZWq6ePGUKQi1XU80nWZe3XVNc30OSt
fd5ss3O5pEGtNvXh18tA+2kdMAhjAOdCvnToskF++/EbMaxNRVzXou283oXzNOE0U05DlWnK40Am
rI7hdcQZiY6yDQQpXOS1OVRG1x39Mr4jFazQx5mEiu6IrG1R96h3tNY3R5oeX/FW948utnlxWAix
SqKpUtoXh5gH1J7zbD030nJtalenfVL6rshOc4YCuACU2+5Eqa7xwdSxFviy1SHBzjppMkRccFyS
67VQGwraflGRxg26QZmPzhm7xlSd6H5Y5t1kZHOzK0hu6j+5gy3aI2XnoDK+qRNzh9F9UvxBydxL
Dv/QDEHZW096u3ZEVBUt2ZS5KePqpdEc4jGWwZTcdAF4dLs6o31CUBNoAIzbtJ4CbRgsNBeaPmS3
C4Wqc+L6w8Ab8PSaRcucdfLG1ruKDmLVdvdm1qgcqMhzlqMNCMh+lBrcLKFkBuIp9Bn2g+CDepzG
2njtFUs2536m/RIlCbw2JLB6nOyqlfEKCukeXW6i1+u6K5CXpdfT0BHJQ5iN+9kczcUK8kas9z1f
rCqogYjYYUZtkOzKWKGr5ljllHKfkx4e4gyfAmIGhmHMCb3x2hozrw7BNNAxhw/ZRXwKaxziMVzy
XW+58rUphElOB8iV06wJRLEyyfqdnJfMJj5I8hISmdgomCZ4nQgETDK54lJToh6sfHozZiBuTrVa
sswtBEVj4Iimnt7gnaLe91kAsJmhrQ6geRiEKcZFdN52f9V6hccSdrFHv+out01OvpafKk7/zJWM
QhjpC0q4PteT+Ub0Xmvfa7IuToiZNJTjrl0k2HZSuUf0VGu7WMtFsq+UWbPOOAF50SmQuPQaoEH8
jNUdBrqXu2YHkgEaVdlp8buZDPihimVCMDZBbTz1xez0p0XpkDIpdjU9luSJOT6dYFX+5hT7WCoB
OKTutbbwmy08xfgw5IR43qhJugroWsDxxOx1d2tHygvlzHqsWGj/5hx3ezzqhA3qxeehOduB9pda
gWJUylHn8QwSA8kIV98WfC5JgOLkz8Tqpj9/vSf9NMTl8WwSfTyCI9AtwGD98fEchUg7IDG44RwL
44xDnl0ivF2HD/IlKyHLALUai7P0xtr30snU/MHT5z2zdvdFt8Vr7qgVF2TbDKfVATELOzpzgyqe
0jj0UMoF1EP1JW/G6pJgi8ZvmppPv34NH8fu20vgFei6y+hFc9UPuyr3sziROdQ9MYN9wW2g7Rx8
UaHtrPRchQ4QTaUNeJHYEva/fugPkcbMvQkIQVQPfo2DHRbbh2lsXUt0kTK2d1WK5Qb5Yg4gt58q
HGSxaknvutJH/ETIjZG69rZA66FM2fo8D60lQ32AAh5QNEJ26rljY9QzpH7gkom3AfzW+mYXNmvN
XmlM4PTkEhPg7/GSnWtJxMyi1ZSrJnU8sDn0n0b/16/up7XPEID3FtUIW9CW7/7j2lCqMRZVTbQ8
JL8stOn3fCM4FNyWhtEUJbqShb9+QOMjbWtLf9kg9qjQqBipmX98RAFrEPwQAc/TotL1jgVxM64s
odThvOQgMLspPTu0I8q9Ljpb9zMKKyPEAWTISB3SfAnMWsVgAp3DY65jd+Vj1RfmgAIhxTTAfQwf
spMYmIxWhtWPSinnB6G3qTgiJaJZn9ZJUHArVg+4+UrurGY2HHM0HG8Nt8No2qbH7L794/dX/m8l
kv0yawzy89s/U8n+2+yy7fH++c/6//gebSbe6/B1eP3hfxgbMGa6k+/dcv9OWOHwH/+Xn/yvf/n/
+5f/5/37b/m8NO9//9tbLath+20irau/xosxXP/LItieyX/93PVryc+d3rv+ffnpB/6RR6bof6Bl
4Wul2qTiegxY0B1M7/3w97/xV0DZYBEDpWR/hvr6z0Ay0/sD/c1GESTlgQ1hEwj0MCGTv/+Nv9Ig
zzOmReZhkF2j/TuBZNsr+cu9FmETsWY8BCHbG9BLNbYv0F826yyWebp05uh3DFt18Hc1JrtCqWnF
mKhx/KKu8hd8mvKAnoFG7zLQzMNomAmoPdP8tYeB8TJ3GR3LRMk/Y0fAg9GQHP7UqeSUZHXhvZiM
R28p1PXnXpsgOLbKq5k48dv/8Pr737iyNuDcf58EfWBS2H0Igt5+4h9LS9cJbkYHt6l4XV3XN/by
P1aWZv+hwU3/fiRuAPUthaqqu+/Lx/0DWD4BQ8ApaSY4W97L/1tZ1h+Igsmm40Dg/Iaw+++sLIKf
f9x8uSew31KY4c/dHumnCJy6znrJ/KwN8Dx9iee91hafYAQNB3yA1oFgFsZTWNV3bj+HhIxej1ai
HpxybcOM/W0HoZdytEKIygT4IdYXTAXTanKhyJjbTpMKDoz0oDlbp0hqwrhqDH04NJb9auCyv0WF
35zsFU/lUNOysAr7BUTL19GBnRW/dmB1orpx5RlS1npLnhneM2wOAXV3ctZTcAMN4+sUFgYJogg0
xC2DXUhlg6Xv1yw+Ml6EJaNZt5bifckWuAF4aS/pNF8UgFDMlQdln9hKA3tMU3ZMQI2r2YaNoCpt
R7Aovkrs7bGzK4q43OPqy+9nm9EiiobM/SySuuUwIAYVfKT7OI9ufDCszNRCo8ek7HcY//XQTqX6
uYEpQgZUrXxuXCMtg7ljrmbqYnzKkcHTlYjxi6Uwng8ulTgvxxEFI2GprscGvOJnyb/Y3s5mmKLZ
SoxIqgNYxmpe48qHDxSfUyXRwpY45CTQOKCwqKIpWBYyMELRW+Y2+a/qZy8Z95VTKxHu+ebLms80
ubWFwUqamQocvNHJP5lIP2JMsEwwYQOU+mlRcS9ECi8UW1GcKhfDpFMYj8jTA2cFjADAgXDh1AY+
4nQiLgKprRR0jatBpJOO/jQuszxipi+Pbd4uByAib8ZivNfFejWkcCCK2ly+odO3/C11t8VnnrVX
07qeteZOEwcs9mU4078KGAiOhDfTpo8RA0LKSOTyTBx5T96X67wqUj1rGIDXBsSVSHtjD/mF+eNC
LBkD/yN+jTfMVHsANS+zsx51J8beJm7ybt0jaThQ1t13nsMLwKYTYe62bxl+au/4Pkwfk3x3wuhS
BkwOzHAe1Nl30UPrIm8iux3POpPbvdRK79YsBxJM8RmRpbTEBy915EUwdtu7mtKGldX9adjOYa0M
9XX2FHNDHHU4OD3dS3fpSMOO/o53bRNfxLhF6ssjI19+naHmys7D8n0pmGZHat7e9W3RBAyD3c9L
25d3M/12LAqW62vjBGfGzMfrTdnIwFc3Ilo4cDbsZDnjgnP8Wew9p9OP81QjBdBTmvwwsR66dmMh
WEN6kQ2yd9RS8dHuCwqXuHCf6ZoaV1xikXmCJRjRAjYPJH2/MBUbmDVRenInFDHSU4ZkONwU1DeQ
N0xa+xMtEIPE1b2XGW5YmigJ8UQ9jGvXXqvEAh6lHrckMwjSZwdIjLNhpRenHd8W9K7E4HY8L5zr
CcABmvRWr45uUJuMbzS+1wOUPTQkKpD6WoMGUdT2lTEwcFv7Zr5YUAUP8MeqS5549gtdzE9KQies
r7NPaQJ1C4OWL1AlBoZXuewfI9rWgrmGozUVIm77pq48fKy86nxA5J3rQTNcrczXuNs79tmVU3tV
zohpvE91V3pRZm6++Bg6jZl/wxGn+zopyQhGdBUfsECsBZRdqpO9p5EzHw1UDvepwT1226ZPDXs/
a9AUEcA65wom5nchCb4uJViqPJqmJshG92DX+hWz9X3rgsxMmTmiODq6lXEVD3zf+umNaAiiPz0L
FBaVdCnFGge4YMPKYbrU3NF6kMwwu4gbSx6JtHSC2c3tS4w6yli09xbHss/LOY00aLbWOZS9pGge
ukq0vtrb9/ht0zty1xnZaHlxamJ33c22UX+1Zu7QRZNP2BlheCKdaj5bahelDLrSHEto0tEelOXj
YnKn70bNzy3rVI3IDyrtZdFUtgrXOQ+FQpB5DeRBZ9RxnGkf+8jv0s9JORfkdlfqcGytEiJk5VtV
5jIgUxuSzyvQNMw5FyjdzsPMTM5HxcKEz7X5DPIMRp3sE97/6koHXRZwMaUrhXgS9NBXRrrTXpUN
pb9sZwwX69M4Sp3TwSIaHfDyE3i2cDTqcZvoQXUt0brcguN8tUik36E4biKau/BicON34zSfEqBz
OKcYCXtNudmCr5eFzBtDKLfa0i+3cZvmAZjAm3J1P6HoO6Pm44mpmLP79FaJm5fJmNOoGZIlsrlD
PFsC/JqZlrxIdh+gY02gO6WAv8fiIWllvLGVHp/X0gL2QjzAm32NltzYL5OxXmGEnR9HQcx1ATvE
nbIc1g4gnFLCjEj0Rp6Q+UR0bmENXha3t7n9tBmlo8vIiJQrVD8tHvqGI1hk0IQci/tR2TwjCEZp
OjSAEzv3VC00BBONc1N0c3wEdAihRJYxe3iH9CKr7ipANNTiw0kY1b6s++IwNr16YgRsfh60awDg
UyjX0Q4tYM4RmEE1qvFDXPrsZXUrJVzU2HHw9w33pJ4RcLewtrpBeUr6HIO+UWsHp1W9W5mDnuSa
Aj0OvfGh2OAXwMG8nYqeJwl4Cfbenqa4DRTEx74Fu4yfHhlgks29WhJiLx+N7KC0ZClwRaCGJsPR
UqOzWic3nii/droTtrjVsZfGbwXvBUaU4QX4Cv8WulCgctDgmErjZ/Ro071wOfjiTLXgcS80Db1k
vgxqQ6seS82XpO7G2C/XLo4Iwl3TKGO7IUs9PZQrPfVkatAV16ymWcgd2/rT1A47Kv79kipnnOeX
OX8WJQdm9uwNxTX6s5uWebc5g1QioNfvEuPe1irG4k9zvXyC73wn8j89MJOGV+yE530pOyXU8itU
m6FjHPNaPuuSw5VApHGob0xpHNqSAX3uTqyE2Y3UhfC+3Bjup3hWT21lh0JDcwW882hn4slEQAMP
2L5vx2Q4JJPHcLgzbmta4BXWbQXnQjTQhYvSZm8Ah6lt/Ivp89JaO6l63R6TwSvUiBsgi2HR6J8g
xz/TLDtZpsQJZN50dXs7sGBWGhf+gA0nBIHaRz1smAhLM/do1ToSOo9sEehAGI8xZFkwTtcFlJC1
0ZuwVzZlwtgERVl9cXPEYEnqfiEXC+Bkz3JxB46HkTB2v+W7Nvu56pQ7TrLaH0HGgeIR1jFrbf2A
wHOfV+rL2jZVwLVxJbY5vm0dJT2Q86qFUolXhGDmJ3gCRpADY4wcI23vGzrrjHEb8Qb37UsCbSbS
9YITu8sxlSLm3TOscX2nwi6adFiAu+SqXJT3xHOuOmticSlVaLTd1yXxrha9BSSYIJRLSLOkBGsN
MzLwCQXG9rSctnumYON3qAGIpTB1qZiUGRB9ocF9yLOxfGah0eBSmqcin66Za75VUv1UMnu7VtTi
neqsOdWWpT9j1L0rVRpKNlrACSaKrXwyS+3OHXuWkj7GN1oP7yjR7mm77zs2A/LqtjfR2ElrrvYL
D3RQVVG/LqPIPnkFArg0e5dkZeolpJ5lqK7WgqqnK/Azm/3yRTWT8grJpO53TePdlDQV+a6Q5MZ3
ioCL4uukZdCuNcWvlVI9jkuOBBBXCkRundi1zjXsixH3E2QCutytKjZJPwT9wnQ+DcgkCZYnSevB
TRvnTw8tesDUKr/EEGW2yTsOYaY9fFLuECbgICjpWwQh02z4zIYKn3qK+D+SnoLatm9A6SwRCAJK
DJEcx1pvLnWd69fclGBD1fkLMtx7Uj3Tl7hLLg4n/dCMXsQIMf+EErc9l1rf7DiRu8DMeY4aYtSA
kEzzFckw7bvJhm0Y6wqp4Apbr4ZZDXrUyB9mU3sW3BsU3eTcZxJSnnWvGM8pkJwI4B56wg4TbD01
3ac5WfsbEBO2ryLx/awsGl0+py0HH5iWCgdEEMMJsuisdp7YpbRGfW1RvMgA8iMjRNpfXFA2u0Ho
ddCzp+/XCTHJWGYAHnpgwwJ4W5hjjjtBEYaSauqvWjN5Xxe+H3B9RXZPrJQaZS3intlhljOpyUvi
5sZOsYV2dC23OpW1XPFkOrI7dp3QHjCWryEMW4ZVite96Yyzdnm/nFEjdohAc8176CTn8OgpNiLP
wTmh1kvC2i0XgtVWKJTlCBeGZ/WomMwQg6m1nJs5YUvSJ8055E5vHqQ9lT5OjZi0W7B7wTQsTxMm
7lA4qCh5Vwt5k+HPPoh8fklA9Fdh67kZOJ52aa9A9sU3HfAYqJDOgm28naOhUdarXPZeqKEc3S/9
anzxplrfoZKZTlpGMRC4JjsxjEM1wMpIgBtqSKKkcC3DudnJqm9PcGmVkzdyK9b7TTefq0/TqGuB
1cvpcaXcfiSfWAumFQkSu3u519yqPDiikqB/0uJenS0CdRbRque4lX1I0O+MKC7ur4olzsNZZtpN
SwrGto66b6MxwM/Dy3DVQcJLtep+9p7QnaN9HMpHaNv1Kxj0GFZIq3CSx/pBV0AarVX7BqXRpMMq
IJPGSzz5jUiavaPOxoX5NByqXjNv09R6aT3FeiCfAnwUNCZ/4Hv2tOgNFxvLri4w/+Y945EOqapi
ATVqP6Ncohc2mdaRDlzJai1fhpL1FXdzuACPOpH+WPh6Tym/dKp7Bm2cBnPuPeYYiu+koc47tc21
EPjErSH6b9U8/Cd759EbSXpm678y0HqiEd4sNItwGekNk6a4CdBUhfc+fv082d0jaQSMgAHu4l7g
AkJD3SyyyGTk973mnOdQ2ilFeagMbT7Snc+XBrG0B0/jbdS6cDOqUXyo4RO7JSZljqNo2hvY/R7h
AOnoFZmGsLNaUxxSy3rKF9ZtLaJQvxPqCTWKg3x5dsxRVk+I9cM3c6iaYNR63UvGENxN9dAfT4YR
GDSGjoF3yJ5Qd+ua2UME5mcJR73fjZggwTRk+lWJrCVojLHYVAvVrls2q/YmN9ZyraRUvlGoaZ8K
MqPTLMJwoAhUpnPDmc5JFKvfQtk6ulKM20ipGw+WSHEt9C+gZFFSX5pe+opANBcNnt8bmmiHbS5Y
+M+FO31XrEPsWFVdBJZBULllNKwX5SkVDlYD7SmXK2gJiHxfFIDf5JdE5RdP5MwgoRXYN4zRQRjY
9UGquqWFErGfiNL9rBgZRmKVuEOh1TYm7LZ7ri0crKlc2Y243mWyRh0hR14bF5L1Vk49fcskM9Qc
H0GOoZK+t+oA3tQKJY6dsUXsLRhFFSyD5GYVTM0Rg8h3ZaU8COx1RXDUE7Q9px2WQfSEGEU9mEJl
jX8USqrbqh71+z5WItnTTYHFLl5A1P3qrAq3maKWvo4AjDdVJViY+j8ffoDrQxIXi3N1K/WyumT8
jHC3KRsdxMjZYVHUyfC0spHObK7EbaKgZkMj2hRkvmuxdJTnWnnVk7Q4zbmMh8mSVAHJbg6hzymn
cHoaZmD/LmpUlH1Vo5/ERMpfCH1Vtyxf11vRdXSmkpHX21YxKzCMcRPe40mhdJmayrioa6b9DAGg
uDklMZeYWRGV1mXANEYtNfaGqiUwBAcsCk0Tmy6NqPyp5QZg5TkUfBQdtNCNjBSxQZa3QIt+7Khp
mVKrxYRX9TuxHgwEp5bQZHvooZXg0MJbn5CyL0XYyM9VRm9RlE23R6/DyIbWyuaas7BcMgsjJNKE
s5I0C101ITHdRg7NDy2utuNgYX8fKoT9AlJ4lUHALh7EEedFBT0KgOdWG0Z0BjRMqbAvY+XethJ4
IXmxSYv2e9oRgMtQe0KjDlRqL6cpoY8MXUvnvs58yy2uA3PdtOqxLsTMSXJuyFC+8lNsZa1/U1H4
J4vqgdgHYwdQjowLxuaPx+ANXY2TGtKmsCZQYDqSUNPup1NE6XpbTAPppSbY2kN/nWgZ0jzyuBsl
dbQk54ohh1R2xbgsPDQrjji/ZLl+rRfipQos+Av7frHwwE2OzjQHU/4z67jQRnWy9US/aQCA73SG
KLpm8xfLtdLG0DA7o6n1QOMVoGfSiPZIj3V9Zw2Z7iRp6oPC/Zqi+KciLcsBv3+gLZhOiOmpnEVG
3JOo+QvTiwzmDH9PGhLQBKZko81JudFMa1+KGI2KWNubivZldo+abkxiFwSmRQUPQ/XReqrcCVcA
YMCUSvHnIlN8G1VS3LiB0WwvpAakDAIfSHBBq5l3yEwsY1X2KaLOxePA03IoQqEFG8gsJdJKQITa
omZ+KEQxJWRWMN3zCgteoglwasaLQpRI48w1UgYY/0uk3bRydFNGKMUUExTZfcuzcV5NsuRp44fa
ekblkjrkYca3lhbQ5wH9qHA82o/nERUVJDhtOVUAHvvRjHhhF54KPAGJwqLrCozeVydQQoQDUfWa
M3jVyrN08UnVKnC/sPA7bT9b0bthBk3yQKazpjGs+0pe3DCiop9C23pAk+CrAQ/cr+aYPuxLz2EN
pleQIpR7CGB64azICh7c+UOMs2OU8hP38kwroHvqMr/rYHapG/w5N7jcixP8VuTTM9aocId37Ual
espUhsRVrqdeGZo/MHlM5B48zvToNpYDyc2Jpdg1lMqFvAy7MkM3gbbu4AN080bYlCm5BvidIKbT
wthV28CorqqXNKydkMkj+t3ukIr1DftBlMtbib6fHhFZqQZReYTOhH5MsrV5ZcStKjyNhReNxo5R
DRkUKM9tEDkXXIZZ0Ef9Trcq7jP8UVRLaJIF5Ona6CxmFeDSOuhQwxflwuSRsn+a/briNkFZbi9T
iYmal4YZWL/LM/pb8toAnRkgl6eSBOgFEFwNAWDEYuYw/Luw5fY7AoFd1ixOP0KBYgZhMyjbjhEc
AWG6ISne6AilIv1jmkwavTbkMre+4e9syAPsyQD7Wbd4tCN17Y/kloggRpfRNWJiVFFdIW+C1fny
8FS6lSonQR2SZ6Lram3TB33kwL1wzvB0V8JRLzjwiEOxCRly24hgD0ZsQ7kDL+1i6vjRti+SGTmj
ZZ1RfoI1sHyjUWtnHDKfcK0WgZaiPoUJPmET2GwLsRkVvl7vcD64U/NaSz/NRPqgOMc4LjWtJ3Qm
Mj8lJBoFX3Pe8IZvhnU/Y00yQvFS9M0x1Ri5csh/luJ8pgPZFtP0imzpIC6vltzdysbirlxBd08d
JQERz69pkm5i2hS95pdSxyCewvbBCuPCnYVnQT4CHWanMTutOOzFR/ZCQQwHcj1Z7Ek9OSxZuSUR
JSgh++9xaqAB2yoSXijuEKgDqFeF9qAyp6IIUncmDtEwf2buAFLuuZlOo86JYqxPkjww6e/9xNqM
zEXJEaUEhWHMkGUWDScszCMrFaw4+7R55SiyqTlAJ7HWYEdqtLeEinRWJ3eB5y6vykXXns0Bj4T8
Q1s+s+6ZdQvN3gMYhVmHc7da533bOxCr/c5862Ck9zX2JOYdOGBtHWdFLzBzG9A8ERKHKyR9JfFM
gr6f71G04x5NrPneqQtu8ajKPJltDaY78z6SnO6Xs3wDpb4cG3IynEkOK9A1P9XZ2BVZ5anycM5p
8XwL4+JOrdk1UL+4QmySNhBOd+y6pyYVti3qA57qkl9ZjMelMknhiY1qPahh665KhA1nMIJYpA19
8AzFxbwimycuh4jamp+B/g5z0l6WhvdSA/zGvGwwjkrR38VJjQKz15YD4yw1vyp5/5MriOmHQSWj
xsOBiHDRBmHLs94v5jnEcIHzBdDymjH44Phlo/GG1m2s6ea76yQ+G0JJpkJm55PCezmGDpyslr6t
l5YR7vCkQsfrddoayHU2zGLJJeftre/V5UDUFNCinn3d+FbXi81O1CCkvjrI8mUlV6OVNxkKjgCb
q4UvkSATaTbuMT4IMtH2Yiqe6/oFDSkT7uKeCYbdjT0SGlT3pSjtplT1p4INGwkBj6GpvES7ZIqm
QMtNXHKrBmXLqpGrDSuoV3HWt1lfHxNRY5hbu7j5bzWDXMYs0WgDEb4Wa57Sy2gzn0spJjBxF5U6
MMKCmZI1YXejRbLFjD1H11FpLVaaIxfcp7I2kGRBrKwhhmTxwBW4SpbxliZRsu26BmJim1jn0gjD
XfIA1PMqOBouOQJWim2RVOc4BnpcsC2VzM+KT7M1ORc3AiB1ZzE0ZbZ5jaWgZLa6kaxJt4XSaoMK
OOAARBjyMrldpC7bii780KgNMwKsAoqH3hMMQK3sD3K0zyMQJpPiiIgakcLChOgbUTTfF700uKoR
AdK93ebU+igmdYN79TDpZrJZ1fJ1yYUTo4TnTMsC6LyBRFzImkaq24sDE6sHtHHUdmtsXuGgBOAu
sRwPCh4xVJVF0z8XTXGpZBPM29qrDH/JqcY1NR2lrpc9TZ1GTx7nXzEltA3TuQ3WKvuMl5AKUeO+
GjPqqkFMPlLzgwCJq4HBi5EDbydxOSaYpEw6Razs2SZRqJoiVUVuO1WPjDVtW8yy5aS1Gjtt3TyF
k4B10DDXfNf1WbGxuvgrN1nlxcwKJG7CSHxazXhb4j0ii4pKWFx42uDu2ubM0x0SkBBlB8FQsLuU
EzuEQijjnT6mO0ZshEhX47KBSqm7FlAwJ1IVsOKrE+stf2Yh6EKHCIyZUnDIIRGfo8KU7HnST6Mo
Ut3omKUfHcqIJdDu4B4TzpERgYSCZGmbKzctlsVaTgg7afQNALWf9cCIYtDTygkzQD8QKVKnRSGM
S05rT4j8zkk69Vu+tdhue5OkOFJ2dlFDYEhcz4OL85fsok4xAl3q38N4rX0GFrI7oeJ3hQ62tSA9
8ea7tAmjGuZYMdWVLEEfgH67wkq2QzGb33RYe7xzlolOrW32Uy6m33qrVluzgXWMp5zCfhxUJniL
7CfEVLlAjzQvWYfEb/V42jaz1m0F3Ux5IxbEUmTto7xLycpKU1JMVqt3lXkmRrdC7fBgtjtDQqRT
G4nf2Zy8EljAFCJNN9KI5kCG5OrorZC4vVm/RayMLjLthmsyjLqZs4qH0KAqkLGOupM5CIQ6quwr
qlGEuDoTom2lT8vQ3onj+pEPouCTxWgdKA1BPfasvpMWNJjVlTQnon6saIBJmWn3ApFSW0nR0+dq
Hc0DcnRt2w7MsyHQMGFexIv82CUTL3au0CVvEquvvntDHeB8tuJBbiLrE3+Y8FplJRBvsVw3QNcX
5p4R0/+ieZdghtPqrCc8iucllm8CXiiGsnwDRMdUT3OjTAw/2VikCvXe3LToMa1vrE+kB4ylZ8ht
4zCGpvhJMguJAiVDQS1O3ESq5ls1N1ENyBM5TYn6CAyon3V8PBjEQCPiIxy9DipOEJXWcu/nNgnM
rOieZaE7FlBZ3lmitMEcleT2tfOx0HkNAZVvRnCUWzTp5De06XEoUbKEgBJJRSmQPdceezjFK/qy
2Mb9IrmtMiXbKiaGLSRplanXsQrz9gxk+iPUuhwxdMaJ1q1y50wxZcNQkyxm1e3OEg+Ed3z0TA9i
QfIFwC+9Uj5mU7x7yFCaYaEPiIdZwT51eAU2VZ5XAehv5Q8kyP/X9f3lYaX5n8VXm+Gj/1l85HCG
/lAJbr//+vun/CnsM83f8IExqkCBpVJjWH8X9lko+3DNo8zin/Sqjw/9qb+SjN9M+Hea9bAxkbcs
I7ft/lD2SQr6K0jlloY6CwIXEan/pWm8/GHFQQ75h8bxz3//N9L3LhUw6+6vf9GMh2j4jz/3+E5x
1VuGjirM4HtTQS2Z/6R9zaYiA41RZhu1YcVb1pTxldZnLkEmFzGhW+4RtDhUC79M3P530WgFH+va
dQ6NIE2X1pXjuvPVGZpFiVJkGwIn2sqZMQFi6Qy2D/FmKhsloiWeCgcR66dMKJK7qI8KZZneufjR
LlOQrKU2HMwELqMm0CCBYblm5vhWFjBUrXB6zOyRSGRj9MuYges0C0IMeWp+seTKvQdngPRA3VmN
OtuMdf5UGoLmq8gPKFuGhfmyycp4iAcZpqLSswWT8rgOcLKyOZjEeyRx7CoPw34em+ZrbzW0AxgR
Soi5mONtJHHZ10IAHRXmohDbyBnI7b1c8cainFE6uMRhonQct4WqOxMRlvaQJCejlk4zr+XRnLrS
V5N6NzYGW1yzgdIRMgaFRYGwZqq7/aAJiWGXWN1pYFrtvSG1yW3FXjymUnuqU+kZUzQJVFmmk+Ms
RL8sDe6FXVsWU4I4QpVSk+pspfIPM8uZqldElgNFwcKgkqmJM7ZmWDCxmk2Oaof9gjm/9rwUyzNB
1XLQTCKRjvFQkKBsPiYRxBK4DRYVN0Hw9Z5PfcX6cmW1N2Vjt9Pm/AfqkeVbM5oOG2qubztJX964
5LtPGasytl7CxzNKEPLJlEYjOamdxw1e5mHm1SQh0J6KySBmGajKhDzuDICF4YdWNTujCgVyKMrm
3stC4sCxFxC2UIXD8HsD6F+QVSEN7kgW3N7sJv07as3BLgFffSftkBD91SCYuMZ6qQjHfmrSPuhn
OBtTn80FlOkekrCmwbtdGTxqDsx58kEfMxwXT1voDHPUlAESo7B+Dc08S4NhkfHORTmVsjz3xGrD
oCRm0OgPa6Qph6EcbpIG60MbRwROkOvJhYtNR2zNVwg+J+tBPRaUxSnq/FXup8rFnwjR2upcpV3g
JKrqE1VLtjeqmIxt8PWF6A7dgl1UjI1lea1FRW2QPuXVUWsUM+jbsWeWO3Q0cVhtqC2ML5N015o9
l7A+MTwLd0XCLzCK9OVVDMlsmOkZnqiKykNRaOFdrAprkwpGiUpo1thQtAxLhhRvvKE18u2Bmj3P
Hb5cymjlkzgk8WCIKxZ5KGxpdZYXSkqnJCbLLyeTy7vQ58uAYZoZh9zQ7JrpSP+tFwyhR0GsEFx2
17adfxEDIjrLVEmO0VsGg6shd1esB+6aKMMuIbPWjuPinId4ZECowE8QMRKcmR8P7gzgZgsiNwma
tvg5zNMjtFYp/WYU/QImONDtfCA5TQC1g08RB4E63yUC5UowDx1KM68EIoBsT7jB2TvJafcdikr/
k+qt9ocEdBiiFjULhXHP+DAWnvFwmXFyIPkgz7tTjWheW8iF6LBgsd1nXG35mH/kx8J/qocXXMH7
NdSVLzJvs+8ePMkbkUL6JQR2v2swlINmuqwrsWpDxDLd6nWGRRTlQdOoRVCvLRmOCvuXa5poX33P
jZ/OBOrIYb0pMRB5OXmmkDVjnMVxqJxKgelat2CK0inzVM7HI3qhh30uTQ+WmcU/UqsPz5g/IWOR
Fwapj0WnJytl6MetgOdo6PrG6wTF12jCiVY59KHBQBpg9DyXn/KibC3Rim2odwBK6oGM1TnZhiEr
W0wYbmeJV42xQ4g3zUUZCohIazKnS+EFC1mT7armRzOjh1NYlkV13kMeaMxLm4eJN0BYOFspxY7A
vuOlMETihnMRvhO9JHMbKRXx0fWt5ouPHrwSIeXbqG3YJUpEcXlhwQyxXb9yTb3ONbRwetZp3NZF
LbtlEiu/RjBOQg5SSxjG5fo4Mx1oZsdVNcZAW6U9vy9UvABstwmOFltrmsGG11bd9azxjUSXziaz
/gBR5vwtE1HjT12nXyx8Gru5T546Avsco10Yf+voTath6p1aRK+3tMbk1XIbgboWIrQlRIhJCap6
ZoMi4Gqhuo0ddKtkbt5Ewcz3fZManhFF35xT/tyws2hE3nGg3VPCsJncOSwc16desl5QXYG6LWOf
6iAjCip/jWoUJ5XKQBlZEMQZcWkvkTzzPM4IUHP5Yb8GykfQy3tPTLhrRpFpg9YHFrACLDfYGFdz
D19wyr2Y/cG5RzHbytmzmo84wcoRXmDTzD4gZtPvuCvvRh89h2rT8mvuGPNlxtM4rW+gPLIn4EgN
ixRChvNRKwJ17BALzEOMiCYsXWoQQFHghJSWhgXIxCmakc9YcuFJWAD3VlpbSMrmZdvL5bKP2Xgj
mCTRB/BRylOB1qeaFsUuLYJhEhRVHQZ41igj0XWNABllaDlSlpJ1UHgGUXxihU6i39CNfgbOzTaN
sd3Lejg7BZJsvV05qfosvA/z6qeD+raucCmSUWjYOc4DEXm23smIqXfKGKvQz5UYULYtL1Ide9gS
RONFyOm9BYWlqks2s9l/dCSHnxerOpeS7MuUGFlevnB0Y+fRaV/7sZe8GWyT17eU+iqb6r4c1Vep
lzVmUXEwW9ZRNpor6Dzap3E5KpUKzQlvWa3TcWWcNiQzky/uAnSg3k+2UUvjUSW4ME2p9NOptKPk
lWv1YxwfitqZCY+V6fbCY2EiA2uXhiU2S99F7E/dGtacjPEe1/6W9BsP7jiTpvYLDhl+0NGan4Qp
vlCKgpWSYj/GiRygBkDbCj2bIorbTid3YhzYHzxA7GaYfZH/IT3BFAH78KjT4pTciSnUnrWpjl0t
hEcTVYP1NCGu4QPWT+LAy+MAXJmeX/2ascL6ENjaK5O9kUsk7GsiyFKmd6ZIvzeoUJjQFSErT70h
p/D26gFbfE8kDd7FI9IMJtq9SRTTSe0UhWX90MGsQLI5p8aWWLMJxVgSLsJWXeIU8bs1JdbXguxB
Dv/wlP2vGqJ7VfC/381JfzMr/V6c//3f/keH0z8anP5j87N6uIi6f/5S/xeaVSysbP+iXUo+24+8
/2j/W7vEp/zZLmm/AelgiWfgq9SQCz3ozX/6oPiQDnTY0jVwlLII2flv7ZKCk4V2SBEJvcZD9fCk
/Fe79PgQHRZkCgnXNzvr/51dhc/67/0SQwsIDiBFDPXBvtTFRz/19XFLiPr861+kfw/XKE61uvqF
VDre4o64FzcJORu3OSAYu3Z17zvbFbvYWQ9SwHKr2kybLDD21n75qR3G735bX7pTec+3wjn/Tr8l
Vwvy+xp7xtf0Ajm7+eg8hILbxWk8K0DmvY0C1bP263b8jicmFTaW+V3uNtdmp3/EF/VXElAVHuQP
4piGPEDSJL+09/7Q7QS/86wzbYxfupj9ttmLfK0Pkxde063iVzfZIZTxQjoexCMb5JV5Z9UbcEST
j3cG0fJMgcVHuut6MDfzYXhB63xjH/gl7xhq+dOmP+ib7KT5zSZ0+yDzxJ3hs3n5lV6qHd/lSdkb
QfhS3NARWF/mLzBqkYlszYmQNtkomBqIl3RMu2YX8pf2dnu2fC1gQDifm11tXT6HY7Ir+LLRKb4s
O+u8vPASHvgZflHL+eF2tcEHOqBA9+XZsFli+PlTeJe31YZv0Omce+EYXuERjbZTDrGLW8CPT+Y9
3JV+5lUOk1y72Ew/KYiIQInftKDaMUT1Ba8PhiNxfWllC/vwHT3WRn1iKDRfKRF7EuB9hFEdEnxW
i26GD4Y/Hx/RU0SfubRnXzDtte3gYIXw573C9zUfFnTajvmjf1oQSqo4Nm3tbT0UQXKt982GlXG6
bQLNZdTFz8Vij5cFjvvW8Iug2rD02JX37l04oT288De8Wr4U2qIXb8XFNnnZmQJvdNe4IY2lbPyO
LEd4zfbjedqYv5Zj29vjq3XDEPKq7Pun9mzqthRv1pG1MpN7Qp1tISDE05c8uDibwZH84cPcLTAb
HNfSvWIvnYUnns/Rwa1wTlh7+JJdHfl8N3FkGzTXHkGw6DNVo2F26x+dLdnNdbwkuJgY0Z940Qpy
Lt05iLkv4DXdZ6rQ0hcKX6TDO4w+4gXmyp/EXbrNhjFW6kTHS+HYqlPdUh+BpG8E+bff30GG6i9y
6UbpcTJ5md4rD6Ck6dG4OZ0ne4LD1YEn4b04rvvS78/IJCLCYPkS36AUdqIzw1dDIXDW8bRkWDIc
dJVEYEv628Agzep/CbLBnuNXHu6RpuoaMpJgVo69ffnqfCwKLNv3qm04dtixC3CU5/G6PGnPDCqw
AdTFnv8GY4AAb7yN3Re7Qnt+zj1TcoK28lZURjJkP0JiDgVmHO7PmTG8xt1rT9YO1Xu/BOLXrHYO
awRP9MKNytblo9mtryU7LGsXeY0rOWm6C7+q+3DBRxaXnv5Y9u6abYkQ7iPfJWft3vxKZD1YjKfw
ZHAuIdLelQd10/uK+FN7phPoXII1nmrcGI4EQ/c8Hgnfzuz1qL2ovuQkTu7SomQcRz5Ag9LobVT4
OcvjRCXxCZMOKIJ4i12G6lfLjvp6V2F9jhvkLzvewrb+DABQGlAuX9kpGw+6ZU4hZqfH6qJ+m7JN
Ai9lpSMTfOjH89aA/vKRPAlbfWPJfmkLzWb+hc7eERvvlRBQC/uNnV0Fjzf1FrGvBmdf+eD1Fd86
BlHqKwuI0ClYib8KXqa62YYcThbq9or62ZPNo5J75ScLrkQPDMt5LGDbPXjX7sfszHbhoRR2TLTj
rh7vFcibq0c7yhPR8/KhFJVelwKvYfUeZ1h+nEceUvgVJrmv+MrTsAZFfJlp8sad7GUvtCTSD3Vv
yMfy+bHveh1eE4zdKDbMoH6EqdmYPI6tqTvvBsk31LMvWQxi64XiyRJfyZVGcBDbIuHGiUcglVi6
69tgkRm8QfOUbRfrg9d6eVIyvuD0ND0ZLzxTxAg586m/oU1CfCCwcN7118x9Mra4JAdmbA7C62X6
js1DZF1J9GOd/ipeAbqPvih7g+AzPNkA1Q0UpAHPwsW8dcE3U3NcfqKb210N6+3DOIrC4AxvzXlg
e9r5WshSK7pBJz4PsBU0u3w3huehQG/RGBtAOkBC0GJ9pc6yQTJb2MY2cWF3uMlt8rCUkIVlHKGL
8iDf+TpvuRNfcXVQ8Pu8OWDpxbvWG+qjbB31T3AyduKmSGtzbmDODSpaTGWvwLZsZdPoI/2Eh8gb
A6B5nArV5XwjlsgYXeElZ/T/w3rsgG25OCZvYvkmndv+XYq2Rk9Xfuh+KT2k1PpLa5+ts0Z01q6w
Dqq4cRuPhccZlsE4O8+j501fRUcYMaRJB341cJrXaP0ej1Le2zVNKAHqsVcfcYhxuDs89rPBwYqP
IroOpJrI9oKM0k4S8cKNhSTjC0cHphIyzFVfz4pXwY2nYzm42ROzC6YqFtkCG4KS0t2wnVwUcp/m
zTxBUmXdc3x03QCLPvlHf8x3BKmdNadwm08WI1v+Kn6pJG16+cEEB9Zy1NdbndtFfY+3w2fNRG8/
fCqXKVD3EGcmwrJ1O7tUB7Nxm7dJu0iB7sJw8PlZHzot38CkOznIRsSgxREX86BV4FkDnlWYOclg
GyyjTc/INk29TZNdiFS6CnrtdZKd6HvYsu2fSTkXGMfsQhRIxAsZm12MccPmaR6PZOVpZEcEifth
BmiJpMrXTX/SdyEj6WqXT87cu98QD0X1D8zF/+mi/f+hchwK3b+qx7ftR/aPpfjvf/yPWlw1fwPn
xez391oXlNPfSnHF/M2wSCNmDoFw6nfswJ97C8X4TTFFHcvAnx/8u29ctn5DHseig6gU1IoGeU//
tKf4V3sLXfwn27hMNa+B7cBsB+6N/8Pf9I91uNEPGqlknIoNjfBKCmWns6TTKliwZb+NOZYDeOYo
3SNUSjoVWDvFTH6iNH5m+DwSsj7HWnw1cFFld5GKv0edX7b15kGO5TntqhrVA5rW+lT0ogXIsFyi
aCNOHZ5lC0iOvotLjWRrfe2UmDdM1yrN+9CQVncLYbENjkYQOznFZSaoLypRC2i7SjNCGIlsRDI3
cR5LP8S5CB+LX4zWqEQFUbdDBsbhcYjY9HutxYLDxVGAvaMechFmVdalF7PtONzapAGxj8MKomxU
t4RjxAV/iCkWWWG2aJHiaLcEFkQwWafwF6nuSuOBnyCFbBSXXiexfsxqfAKDoWbXpq9n9VkO1aEg
xbPpex1VTFIJOFBldZp2WgTgziaa3VCJZi8f70+yVoHhDEZkbOjIpXuiwBOxx9ggNB1a93ASVshU
ONuzgfHJvMQsy5N4OXf58pxnGtOGFi3Sh1nP41lK05HRxpAhZcp61qGOaQjVN8o6YZ93KqSddK0R
iErKqGluSDxDwp1Ukb0HUwDfFLZoRhRkuWkaL0aSslyS1kqtNzilV8Gb+EGf1QZRr01Yp3XEOi53
W8QfWe/VJKeDRSyMQb73tWgSHc8CHeH+gNzba8zCaFC/d8ngsLlhy2WE1nicIkUFs9KrLeR0llIQ
6KKBWyb7HRSllpGCZKBrRRShUVenBImU0XOLAm11agg0CBAVeSVVMRyRhwhCF95iA1WJ0xgmF5hp
5eZ3CHFI9pS0LlMXRE4fH5rftxBpvxLA1yjhz9lclhciWlpcfoMA5jS1rKVx2mKWClfNgHR4qlbI
MR81f0QioBklb8ViE5bonHeWQPzoRo90HjF5GNmKL+guUr/MGEk7hdKi/9Xx5lAdzg8bzCzAzFTC
ep3dh72eR6wZrdafSFu4LZOOEGuucXNZlYwtX4lY/NiPVQF7GUanQBCKOD8DPkfcvoZN82NoCxOB
fblUxFaqWUsDpCGaIbCwN8l/UCMmwt0UygZ2MlFa3Co024IB71h/MBxAj6BIUf+LwMyUMActm2sH
3Vb4yhgUKYA5K/XzGhNB64RaLQkOqejTKU1bK2S2THYh1FM1PKog+rVr0rKkdIS410gaNtMltJcm
MpWHsiplgxWP5geApyF2Q2Vmq1mNVfJ4u+vdkyiwG/SmsFUtN+95yPxR7tfFQbCKLnwaJkr6rArR
7RS1oDVOqlfqs5UahAEzLYOT2rXgn+2hU/CjtZ0AdW3A4PMVymIcuXGrTd3DrNdfSgSMnxnO/u9a
bQzqYXGcjk2c9jQOE25muxYiDHzYauTXLNVDOrKMUBaWHvXyQ6cIwxQhJDoPNUrsCyb1sXInWIyR
jSwc7aKoIShgXJlO5NjXyiBtS34yaoaWWBdbK2Lq81xAL0u8F9+BbQExs+w57tdTMkwW4pChJLRQ
6DLoh4oVseAl5IDEl0WFTBQUSGHIr1FU80vNGxyBjTRgBExAOMDfbiJs3VXNoI4dsVXSLnB6nHK1
Mvi9KSj1/URIHrIJXf5stILFajOpyptRWTp29XWQ9xA7gETh+OluamgI5MJw6CwUEeRmuErBUchw
HjbKQ38s3Ujr1N0kN/sbigiquUhJpvZBce75UWUDbjf2vTUYwtSAZCPmzeiAcaJ709Yhj91chd+m
yQBB7JJXTbHlTAF6oSpVFzk5SD9sjlMmbMHaEb2brKi80vhcclMlMs2kBAOORXP8XC+JQscDVm6V
0xOr5/HAryvylp7FtxZNJGMC283qnMVI9OB+qPs8bZpL9p/snUly3UqapbcSVnPI4A4HHBjWbdn3
pCROYJIooe97lNUWah+xjthYfdB7EUle8ZGpzBpkWZVZWgxSevKLzpv/P+c7bn6Tqia6nDIAB65x
WtThrQ+XnNlVnrZTeeUPpN9EDc51AuivrMne5ibFosQmmm4ISpP82KktOK5YWJxMB3VuWVXXvl2c
qNo8DoM52nhNhh7Pah5Y49Dlpv6Nzt34PpmGhxI28xaM9o0D6yCpu44ASzaEmXwwbdxBUYhekQPS
EPjOpfD9feLZX4d5oHOAc6BGDsYkIkug7DOfLC7fuYp9vHPGPprjr4WT3Dc6Q/zUtSeVbNT3Uow7
GtvheQtq/GTEXM5u0sziTyqgb+OE2OjavgmOnSG8I+nsq0h8clRnoMbBGp8Lnsgp531feB3V0eJD
x1QrVjVSgcxUpyx7zHKFJDgwkHQ1e3cHHoVsXDElwVb1dFZ8ObogBjDXovxyWFdCjjK2+UVr7DuT
xtCIlhqyZJSeYvY9aXvSOSwaJ5hFL9Mou4bkcWb0U2uABbWTp66mKm1k8emMrexag7FcOSQzkKSe
XA3GeBHjl7rL+sLZCAy2R2qK77Gu5+c8dizhugCOkDRyHTIX7V2gFRyS3fwSfvZ1mHvRvredyd57
Sb2XuaGPOKXfVxmNbV+z8kYpzhZyVk6l8u9qmXlHlUrOfc9Xtw30NneFueladNJdD7Z1jQuNlqo7
5I+2RGfgZjTv4DuG29nBi5CjM2KKrC9a1yOiJvEW8YMNsZuGUJn/sPVUnCm3EPukD6cdJifnvDXG
4tKscULEgXVc4RgupiWebzKSDMOFbLx1OFbfGyCljYwldgFFXxQwdHGLmhuc/kjCXLY0Iyevi64I
q+gDPqq0vyDbgONViIau9NrliB0NV0lJk8wKw7t6DD+aZWtcCyQ2a8+RUCAiOvtdTz1iCL6lafto
olCIEcbb6tYITLqAhm3hyEisJy38e9ot832a0Vc2TcX+ZQZ+NXFOGlTEaTMb9laPcLIiu+YIysoj
zFhyGTr1RAT92tHmqiJadRvB/r/Vccqq1wPMtCckCwK7RCnN5HhsJ36/XjQkQASrwb4g0wULkDWe
N6Lmaw5tL97rxLKOW+UdG4tpCiAwraJ8Pp6MsoAWzmFwkMC9sWBddU4gn2wrvfHpzuF++RF1Rn9t
wGS9o5sJFrQlFByutx0LuY5sUkq5+LyU+6pQTX4c453oii0TqkQP1IS5/9U3MS8sWr4+OUeBjSUF
V3oy2j+qAO15xiyIt2IDxaBdQA6qaW7qlvL5iczqoYcBQgM7/eFXhkw1UvkaOa5mqzCXm7Ew4zy/
qGoXUfguHXSvWV7JAy6+9TgIy4j8bKx/YIQUnAbKzbPRWf4qIYwgO4Ekh1qDZFrSPjCSuKiZruPQ
aqtbKxqN8bOdZQEN2YEmc2mdEP3aL/aALCyEuqszQ8jyynUyc0zOggLtYX6FFCt1m6s+8WQSf/Er
OP/ZpsGy/4NOuMbsUuiCn9SUzvCogphaQYiWZi1HR1QbUlWccd9ZpXODcprtslnTOXZKd2Ahd3rb
NS9qIzYsgDVINC1LlpSOZSjMj4AgFI3Bn0e53zrN/vv6S28S+f4LNpmWBs9fN5n+8b/S783fdv/4
e1384+/PT7fLf/Zno8mBqufAPgNTbi7qPNhnf/aZ9Af8Lw4EbeVBu0Rk9682kyM/AJGXpEfBRqOZ
v2RP/qnKcwR/BDra40DsWEAdvd853S54teeiPGULZdMXhthGB4xv6kCUh/A6FKrL1TrSUXPdxJ44
xnR457tQXXqSeo+9GvuZJBWaxRl5vHTjCOtVKk+iOMl3AsCJi1z2NjATdTRH9DwGtEqm0SbXo9BX
z27uKxpC67Vfy33RggRSpk/n4Cg+uBhKsU9ZaxJlmgc/TwXhT0Xt3pVW4Sz6BOLFqFsfS1kOZJGr
jhZ7zymFumosjtsoauhTcSja8eW6R5adWqs0hFNP87oD7EHoeke8ErSJZIzbCxMywEVcscsvJ4JG
VxAGZqRe0qDINNu3pesH4Ao8A29njIcBqor0n5oA/CfHAu976/vjTQiUFCmXYyRXQhLQFqW6lGvC
cdJHL1kOzm/fIcGLcfA8Aesy27muAmNNouPLYkU7pDMnMaLnUXDguvOaszAp+rNe4CIESMJGKoRu
auF9G6zjKJCZSZ0uHG7KckElBEShr2f+wjYl611sc6eU15z+yfw2bDtDS2lV7/xi3tdffrFNmYaf
bZmaRJ2DX2xCQwa8Y4t1DSXots399Ngk3PUbLhQkB3VkhyemLP17AhZov5O1EaDWCH4ogO/sesMJ
L32c1ucarHoFr6zSbH8sc3owK6t98KEpR3hVE6bFFnXUDdyd8RolQUfDcQaFOhJjVmIW8XxS2a0x
fpzjhBjI1E9pzUmhoW+1S+gcL0z41M1OggO2V8QomQOW+25qp3SRwJTX89C2W98oYbppAxTHZtCE
Y2Bn/tRZIl73eAFv2kiXXzqTy4gXUBZs6rJD+BMQJDlmrvE5lF19NAm3eWrSElXSyC5qDU+9njb9
7HjnFnSPq8HT5WVBXnpESUZE12+/QMtEdfgC0RW3KIOZzvKhLS/Ys66zUWUIeUwDqIJVRXtYCcTX
6JhbYmH6AS0AIxYqFwhvTDKOu80FaGPddeomHqzUpsJAOacxMe7W/VUE81Bt6aaLuwrSOG0xsIaX
gSu9Bld+G2KJG+iteVMpic6Z/RrEuiin885HxhfmNWBBcsgEtA5cwSOioPUg+rPJh3q0xomOva8y
2miNjRpRUZikX/Lc6B6IVJnbXZJA6uOgFJ7ndTqHEBWS+LalNOWuRn9C7EJcAjXqHgsaF4UwY60G
A0cVrQFRqpIGmz8VWyuE2GNBQ1yzFc6wIGTNue4I+dnJVJYXszGamxb9IXyRAUMjOR9E4M2pqshA
5S+sOyeyruiNXWJBJDEH+WZ4VCXX4LbQ1XhzuDPLKdjlpa8/OrR8mp1T2OFt7SIR3WggR2ZBsYeY
vPIyHnX82anS8Uxl7LbkjNRz/c6zf+XRexJ9NtsD04UO+/LRI+JKHBONEDw2Xi4wrOZZYnnOBUYG
E9QJdHfXTpuvxRya7wV9s9T98tZR/gXGbEkP2AyL5PO3LgtmF6FdLNeNLGmyGuX4OSb55LS25Slk
FcwTbVftbbun9YvJOfWMciMjOuGGV6FZKHlVhsbM30kfXSrYhz/LASTq8R1w5Za9/OxnH4MYVTGS
5CfWqHcsuFy638clfQ0/0rS4YvAYVsn5TpQ1/BHq2yttBOk9B/YWizIHduBa5r6rfWsjA8skIQSL
bpj4wdlgpuxkia36xvaADX1jj+/Mq4dye1Z2m7gGNhbsFeBoH6aTTx3JdSAAxdo3FLomvJjj1hdy
yo/8RNwix8ITudSpPpmcN+AWJvVlUpY/wiymqEPuNP5ETc01XqWYcPnfLDMvVSKqeOeMFA/iQkYX
k1lVJ1lWIJUaBlYYCKgDriEhui0hSs2FlTuLUG8qtzb38WPKWW2NwU5skeXSYMVDX1JUmKYnafa1
twoxTp82tXEZ+8PljMOI7qWjI5gYDm11M/HqS/SVxedBCAzt1F7H824msG4AOX1qxcq/sdN0vMjy
iDcXuYJisloVUHRODTbkBo5DD/mfUgpzEs4U/KvxTGOJmUpZzfRJtm54CzRNfMoigb06kmHfrw1n
tm5U0pC7V9vjcYqh/Mxso/vKydov8Nkh3EyNs/F/rhv9FIbzO5/la2u65hNzpIland3PAcK7iwGU
I1wWVHsiNCedAO2W07FDON9vm5ZAM/AIEIVYRglfmaudMKEZkdxc7aOuK3ZpZn6ZWhHvwopWWp0R
QVCnCBlwjLabt6cQa/ktz0wey1tHx4XlGo47yP2fb+WzL6YJ+snqQpPlo8+SjxUS8lPDyFZWgGeQ
qAjcr/R/9qZTEGMSQtBE9PkZ9/hw4kHn28s5AgRiKmuNcH4BeAp53HZ9dToLLKmY73bCDdU9kYb2
poEWu2lmUd+UYWxs8Yvan5O+iC/azAlRnHbZUW1gBHz7AsUvM5WyHRZGKRibhpREG/Z8SjCiyKc+
MXCBxFBfFaWAzFnMw0fU+njYskRvBXm3LFkbCkJIG6Ot4/T8+A5fQtA5TybL2nvfuvhlnuJHLdhu
5igyFczDXXzpZj4A0iUlMlfxldJ5vzWmGnGN7o8TV6RHUZ17q9b95JislEKdjNRSd2/fmQO5mmID
p038R4oUFqYb52DjEEUYnSuSi9ZlOXyzI+UcwRkQu0wG8zvTsvXK5WqpEe2xUnjLweXlMxhh5xup
mYp1Q0LYVZ9p74ELY/+tNe9Q5xuPEYlQybrNbSRwMm8eC5LTH4TjBPXGH+WCgbGNUyhpEZYRLxVf
E4Di3txCoapS1dM4QLe6gnM17+PCcjC991YS7zPmzHPpsCOqrQZxSg3lki5SUX/JU001ApselpLA
AxSorPidxK8DfDW3VyE8JIrGht2JQNE9ePM4xPU4Mwk6B1gOnGmc4MNIqFEk3c333aTUljSP4aYu
UvcY83Dc0tVQl0UP6mwDG4a/bmP3y+Bt21Rz8+kWfyalV2cSxtdgiJpbYZSniJuLu6xeimVp2YM4
mjK3/lKp2X1g34Db3AgIWqKxwWbbRlA0kFQttvEANZhWJfwlgcc2DqPh0srm8mmoDeOJDmH0OSgc
91M6JO6phebp69AqdtUl3jOKUNJB/UZi3qnuMOUsRd1jMbcpGNdcd2ol3c+Z7NNP5SjydOsV95zS
erEHuYD6TsSMZPoIsxoZ/fFK//+yxn/ji/nrqsZ/z5+Kuv7+op7xz3KG+KCh8pMnwae+yGeXqeiP
cob4oCSfI9UMPkt6+MvM+GezXskP7Cm1MPkjsF7WM5MhfwTKC5Ur6xf//6UA8RvN+p+5b/+2/CDW
Xc4sUlmsl44wpTrYsEkvN+iUUignYtz8GvUxMKixwBPlzIAkTHR/5DQVxz4l/vtep+2R31XGvV+V
Z5VlBnuPU5+32Bv4O3E29ZdaDfC++zF6GGuFJJFvc8u66u6o6YBFGvtvVN4e54DssN6Yrn1CxPba
ytLt2HkIc2WRHKcObmazQY0Ea6V+rEX0CEn0M0ll8QZe/Ok0+vemA1+ecPdwTx3wVLgZ3owxvy8d
0cH6jL/7KJCqYqYmCBPATIfsYzX1rP0gGk+kLNo9pPmJ+rDQZDai72nJq/2mDPOGn5Kd9yBihmKo
tx6piCusSjRwyklesukmx1RMxCY3mOgprFcYppx+4xs0BZIBLlgNK34Kupw0PQfdwACtpSysp0IR
pER2Cho5oHuQovq7OC1v6MXSTDY+qt6nAdVE9g9jFCcY+8M7P6nVEV7NI0qxKeJ+Nr1YaGZ8ce6f
u/bf+mr/X9TDLxsuiijLvoTKmMs2lgPcX3/l/+Nme7u9edhu/uffPn5v2u91/rfbqY6+PP/sX/0n
/6hrWvYHD3k6O1J2HH/kfvw5EfAn7IuEokOB6ZdzE4Kaf6p2LCYJluwljobVFQH+v+qalvygFYJ3
AhLZQQr4xL8zEciDPcKrP/z5Pq1uO6tOybpaBxmlndq2jwJBhFtUlPNR1EZqFQ19uC/s/txOjetY
9Q/EO0OkEceNreIT06KzWHfAxmv7okOqqi1a5l5zQehw+ui6o7/uOVetMtiXKykDue9HlIE1+oOI
SNKTSUS0jMnDueTYAtg4mn+kdvBZkU2wm2Z3OAPxR6bOSIc9zW6GUkODSUK4be0E5bov1DHqgRKp
Ol1xgE+bwfNCNKQeZ15ErnV1U0ukQOGICD/qohHcNRpIcprAjeWY+0e9rfPuvMlctQNNQKs+LK8U
+I41nMVoNUf1XaGsL2EdXeSZc4P3s1/Z6NwsKD9YsMOLwtIXcxE9tF50HRviDDPEeRjJfW1PMwzI
pjuz6Zmse9uiAByX89qWMScS7ZFj1dH+bsxzCASYMGN/XQcxiLpRnmXdfDbNmC3xmGJRheu5Gkzz
exOmX0hUv6AOBjvJNQz+nN0bRRB7hweWY2rjHqel3cFznQKy6e1xi2mJ7O7k1Cqhgvu5d5tQNyw8
97Jjv7nP2mIkJaf6QUEeEgeVQ/hV+L0ExbqEKlLufiEU99hPSFeQm0KuQbJySFEeEgt9mUfpj26i
FxaXXbt2cmD+khDZS9aQXYA4Sq3iOCUXOzTxmTdB2xzLidMmljt1kddJtu7NuIYtgRy/axRkZnM8
KhqhbwfxFW1XDDu7iU6mKLwNA0kurpuD0bbbugdkCHEBtubHKJrvs1Dvm4gMbKpI/rYCV3I1EWh7
RkLecEW0HNlYIHRO5rz5jOzF22fQXVydfutzCxAgGoc2lP5W2QDIXMqNm5ol5bQR1LgME4VnP94j
OeM8nrQuDOISAZHsIFWYK7zPR8BGL5O4ufPFvIUojg+sQ5L9IwcoEi2FA6vdV2QyrhrMjV0ebvsS
O21QHhdBhPnrsaJql3TVpqAT30z5dUt4YA0ctc/wIAQUwM3PfUFjMR63NpwiYqlQvvMwcoSgsc3H
4V1RMNjr+gry6H5oT2LyIryLpHMJ5YbQZCFftc9zTlc+kL+VYQiWamTe7RBsAQdA2+739f3P6fG3
1pW/bHL9F2xd/SwU/PX8f17k7T/+nv/j70FdPJ/zf/5nf8zx0vxg2ezlTBMxJfgG+a/elXDZtqHJ
9CgV0txSS1frn5s968PikFqqeBzUPVakf83xSnwgJdmjqMzp2cGK+lu9K/7+i2IDZ3AWHlR3y46P
vCqWmpfnQMM2IENZKapn6mzo2gsYBuuub1WDtXtEKj2iNXxUvL8IzvuJKhYhj+jJxhyx4hGBl7Gz
hdDYbHktJQ1SWjdn6DCbmfmafEUKuZN5pyiLilXm1PopsdzBWzdZ5pF1irt+Q3AG+PlKcvZU7Du/
a2Y5kvwMDzPN1NobV/sgYTo/RA6I+Ki/xCgelzQdfAiqHF2QJyLwoJxI8XvVVdUc7t1OubDfyOqk
IF1a91lmkHaHLGu01+Y8xzHRo/XjRPHvXFmBi52q0c09E6oXAaEuamOtfQXeSJUFQMEU5haaK5F1
hMvZaBXLgHiQ2DKsa0RS6jsFZXzAQtUociojQgBOYDNZAJA9P7djC5bJs1oOfCiUcH7ng4FierDt
8owFPjlxTdSnIIBb6e41hsyjZckdqWvT1ERPIoO7FNjaSWR287giNAA2l06s7CJxKO6B3XGdz0ba
2h/RNsFMmLqpONXz2E9IUAs4Qy1O3WpbesVWDJKZqoqncjE/Z8gz1SD7K9MtK7T7qurvK2PhsocU
8rHg2P5I88tviM3ptMtFlGpKfiSdrc5He0wuif2xvgI1sLp9lkEQBe/Tec6GzAavPp+CTJzIiEwG
Hm+HNyNj1cAHPV4XihVrm6NBADsi8KtR+HeweBh1c5UX0L/ot+FFCsLkzCXq5mPFWfjBkS0kpg77
/wltEo7JaeQZXEvaGrTtbe9GJ0b6wAueomLscQ1vXSMhHMRgUQtWDaJCb9NSo4Q2Neb11dzW86ks
Z7oJXlT0HLh5+dxjA/rHQyYpiXS9LYJtOgxOsA3sqoq3gd8E5Towgi+m43cx2KlB3CvH6L9EQGRm
2lct6elpFeDoT3rVOuvJDtDxlZNnxPCwdP3ZNOlprOa2G88D9BJESeQW62NSJO1NErT++RBPJmOQ
bpqvczfMhrUsovQ4y520prUcQ3gO6SHTRnS75KrxoAeiux1x4fMOgcB3ZzRo4D5ryMhDUBgLZAi1
A4AWphLEP45zQQ4GfmxRqfZSxSAztuU49PWmGs3oeyhn4LmzWfbnntEEJzYz0JGWBtQ6p4B9hH2c
WJcTtjzlcVPorNrZmYghDyOfzdfC7GN7NXfWOehu+jnUYK9jbKE4FACndKspUrhxsrAxr7PINPPj
0jLGM4QeeMbD3LTxpVX4Qe/aTLcgFaWmgPR/cOl54d/9v01fIZbTwV8vUrgGXkYfLn/9j8XJsXDw
Io5gDQIm9FMI8ecBRKkPnEs0q9bSUnbEUoT+5wHEo34hSSskN54iJRX1fy1O0sY2gKiA+r/5x3/2
OweQpWH1rBBBJxbe0lLPoBcvPLpkL5emfI71FFcIQbOE/NaTnuLUKeHCwj8CKWR5j3ZRlPpIEkZu
Gu90fl4WYsnlZmgoWyyJrL+aYuzB0EisIkC45lYBqNkYNH7uBhAJzAzQl98Z6/AyKbMsaChy5ag/
S3wSL8fqs0bYSehMeIigODOPP6FwHaG0Bs5HgeTxIgzi4Z0g8lfHFIxFgKW0THVwa20jGcci0zAs
YYhyLkPIZ7Rh8NEoE4PjWXnj1ETnPHvrrv54cM/pVcu/+fxxLtdJZUkoSkqIh3/KaJ61Neyu1WYD
iWOjQBbgRGpj6zKZLEkKUD6mt1kdFNe/P6IicY1dlxLscA6e4kBiQp3C89vYA4xxy6ziU9J3sUYB
oXswDQBrvz2ep4hgVJoGDEX1g/GalEPWLMAmIMM4DbF4un0YXtQOiE16DsP67dFeeYZkXgiTVgXh
I9T/Xr43deM1UTTKaUOyG9zPcboURnoeZR0wjJwsRhpxbw/4sm1D0ZH9K++ooixBo0QdqkymaSSK
aEomVJzOfdPjbbXnKXvnHr42iGNShVwyTJcax8urksbogRNHrTH7Ig9A9RQTbWLCdI7fvphf757m
ndConE2IbxigXo5T4TEh3hWrQjDUc7tH+N5HlxbiYphD7D29bRkXIbTduMlGe/N7YzOt0n+gIc7s
aVswCl6OLbMYWlZYzxvUYfifCX66FyFYJL9BvxlEOSW9nBv9zjxzeGeXUenDMzc7YnlHD94XQJjI
igMsItGY+1hOHH/ZQLoimHdvX94vAzGTMYFq6QBw4EIPbi3K8boItT1vUIyhYQ/D/BqNVPVOL+e1
UYi4pIdDFBlv/8EUhr58SJeYpg180ukxiT0IN3YQCuc3PzNNLU0iB4N7SZvsl8+sr5yS0C9ckXYH
sQzOhNwuh4FLeoXdac5Ksgba3QbvPKzDcxlvBVoJRByso5z30DK/fEeI1k2DJk76jSP3JfZkN9nq
ZtxjdztqiC8bYm/rl93exIP59tM7/DBAZWD84/jJAog/TCx//myaVt3UGEbSTJuKft/ZkFgBjBYc
uiWSdkUoZBH1GyS+7dXbwx6uuJqgd4FuULGroDdnHQyrcw9aDLMdCar1BK2+tmafcok/VeM6zQsj
ekcu88vrw3h0AyXtFJOv/3A1yop6MCsfx1xQV2KTOkVx5HsYqt6+qsM1D0mepsXNIRtdHgMdXlUv
+KbRKG/QYNlEWOjpqp6AphqmMW7DMZrfWfF+uYuMBylnOdEjPuMzf/nwDHi2wwjMjsKa12zn2kNu
rcMhIl6tZbl451X55R4yGltDEqaXjZo4rB10aoRsbRGAAN0pOa5b11/N4Vi/06p+7ZrQbXAjbYuS
iMN28/kLiT8wtI3Z1XDmS/0tN4vim4qJjkJHTpnz7ef1+lgWDiEEwxqdyMux2lGPJanCYBFMP91W
QxOd29CgaLGM0zsv/Ks3jw48PQZXsJk+uKxAJ3PszNw8GcTlqZtAkJh11vzuLLk8Ij4qwd6LVc6V
Ly+IWAlv6OKEAFUK4nfkasYnWRC/J/J67TV/PsrBtTiZVTUWcRSbDGUvMY/crEXCsplDMPGJEab3
bz8msfyDz/eSy3cFWIjJdjlo0Bd9eVlUiYk4oru6qZ12uC/LOLrlyGudEnye7ERMiYA/lTs3acyT
2jJw5vfgOWfZDQRPg6kL+uTk7Z+0jPjLL2IfRuN0eXV+ykueTZthUmo9Zbw5uukzYpJFfZYVApL8
kIP1Nrsnc6jlw9tjLl/zL2PagpMRa5P6RbLSZSROjzQsN6MlLUR90CbovmZ7LC3GQ2AVN4HfDedt
Ouqjtwd+9TOhT8vmXEvJgvHy9pMpOGkjs6nfV711JMp0hjTZzzA6TP3OqeGltFnT3uJJPxvqQFDp
5mRDDzPX2IXkcIdkA8oOBi1ON8xdVnbkNuZ8W0WG3BVWUbzzUF/9Rm1agZx30YPrg8ELr8G4ZfBQ
63iI9oM3k4lK4eU/Mun82yjuwZZ3CY4Oh15rUhX68VR1Ic1kz0VRXQKUe/vBvXpBy5TNjEAL8ac5
4Nlbms6DgWnZ4MFJb8n21sWjLrr3Dgqvvpfo11hX6V8A2335epDZFdhBzG0bSWQ78axZn/T+EHwc
4XR9IQE+P+E8T3JXBcL77et7fWTXZlla5PCH+p7QzeknwU/eoJIRE3mjxLo6ZmTsMEiFJ2ir6o3j
RPNuqPvk29tDv3Zr2fKySeSTWGr6Ly96jsySVlLP0LhDb+dcFSeRHIN3Zr7Xvrznoxzc2kk3g2k1
hGmRQwB7yqDuV4mm3kWj11385y7oYOloceJqN+TLg5DbHNPd83dNi5To7VFeWzo0FQgqEd6Colj+
/NkbqXMT97XkgiYsEhu6FLBwPHZkQmP+ArJSNO+8Iq/ewWcDHiwdplVjHoiWCF4nTb/lpFhs6HtG
D81AG+7ta3vtlaB8teDEHc4OP6XRz66tcgPVjR7LYl/X1jeNnfYY4WL7zhL/2gVRTdFU41jlsay8
vINVo8IqsPmmE0VqIMddn+I25ryCp7d9+4JeHQqdAMocxAeIjV4OVYcmOPwidqE5uHClMqAPyM0y
3Ndh+85O9tV7R+lGcFyFxn74XqT4hGoOBXrTWkqszbIqt5lhJ++8DK+PYrNkKwUf5ZAPCJkVpVUN
584hSGsnLLc8mwoyhN6+be+Nsuxmnr0HExgQKJY8IdImmeXJXN1GVpH9h0aB8Ek5EUucffge0MWN
xp65r6hmmsrTSMZrEkfvvAKvXYtnckBER8mbcGhwSHp/VnPGtXBSRq8og4y53XqvOvPKi0bRlVWX
Diha4UOTGizXrouHUmy8mMzUVT2KDuX9ZNfQq3xweW8/n19HW4pAJoddADWcMQ6mhBmiRYcRXVAT
kWa0cwzLQQAeD6ax2Kia/J0tza+30FZo9YgXMAFh8qhevg6k17mTaYZyY9SZILUYZlm3ICx++6KQ
Di3bUcEtZCV+OUrjdnSlKTtuiraCql3p0kLeXQd9TAxVkiS//V44lMoXz/XSrgb8+XK4PqvYUiRS
bHDm2k8UuCa1JmJ9eK8c8/N3v9z0YvdcavJSuoQtqIO9ZwkUaSrxfIJUnpLhK3IHp0IwjiBjOk48
zGQ4ixtFtpiatNJ7s7doMfV432GW4B60Xc4C/MkNRW/ErgWHc4JJScX1VkBLgGPwZyLPdjCDQ7n1
mx68St+L2tr/7uMBTuqa6D/xlrBbOdguBHWcFG1tcV6gY6l3Wts9oQD0oKPdmOTFzdujHa6yrmAX
TVEVURiSNho+L58OTwxPnm37m9ymdoXZw0g+d1VYpACXUCgAUxohl7095uFXxZhYYjH8IDJn0MMK
VtcEUZHmwFa8BqPVaTlYlqCUREYfiVw5zfu3hzv8qnDKWwqCPIZewXn68KRre0C6vWTwKehAfF7N
hHF8rp1evjPL/nonXfhSyHQJCKEsJw6WQANDZVy0ob8xUk1qlpOW+vuUgYijY14+2kknhs3vXhim
ruX/WOOpSSwJJ89XDyrBA7Vi6fMhD/VR2eTxcTkgUH17lOXz4R96/mVxnOOfVwI8F/VOpCkvB2pq
Qi/oAhVYE9M8+ZKaxF0caZfNy00k52bYBRXZrsWKpINPhJkNG/I5kssUNBBqAGtEHkGCJwjGCQUx
5Oiwva3ixP8yI79A0GS0gOJsVXyak+DUC8RdHhTqCDMrgYggvy2Lt9LzL0TGztxxsuGKjS70gZbK
y0M4V6CfQI7c4txobgzpQZ+bRVgHp7E5l+XpYCdg6thbhWT4jjTqMPtMFzluI0LXSb28s9sO8IMf
qWNMDtRS6afbH/vAq/cpnOsLQ1bfS9IryhUJr4Qx+6F4ypagv0E08aOYvOa0bCA1DIZgWTWAuNxZ
XZTttIWHyOeXrGrXB+tvE/dHuEoE/Hpqb0cvLQj+6ydSW8c4hwHbV3CcICWqONpMgRuAvEoWlYE5
Z26zKkm4MDB4ljATycM7cobMBXpiZNjcLA1n0VAAhW04PllTxFttQ1E3enI2lugt00IEZ07nVo9d
CScDghuI6RlpJyoz461qyAiLDGK7EWcQKOsl6Me0348PsaIikkgJLNNuSP8tY6/bGWFofVeyl5hG
DSMEYN4Br68L2BV9INujOGS/+9CWmPXWqGKWOwXeRF+E8YC30B4MAO04EkN35zsZghsXJob+aFnp
gNjEq8yHoVD60xAO2IALQ3jZpnRF8SWNoVjgE81hfLUCqR2PuLszRFq0HgJU1y3odIGDkHgusGqR
uxZ25fA9m8nAvmoC/kMyOrCK6kl4/gn/bENxck6gn4ajI8sd/SvaY/HQpuK8sjrZb6e0Lo/8IEVj
iJ6khH1GiCv8K184pwHkmv5EFPj4LismHXuvMzsyn/oui8pd7lX6Y2KFxkkNR4qUBDfIsDDFNyIE
mzMBs/8kJ6kRcRsDVsesAGqxDdpZEXTXF963WbTJ1VR2866HVCTWUgTJ+YD/fVwypRRB9Gk7kRCK
fY/ZrCTUnaInDNwqj4JgJNktW/Q9EWqdI0RYgw2ENHZIZOl3kRYhSdgJpsFjVc5htssjL70A/ZHg
aSvGZsD/0pQXbcNg6wF0nI003o3I0UJqA+GOdXc6j0ngssjg5RhDrWUM/GS8t7pR8B0NJXnIwFHg
oWYZ1uEbFsgu3knCzm1IIXEZ3zj2nPFlD+AZiAYLiCgoLj1yJbMLxJ4GfDZuh2xh8wRNt5lhuNkr
L9EJSXF53TxUg1u5a914RvCYE1luLYH0id45xIEYJ0sW5SV2RMxrgnmpIYogmEykU26Z+QSeRfRM
et3MPXwzjYXZ0G3PPyyJld9ptyHCwXGDCYksczyfWlJ5KICxhO0U32q3Gcw8BpE5ueBGer4kYLfp
fEUutZtvfKfP6TONE0ctqwqcp8yvG8LGMVMQasw0hlsrbEdav9XgE/cTTFGO+bkbiHYzDeluEdzO
D8SwEeBiWN5kbXUUB+S3p2N4GZVxPqN4zssvKjHlpT36A/mJZmVAVBMNYMRa05YPBfErGzAlybGW
gTZOSGoNnoKa1W9TN3J2CeyNMSgUvNagGMgn8Da69uevQ5yY1rrM3f4z7LFE71UMV4bprAm+OE04
qA3sL0Sqc4jOYVURzsrvFUn4ERtpZa6sahiMLS1+I9pNlkJTamsjhHhL3s2qJZAgI0jHrNpVYFXT
6dTOfY5umS4V2adW0m9Ls8HoWwYWgW5AuInA2cCsA/WvBzE456zt1Gh5B9COmYVwk52ZRfosmaLJ
Q8RtdMO28/Q4bBQKwY9hgFpvT3jjOG9Hx19AdXk//QDFFsOZdUs4pX0YOGdeErFk9TZIMTBuo7iS
FSyvNZieRWbehvpH97/ZO5PlxpEsa79KWa8baZiHLQeQouYxQrGBSRESZjgGhzuAp/8/MLL+yoyu
6rQy602bdS4zJJEEAffr957zHauMbiidHPeY5aP36vtygUCOSIyhF1GTxdFtByWACDSsI8TQWR+t
ztWyR9HUvlbos/hQehZi485pEMRTYMkvpAGGIG3zpWyPkq3jvmxzmw1C4LuCmlCtKXgJxISt7JLw
Ciad+EFaAyyd2tIacXQnsT6nXZKDuBQzUYjVGPjfuclkSi4IoSN7a1mDGFrSJMFNoDwA2SbdCl6O
6p37TBSFh1fVqEnd0GL6IUTBGhT6M5lzYxX0MnbdJsM9k0LJw0YSAHhnQEROimkPmnEj+jCId9wN
3xz+oo2+IAHl6gSTI/cZ9LtXs3edb7rK6QID0XK+Fm5delzRoSwPFgPm4+AFcN4sxGXcUYRHRRuz
taMryyvSapcThPzRGe6EK8DTK2ejd6F/dD72wLik0WEjF83HW4yXPjhgYdDLoHM3kF87u1W4TejM
htsmSydnN8CKeJb5Upm7vnZK4iwc3Y2x5+rpfUlYrG98Oxufk6XMxzgqM1hA0MCuSlmZNiEmLfcH
wMf6w4CPPIGJl1l0DwoFe3RI/kcKXWyAeDXWREFtnWGCjCnMjP2N+BG+wIgkFgLuVRkYB4EoVe2d
puiawyyWXMQjF9vbtuXMR9QWODdSgiqTpBdm6N89yIfOZRcIdHtt07QuSUjhEp0ywCHuttRVKLY8
Yjlo78lAtr2UrLPQEZ1sYCVInQJypyVuMpWU2M3pMESUEPkKk0DwNZNhLcxY9AJPKxDVfvxKEnDu
Xai2tIrdPGjPfkuAPlr7xSUk5EY0CwP7jciydt7njcIxQYiW090vnbeU4x5MYla8B3aeEwk5GX5C
+zHIx+rg4ndahmfOlNUibnQgIWnFDZDUFHljl7pFcz/AlLOTWKHQT6x9At4VHW1vWD2dl9KuvH5N
j8W+uDfbpfPNrfANH4y2RMma/wCEZpdfA6uxV9z64GmWIgo2lyetF03c1v48xxXYlWRHFt4A+Tmt
iSJJ7Ko4ObwByM0lnm747271wXoNZDXoepivLUZzbzPVtKGwGXewLftcZx9oXlesoD11j2aNlil2
vcU7NEwaqjhjwJlv5Mj/ISElsK9rxjpsqoovFIc2W8K2aSmErnvXLqJ4rtP+1eVvG6S8t8bB6SBd
HIxaSrELe4pS6FteCQ2/nvR9VUjXv5x0aXyFNcNz4KaBBStsaZYVilUSqh6j7J965kmpfBROXZCD
oOsCHwiaUBVXWFZPZtpZzcUo2ml57nuVDQhv3Tb8gki5h04ogvxNoQVcVtMCu98SqSWKy7Huna0e
6Y5u9TKHj1Mlm27LFfTabTZOZRKnUzZmW8dOcJw4eWMV+9BWpBR0c3djt37hXRo5WVyoZqDQM3PM
XmcAaK9F0YjsCS5q2R3cbCluMaiwYpEuLU/9rDX8aUzZ7t6IqoKSkWHXa1BNNjQ1+hVpDAdBIGod
Q7eJTbcP75p5qD6tsp6DbT0Mo7lRweJROju2tnduEUwP0IGad1ZE+6luLCJwPRt452FxCgD4qC58
Bq6Lrwl+k9nnqrJwD3Vpjz9mGGYmR5iQ9mbSzu1xLmSb7NHBVZ+RYN/f0KgxCV8upbqbiFgCggeB
4aOwfcnZpfUp3THVl4Be2c72IusIPlfk6m1Hw2ZnFrIaOMMlVn8iFYqyUBFpSwQGO0KMl49QNccq
HNyAkdO6+5Ijj8b+V6qvcJK+JAuEHbNK3zzt9PuhXj+460uAye48fsquBeGYaP5yUoHnDab8loy9
Hy3Oox3NpuKazFM+QD70IRHtXiKGu4xn/anVU/6Z5J4NXM4fG7T2Yxf7dQaKgyoBaj5b4XCY6f/H
DFXAzZepTYXcLfX7WCmi0A33ceIglG20pDrC9cKPgXAs3QOEwgbHy7DszD5fYYW+Pa99Lt/cUY9z
llFwPa2sSB5qHeL8EUVnXYWJge2akHS4qtaTa6bT1VL2AIPlHF6HWdDF9hxFLxEDyMuIGgFkKvav
zWhq46nNG+O1dsvmUbeQ8XN00FATtbpXYY1rIYnyb01W0wUCSaexNRScXtevrd+hBF9OGfX9IU9q
KDfcRV/ScNCPdeQRSm4v6gYeVLVtup6iysAl4Xv1E7mYR8CoNYIVuVzZCp4/Tu2aINdlXrbKhF5I
6QOHOCzcL3lX5UdLAMJc2EH2oL0IvNNds0VmH177Bq0S7k0bl52R8LGQWj8OAfth1o3uSc85jGw6
2HgxzCuAwpdBQzAEUYMbNKpAZROXdL+MVl/kV+Om1FYFySW3v5gcsY+BmMoDVgD7lXR2ckz6qnhp
mnJSGz81g9slW1TcT+ElhormeTb8hvdeAp6c/f4ycaMTdBjrc1ZDd6FV/jWq3ezGMY1627ommSp5
pTdT5RlfMtPprubea55Cz5UPsyFnP1YulDMAsKuVAYvD3uRWdBZFAkMZvCqOmysk4IIxk/jSj7R1
F9Lw9rY0QujG3XDJITSfGbua0WtO8FoWuxP4pGyAfgyYJTzCB093xBPmFwj2yDQZ6uUzDA3nWHYV
JXUJdhpx/nHR5je/9Y2HKiqTo51K47LIs/yYt7Qj1mSuYmtN6Z2Q3nDnVlb+lOf+0G3VWF7jgDEu
6EtMBHO0rGVq/hhRasR1QnaEV/jjV/pRRNaMJf6OcCi/JyBDiNIT1lXlibeG2ouTBR4vQLzublBz
fqlBq7wBQRJPyH4JisH5sO8SOg4YrH2ucWhWKGQ7FReUlBWBagaENY+uU1xwqMfYXyQXSLHul6iP
Ll2F7HXr+lC+FiJZD3lTanuf+WR9tQxmT0ASjRMW6JOqdHLh+oKMhNJ7cRPHuFtCa8K17LaXHqwT
7sdlEl98vAo3gW8/sGAEH2tOY1z6qXMXlMknnqAvI5/hjeOH6Le1V4lvUxWtOYwhLiBIlcOjvdTy
VOGNPDqmvqvwh/DcsKhCaU4K1Ma+c4ccg7LLlfo1J3h5My2cgKcxyeFQn6m81pnQW7cooTcc9CH3
livE13LmMuMQtbJ953FoFfwZiSeiWfG/VduxZednKrDI+6k/9OZKC6Z+Gx+yBis2h1HrAVKVOe15
+16Pb4Guwm48s4ddMA4G61Y3PEx6pROHfWVf+mdmcbvii9szydhIfaDGklTozI0GOLhn6vFCtvnN
dGYh0x6q4FmfGcnEhJbFtmWJIOXuzFHGixR+t1hiSbFPfe8AF9WuDhWBpoi0ypJ6CyoXzIzsjGcm
B5aWrF6pzVlkAHCG1QPMuTyDnd0z5Nk7A5/rM/w5b1cQdNmEQKGXMyDamGFqIr8E/kkqzAqR9tsq
uDOSFS3dLcT2bsrQmV+NYoVPF2cQdWWkzhdxxlMzm4BS3BW2xNtjevoajxDooWLlWvfCGN59KeVd
pWqwcOCR0nSnVhp2Y+SAsdnbgGTLMzB7QWsHfvQM0obe6z43P/HaZ9S2NkJotdBoQXCPZxx3+RPN
fcZ0D3OF+aZY6d3NGeQdoccINuy+kluBud1bdcZ+53UfOBgX5ZSgn5UeDTHdrICzMzJcrvRwOVjQ
CRuGTslmInD+JjqjxpsuBQFd+l37HJxh5M3KJXfPiHKzn/MUGgfk8rEvgZiLlWcuSkVCzHTGnPdn
5LnhrIfmOVhR6I2AqXfw3RWRTjIiJSWOLNJQ55Wi3qoQGHk90zWNFJ2jDSstV89OV/x6KGxQ7PYZ
y95ZZXitVlb70q3YdnhSWFULv5+nXXBGuwdubpgXnaLGRnAA/R0iNpOKuZcFgJ9RsUTmDbL+HWIP
wPHRGSJvn4HywhyM45x4r84ZN+9VaQGNjjasRI9czfAL5l5B1K5TaHwV6/aLv/LrgaGsL+B3zUOY
50N2ZZ9h9xxiLZueDwz8ltGkIrd+ReMTvJY8iJ/AfHuF54uVGbk3cifBlLfy9SuV0MnmBiw49oUp
vnKUXoJ0EhrFhJycMf2rIRAEFdmmZRyuJP+FpOOUjuoK+IfYA+wfDixSSrBThAAM7RoIUMItsp/E
OSigOIcGjOcAAYum2zWxEO34aJ7TBgzBI8UxpEMNC724trM4zE3d0iFZswqic26B6SgyDPKlxTA3
wWwOt84acxCsgQcFAxy9DRZI/wTKFw2BoshDbro1KMGaIsxRJE/Mt/Y5TWH0TXznyc+UBdeTN+M5
eyE75zBMsJyf1DmdQZ6TGpD04YyvWhS6W/ec5qB6jmSnrrH44onR0K0kFeycANGe0yAkE6Dyvu+G
prvGaSiIjMjsCvrOHFRMgcM1VqI7J0ws57QJsI4EWKTnFAoa2uP8HJ7TKbCGr9FYflByzlkDLAR2
bQpjsHkEPp8zLmQKN3AfnbMvutkLsHZ6uYfcJvGj4dC05YB4HSm9jTKrHfTYUQIsWObnYozEHWhx
jmSu8paQFAAir+9mnIDWtTk3kDQjJQWnkrofTXrjTjkefMTXHEUh9iSbxEnr4GJSUdMiqqBS+AIv
HJH0qKkOCcZFhYYDGtOQ+TIVRgZsZ5oYCFxGc1BMJxqZSt4NA2LcPUu+rR69IeRctR9t3JxEvtV5
4R9EjuEUFofn1sRWGlrfJzNgk89emLVxyhCFtfA4PLR9LCxd/6gjZaNMa4ssehdQ2n2gW3hbVuZg
7oJ7xTmfNBcDVS4EksbywR3x5OXdTU7PT4AwbDNlia1JdDqs86kdtTC3chEtzLyagfWnHNzpvfQ4
qW05jk206UxoaZV7Um01VRe0Z2T0XDkMvFjJamMx2m0TJX6nNpwFDVrl1WAN/nM0lc50uwxGED3k
lU3zx8pzRUU0utmcMht2Hc4Bc+SV3n7iIF1/pX9e6b2RuQP4sc4qQmrtwsA2f+PXqKraA+NKZzlY
ntWXR2HTLcIi2RkcIT2tIhAJ0Tz51HkN06YNzesBNkFAGkkHd0gE8+oyN4KTThKDzCRndtokwi9M
K+al7iY94oedFNW2wVZuPGg7z2B64+cxpmeEx0XW7cyilnBeYEgJfcDnKaK7upDzfJmIKE8vfQ75
OcQw5cIWZ1JACkmregyNPT2b8kgehGwfmE4lduw1paduKt8WDOKjsWvDU5kgqCUXnoT15raVIuje
Goth1+NcmV3tsd1NRtv+HAv/zxjk/1e7FFfO0L82KR5G4Ckfw8f8Rxv9+iu/E6BtMkNxO0E2MVFU
4UxkCvqTmWQARoI4avIf3jKMh+tv/d1Hj1WRE72LuQBGM7pcRp6/M6Dd6Dfk0CYGe+CU6Fj+LWbS
f4HHoSRgxr2a6JGJrvaaP49O6YnLaQlS0q/6LLr0jaR8MbqxuKFxmV2O1EI7SaN0m6StvI7MYTj1
kMg2wsuD+A9X7e7ntPaPJruzPeMfQ1zEsryTddq/igvW8TsX44/TYokrvgjtZgLhXIp8p/JvZJzn
V85sqs+5YmfbhHb2LZy9DBJllsrNiAQXJIlOX5nLeIRiYrq/d5fBPUqlaipA38ofjHZe/kK2tkoO
fnmjoYfWBmE6AjkkAn9+o8of2EgdLlmnGB2toPVDD/kNioWmuN3WzFP/wkhg/VmRcL42CMkwzGEv
QfnyqyQGLm8IVQnkrQAJXC/ZMTBF9mhY2EdNfwZM4s/OzmC6nXPmAWmSOhsC5li6QhTHbji3m1GX
6IDJ5vg54/+/x/4/Vlb1v37st9nc/pmStv7873Qk9zcGutwiPO8o9GiI//2Rh3OE0BaWBcYJbA3+
+rj93Zzs/YZDkdJsxSqBbl11g78/8Q5/Dz2UyW8F3HD48v8dc/IvXNsAUBSvi/sgdJFSYIj8RYkr
IldZQ0KYWa0W+mVVpDtrY6LqWVs+1fjYe0rdGzRtr6LWTd41vSdAExD73ieOWsYmYFR3DGq3fS6s
SXfQOgklh4rcfh2SANZEN1oBUVE0IYlKVwS5xo1dLu5frBe/aD74FORSQZrjeqFAx1Px56ewbwOq
DRrxHJWAG/Z575MLVHgEeLmQZ4KUXiPRrsX4+odv+Z8sU//sZVckCo8hw0HYwH9+2QiXTeNUgHVn
hu3aTRhkEPZl1rfLtJxapa51T2bGf/+af3761y8Mp9IfXvOXlXFCye/QEeU1zenCQu+5STQA3a6z
v/33L2Svf+kfS9vPV+JqriIhj1v0V20XDU+40y0k5hzBodrC9q3VjlIr65jGKuNJzpF7WWdzQNtz
7EhdNzj10weZexLnUx/aq/COOJQILVGl7eWbNnMiEL35CNRR2Nab6aGF3UzOMo6bpKKmbp3Bprlv
qbL6C/URbsf/+mlISSCsG1MUGgebJ+qPO4pFsoHdiGKhRQDCAvY9u/RWJ+a4A25mTdCRssYCOzQG
0z4giSzfGXW3fI2WNmCt1B4mWq2s6yRhjEE/fwTaLNNOfWTuzBNDxFT4GDbIJRnTG2hoYJITQwa4
y9Ab6/w57fUju6VdXshyHdYR7MQ1CVtBDxMFPGbI9aJFqV5WTpTcuI1DrCXpZVzfYb3UDLOMp66c
025Tnb8LTQd4T3mQEB7rhinzpNYhLEpltftBClo5bRfWD3HynFAoRp/jepAexSo3WKZPF3YziZq8
iMX4xdULVI/I+WTCCx9Z15YEHog1Ld0oEvpg9DkqmbBCIPq5Qs8y8cfrqZGML/qpwkFT+IRfuQ7y
DZkutrVHwwfVfZodmewQVKbFI42iU4eral8wA1Mnjc5ga/nLtEZFAWHe1F09fWm8gG0NHU8t4yil
6yVq94kRjHrtGH6bqAaCbrgzU9DRO5kATKsJbbjIQMWoGPaxXn6g2KiXPQz2PNy0QTRNN1NZIzhB
zZN3+1AN84MIxZJuM6QX3NyDTNKDX5UOZDC36MlXkm4dbELJzHI7jr2lGFUP1cXo1Y27qdO8JLXM
tJd4yKfZjocGpJCX+XpmMKEE7T9YweVWG55+QqrRn9Di1vWB3+I28YMR5BXiOFKwIRcPjz5N82k7
JKn9mSUTgyzWY+eD+SYyXppWTsfhVY1v8GD1S2uhuNriSjE3VUoRsBmIzKHz6Jk0dQxGTruJcUV/
WfOtIeuo62reE5SqicPqyLv2wt7vtmIU3VdS3+SbyruJmIR16fbXRVyf13P6kP27GGxW+XBd8KE1
WlfDugngKpaP/1nPXlfKjlH6EhnYy9OWPOXUzPlsUWZkZHtPBtPQgeSajeOX0VNe1MtfuS1+KYFY
mhDTUx8Ga+iny2P9ixBUA/jSWcClXGwgbU79gwg9hYUaeZUY86tp7NmZbPuzHZNdEslht/T+lev1
EbWrepiX+dhVvyffcFpJP8Q/2QzY4f+8XPKeqMTZSTGLs6n+IoX9x4XJh4BPbJ8/fFjSEffO18Q7
Xx9gP9lKBuKyIfyJfsqX/68A+w/QIhaUZ3bYf12G3X3A7/r424f82wFYzI+Pvz2NzfsfT2L/+CM/
azPP+2213VO+2xitflZgP49j/AsPzAquJAon4BhCXf97bWYT4xNi5AVeFq0WyVW6/Xtttv6Tw6El
cryVtrLWev8GwvaX6oLCD/MZMmBkrKaPSeGXG8qy6yUiM8bdBbDMytEdNlpkXwunfK/HrD9EgpS6
qvsLVf+vj9b5VZmMYL5wIirCX29j/kfuz3iVdxbNgo1kMdvQ3DsVc45FwgX0jxJjQ/Dioairu9TL
gpWCll+WfUbCVMRuajJtRHr2e4n3b93a/+uQRisF51/fr9ei+sEy+/GnW3T9ld9PDuZv69JGvJFr
0qSNKGp/3pzcZkjtaRFwcwCooJPw/29OApS5MfFEUpIFuCPXM8XfWwXeb3iQUEUHIcMlFO3/FnKP
7td6tP1DfQgewsOlz8nXRN4c4Mv+c0WFLNjpiRHId6avLpU2ao08d5b3RdkZ5NQpq0Mp0qZ3hu2G
HCkCa5+Xo9oG2pe3pYso9UioqTnE/ZijECrDTNpHbyYpqfHnk+NXHKdD9cPpvXEjZdHF5hrxGAXY
nNJh8l5MCwmJ6FtsYrPxNa11xCgqKR7Q6/HINC6WdyM6gCcfTiY2ErplxidhUNO15c+P/gCfGJee
E+fmhFC5iaSmUBtGRQ0Ifc89ZXkK8sy1x+dF1Cmj8wQJSupo887LRdnsrFSRsVqYiR3GqCQN+V2o
3MyeygV+W6wZfjG/heDqORNT9lp/s0UbEj9lNzxWC/YPWvMdrpnYUpHJCF5M7aaZibi3U09023xB
Ltj7Yr5Wdvci59ogXdGekwc0q+myV5OXjCipA8RW+ZRfWMboJhu/8AcGmF16WwzymfRb+0tIk/tq
8oe+2ejI4h/TFYvnNDRxrYHJ/YjBfdOUPTl+6g0yKiUpHWK1H7smuGUsVoExmxJ/X5ZTcjuQ9vwe
lkSs1MwZaPL6tFc8I7kFApepU59G3rNXY0M+GkFXG3scDNNThLD6Hs0SVHxJWfPd9AgX9me+nI1r
dAMB64Q8AEsle5FECAUpddTjGynX1VVGK4dFJ3WNjdehrqoit9h3Yau+Z15fXhSjYJ7Y9803bE/R
BlHImkfbk6xS+4Z3qWTpQdoiRISC2x8vdJSoy0DXtD1Y75+T9c2PqB5lOoB2o9lPXgnKj4c5uhPp
Kp9uGxXtSukV32xovttKQ1EcSvua6OXZ2wRtl18Rk5YfJ0XVSOiH3s6LyzduTPnOBaYLwTb1j4rH
kUNhhTh5KDnoIE9kpEgP2R3FHA/gVyYRfkl9tFQVgG3SX6Eseo2ODU5Ksde7u7Sbr30YU5scqNAe
md1Ot5rATSOhtE4a3AUEOjcBDWG/iN2ZMWg4wGkChHifJPa9P6XBFbfXqikn5ayEnVcuFGxEjyvO
bPC7vWZ5JZTJ3uW4qFflx3xocWTtOlfFix9pjtU2MohkgQeJzWw3tWZ+AU/mSsvkFJX3umq8C2aD
JLPIBV3VwKypSaQ84Y1O974zGidpI8fMy+jRy2aIuKFJZTtW9q6KJnn0purFkoqJmr1soIZWe4HQ
YK8NqlDsmfNGyaFNd+QdpmswrWLOHBR8yfOlEYrbYc5vQadfEb2OplFJjcSKFj7yLE/g7TOq58hs
8mctqvyC0wvGKes5mEv/CihOQzy64IHobXI5A0+u56HPpUAW2Yf6nbMfMSWqf7Z7C1VdF9zPQfY1
jVR1LTrJHUKwQb/rQ6C94zTdZ4jU75puni/Sutwh0jfJefX9d6mK5ZCSCQyetm84Bxvy2Bmh+cI5
kyewabznPsQxsknbYGsXXb5FfTp9Mm8BaFv7lkRepyb7WJMSqlEaMpHjPKridhA16Zf5DTjFzN7y
8JJjlRWTm+3DWVXP89La5cZGZUC8lirlbRPSwbXKq0qo5MqfV2n3UBNe7laHySHIFCvB/aKM5Z7p
S7jNdfqB4lucqszTR8PK/cNqpjE3s+23xzYN5hsL4cybs5oMOtEhX6iyrR20IZMozhnXEA8cE21G
Hr14rb+gyzeq8lEGWJzOsDSHhcdJ42IdgDqda+3XmNB7bhQOg4u0X11zDi8EN/eezpJ7j1AOjQua
yPAksTu8tICzWSiR7Hixxyoa7uuWqIsQDObGRmk7bKagssy97ntE3ktFZ4FnIxYisy4ql9GrXIhV
22SzPWxFJZCyy8F/Sxn5xktbuXsbOgO6Iw4ySUj66hKIBFSrwYB1P3jWaG6rGqCoTKIae17b71cJ
BJvfyIm5DOybtovaK6OeoE7LcnnALutejZGT7COTRa5VOr0Spd1j9HLHFrOC4TyQYzyIzaRz1yNL
LMi/kVUU3HYkCMT0Ssrr1CuT7RrfDEDTux7K/queLxQSnY3nI1Wxmn0m/Py69X3GnZ3Y9yY/i5Zu
uSzJQL0lVtflDkx66N7IqXYVLC20yi6B9qNvrwQXXxLNsxyki1gNx86XJkmZFZqDuKtSC2cxQeV3
y8B6ljsN7gPCrEbpcs4TV3lHAnJdN7e1mqp979bt7dh2canwJyi9M4kDRj5q7OjMEDedKWc/d+V0
ldikSDUjUhqzQKxkWPKEYjZ9AOq1wUz4mE/pO9I/Z5srZRyHAKeTNw3Bxlo8AsD6uYiqfZvZdxGN
D4LG2xsc7HeOGbUnp3LlxTgh7Suq7nMorU+FCPOqNZT4Pi+oBAOrq7frcCOcMiJoS//ocec9EBGM
kAVUD1oNB8k3ZqyrFP1RHAy2fYz8or4KHGHeNRiCoGlP40VVceHtOu1uC/Ddd+TR8N6H2nq3wo7Q
qSZRMbSfTRcV7nUeRE8RgopX2+qyo4/pPRaj/dIbaAtcwQkffcxsbwZU5BsnY6hZDszupra778Y+
fVylsS9gij/HnI3G1hrridDJTd6WXZxFNM+6etR4xfwHNbXrnyRlDsxzfvBl7ezDoq/elVPh6JiM
/tRJja6e2NzrxsuuHBSM24wUui0Bxm+Z0bePJjjURyQ97aVvCYfnnuBfs6VQQjerySAc6z3Xw4t1
5L8Cs62RSxo4V5oZaAULFo4AF2VCa04nYQbFFactGLng+S78slYXYl6q74O2kfyXM+hjCwSOCF6K
tIkrFAknVOIWT1rU3AW0nva5DMReZk3wrHWkb2kUhbdZ1TxbOH5QHQa7jHEPwkPffTDmJN9DxxFH
Qf/rkgjs4jEM0+lyaYsB8D98260ddgj39BLkrx2QebpJPB1Iz+a8vTSipHmU0jD23lx6DfNr375s
rZxkdwC8+pIHqWpBcIjqrUR1lu9EH72BqRJfLW3m1yHmFX0hq4zsJada3rRyypAw0WH8Vg+p9+BP
Cw8fVpOXuvbcu3kkLs7PvOHkecEzod1QD9nNCf9gXSRI2rxHuzjLTTtk2dM4Z+mrJoL8s0QNu29B
VO+Qg0LcayOjvFnGujsu4aQ/W6tRGJqa4BLVeH5IjGjeZ/zzD3QlHaEGVva5pP5HUY8JJix/PPZj
7cfpXMorM9X+g6Tdsw9Y+bdu0AKfVCj+tvaMmnWLBts+zi4sos3ihca1zHyaij6Zbmv2B194oVkE
8T1isnQbRsxDFMXNwHxkLz2ODLQ7i+IiwTdwOUkPGvKQ3Uw5gZdExwcbIzKQmgm5xC3qopul7+zv
ZKB7vCNRPzVyGT55RhoapIuZxXkXIIiSXuSe/H76MglAdpiSP6TH2iwqx3+Rneovuf/aOx3K9yJQ
6cWUUi4UAe4vw/bFrjMQOFEsjs8QpqvYDfNXOk/IcSwshKFSuzQLn4kzi4VrXnBYP3m+CrehCJJD
Zg/todXjrsGKUY82meyzOTw1Y/rYSbH1xZohjwKlKO7MYSxX3cF2JA4Pv7Yg1V0Gh9TGUrIkmX+A
gXzXhOZ47ILlDeEPyoqBMEEpom1ra9akvk52LjXlVpv08zqarIY7UF/bwX5wyYGq+wMlSH7RDOq6
L5z2UAwgT0Tmlifu4/q20Y4+dgobKy4seYm2lSCyvrJiY7aa3UjH7R6rRLOfk8iI66XIrkVGeMCc
RwNJFU10zH2F2anP8o03kdkUZNOLp4lGp9RJN1OproyQki5brO/ltCbvKPt+Lrxmj7lu3E94XCq/
2qN923emN8cm1QayF9wSQVaeyiH5tIr21GVpdJFwiNgas1M/IiBPLmZN6NsUEdlVA8Q+oecpkckl
0QnXZBpDhzB2IkuqLeLRluyCJNlXgc6PnmWcDDSZW6dM2iNKnYbEbRrazNjVtjT7dyyOLnno08Yr
nWGP6lft7EWXV93oqK3sCYKYeZ6R5c9YBGep35jdF9e1YTi3rMRfGvqgj03hJQdb2lRac1mdgpnw
Y3hWO36IDb2SHU9O1Vy1HPU2fSTrU4qvFnVsivdluhuHMDrS1n3CHMIUYYmOPbAQ4YxbHU4XedJl
u6QvAIqX0YtkPYkcw7+yUPRxAoMt7a2Q8z5Nx33rZc5F70xDrBeDBVSA9/YyYzm2UfNudD6qZSw4
yO6a8Ir5f3KLN/I1JIr2aLI8Bwk26N7Zs+WjVr725n445oMjY05LwVZPjjgkrr9dfCfbe4a1xL1r
dke01t2ut6P+WM3ts8scZ1t3BsE+g4zDKMueK6Mk3Di9zkO5Rnz5OuSVlLpsylnvpD/Y26TIJBme
yQN7vMLv211Zmj+MLpbdJjlGKV8JireNCox9Nwq+0ubZ6wq2uDR3qFG6owgo1Uw9xlMfxRp5P48t
7DCnnOO+dF6qosBBXGAyTDs9Xhqj1Jw4seti2GFTpMIIeuYN1nAiVTXGTZjtg6VoYgijlN1Rhb/b
2BsmZX5SJ8deDckGsXqBibWRe5xQp1wXw87QYbUz7b7cdbNdxYYxZoelGBc0nrx51nxyqHGdNLKh
keZ7KCZz70hcxyrgR41vW80dqob+WC5jcMzILMG2MSRHUj0lK7fR721MUNsqoFZe9kPazBcIJX1y
L3OJOLj4MWXO3eDG9eAX9OTM4qi7OjuWg/zat5bBLMD51vHZdpVV+jvN0nAV1bej+tCcVTFwepqr
bV1EBZI8K2H3bb+WPrpjv4ZI2ooj6VVHXWk6OQr/RuP/ELL+ZgS24lc4Cdv1+FwKkqYFZ4hycHez
d63H6CYP/S/4295BneT7ecAJVXn+pSyLcqOK6VrT69lGGfJtH6GdYReA5pt+uXBankoGj2BdeSB2
WWZOlwyXZayqDj6cDVNsjhBXGuNIMl/qKh5o5i44CNvtMtr2jnNtfZmZ5rwbPXkvcRNsC6luCJJ7
/X/snUly3Uq2ZaeSFn08gzsAB9DIDnAr8rKmRFLqwCiKQl3XmFGOIyeWC1JEfhYvKFP0vtnvyOIp
RPoFLuDFOXuvbUtck2493k5BYW5ZvEhaQebquVCaCh2vCmoTQjQH55pvBxGmGkJvpm7SRykofWc5
WZS1TU3XPNii66gfEOrQUgRjOxGJQ1SWOC9sPKMoMYYH3oiLOMSDNfWHTuKYH6VLl22qcK+yT6Vc
09XbYCgQxOXtMevuAPkgOh7a8UpSt2LGWxqEu+UxCyxFwLWbbHS8OSdzmWPSkXl5FPnkbrRIYzvT
NhxUVNKmmCFd83pmpgZKdSrq2tnORLpuENxe4aO6zKvxMsx6Tn2sm06NF8QB0h8E9njKfBNu7HH6
Wa47DhmhRm6vtnHI9Iuv9VNsyPOIeg3OkajfaNT8cD6Q39NFwtmKGRCCg5nUl0N+U+TmysYu/XYc
zswKnZqwgkvXrQjkaJ3qWyUTgqTJirmYkBweNC35EYMqoR5VVSf1gkYe1wo1CprIPh0uB2EdU2Zh
Ifak7fh1iEaOGrShfRAD2qnQdHWaG7hH61Z7Ejr43AWTKo7LaPBwJCKqp2O6L8VMw89aDHw8ot0m
RssJIO6my2DR3Y07SjyaNO/O2cavJ1Ljlif32nH63ZwG3bm9LBqlj3Ag3Lvm1kxJ5SPJ+mRXpB5k
ahuU1lNQt3sr0W5QhBLv3MU31oiTj3PYTRN1xlFm8wlmumuSKHRP5Pnp3DU7KHN3sOO/63kH9TEr
jU2DQNg38wJfnWzcTS2ZDmXvpCcquG7sjG7iPLGLyvNrWdAs1pglLLeGzqDp+yhyPNfoEg5UzrnZ
Z9sxtlNvqYqbROafwgYNY+XwUcjdjTcZZwQ6C3t3mO6x9xH406t4MxXTguWZvDu7rjeRnV26ETYn
rFDQssxecXowL40oObW78LM9DvtFK/HhFOFVFhndiblgfXSE+wNXLs3odLtKBtheDF+o1h6aNdBX
H270EPqSVj6n+fjY2v1MdSrm7Q71gVpFgjg7uk0W55vZ2vo+L2dYf4isD7hQ3F0/hI+Zke3GiLsg
zfq0gWuDUCH1B3OQ1O9SDjJRlnu5Hl5jPmP5JFIdOctXEE1XFKdN4qkyVGVhT+idtpkhH3syyn0t
6a61brijLIGxuaoa8mHiHItayFutApp6M068bElpqc7FZTdY/mTfY3D50QQ1c5FN0GsQ5VeuKmKf
jV12hexH2xkiq/cRrE9vkfgLCEHxkL7uywr0hmoxuqqfGll2eBE68VBrjnrcnffonUFf1c+T7O7C
pt1NiXycCdzyMC9yXDIJSkF5d2ioxmwMCmE+q3m9aQl68YfZuczi6StNgG8RcE3PSNkxRl3yNNiV
zaO7VJsxHDo222wxMVKTnEWOoF/IDvkYiI05cU7GyR5Y8vtrEP6USfQ63Jb0+T0MnrcZpRa8J7Lc
zrNC+dElPKF63fuToDAcGMR8NYgaPJXVn7F6fE1NNlPBFBufMqO649jmbnjUbD5XclGX2m25mF+7
rnjCCLcJBZGACogkluV4IL04CvzKlo03GPZ3+sIjvfkqZ/ec7Joxv1Rzl22mkOeWknWMWKW41vhB
oktI8MDWehLoxWlhDZRIFfbDgeFwTSarYGcCWTLPYmvgi2Cvnuq+sWgh3AFM760W8NzU2nczwPQs
YysnzmTqfVgpXFaZtP5QUE6JZHefSpOtgMHBHNmfrKg2KEbTgLh6WeYcQl46D86O9MNxvs4aV/JJ
9T0lptsAQ9Smcl1jhx+q89tkJtRnduvNWGk/7GQ40er02akIEVbiKpigE9v9Y+jMhKosxl1sS+Jv
jOhyTsih1aJDP3VHZGi5t4yYOLKO+0hxu79MyzI4gHCa1sacvssxk29slDu7SHfcrUsFy7fRAXmJ
YDG1p/SGmoWHqHCbaeKQzI26S4DIz5X+jdP1uCdTe5iGfeQ2V3Fofp7S2TwO8FQoHwenExvsNnsm
9e5JgOmNrOGhD/m26sdYuvdO3n/FTqfu8q4pN7YNU1PorEWlGZx0dZT4ZqsXyO36dE9sdwUmxsQZ
b+NRdJb91Kk7yLXfuk7c4dKKDvSY8CrUWOg0tgPls8M+q8LIFZIEtZGEj3VNy3qRyAeOkjlXRt6t
Vi9kMCecwLuwQJPGnm1UxmmrqidiKKlU2Wl/CqeGD4Dc9sTE9ocp1bUOSoyXI4W+x2Qt+tZ5cw2E
hfp89skZjWun0h6A5CM5SbVyK/WORkXFdsiylu+R3tXnwaDxPfRfnRItjjPgfEW4Q5J4FKTbKLZA
72hYDafFAfylmc2R8voRW9qRNu1ZAXuZ7JzlS7kgJ5JlhMzBZnXM7Zzculyrn+1lRNUeNNGuUdYl
EOqEwKD0euo7ejOm8EQffioD8yrvzaspYaIW6bQdWh1VyLgcity67EpjYX2NCd3VKxN7PnqeeOxA
07Ll8LQE7LYbs1ezRnE99PHC4Cg8RvT3fdxiImfbpBcuyvrKTTdRi5FpwlnhY2VxbyLqFdS5x/Iy
q1s69rRM/6gv/G+z2P5bS80NpH//vnns9fikm9fN4/UnfvWOpfOXQpIIYg7dAHC+tQ/8z+axJMkN
1QJ6VHr8vwI3/qUzN/9CB4HeQSfJBfGC5Nf9q3ksUDasYTKoVeHhQIH/E2UDJPfXveOV54fsAnAf
kHLUDW+Vkybx9WMfDBB8wjC5pD4mN5ZmmYvv0H3EMYGgC9xEYK/Eb1M9p5RLAj81+lxsYr1N7hWl
VUHUICaOxoyD1p/NPikwOOUi8DH7LQ/CxKXlW03JgyvSgRq/w1/bfjpZzJqd5Lh4UtFAuFlohrL5
YybrMEGzLyUxTjjXvYb+y4OTpULeqzW+A3BDSHEU6Nf3WvDlUPkEOxXNwVkHO4sU0BDAgNdUla2f
2FZm42sOnqXAgNSnYbWaI2tez7G4H/J8B1Lvkpn6MrK6B43It2l0zsmBOEupRsB72oxDugP64Vsw
F2QINVLm26iaDkFBR6cVB/4d7ubEGLZrbtwJ1rMFfI9ldFcTcUffLGrKLpGmHoDG88RpNni+/Cpo
to6tDrzgj3VnXwTaSPx3cqRT8VlPp2uqHOB8km67CH6yZ6HVwmrbFrSKoZTo9CUI1oORxR/bOrSR
C0eOjrrTwBMNTnMTRJpfNa5n98ZDaIPvKvKTpjaLaZezOzJoBeAtPEyxSUJmZH2V9eRSNo4hPXUJ
ntCyncgoKTFo+kpzwnu8TOGDqEtIFau97Hmk+hh4Ip7N86HJ29Q3MUd5Ewp5ThKEkBFGHtEv8Crm
cUgsuBI/0xxuLhIHixw0DcM8m6PM3ndFZR/R+2WeTJP+dIR6weZFRfFNp7roc1yRHYdxfBzZ6LY1
1UWVDBWSz7HBEpVHcKAojcQ3oQtegV6niDmfYfMJFM331O7ya131VLdwW+1GcAye3ky341ATn2Dr
wfhDj93Ud9UQHFKiYTIv0wJ7y7JW/JihYBx58qdDh6IOjhlGIoei1AmV7/ZQtxlQ4aKNnuZundJh
L9VoM3NC7JJxIdutegpN6ELJFPQ/ioYuglub9q6lbkG8pshnii8EYJekqZboEuKxJr3e7rA4+XRO
VxiK6h6isavuJbuM4jA2Qbh4YjTcayNLRqooZcsX7CrRfG9co7mbFje716tu7THhLryaBnoJ3oL+
8St1w/a+mXPr21wwtFfNlKwASwEhtYxEj6B6dTi6iFOxLoOAGoJPudp9ogVBZauNpPuZE/6AcQwV
AMSTLGq/oXro2dbP5NNvyWJj5wkvmCjQTCUsLnHljmf4aZOROqOePremTVqsrKbmrEWYTe2k7bn0
ge0eFLpKDtFZmZn5M16Y8ckGphyB7IvL5hvFCQErBIbgvtbHZOEb1QgoieBn1DtALYFzsOtQmJuC
SrmJOsAMmuPUzsYDDw/XyOxEq7AO6N/ME5RjL1Ype1pOSXl5luV9Ep+kVFAoy3Y27lgYnZZfAKYR
11nf9MxAKXQgX/ICsLe023Hy5g4mzsHQwlCcQZWgCwsgMG9xTTYRybedqwcXS9ut5vBG18ztBDoK
1WMYB91GJhKfnokgl0hBMQjXL7KR0mrUogXwin6dafIIGiX5w2MYXYSC13rDrarh/OBcJx+Sx+7U
FBUprWapZ1uUurG+rUy3x/+nnL5B2Wo7dPQNbRp3PRRANAVBbyiKUaGotpGpV9V2RD4z3UdRO17G
eGjENptzTMDMsKrcumajGwdniftyIzA/10eKlO4T5RpycFvYFKhK58CQ/tQVbUcUo1gmP1E6uAiT
x6s+qwnN6U7QenbCd2Ev0FOD0f7gluhsD9EwG/GmGZ2gZTufDeJE6gVwRBlEONg1dyXww2HV8lNj
Xgz3VNODYjzLSTrPtoFF7DPOaqe/mrLWuJjLmS0TXhDYO1kdg6VQ46iDjiC2S9vRMUXc7KDJl1s5
0BXfG7y3wotjPZNbQiSQLFuEkFRnU9fFzxCCGvpVaVvNl7Yqc3VmD1JE28WpkhN94DH2xZDbFqqj
yjG3BmZo+twFwVLE76Zjx/nMKh7dJhvOgnocMB64WU8sRsYJnyUgMT1+cBA7oBcZmMmpG44VAYsJ
Jz3FK9nqXQx4r8lr60Rz9T7ztXRBTpSriZpyp6Xm1wYVX7hNwgGWA9U0KhFZMeUbIxnUkZ4kx7tR
Q0YxtlZGZSqIgLCxqHOE0ERPIWsZJnPyQgknzEMCUsOwYW5tfZd1h79B+1CR2Wh3044wVUmZOWoc
2GKLsZZMXaP9Ovc0azCWBuO4E3Fid9jvA6qYJKcKcxuYM1vgQcURwmdjtaASBTXRCixru9mGQJy+
5209fOuNiVzGuu8Rexi4K89it6+e2xoRFD/twgpDWB8QnxlyeBbydg1w3Io8wjulJ5F+m1pGjyk4
ywCEZ5jwNo2RzWdLOI73ppmHaHu6aQPFLCk3bTLKb1aFw9YLYd6Nm2oU8emABO2YDdQ/t6oIioxy
Rh7He8e0tOsZkWe8A+gQfrHsO/r7kY96v/+eT82cXTiDOX1meTJotIcZbRdHhe6TGdgxJbilmy9n
ACU5ZKNR3iXMywFncxtWqJb1YeBxg9WtjZDniW4aono5QmqiKDhWTw4YKApHdVMae0LRM7g7OjAN
zxaOfhLVE5GzOebUh1nXkKTE8wihggBy9YSGzUCYMhrfTRuLPKepyfgqR8NKtji3nX5TzgpIIZ68
kakPXHVOz8cRP0IUSwgFqkHOO9eyUhrVSwlhqXI7G8mGVRccWiHH3ZS4hAW5sWn7NLUFtSZ77Pn6
ulpRrUDvzpdEM5bVSHfZqBiUc1E70Tbv7Cy7MWgIoNzJsqDxytpFRhfZC1aLVTeARYYyKPK6HCEQ
5fuphj62iNV+bMwOgqsypMbqpONurmwn9lmgtWkzGmV9HQWxBg4QGNRX3ln3O4m8I/TERQUBHRin
Gf0kjAY2IWockl0lI+hNullcd7EhHmGY0Tp3l4J1a1maDm80B795CxOsPi2zhr3HVEQU6cu8miYv
KOnRe3Y+gBlqiUgwt4te1siY2kV+I4s3/QaRz+n8MLA1GwVKA7XIda3Y/IU9/p9j1T/IQPvoXPXl
//6f/PlV0ujPH/inYBzzHR6iVd4vDSoiq/fy17FqDbQWq18PexYuXkS5/1+Tu/6jfx6jBAZg/m97
NQBLe7W1/oE+nBrw61OUIYEpkSzq8DvJGXynwK2gCkMsgKlRujQB9kYSNdUVXCoUCVXYuSzFWTbl
RPeGlMXjM2mFOUZ+O18uKbxk4YlCBrdCEqVW76VR1DDnkqXDvCRzEOh2XuRfZlYym95DON+nPbgj
p0Q76OMMLu8dGNgWXtKxEBWox1KzR78P0Wt97QajRNASQB0bEr+hsUpfwU3nmV8S0QD8LFRYprsw
qwEN4MBpEu1HimMqp+o9RMKwPX2K4pQQYqgu4nTWYskpTg8FqrTRqEpSlYOkN3ZQIqIzOB3aeJ6N
cUFSEyzEcWdnM9VGYOFOe2UhZzdPwhkQcIHlprHm0wrlUfnodDpvuRMpA2gAhUPIjMKmX0lbNrWk
P6clLdl9MuZjcBb1XYf2K9BjEh0tJqRHav2O/gkal8UynZLyZoB/seD0REfkB2V+BwKxHr4i1Zma
z6zWk+BkNOUzKlygkonnRuhdN64LaYHa26yM+WLJahldu0vgfp3yfKpOgqkcovMpLpWChGUpI2k2
hoW2xUJkUKcY8xJ+mQj90FmqHP6bE9ctG78qBzhnSBpETMejw5ORUZVpwvzWnUXCqukFgDUWIHAQ
TYJq4ESiYaTeusvcS3MjCoCCFG3pwdc0MdlgIoAwcuJTPMCHk9GdZail+K+yqIP0SQ7o3g4WzFdJ
U7rrzPyQKKeJf8D80uRtaIbFfqHJCsZGc9PPAQeGx8JWiW9FmV5s3KLDRaoHSXass56dD4C5Jj8n
7U1HLVHY1oNrqsY4wK1V1Sm0YBEeOCDMgU/JOKXf52bXYzC3m85062tIZWvQM8nlkdeOSlwDxOhO
OjkgOaD0+FlWo/vQ6aiYE5Vcyqay7/UwQWCqUsMkB73Jn6QTOmS4G/j3qGj3zYNRx3FzOSVm9lDp
k35bh8O0KYbK/bKEMjwPqfMXG6sSwJhqyy1ZefpiN8baLavdAiq7pHIaZwq9ymx1X0drqq4z/HZf
pUlj35eR2QXsxEH0CCLSd87ocNLSRiCCoCKO4K21XatRmC6q4iSIplVPSc8O5Cbajdz6sZgNqqiB
wma76J+GrGu3RCaoM9Ul/ApTNjehU9wAMgo9mZnTj5K+6nGG6LNFmGb6vBzp1kz0Pr0Fx1eWvjtZ
lPJ1WVN0DtIkV1sg6ro62mhpIj/tgiQ9rWk7uMc4JjYJfNHYObuBiPX0IkOSn2wNVUX5A89BMn6X
dLBdLIL4LC+w4Wf1JrdCTX0Jk5WtkswTBfu+zCzLH6IlKFDRZLl2sUwBGxBtbmL70tU6WwHGGZEN
AX6OfqSGggGIzKu6GdTgXk1T3HxzoEDaXpQqm93A1EnEMGBLP7tgmdQ+kRpn3LyhXfPgunlRoIsc
0IXKtKMNUs5mIq/asUOIUCaio4wZ6vJhFJBqtkIYdePJsTJn3vIEdHNEcmTxmGNFaE5TcyyTg1Yt
IQcaZQc5ohmi4lBwumM03BO/4UzQX4YSy1/PqewMHgdtfLihLcUKWkYqe7bHQiZXkNKqaofAqWn0
w1I383KLK7XjtF3XMjs2RZdzd1pMHSF1lAEX7Ysl7m+8a2+sHNThCMMRrqTK7woM1Gu57kW0SyQn
mVp2T/UqwZ+GljzRyw39r+7pPxiHTGHHMchONldLy8txqB3Dl8BIChlH1N+qaJy/gZoYfu1d/q0T
743V9+fVEOBBKxBPtoLV+HqUJZyGTFG+8CDsGAcjT+Iduq7iplUpnAa4PqS781J8fGnvok7XewgF
QgmWdyF/bg1eXls2knbGNxQghygkPvjJwNIK4XQLpjfZ9rDy91I3YL+wM623eolXF2mkad99/Dmo
0b505fy8+NXOZrAvYGp8a4WH1W/T17YgiBXhvaMnIZontASuMzcnH4/0/qGBDmZyxRLnO2ax1RD5
4qFxmDfjUmAWppHifrJIOt4t7Sx+Y0h7fz2SMRy8aAYuV+dnJfnFKIUNvH5pwecp4Nl+68oWnm8R
nM0dhpk/viALLzT1B6IjBGiG1xe0zDCdiXpjU98E5dGZxfdoJEj540H+5noUj4eDPQvKCaSV14Nk
ytI76KyuBwiKzU9oBtCzoZZdyRRQ/p9fEfV8nkWYCJzdflq4Xtw8emSKdAhCYdgwPGj6EBDblMa/
eQ7+7orYh/40DBJsKt5cUWXVhhabIypGA2yupyPLSY/pUCzsq0pO4JuPb+DfPHaKEB4aFI4N6cF4
A13AOcRjj6/dS1Xb72TTESGsLdn241HWD/3C3MYAbOddpa8zIoOYb8yXkKbd0SxM14vAcXktMoaj
6nm5G23oT1FvfP/j4TgWKBKHhEWgr/PmXQK6Z8RVS0M8S7T4fqpN46hlrjw2oMYujJkG68fjvZ8i
degiBh4+MtA5y7y5ieEyJnrdIkm03Uh5WRc+SqlXnhrEBcTUwkPC85sR3z8ljChI9XUJw8I2+OaG
htTf46FgxFqW5W4BiuWxROBxI/f9j+d/hlonDQqQeLGt9Ql68dRbJgLYLJkgLNJR2KFfH3cKOPAn
6pTQcUQSf6awSrfz41v6dxe42jIhvRiM/jPs9cWojcpCZpAecoAQw16r4nYrV1l+W2Xt/uOh3r8C
pDAzu/MnTT6+yNcXaIdMgGx6aYYgYTnGmr3uM9vh8PEob1+BdUEjTM5RGE3hDb3dFBBt0KaTjQCY
EmP0LW1SbU8tv9h2M3TmHNvf7j8Yj26ebjq8B0zAr68qIedhdpI6wOOZzKj5m3SPzWF+GJhWeo96
U/6b2/j+JWBvQE+egHAWbrr5rweM+4WgS4X4Xow44WRBoQoZkJ1+MuU0njYudLWVFAmo/eML/dtx
mVX09TpNHLSvx+2mAQVvn7IEjDnK35WQV4A/uS5AqT/NQh9uaVg1vxn0/TND/ivwKMzB3ON3+wKT
UARbQ4jvdXGDdabN6BJK2M2bj6/t/VsgUQJiH6AcgT3+LWYlY+8lVtqRpzQEydYcfmcOKveJC9P0
PxiJr4SCC4PBbn19F4dEb+a6gXlf6qL9wnG6qRBQA/yyBsrPvxns/bvA3phCiOBFYMfzNlRqUmHT
C0VESxlke5ktytda+2kMjXZPCeMP83qJ9VQ0xWnQWzTdKfK8vjKMCcScaIVLbWXQ6bsG5YZmn/ub
S/o5Ib1c4n4N41pcEckllv3mBhKQgP2tQLIyBwuBY70aXZxls0SLp7SycFcVGfc0GfA8aoPTLJta
pyTrGVoE8R2C+Wj5dFHMHB56odu/eZDeP6/cBCZTqXMPIH68+XQWJ03SMbhquwJbooJe382KUKGP
H6L3r6IFXsskaE2YPJc/K2wvJm0yqoLI6WGpRG2qnZXLXF6FupFuhNNWt7Pd1Q8xsOfzjwd9f2lo
K0g6XYkTLKvyzfc7anZAzDSWoJbbuo+sOd+0bhb9ZnZ7I7FgY2ToDIL7kTdsJVa8foqwCWqpNqF/
auaiebJQo2G+ylIqUbHM0XU2gbS0i6hOcvPMsmJ6gB9f5btXRvAJhMNezVzZWG8fL3tp47wDWI4i
Im/O+nChbGE2YjpMtE5rDJ5xvv14xPWRePVAMx6vqA1lyYKQ5byZV3s3qOKIad6r7cgsPiPcCxZ6
Bn1oniwY1tzfrI/vvkaSYxUHH9dc9TTyJz/rxbMjK6NzoNVanuhGoPUBaFgA9X+8SK2jMKOyiVds
rt8yGbNmHBzAWcCJ0rTdIT4Uewt2u78StDC25NV3ms3Db76794dZ2A6WxXvH9onh3TcFATJUggbj
vUOOQ4jsWkwPsRJ3BNle4Kv9ZOXDNzOIcIYNn3Cc9r8bfd19vv4iefVdRXGILapO6vvrR7frlm4U
M475SbMaTE76ckIgUu+nizVdKaLjvtr0Wq/rtieFpJXtAZ0MDuHvHz9Ob75f9o/CWBMfCepENMlG
6PWnSERZFKR+535iF+j64HL71MKn32xW/24UZcFZ43wrLcd8c63o/LFp4530rQklfVxHRGwhB/jN
LX0zGZg8PxarCTsAtqg2//n6WuJCjkxERIhCnnLDXQHi+LFrY4eurzSa+TFQ1pjs2qi2jO3Yz5gW
P76Xb17NdXxXUqJmN8nqzzv6enxMv5UTLVXnG0Sf3bByDNIrDTXJndb0lGj/dDTWtpXdY7NHZmlb
7/mLN1NRIgsL5CyoX2lDABMDUo5tvqdFbI9Osvl4tJ/7xBePKxdn0vThbVFk0TPZvVmqJrEETSxA
+esGUiPmA8DOo0d33x73g55M3Wmf2Kh+W9Go+VNNvqykE0xlfq/cTKsvzMZdkhGI/zCox0YPCCs3
hxbnGLlo8LTRBkSY7WK7Sq/TYpxIpI1Eb28kDaOvcyYbfbuKVpCRB2gmMHWwcy4fgkQ3k1/f4v80
Bf/Bvu7Fl7557B7/13MBTWq+eMyf//c/zp+nuO6fX4F61p/41RXUHPUXJTcOSe/agpoQzl8wlQBa
AHPiGTF58v8F+ZR/2ZwXYUgRn8spROcX/qtP+LPPaFKC0nUmIWnbf9IofP3yWzpdQmJQWRHVukzp
zpvXoTEGERPWU59HoxuTGF/KWUDgqVP5BA1Acv7XDNs8duzCtF1ADsNy9+JmXf16FV7hfF9P6HwC
rtswKddQwuMw+Xb7HI+EX6VdNZxRD8KnIodGubdmaAhI3XDRqlM4gdK6gkwwtQRbJniyTrPc6Mrc
D0VDtcJTbR7wFv/mc62T63+9uXwuQkuYdHWLaPu/+VwUKqxOICg6k2RpthsHekIIPtQZ8YeSEjRA
04Acd9FOBmkpKWYr8hqMHI1a1g5xcgXfJ8UfbcLhObXKFpDibz7f62nT0uncA0QA44T2ljKeevPN
oVE02WagGIpVvPQbvdSN+WhUmnOlTXSxfkxptSD5h13Y7gZJ7JeH5qxwvpEx0kOWcK3mhtnGGY6E
nebLLrPgmV9x2I2tq9980nUBeXEnaWe7hJasol52X/zJs/xyyiXdD8HtJMVx0adsOhkKUqdO0Dwu
KIBqOjLbSOXFM+yN/jqllDBvkrFurUNtTl38m0rTOtSrj0LpmwUVHPP64PE/Xn+UIoakmKHWP8rA
Hjq/FnmbnY+wSCwkJn1SfYlV3UXhb76rtUL3ZlSby6ZOorO7f7fdLpaS0KFk7rCao57d9PjWXc9S
qa6DLFms+tNCzgkBBIUZT3vMaPz9rCXOcPPxF7E+Ea8/Bt+DhXibmi/1obeFRGOGwRLhPDjKpkzT
2e+RfNUkF7hFNP3mgPHm4QRNTJXNZYPP5MKi9/bhhIZZDG0x1kcdZ5J2WhsDkCXaftNCk6WMy980
AtYtwssrswzKurwK4MCZTt5V5+sgJO6UysxpSuOh31S/bqGggX/M7VbLPzd4DjFHdqVlHj6+qe+G
BshuQ8LlIiUf4+0CrykzI+S0rU+Vhlt875DrvJFpRUJvGZOkt9fgohC8G/Y4dT8e+e09ppBI4Z4r
Z/uENP/t+VTTZ+BU9H5P27AWwDq6nDf913QUqZEn6ePhKDa/mRIFa5gQP8vQqP2prKz34sXeqY0r
6g1aNezbUpvLbai184/OWObhYOArheAAu7bwExeXWeOSl5RkAxTgzA6sbVDV86Vhdzi1sMiezNWc
bezaxIETl86RPZLcjrIYyUGbkFbTjz1Fgmvc10RwHGpdUzdwRGJ/agocWX13AeIsuh3wpZIoiUW8
BkpQwzpLzVNdQ86oPQ9Z1vptU/c/XI4r3ypSnXYh2UUnkbFYFzwOgBJJK7T0tDsXE8kqlaWzA5aB
OGQLTlUPjYRzbFLR7R2y3T9pk+VcxqUL8ANDEniz0t7pUZWfNVNZbwgsWSIkCVnKTZHki4n4s4Ho
7iayV+//kKegXKzkVKEk2yPy+DxW6XI9jKTEKvycG6pSwb5zW3UIiaB8rPruh91hlcSHRgWcWiO6
DAKnN7nq0r3rss0DeTa4e24DoKTIJOjY4U4ILSGnu6rEoTMSEmYsvboDnZJvpZooKTRYqB+btJf7
gEiTXUFK3ifUPw4yMjrILM/iG2LLOSLJqpm3M5izc2KCrlpD2deW04HaU524dooovRngwP0YEmtC
dgmF5ZQiEudBbHXFNcUH5KV8ksETK/DCtwqFqrun7/vVQpKCF1FHmCvL2Tqdqm5B7BHgUaV1s+9V
dZvkhXG6JixumZzGVbEZYNjknxU9294taDhDO8qwXc4S+CSfAieNviQECQXUZdzkMiWU7VY4gXGp
obu7y4nOIu9zcCEEpNqxVlBmJqBBLjZxaLYgcRyxH+o62moZ1nqiD6m/bdxhTp4wgxylaLNWbRwb
JQiZo1h7rRyRh8bDdYGA1aLdE8xPlqgweyrkvBkglxMCVafj4BL+jQk6nryoAWcY4ftHOhvbHdyZ
5k6GevbdmC1xUhHDt0dKDZ1LZcNFDYnBqzhv4TVD/6DX5/08datxwSK7zlziDZEjxCqZi73LZCx9
TNXpLunx8UrZDn4zzss51Y18wxIwbOk2BkjsrejWhtWbSIt8I7v8rmqapmMVnohqzm+FFd3PYkUX
O0mHkB2D6ywm/YuInf1g5QZHpb46gz+n+6CxLoNyGPeyXKYtVrrkADBl2MYyTX2hBTNPnemMu0Fo
rY/icbkYO9uFTphUB5lX5VVhzJCNlyC/iBFJX8VBOJ8lhIpuG1BWR40Mu57Iw8Ey/GVsekBwqOUa
GCec2rao0xBv2tAQBj+IounZIHHY8su1XI79LDsHmpKkRycas+whSoNM+xIPM02KznWAomHWhwdz
XrlVkXwXQSJ+1Hxz8m4pjOammAsL/EFRd92Fk0il7l3gD8FdU7Gc5168wFM4HZQu0x8AszHfaJKE
mlvFPuN746C1ZDvYN8vVAGx72suYKNWNEbYig++0bswKjfRJ5EcOOd0nE4XRwGvnxIBepq/2WwTy
Joqzdmji3UwbETlNApEHiXs/ZTs3KWV0MrZZ4PjlnPMbBgqtjUeTPT2PRGjaPkin3gFGpS+m3+JM
XrEu3IKCoMWpbM4mkZnDhc1MDDuvLp2MbbNomFfuoBeQUJwHkKCgHPTuQpRbHrZbk3lU+YSLj5QA
qwzn+yqaXa5MMAP9RmrjEjwvM+/HeV6l5qNs2Dgin2uXzzj9bELsE9GwPVYqZFWy6ziwHqZacG9a
dC6YVbSsO4UdURnhxgiUzoxbIZRrkWpPsJ+WYIfGxR7IrqnD9LSPVLVcdcXkqE/gX8psS+1tdCnt
5IRX0SshGwu9cAVwk1faXIpn1EJRvqkpo5dHBIJNdAI/Et+kT45sPKrdovMNwfMgNr5piJNXxbmi
VGfAIqqNG4PDUBKf1XoxgzbRsv9H3Zls141kWfZfco5YaAzdICfvPbyWpNiT4gSLpEj0nQEwNH+U
31E/VhtSZJRIqaSMmtXEY7l7uICHxnDt3nP2aeiEnht5S0fmBNkKaPC6GUbF2sUqj6F9sgadm9uX
TbkVpu6X+GAr1fLuK6DzAeSeFLt7k8GaJHp8bk0YoZnufvMLokCLFewBN4XpoLpJC1zIPC6RSk2+
RaoWQXQUpPv0OzooA0HvVuxVZzYezejoj+gI7n3SWOVbUQ7cFsCBtWo3lHkpX8uBv4wLTzH1Gmy0
XZKemeRi9k/wTMkSXjWYNrzl8xRW4k0UeleTBjKHdmdtUnZF0TvVh6yvZmrT+cAiKdrrKGTBxCJN
2b6v4jpK7urObJ0L1YK3dNaxQY7aVwxGJUtW2BdJeA2KSIfZ0TpNLjCOsKkS5Sqf6C2/J5QtzJNx
fKtGWxehaKpuU7WTSVE6lWOf3hI/HT+4EQHOWkJ/P/f8Ru3GNmsOsIlw9vVNKC6gUY1PdtmGd8ak
/GNdxs56oOcCZdFw7inLH5o2Sg78PLR3JXsgGAj4t6qcsb0Ih3zb9Drz0rqouku/H58bRaMkxzq4
C0nKPUdFH64HMfGcmXV7cMZQu9HB/e1mE0JCNQq5Jp6n4pCjflWzrmz81ne/JK6y1j5Es43RQ0yO
GxDvkvg4Mhl8tw+aWVXbTLP942RqIHr8aLbWzsjC4i34vVnpXX5te+SIexrgEmwTQz5u4MTlx9jz
yMvs7aY6d+0ozw7+DHvKnHGNJUVm7C1DxUGKNnWbxMM9oRcJOBE/wlxREjRO3jP4UywER5HazQnJ
OzgDYtVPig7u2u641nFdOfigiUl7oTeXox0mtTUfQdZAJC0PXek1V9WM39ezqukgZ6bZZZu+CSLN
rpsIfk5LBOSmmqHQGmMVX1eIPvlnkXtn571Bprnw6jNJcCfYOMI4v6QD8HXSMuyID96MT0d2hkIS
2qu7eahlESRdBc1BkQqOx9JNlB5ImsDvmEW8s3QS1r0Zshle5SVpom2twarwdYRdmI87uAq2lE0Q
x6F9j2t7sreuHxXeVxprUXqhBmA6K4/Fl12n3cKV8SGpbUrbK02IMx6QUYZeYHgQH3ZkWyBDvUn4
WC+kJvPFIrrzBA/CPJgj3Mw17VMF1hi+BbYFc9pncEC1jax8AjBSJfvjGHXDQ4W9/bKzJQUVv967
7shS5ZtPHN1tWaTgoaZImQ+JaXl3yZLpRhZ9dd0loUWUARv7jUA5fNCbkVaDlC3OAZizePYSW2x1
p17g8Qr26roXWfit6yf/3jaSxls7fd3pq16b+O9o8PgLFmBsylXjxdUq79Nuzx9MkGYDgAgTRCcA
NuDAMbZ4z6Jj4Vv+qrYsvlsqnXxYnokEkwmesj+bsFI+EfyY3Rj5iO/Bb/r5wbIinGN6DaqZfF7f
uvA6Us5Whl40wzqXVXpuZ7z2R1hT7R0SzvaKBR3kpqHn6Rc5hjkAnaHejKOeQ8IdFBaJKG1Ij9Zy
lWPuwki59TGKnUeWE7X71I+Hges7keNGDBxJ1eGEbticQDQZ8Tw+F8qFFUov9kb1LfNLa4YlkNnR
tpUj6VBhVC12yOQ2K/Nno8rEnh8ICqxii/XApW3sDb34dmNWmNQ2+uw7W82Mp10Ut+WpYd+0s5w+
2jSWSy7DKOH7XSCX7S8b4hbvnAQpJ8txONyNgJ6OKBmyMyTzxXldFudaM3WvQ9OF5xAxvC/4D7ut
DkV4L8jkBs8xuHJHTOcRnX9KjykT5trPUnmGSptHjBEHeyq90/a1U8gvNhiAZ4+NyrjOAUe+8rKa
xUa3nBI77VQ/I4AZdqL3vpklBSY/p/f6QJst0VOuDGyuEj/di4TtWCE9rSFAL3prvNQ5agPvBYRa
Y5e2S+QiOgX2V2V7biLKDgy7fkHaNXjb0bMzRtLKuHHYBW/wM0Pwmfo6KCf7zR61eGO0xSki7GLb
wE64ApKt33bsAY46VezalP5w0Q2RWM/Eha5CrExBolL30W7D9kJLIX94WhfvKpGZK1fU7sGGu7Ar
RGtjzEr0Te51sEIXWBiuCKofyKEk7bXrjrT7lZc5+REoJu8IMZNfBUqnbS0i/ZCXYIG7JE9INmr3
4RIoBoihBr5h2VRUMydEciaMvVnPXqWFlDjNSWhQiphohMHTvnTCfAPuhO2oBg4Knm/X7EbDGl6n
QdzVtN2h2DnR0U5BClNlXTtwJN7ZY1U3in3kBbY9vQ0maFdlQPd/uA4FBfLGw+P4xYR74Z5PBW8X
KKzIO8XFqCfJypUe/HPNhpMI4WJyLpPS1m6Z6fvejhiwJN0jkkexDdMnfKL2MTZe589Aq5zimuGa
+ThJkERVUiNAB5DNpswwsntvzCEB27ncZGVoX+sZBLA58/MDmKSvqA7qa9g61FFNqC7LuhmO0+xH
rNmucQrhrWAhFO1NqHuQq6oC2z3UF3JILO+hcSQBpri1vyQpnrTOMPdOPNEE1PPYwYSen/fgCrae
7NwT2CxOQtXFK0tZu4pibXyoekgdazG4+WEuWa9huxgZ4BZHg76liHKR7nTGu41/UAn/bGxi54gn
EFNUnV6hAffXYK7ACgqcbhZfKIbNkKsjPaIo4zmJaUA02aGo0KkDaktuUr9WF2RA6PABdeBQuucW
T6LR6se6aZjMIOFZGzVMzTxptGcapyziZDtueaLdbO+ZGig83HLTOsLv+S4H0a1n14VJK3BOApQW
QetL0nINPCIrlhwXmGDNyhiICnZVlwAdarHSxJ3MFgGovGYamQGhVmwVtUkHT61l535CbaaXQ7uv
a/UN8qtkEtm0TrVrS5hJtZvVT7OL4VO3EzaoJd9tnr+xbwAkRM+Y7WSBhw/id6oblwYq/2O4fGv1
xmxPZF9656MyxQW9PuuqVSYsmblwzb2Kw1NRRrjxqzl31+xqYpgeqWHtukQbxsCmALyJU1Ile8tI
nn2sB/ygWX/H3JBR2YdsVwdwWRsadeGN0Dv9onKUiY2XmhCkCaghmdQIXAyjdI51qEOxnP1hB+39
oPTaWEW5pm+jusXQ2HYGkSps0bu3nl75sptUm3JU1S6vBEg1kTpPbaabzzO9GNI5e9Yx6n0umNe6
W0nJGnAB3nLhP9RRppEvKvxrMeNPNgbwnFNY5HvAg8baaLJ2NzQyPUQCtFsUjWBVZGtMZ1puGgZ1
tG0/4I7orkblKloits0puGQl9vadRrDxs9O25ZYOcIETGygBuyi3/lpA/rkEpMKgXtPARix2vtne
0G6E994BScznfGi/ThNvOdWRr7ZGmfHDSlmJV7+Ixjc+lrjcubFnpIimG4QxMNHsYRI3vUgwH7me
jr8cCxYrptmD6bO8aADIo7LkRMsojM5Cxws3bUbn6EUfotrdWyx2/YZtl/1g2nzBQCLIITbYvEBg
9YEBOV2DbsMK++5hdAw1QDNOAGxhiFl3hgeDydqMRCiPI6XhOJxPRmw8pArtl16LB8mX9lyXWfFG
r4SSo440JS6zzmjGiqA0fGRVvXYszu2ovu9hZExn4KLMwPJuY9XlYkcHpnMwui5mbtulTDo1cJja
rVnXdXneZJ5ERoIdCjppG4clnEPXnrF11iSyKoxcwH8B4rrJvCkbyGC3kd+JcwJ4Sue8HqTuPPWl
ZWbn8wCJMAjBXrkbN9G7ckdktcYbODf4126nBiXNLk5AcJ75DTf8ejKtkclUSYQF94QTY49AcHks
dvBj2T6zcIfjqxb7GaHjISiAEAuY01pbg0FAi8Un8oo3oKrdfO3OILoFawo6N/K74STsYPTK+OQR
iZ2eIjEr99LSOpOgegtL3ERvwIz5H2E0E1soHbMSi+FY6G508KakT/fEf7gXuW1xIjNs0uRprhbM
fBFi79r0k9XC7SHl1oWinmrmCIWkZeOfkTpnnpraGLHAAdMGc76a2or2RN1EJttfP7SKS9iitb6t
XNHSBcmopQ9Nj5X/5GlQywLdH1yx71lpmG2oMBof7CgtPbE2VNlWCw8pFDvPwJ6zozSlWRBlo24c
pgQrw5qpEI7FlUANdVxAQhiyme5n50M5Vum7lsiaTZCiQj+AimiwGvSw6NMVPeZuep8N5GkVhvfZ
c96hoKRVuh7h3jsXhhEvI7Oq4sJbmuSvBHA76trGk8++tHNmJnug3drkLAdxlp4Kw+LYpUtp+8hi
jDeIWiiVVMhGc2VWufGcxZj4m1XBbg0aeWRJ2NSIOEByzDUDmXCpZXRnCpqkU0tjlwCTcGX5mvOO
C9NQt0PmW9y6XHk6/+PaqNpeNXsStgPH2Kgongo3ZDdSh3Cz4pAS87Y1FhZHOE5evXLRbh/NNnbF
VoYpi5Qhu9m6QmCFrroBPlBuKZOnNBCjWdogXJy5vEzTlN8Zt5C2Yyh0aVwec7COqATcbhohlA42
wXHsE+e1w6Ox5xM4+Gczpa4W4JiwxDmJ8jBa+PDP5lUsWqK+BoSknF+Br76dPB+hdU9oW6PP/Gqa
Hf7JkP3oEY2nls5ZFnEz0cPBSg87KoJtYjlDwXAsLcPN0Bo434emprZi4RubY6lwgyL6VS5kyYKZ
27GFaeYdiT0p4wMVj1Jz8GMqKr7fVmmN0rgxc5gW6wZZb3MIpa0TA59paj7T2tzBsVhgmd1O6P3M
ACHMUF4MbQOWNB177cTDpfkXvRQVarHClddQBrL62W8NsPUTqeQ7GtkAitlqmtOJwVgPjlV6TrnP
zb7Qr+OsmvBojYM9b3y8FoDtZhROtBWMtjwfBcg7uy1qwgUo9qlhS/ReZ2yMFjcf9J0Cjj0UzKPd
mQnNXeHLB4VZLVxhG+CppU3T+etsnKv2VaSZyDeGUM3L1NvqMiq4RfvJNGT7DZacyChKK253H8kC
riIS0wegkbxvVV2zmTLnqP5mcauf6RFl1r7zAcJsndH3qo0Jws3aTCwMYbC8YSzRHpv6fV4uj0aX
5tPLj5ezkwbPqKdLv9nrcJWI5pEm8Xv7Uhk56m3HpDFY9NXcHk1ASQNE4qJ0tvAm6oyhUF2aAQi3
9ISCHUlpYlkd4eh6NE5HZzJl9MXSw6o5pVqZ6ytK0R6TZBtXKfvKLjE8uG/lQIRf6lQuOBgeXHfr
dj72fgDP6UkBhYsO6Ibrd7fVh/jdqmxjpvNshg554ULQ2SFS3HKPDEWK4lHInnc+MRumeJksMhqn
EXiYhXhs8eMuTVNxC2pX5NnOnItoN5gSkiNAHoBGRAJmTb6zgfRMR3bsjIexgFll+p7S28mOfAac
7NxWXgpFHbnmKLeMf+msa3btlNs69af7ZiqnM3PKGIoziJCsn9j/WL3GrKTuTuXQROvMd53iaM8Y
N7adwLILBLmuzBAMYGw3pMFAszVolFNps04XYDZzQU/siz8mcbXFccQTYQIesXZjrphnxWQX9C1g
nEzjN9SFBiEvS6o8P7aFB5tz0L0U8i8W570R5116YLvh3wlRwY3lDa6nTeTpHe9rWsl4U8xt86Kr
hG03urIlK4KW2KNsPMjSIktzc/3jG/FjVDoWcZ4GVZIaN3biVNE5F8murio4L7QsGKZ29/UUd87F
jxXTBV5s3CmpV+l2NGAnA+NGsgeWThCIjgSw58aRe8XgV8TCWFZgvST4gBjW9GByKw+1iiGfTEjN
2m+ONEHjkNGxjOadHIfoRB12lwns6hu9zNuvteESgYT8eS4BPlb1YBIMM/YOlTI3GXznFDWpti/d
jsfCmEJqYpAnFYR5sfglcrxp2o7MmdH/otH5DKHPRr33lNuenZ8LyM2vtBma6azVOiE2KZ9FdUtF
ZCtSQnSa4CGme3XrRn3D64sL/CBSzVFnZMrr87UEhKpuHaRF6Nn8hR9yCAnKEa8pfEvd2EKbKbqT
NUPmfeN7koPS5ZIVhCTQv561ixb5QL0b0lzX97Zol4awhu/bhqIytOFIJKiKGuc1LGS0sAGiuDrz
pF3g7GKZMuaNppOeGW+q0dRCfWP4DBSGU9lUU61WtlcNE915q1CBo/jSP8lC2cMmhAvES8VwwGdE
kPjoUFDJUckr+qVxqW5aPCb1FZuJKYG72NnemZv3pF2mqVkU+xrL/NdM4l7nEe0RpdPDHplyAC5s
POOC/lPRBOz0OusYMTSl2Y5Xd77/Z41k671F1TVFBD5Bgy35dKHKcDveYpJCLyI9U9+girECaI4R
a1BmKCrrJ2mbAJ5mAGf5OR7xerzx6hqbdhL1PGelV3LT9BS6x4HWRV3vNbJS5Tq3x6y/mXVqmr2e
s+vZq9nV7hk0tXtYQQBIRZeW6RnELDVV68hR04h0R4veXJfZ5zN7Vq2EnmbqLy5I7OZVn3ABgQ0Y
YwdSCjbokRqAmWWMP74rzOjFhxcdPw7+2ITPxKfxbIS0N/13Bixjs586gAsHglKSDWzTbKaHHTOK
OFkwbrPzNqKQB0HttPrNRD+rBp3Jhd1bLcSTs7Kgg3IB+N2vt3PRmdkDVDsihmSWKzJnjDgmqwV4
Dy5HxocUXd9iOMGKEKawAphfTg0jxTxt2VG1RhxxXYtLq0HyxHxy9tVu4pRhyvVAYOcrKD98VqsE
LPwL5GMJ41TA+kKzwxSqP8naBEQu0dgZy5Almc9gqZjmRU2nvCRzN1fTtKoGtmeYi7Wqmx4rG0QT
3ZHSHs7hz5WCNAw+jvtCGqzNDTv07Dz1B2c+KpWX6IFqvfOQ92rZ1CaHpA0r/zINCaq/8FBDm4xa
qFjgFhRY/XnrO0ubTuwZevILDHoiD66tJcBUUZn2bZCDqgFv3w+2pFeYRwWk/L6j9SLpnFZOlAcF
mgqt/mJpqjP8c62ykjhFn0+h2wczhwXO9mdtxycV4LJ9h8OI+QcBLhZJ8UlLZlNTS0cRhaSqwrFu
OjH57QOEpzp7HmOboZ1vMHG/BEPBO+rnPp+f7yfwb6lHb4noqIrvdE9YQTj4o7j7jkD5P3/3P4N5
7t6qRZrZfv6jlrP515/V/osjuig6P/xN8F3dedW/yen6re3zH2dB0uvy//yf/st/akRvpxqN6Ctc
h27506Kk+siPQdTzB45nRZPmTXujefsm5//1XxExgeXbz0rTRW/8Q2hq+AQ/Yi/0XIOiD8Ep4pwf
+BnDRoFKHb5oMAQexMUu899UT/sfJrtStIwmMmW2cYgz26rv4v/8D2GSJQ9FhmEF6iZzMRf8Gzwa
dKkfJFpIYNFaL4YPnF/LQ2Z/Ut6NPeMkJtdQfBWIg1UyCtge9Fa8c4PMbSBGZd1+7caeD8tsR8Dx
2LX1pPU1BPKsurFDEpESeD9vBMr+Z+Yoxh37HEj2IfEjiAAKKdNgpH6OQF7YRhSMXjeWK5vEL+9Q
Ozk5LKYafWKqW+LsAdCGrbwgfZcdht9O+rtu5EPOf8qOK+hRDy2qcC2/1+x2MX07JgzN0k6BoFF+
E0tjdrodJBjf731NJA8yirMz6fc+ON3cs2+GIXb4eTbRp6ApxuIQ5jX8xdB2B/5BZBp7I6GdBuzZ
14/exAT3vPMLOMYF7fyTpwaAW0DJnYBGuTwlIvdv9MI3zpOJNjNaXv5Yq/TUBUy19CKZrLwhrop2
6YoZeoGUvZ+bXUfTC0JnmD2GYKZPJJJpRAM4E3TMJBtYC/UZkz7IAaguzJXT5lpqQ/fexmURnnLB
dd80Gfi3jV8kPp8ItrRe0Cjwa3s2xnp4hlYzUevJ1sPAaPQcVqQjY1imtZ88DWibCfqk6woNPrNj
5GmDjWNa5dE5wGDnSZOFNwASLdUrcG33VRM1rVJFj+fU2T6x4WjC3H0Upp6/srwibtYqD+M7l0QK
uRpggbsbKJ7ZReEV3QVDEF1bIWYd84WazFMWe9Ar6VMZ5hlziJCUxj4EWlwm5r0pNf1AdgXJdxhJ
5L5AxEELxZt7GrTZwhUzCpHcYRMmLI73or5L3SJ6YawMmq6H+L1oDIr5ofAkvdQCpg5D+0l8P7Su
s6JnZYb2Sdfty1klUGmrGhLFpnRyd9zSOjTDk+P05HGxKZdu4IWOcUrhH9EHk0zxiEhK6bQlTtzd
qFks6BiXAbA1+ekhl1OVHoAU9S/UNcOF68zZC3NnBHFL4tSqUBEgyCE3TebDTnjT+ZIpHB0WWr95
uEQiyCZPLKY6SfHIB3EqA40MxWzNVnUXhdV8ObncxI2VDe5TG5kWu5yxlfOayEqcqECT4hvNX6rr
Ppm81yRV2gNqjIlBrqa0Z05puipdM1R7YmK8fEVlahOUngzZqQ6z2ji3cCyRP051mG4AnEUUlhHm
IbtxmUFkGBtuCe8u1FqzZoYFNoFs7VGaDsqjhpY9wDjCHZsLfyAwaE3xI74xLaxApvrafJllfvmQ
jLn56lOgvpFo1BhBWhdctim7Qo06PBa2MTzCgcpQeND72SkmK0Ssj3E97GiHgs43jdC7DhXyEkhI
BqERhj3SahkNhiZbK/eYVKelzljZ9PLhiu67Ty+M/LS1SztSWn39oNG7ewVynbmrHigUNmFDhznb
WHN0S7+GLX2nC3Hs8H4TR9KU4htiQPHV6NQMzjyRQE1Nb3DttVQyCpKmqizqsigm+JIZzVXbWua0
CWtYV2D0F52FGpk58oWGupknIrzWWcK4KyEQ1VHBwgoAxYfQA8gnIMho7Nhc8LbavNduPb5BDc+v
8HhO+crWtc4hMqQEN1n1I6+Z2QBPh4c+vPKV0EAZVQ0ZcLZuLjloSxAFrwCYHtNJcxR0njE+tBUq
zhXQORBS3cQeHzEbmKoz6A+QXP2REhKxUwqfLp31rrgoIlm+LpNNLuMw9FehH5OPIO3KvjbdRn9r
x8xCdjZj0ts4HhsezIEzWRyM0GiSs6VksOaiARzXRG2k2jpOwGYxdyZFl5B6ttVrv/ZtVvTIWTIC
R4B8iY0+ZRUDZ7qHgAD0F5Em5X9pRd4NIZRAigsHwdMWMY1+wYNV+GtHdml9hYiJFoFL1KRcGyBX
36dSmfm6gbWU3szMfvIjdB5Nu3N8jf97zOfKXyMa7IzANcE4nBDdR4Qr1IavBT2f7CeaohYzcWI4
+lXmup271XrNvNAdQiGrio4g3aJ4mYq6zvhCGGj+wISx6vcw+91TKIy8I+K37V+7OBm+KO5ec7JL
NwJe6X+J9b5UAeh/wkOTNouyTcjo4+mneuTyh8T6Z/fGx8Jx+aqD6oGlgJ2UwGeCnj8qghkms6Vi
3Lz2u7S9LNBcHvhqE95B/EfAuMje5BieTlOq3B8l679VMf5/l/m9YGP+7+Xe5TN0KGxXb9/rz8O3
//wPhPr/Xd9prvsPaihMl1ABFi7HQhH8UeBpnvUPHRutDrGdHAH4JtTv/6zwqAohCWN4Q/JPB9VZ
NNv/rPD483wKQzyqluPbeGLFv1PhmZ98PLbjGy5FJn9Bf0+XeykAfxKHk7notwJpcoCBIgbkKei4
utNA4pnTMNMZzQutUN1BzYxI1mFp+tdsI5xzmu3pmaXphDL0LZv6ju6KzkZl13Vok4kj6bSN3yf6
zon5cyIKy7VLUtlfXIHWxwfZXs4ePQB6OZM6dTn/j2dv5EixCLuwiLVwvMsCrOcJHpjJli6C3NyV
9ldiPYi3pf3J4D0r4+OUzs3KYsNnryqR2DuUfOUW7cx2JmU3GAWcAST52bEtyRAfnP6JHuU1Nszm
0dWFjhS49J/C3KVNklo4/Mwx9VEqTOOusWJ1in0iqsK56zYFsvCgK+PqQldFwquvtdvU1dSWboe5
ZWKWniRMwP1PT95vXmzj19uJG1TH02A7juMyMfx4Qcq8hF/bt8RbsUEP5tT377p8njaVl4zbmlY1
yTBI+BlIUdSpe23MsuNk1K9/Po1fbwv8GVLucVHChmGh+XgWttSLqmf4GHiyGMFhsNit5r6JTnwn
5GpKrOyRoQLKjl6qlz8fejEz/OQp4YngcQZ57+FQx2BhfTLfom7sEFZ5XTAoC6I6n6SVPuTvmuvd
CzprB04gWf35kGzEPh+SPqS/UCRQadif/RWqBpPcNW4XeIPu8FX1HotGXrceudB/PtCvl5WGp8Pm
DncxpcxnJ1BZ01mHUQt/jK49hag9E+JX2ST8opjdjASfrFrpmccUif9fHFif7OPLm4afkcUAdAO/
kw/Hx1sa8lBFdd13AblZ1Y40rTqg+iQTu41cUt7lbV2iIYOpvWmN+b6E/vj/8OOXhq/lW1yEX65y
y9QrC5XsgsoOHxklPI+N85haDBMabNwDireydG7/fME/Wa+WH83GlzUbN5SLJvzT24QoYtABOXZB
DRH7kCSoMZ2MncWfj/Lr88NuncUcpINNK8BZ/v1PS3A/ktdbwjMOkHbFpN+gtF2KvmVslqz/fKjf
3EaO5Qi+LHiBPF7Sj8dyoZtnuPQYioTi1DfuXWPYb9SO6TrRoUXNKaYnfcr3s5FvzK59+Mvhf307
ccWDN+JziPvK+9xOaMXsuTxhMugs8xue5jN9lE9oQJ6sqN8b4BarGsx1MjqbNHZvdM1/GhimrG1E
u/xTe7fkA6yJTSNKwf3653P7zV34cGqfHvCuLWIG3Jyai7rXLP1LX3Qv3Jr9nw/zmxWaS+DqCySE
5Yml+uMdcLTCw1w3yyAV443btTuvItPSInpjaTy2WkqEU3zuDVhjTUgCtIk97y+v0q+PNafAt4Fv
J2WJ+TmqJUk7YvzYKQSZR6Q4cjyf6tZq/vJLP5k2eXmWo1BWLDAfnQfu4w9lspMXg644SureRZN7
2+XdfcnXFnlV8OeL+rvHihcIvjrLIxXtp0UfkKtP7kQvA2smcnOO3McErj8Bewg4INzCLffMv4H4
fvfzkIWyOOAWIF3n0330Ja7ZMYW5LuoeHYqfAamVLyDTjyq2vv359/3utWV2yQTItTkSTb+P17LR
nNkMJ0kiPfLYDfFQ45rBDFbqqRrXMenMTLIJVhs677GKhrXe1OZf7uZvn1vLw+kKw00gkvv0fvRD
qOlN18hAOuLcp7o4JQ1sdIJyNuPUv2FNsxAiMpRg37ijbr1OlNT+8uD+9iTE9/UfqyofoU83OvMj
QkljEhLtsXoEnHk9GSYqpe62Nup7SrtLvl14Ve13QaAW207K9n8V9r8rr5YF/2N1QVdV0HIn5U9H
Q/jpPqgC81rURjJQrZqYUmtnfqZXu4zQ24AI2m0rWrIRk2zr4G0EGruQkGMLIYZmakHXWcxWachk
wk3RXWjZ3tVp1Engg5s/n+ivDyeeYazuVCTfeQOfHk7dK914hm3Oh0vcJb3lHVPUpS4xc6tZacNf
viq/Lp18SpxlGwGHDHDOp6vSDrR6EBIYgW+36luWJTe2VVnvSvtbefspZGqpQnjJORj5UkAVjc8s
sjQNSTnLhE7n0jxoef04WxnwDGK2affIFRFURMXRJ9g2RYms3ESg4evDvi7yTa8zDUcEVK1SBm6b
MnOfOsdT+24QtPDKwtyjniXCM46vpOL+iByGlG2OclN300ZZvVi7+vgaEfj7790rhtLmwqOhpllK
5s+r8YD6Bb5yMwc9G6jAtgvvaoxgjnizCDcJ3ra/vMmfV/8fx/MMi50nG0l9+fc/lRtkEaeMpOUc
0LNiPJfq9lUbhc5fnsDPS/JyFAEqw6PFAE/2M2owF8mi6ybb2AznfDPX8cs8Jk+dqM/aQg/8bi7+
csDPryYHxMe94P+wsbP3WU7op5811kPs2UY2ka3lRo81KIwg7ptnUxqvTMwlTVaUvmkl/obH+w4x
/HlNWA5MTWwtRSJDBLGc2E8HtlOvSzuPcPm8KYnE5itkVtZtSBjQKhta62iqOkjt9M6b32PHuyn1
5IvjlWfE33xDx/cIxTCl8YOb48+P1eeXktNio8Aa5QpGNwwXPp7WWEZdW/IuBD5e4U04gsxCfubT
WJvqw58P9R06++kSePC5lg0QUSo0lD4eizSjvmPOObIGRvlaziUEewvLi2vOq4hdQoCIV984s/Fs
42+a2ol0N6PW1ihPtjwe3grW/8ufz+k3jwNmHXc5HRRoUMs+nlLfiJhjEYnI1KLbttQia6tpa9yo
87NpTY9pHxHoCsRk++fj/vKpRoPER5KdIAQ6QDCfSZ70bFjPR1KrmNi853T6ITUT6lhsfPydgeml
89lQ9hWDZovGAzHONJkZZn/782l8RzV8vCUUCoYHtNTGOPDLLekJ1oYkqqlA5ES72HX4NVPJl0E3
iTVzu7ds6J1bRW1DtKfhR9cyrad9nuNVN/34Csj6Ictd76xXWbVHoY+Kc0GUol2v5AnCh9xiNK2u
XFQqX+pZsw9Im0kbL+chwJ1YfrXJINoTP6k/dfWMcV1U2MTjvmfDXzbbxi1w+QO+L6aa4UCriotq
QL/VlNbanMh7cUCoH0aRvpT0144LcfMZvfh43RUVJ9mLjZ+a1bY0zftmsMZr4FYlbrBM7U2ntUmf
tZm7q7z6UtDUJ9S0cEkWoxNNMYrhPBqG8TzPGoH7nniNlaNL7zQORnaXuVVq72oXOMJfXsbfPBXc
Ccon9jwLmvHzIqFNRNXYvT8EUWnd2pG446K+VG791LfkdSRDxB6HQDjXCvBCvf7lWeBR//go8FWG
eraIOhedwKfKbW5ST+AYUMFQ9PY3L0e8zLyk3Bezfm9Lf/xLMb4Ms389HnQkoBO6a7L4f3z1imQu
CeHIVVC7UXjfG7UJLoLUKzSf4SvzU3J98xHrqJlr47UzhMMDtKL0Ns6li8OociAUKB7EdNROpKKR
dqYx/OqZgYHmoGxiNcv0abzWJx9LVblI113+IN1uSeC1KuOCUXOy+/Ml/HU1QRJjmwL8Ig0BkDAf
f1JuE+Erh4G3SUYlMwuZXEo/8b549ciz48QhUjqih4mEz82/PTrcol8vKE0Pvl6cAZKPz8trbIRd
FIa0IcI4LZNtlpIYCUu7OJgVFo4V5sH6a5VgVFoRWOkeZJ1gsHAKrfgS2kX5bfSS5CEqGdUx00kO
ZQtyD79wSAcp68Upravp0XNguxJK/p73o3Hxv8k7syS3tSzLTiUngDBc9Pglwd6d8l5y/cBczUPf
dxeYQY6rJlYLepEZIp3lNL3fCos/mT8QwMVtztl77Th0mgMCPfKqBsyXi8rPTWPRh46LvS+T/Zok
5OJOVuZrLsRRtVOx1bTCOBCGUHtEHj5Pbvam53nAd9cWO71ptM+1ndlfx8Itl2VRpLc5PaUdqU72
tjS16q5NiQtjx+I+9CNcjMHQGgdPUpchos0MnTwzWr5A1rWnQrWLwusVfTWx3m5zsytfw1bF4OZb
+RK/KxHUGJzm7snYfAmzYnimbuOuEqxnBGSNxGaVVYyl3C2oL6xKZKl0YLO6uImgRnySpLEQ+V30
xcEnhBEbRtNPb0rSKW9wvcRTgxf6DbBfh13NTVi1RUOOZ9yK8pVs39ibcJjfA6ZL1wQH4PFplegT
AIDxXuDXXval4i/gGxJZ2cY4u0I4YW+h1gmCOfVeRS3vmJO5KnOye72myqsjqKy2XSdVDk9jjOWt
SUibZ6KrrdYxwcjR0lcUDb2j3/IsrKF5ytqWZKwhUMvXqU/LdVNl4M6FjhJaRKK8bTq4vUkd5V8d
vQoPJpQOlLyB7bmBRfMNA9qiR5cWr2baEGp8Ksqv7GVMDSIGNKrQNmNYK6GNPT7oViNpWntUrjHG
yyr5oQZ9dzeSOopI20XWIIbwmGYy3o+GFm3sOBroIUzxEnO7vmzUjKE26jHWZXEb+qqCLa5A3Nj2
LrGleuMoe0Gs6E+JNhU3maUGKN058QYrp6XMtYmI6jKW6JJRTfR+pe/oXhfUkPAksZAIXFUekQwB
8a+Og6bZlS5YPQIvg7hHk2hhzXWyKsJqH3VHdbSifRgHzjZF6PKgYhOtl1Hv9tEiGNJxP9ljcG9b
bFoms3RvEnLnKK9HjwJQ301llvmmLWv1hRjN/BBZpblCNunjUlVFtlKjHBNxnVQIRyyXoGvcQLKm
kRh1VrWdctTx9EqRy5O7nX2Ounxiec3HW1/piZPRlNbB/+1qe9QfFY4heyVGctkAPSh8ZCJ6iDVZ
7o3Cdl/GHmZK7ZvyoVbYX6BVcKpbcuf8dYH9tuxHmyfSimObB9Vyoh52i/lvRXDasC8SYR+RNjhL
GaDII5sh2sB77Yg1KdH+LVAoKft2HKqjacX1I5/Jawd0hPZumXpzWvymrTV757aJuyeHSdlOZgv2
xFTspwgbHyGWvvtFAlt6kKE2fS9TXmYfYD0tmTQfEurLGAlLYl7SxDmOWWrdwr3ob+tusr9prALf
3Vzh1aEb/UJGsEZ+J+90aBLibGRjHP1IYtHkqFYcROmGcmu3BBY2Wc3Rb4z69tY3BrpVkW6IJ8KD
2TTkTrsF0OTiwVarg1MG4ycE0ytXb+Rdl2nyoZB6dPBlXKx7CvtrzSbjTdEcfItQjZZSNZ1DxWl4
n2Tx24DYHtLO3MumHa9vCYW4t7KGxais3ZUWWfEdQbbZXR4kGCOpNapoESZlIqR70m8R3ACSyHET
Bos4IXJoYREyTOBVp99akdk3C5RQz7kCSIcUrsdoiMXRjhm/XKKmborK04oTlSDDutb15a9VsG0B
BO77rkdIDXGmQMbEWvua2vxt3jjlq9bV8aHRQ+vHIPN82VZDcdDtMtqg8HFXJIVhb0cIoQbLgQfx
pQA+GSyE7POjSS+7bv1+X6XNDrlm8Kl3nXqNVKzak5BRHiPSne+VOMd1M3bVAxCh6euE6f2zNRpI
TdzwkeRw5ac14XhJC8Tf1NAEoQhqtkzjHhbVOHV3NqJXsVMC0Y0YrqN40ZVNTNZeHgMfQG1Ti+3U
584DxZRyP2WJtrZGhz+mT2c/Y+WT0UriX0LC0wXkWeV5HdxHBCZBBGrdzuMJDyZHRJELjyotpA8H
DB9y3NHqN50VEAyUSGRtFe1duUyqftqV2AvXfpnn92ViYYlxKqtY1nH9nEoVkTXglE+4lIufscD3
muK549JNP2N1pP9ZV4ywwgJahOuh6YsvMdVxPJj9nJcaSnNcz6IILDhh6x5aW/0xdYWNAKJdt4k5
4Y2tqmSZ+OZtE8v4M/rhdBP5dgzpEYXoklVmuKM43n+1EyV5S1Qs8UUpgzVYJhOhjUTvviYSiMy1
sFamV8Xo8woVPyZbQomnbGuSdHDrq+lucPX0nv5o8ReAHeBApp2TXuV2w7Ml9fGuVBADm8EgwUGY
UF8gBOl7EcbVOijy7tBb9GSScoPdlNhejidvg6u1R8BA8tn33XJC7K+ER8gl+k9Vjb6VuIE+Ba1Z
/1BKMnxJSO/NZzkwp9CdHeUd5jV2NUnp2M/TpNG4LEz1WJYxxrG40yg8tvKJc5C9aMokPbCkpq/d
pMIJ6JHakS2bMZkRH1kEj0jCD5x3mqUu8VS4TXCAinlvmT1ckb5yb+Bqi2MPKRziDHL8lUUCSbEh
sIk2dzmwBzVl/jBiMduoYmi9kA7kVxlPWfRiN9PrGBmhumaRzrHp1vPmwuh5QU3B14lyez9KbR+w
7d+SAlpx5ODMs6kn8y4dFHSKttlygAm1ilVOb3SmYEOvWdrtnD4Cz8SRdwNUc+R+8y7I7YJw04el
uYNVA2JMRpiZhYz2Dr/xlu1Kc8dESuJka79k5ryPqVP3AMEzXahxfz+IIFqzdMcH2U4HtcsCDwGK
8xSzmzYztdnYHVtqcA1i3YfpthvajAmUZFiOec2i0+zPkNBWQ0hvqlNsHHKj9pfPmNqaZo5sCCTQ
yintVaZ01prYMBxFPqxltxi+WHGnbNMGmKAcSi5INOoLTyj5llVhviAXzV4njh0cCVNid+24u8Ts
Sd9FW/mpJRRk181Foxq5/GfLyqJ9kwbMQLU/vqhqCqTR5lMpsmI1pFGJOIe4qw6k0gJBpL20pZPs
VF3fVOgtl3ozFCu054DxRkJi4yc+5nSZBNMxAR6ydNUyWTWjftdaAxbOShj3ji8ktUSpFjsAHt0a
m3f+KRnK8U7D95Gt67oMj6NgBjVpGN7XcVhsJhhDx2kEbkZjR85Phh3syH4jq9mODpbbrCL8P0uX
ie4e5w691DTDCN1E1cMAme/GEdl3n4CVQ5pSwPIs3Co3cv4HFV1TsDQAfmBAJ6ksVAyipSOQcOiu
6i1noG5h9xUMkkGa1MOC7pn/zqHn69r3dNvmqr1o34LsbbQjc61CgPAKRu2+S0Z2ZLofbiojNdgn
+7CHOtNixoLU5AY+pmsYYKQUiyMMb20Rs8fAapJvfXwmmBHBk/iEWvLnw3fdUvKVNMPxGPr6RLiq
GHYq7rRnBR/Y7HwZH/pIRDsdxetd0PnVptdUDjmAwRTwO+pAMDENU7wUArO2PWnZpqqN8dkaSnJj
3SLGzmch66igSCztXivihVrk5q0eYIRYhBnergUET045HNxIxbGRqEY9ACV3HMmjrHHdI4hEoTYu
Ra4mazcEwBPoTZAsByiuXoya8acVW+UAwM/FQzsFfs8+vWqtu9EPdYYO6TNfY2I3H3slKXdtLCVp
NP7gEI2JjekerSA7OzBMwxFOyHDsgVmsK00pE9KbfKapop6yp46AoJsUHCfL/WSxASiEQs2IGib6
Gq8zJsLYTV49CCD50JSx+Sb77C8lrqAuUMnSeelqjc1PtUmFdIayQZUCM3QzgAa8oRSl7IEUxWuR
5PEDqYXdQuDZeQ0xeX7OEJ8t6AlHm2Je80WI41pNIx7qVI9MvBjgHK/X2AkarII7pSmDT6qVt2yx
p2g7iwap5JrlSs7Ma4niLu9RC4+tKqH7ms4mhtq17OkFje00rvCelGtEdI6/bNrEX+G+sGESkKdm
AYf7PjK8PDWwzbWPWW1tsmukt9+OUHgqf1TuTPhmG84I5c0vMU1L8sAqmbIR0a5fqG+FJC/dqh2x
9+OWFK4xhA5JnXvBAcdZNxNq6ZhM3bhKba8ZTDZ1ugzJg/aHNzUJarB8vJxisPaVOx5p7YmXqVR+
2HkcvKDrjr71rapiUQ6y750CMalRExSsRps/DEQz7xuzCG9Q0zK3G2g0wxJxrWmQNbYYclc8ukZA
NHc5mShu55/UWBR6+vTGwXRJWLle58vO7f0lWVTVTe9om0FnT9e2pbKtSBxa5Zrd7VWq1xtpuv5e
THq6CRRyXUWOYyuAIrlkn4mWOsiHQ8dkBeqy5vxCPMwtBfpJW4aYa9bEuipbs3VlTyBlZNMPKXwE
sEkVoOAdJwv1fCEgSyUIt1fJkG5qSiK3LrwxRLLmXlhDu5l0sjvTQIdyR5SyQWZ5V+MxGqFxQC34
bGjJsCuhOWlLv0kZv0TgrKiw5Qclc1nvauAy4dNkGiG57KJQF1D1yqOfOrRvStZT9PM1u7tc5yAQ
P2EX8ne+UAMvpyRBBWJ8DJrI2o99UHuR4wbY5guj2/m66Ne5nkWA4nI0VipTErl5WbNQ1alc8tCK
DZUBBI/s3VdxPCS+unBsvxwp2LNGxY2wb+qkPXaS4yLLDlAovf8e0KlfsoN+JaNOHsfUohiFYO+O
iDfAQKS9LAortZa979+4NoIzq22G9eTH7kpX8BxPZK0ohvJFAp9orPBnLrIU8/B8iBsKzWvjycL7
YDULdgvupm7LndHBEBz8anrqc/5YB1a9bPFH7gKBKValecVZZdn0SU8OLMHZvTJOfLFujNXYVtaF
Oq2p7wf0HOcVIY7KTSWT4caJKTBqRmEufWJ2vdQfn0YYtB60ymQFptW+FXpizmHuN7jIolWCjH1h
hmJcOaNK6ySSt3mMZnkK0gc/cdqFGWUuQ6xlvws20VKfeQlvbRC/8KBeRjPZDkaNGcw6DF1W3SJe
L40VuugS5qrvND6KOd1lizKNLnHD9pgvHVDTdzrOsr3Q2ARNU7zAIqoMi4pMdQc3cQptY6rlPXwd
WS7KPlceoJyCQQ5i7ehwoge/YJlLVeSfJ3qUBYHlzbDEDdeu3UaRq9Fog6Uf+d0mlq7xne8JHsY8
7Y8MloNl6lq7gCU3LAPOlqREtOj2rDs/hb1Wi17/jLb8yZmwxQ1ZVuJAIXAJldfnKNMiz3bHBL0X
fuQcof6q5G1uwe4Qy+LqnMyw87ET0uFnAVKEwKW7X7Vmek4bIFeQRvgdejxjD+IfFCeSZeVGz5pU
4GSZ5GjaafsDt8ia2Y4hZ3C4pryp3Zlar62i2FVvQ9tw7nWnc44kpRSeKAFGoI3LjnBzdwmn5ONc
9Q4X+dClrA9p9OITFsvynZhHElK127QM0qNa1eglq2CtDvoXJyCCWM/ZO/hkr9xass74uAZra5mx
8cUWUm4FPmOgmfzH2RogLGzlN3dQSqBxkq4BHu6VP4lpT5mZ/oGlUy0zJRFDVlc1W4j22REoq3/b
hqn7jWwkoSGshH+y4AFQTUsRFNTLoMoVVopQtaLndjafU8aRvvbdxH0Jrl1YZTAfkPVjrxpsiIMg
8Eq1C99saiIkD7vxvc07OAQkYh1yVR8dUjjs5qdrjSGXC+OZp9u2WwjfwSfbLocjVkv1h4xj5bGs
9eQvv8zGG5kG5WuT6clD26q9WNh4z492RcN+HEyxaX2ggD00Ly+hWLPSg5DBUwSmp+OT5lPU6i+B
1oxPAnDjRrpJ/0z+e3HP220BV3VRCLSKjU8Qq/GNXeMhpFVfHvIi9tMV5x25YOtjHXwbhn1btcay
MyWJH3pYQKHh0rewNSM6aHW3iyuZUneMkW41hrPGGBgjC+zbI151fRH0Y3jX+Ur2mOFP2NaRya7G
QV0O0yLWAloQnI/kQyRy6a8rV1BoT0RtvgVTRKECRSXQrEzymjq2DPFBw+SM3cFOv7k169QE0DmG
FmW6T5UVmpg+snIJes94yUc9+KywtcFk7a6chKCCBcU5BQdFVZQL7KKgcCfFXZatrb9EjU4ZzZbB
I3P8AxW9pWpwJKblz9bkMaH6yEbNXFcWjC4d3xgN0F2AvXThOABmRTiDhxgmnZt+bTGcek0hbZoQ
yl96gqoMXhcV7kxfTFNnrChrb0OaDbCL8hwCZ0DR1+Gbq5L2JXKqHZ9u9x33UUNW3tB4oI27pYoU
uCywggQ+oa9VCDo14dZh25rmTS2UAk+CW6wmmbYI6JN2F1LF9kwW2Z+qzxLdmpm2NibT/DlKATux
k7rXsdGzsLIv48HtD1FelDezAHRHvV5ZKgEp0DXMyWZhYBBbhm6eLkP+bq8T61Lw6Kj0UYJtHjsV
7DTlq/62DJgoNCJHnpKuc1c4pWe0oJmH7HIDDkaNk5K82mC8QrRqMZikcw85ga3ifOAew3x4DsJc
3EAC7HHtxe1CHYtw68SpybI7OIeosfaa4WC107X16LTUrCq07bCFte5RGCLb9GA31xSrUwXKdRFv
9D51t8bQyZWmt+VrXBf2Wx5HyZdatM0LdTULrlQ0BrEXa2FxyHrZ/PDpEhxymmo7qVAmHtnx3EDf
KO/cIIk3+RjcjU4ONSkfw5ePez3a3Mw57ZfNEjJuwbKJ2EBndNrsGWhGJSFEqJUwYoNUuIr1TrjP
Oen1elp+IqC9fASJlz3Tc/nJ8sSmBSCWjVRPT803a95OwwOyNnbFUT9V02cxxMUe8k4AjSEPqa+Z
7pXffKEDbzLPIyTRLRq+NLxPf7NBhckf9AT1ZhEbzyOcAvAGesghoEyWQIRJAppnHK3D0a3zITU0
DQ5x1hi3pZM3i0lD9Mnm6Fqg8Pu+mWmjxBY60Zb8KnHWetTVvAomO6hWGiVvMAX39KPufQ6YixxW
nGf4ib8ACJFeEyTNLcazV4jABY/E3IUkNuys+w80ihHdRtVqKkS6dwsfNC2YVmynof1Uxvobyvjn
ET0xVihQe2HIRt2kYbBoKye/S6cyRbVovlF6SG5pRDrHIQIiY1ej7k0K3bYMBjLyWXVuUtWCZoIU
0qPZ8VeN+HZBRdtmp1YyDaiB9t2vq6Ofg3YQpVjl4eBusgnZnkl7/sad8uw7WLjRs9NE21tulrAu
TAXHbst6ohwDAbmf+td65jTUftaRTNDoHnqilN1M9upgPcBLFgsAFHw7Cz694mBMwfjz44/infLO
hmSBQ4QwcZwF75W77ligGB2Qi5aAjbyhHjcuWSdHKvEJuDSLalBFVPtT5ygR003yIxIWEfexOVzL
bZzlSSevFmGFRnYCIh9aOKCvTkd6z7+UUacWq3bUrXvLDxx6Ffpw9+t+/8in9P+ls13jef+vJHJ2
zv/b1/R3atL/+e8sqt/a5r/e6rdvP5v/6vCp/e580uY//9vZblr/Qu+g27OgG/6OOZvU/zY+meJf
JtJE3h2VWR25EAKCf/ueNOtf6txod3Aa2EwX8zz3b9+Tpv3LQmNFzdh1Mb8zR/6J7+l0FOF5Y4pn
PsKuYSGDY6NwOor4zrIq1WLN47dwXjTcfBf5+bXAxNPG/d9XIT2MYs/s4kcPcXoVR6fEUdYUqjUV
Q7BSDPpXpeuKLf3q6AZLFsbuHt8uEV9IwFkk/h7E8BCgGtz9/VH8bvM7FWL8uryhc1WBXNV5r/NO
pyiDRTsa3kAmH5ZhtViWwNPYnFLN+20YXLjU6UT/P5dCf81lNCCkZ3eq47ynUSkND9bE2simp8FK
TUhgBTw/m65Dr8CEarXo9ePLXniNPF8TcwYaN4bS2bLHXlYx00zhDsPYB4dPoEjp+/0V9cepmvbv
myPlimepkfmFUeP0NSb4zibHN01PVcLoZpRp/lXhugsREbSJm737/vFdnU22vy7I94Jui7oeDbPz
Oc4tYUt3mEw9t6UUIcw22ykxdITl5GsoLNDaAem2ksxed+hv/oIN9RVyPeQpCjzPV37L/Aj/M9/+
z29BWSkw6c25mKc330SjzdY6MLysZ6uP/tIbZfQJRpxHOdRfzlSiZeE3t4DNxQ7HCR7zwvoaUHGA
K8S57+Ofc2FI82T+82vOtEVO1qiRayi6Z3JQpLvcvKl+oO7VgliAK0P6wthC6w6KB7IKtqfZuPm7
rrOlOzYEsp6/nsbdySp5TMtGu+Krung/PBWksrNae8Z//H6R1B4xgOcab5ovda/TolhK4i62yeSX
V0bxtUudTXmG3zrSigH0qnYYLgMbhbzdlbdt0CSrj1/SxSeHEhZPHF8LRqPTm9LVANIEM5JXSvwR
hU17fdA754+HAnZavg78K7Mt4dw2lcQ9amIbwh1pOuouz6Zx1ycpzI6O2sTHN/T+0Tn4pSncujpC
OsKbTm8o5DX5RBCUXjZk7UtG4OWWtCHtJWj8+g+ThNlnsbQBosMT7GA1Oh91HUS8mg4U9QW73IQF
QEaAZtc0evOwOv2oeTUkMeMEZ2lgbTi9odFyJcXEOWwBs/hPq9Hjm2ay3KXKwXCDnF98izWCCf70
KZ5edJ5pfhNKd9KuwGAOpUeqpfPiKFW/tGIVBJZIXevKYH8/BOdXJRBbsjxov7Ylv1+rqCoJg8Nq
eGN+SgnVrfaV0fpXAszeLwzw8wkbZPS5LAvnbjpUx0AYe7PxcqGQ4NCA4FVZRxY6GMzNIBTzb97S
/3NBv/DaMD2g5OQAYcLkORscZirtUK8F2p+m0ooFCXXoqWxZHqSbQyqMrW7lgsS/MhG+H/18wxTl
5h0b0cW/TBm/vTe7CAPdzcLOg3JqLq28zvZpUbeeQ1bMlRu88EAtPB4MTIeJF3PC6RAh5w4Zpey5
QbXrPxVm3T2qU+TAYpHVGk+PI6/c24WlllWW4zsuck3jRZ7NinT7GqlVEdh0JGkLrWnzgkWuggaL
btpe+FGFPN8qqIWVtpGgJWi79t6FLH0fuRW09I8/kffbKDa3PGOmNBtXmX02c0YttpQsbWvPTHXf
WUhY6flKtG0yLkIkWw9NPGY2ZTNLTID0BIDwj69/YYAxLzOYOTLxQM5pACBnNE6xXL/DukQ0tVJ6
VL+oZjXirSOsATgwZtuPr/lueFkcA2zMr8x76uwgOH3nAxJTJI4NoCcobitSONECFI6yHIsZqvW/
Z5ULm9T3L5tLMZNjHuLemMjPLlW2wEKIHe1IjBLY4GGi+xtH9d1dbbW66g3VYGzGwo9X09iQzqRR
Ldg5g9Ht7XQA6//xr7lw34QnY5qafZiM97NFZcjTqe00pfHarKZAqtjVAwFB4VNlkrLx8aXefVYW
jDAOPByc5mF+nr6NHnv0FTNrKZAX4aqOYntZKgGSHHI118HYOV8+vt672ZfrYfufS2iopQkdOn2l
lgI/sfaZMerQdYlkm8TabWtl9/FVzopebE25jM56aeAwZZY/f50xfbdoMlHjlGXiH0TjJuS1J0Xq
0dzUxH40MEwmsmsWMaWw9UirCIs1QhnUJy3UkyQg84Mo+ZuJUtHq49926QnA73AZa5hQqIGdPQEt
RdhFQpkHHlbd97ou11ORhld2j/N4PVnGISyw/+H/XAI5yTzEfpuZIyr6QYpxwBuTqAzBfE7JTYTj
xPfKirxA9APxbcOUSmCIT+M3Arh0ZRD/Kiy++wk63j8OSL/qMqc/gQzLRBR+33ig1LSVsC3fQy0O
k7LQzAMulHaRpWETLAJH2s+MUfeuoSdIK6ABHTKh4StVM76yLF98LJTreCrz3v18RgmoRMP66Piy
fGIyMOiqnBXGQW0RAhVhgkCmkTRemnqt5a27Gksi8K5Mau8mUt4M2aYz3cVi5ziXRX5/MzU0OUXa
89CMRfWp5GkAphuTXYdf7q9JcSRjdBJXPvNfpInTlwEmEN0phwkdo642/6rfxoPVqVKBjQud1dY/
G/UxL9pbx0eGqBgLS1eWwrB25O4sZTge4mnd58lOt3/0jUsvn4Zv0MJNmT59/CW8fxK6RRK2yVTn
2DZ1oNPfFLpChmptAUqGs3WDI047NqWo7iaDLYQST/Une7TLbx9f9P2Ex5AkCpK9BB57XI6nFwVy
OnSOVahe3tjxYfwrIRlPltmKpS370yXTYgbX4XGwbloGk93ppbLByDtnShA4xVF9r2eQu3A+5I84
bsytn0bODTE92hXP6PsRPl+UKhklD9aPc8CKMAhHqBweakTuCi6CPEbk0zTbdCRwcpHlTrT1wdXo
pKx247El8uzK3Pt+8eK6BhsmFhaSrM8rFEFJK7iF2eqp9MiWISdlupRF8zrUqXblUu+nUgr57Eg0
XiVP+LyIVsblvB+DYSNT0/8BPz16yTv99eMB8/5+QGJQ3eHzM/FpuWdvsRw6+sdQgmFkd/UjUIxy
hVJX/57UCEk/vtT7scml5n6IalB2Y5d3OmCGMawlitnRE12d7qzGIBhFERFzdpPqkNBG1/njxWhe
IVWgtfNa4djnV+S+gIjjYvbJpNjSmlZutaE3r0x579/TfJVfxy3DVtlUn92XGtSdXkKKN5WEZkhs
4jCIidD9+OldvAr7Y9cSlKRwOJ5eZer6CBdTM3qpYO+SNbF16OJAXhlzF96RYPVQmUPmoow9//tv
E2nSqT3VNUwWA6LpXVFU1i5T/OqBYPgQaaLQrzy7C8NPYFPFQKTho0BUdXo9ANNxFplcDyqbstdj
RXEXtZHmNiQteW15vHRzGEPhHKuQhFznbKw3aUvVuVGAY/ttCGhF3cSkRqpqfMfoucYovvC+OFdx
kphnqnltOr0zETi1VdEl9qq6cjkzIWJow6rbfjwqLjy/+VsSCPXBIGNFPr1K0fWUKBWz82Ij+Jn5
kcFmR39FnVFs/smFOKRxPqVAez7IlQ6DhSgRv/VdlT9UA07ngXLXjT91fz4jMRro587rODirs7O+
4mBYd3y181RXlHfEHegrxVbKR1lK/cqMdNbxnjfSc237P9fSTh/fZND/dGyO3RWWzZu+Js8KM96E
ZDHKhX8PYr+31pkikM/3LvbumaAviXzJbTZ+RAMXABMJk2lIOymIVx1xG7TLHBx8j12jlvkTMvfy
Z232GrzIJMOFRAc0sb2P382Zyfbv24D5yOejsQ3CiH16G5iR47BXit4zx0AlO1LHUiTb9guxVhBD
3Mxd2b5PwgxRs8oNXgh/O+JW+QdDcX6Y+M5nToh9tt/pRg60o1Yj0DMEyh46yJy6rA7SpzCvXOrC
hzzv89jpOPPMfm41HwmLMC1mcq9Kq+Q213XDX5KcSEon+aALJGeVdWWeunhFWgozlH0WG5wNFCiV
loGwBWEIZZNdpFsYgdwAoTX6bTCxSRneffxOL0wfBhsV+jtskuZW/ukrFVMDSkobBy90cX06tKEX
AdzSKyPnwm2BtKGDBDSFTYA7//tv0z3JVD7SFmPwqrhUvRhF774iq3EL9L/+pDREJn18V5dGqgEb
A4oZFVie5tlIzWIttrSilV4wok0PIAOvp4CYnz6OizmeSnnL9CFGJkUL8T6qXfebg1XQ/AffPXs4
ipesBJSdzPnp/3bfQYB8VQ9GiQEK2mmdJPkOoLON+M8IuxtppOGnmVd9IKCKUEarQBEeS3VJpj2E
XUJV71KEL1QgSQom9zEjpagJyYkKCiSmfIqIPOhTTY7WXVmeL0z3cz8KFjM7KVzRZ9P9yPkF+bUy
eCUBWQRgW5Bm3GwQdzm44O8fv6tLI5ARzycNcEioztmQd4dAUVVIjZ4a1v4qLEo0p5IA0n9wFT5m
2gw451Hmn76JQXERl5a5pJJc+phkEAyVbh9eG3fz0n56QKRegJWdTSA9dPiQp5cZUZ+obEEGT2QB
vr+0ajpEZCEOxcS33J2aBaRzw6gQzwToYQpktlVJicYX5urWX+pg4xRjR7Ie7SS4M42+6Il81ust
EuX+5eMncvGnzmCt+QPXYWyd/lRJeivpvDx3ihzTbiyj7CYN6ngZTL6/gZWNF0mUxrePL3pxYOEy
d1RqkRa0rdOLVq6GYcolzDdrk881pM6lqlZEB7lTtvr4SheH1W9XOru9hgpnrBZcKUfpjU0yTm9D
EgOvVEIu34/BQZhUAMc6XxG71gLFbtcS/ieBfXXQqdkianG1A3KN/0yZ82v55XQBU05l/NIyPRtc
ceJ3ZIwxqSVDItZjAU+wbtTyyi1denBz3dQGQkm5/nz3WtmSBcNspGcAnl6JMYTBjI/rykJ36cH9
fpWz7zERalMJvWQgcI577Ajy8VoytV4MQk2ukeQulKUNYL5sXxl0Ls/u7MENglzkOGiH2S07eIHh
9OQl53iy+yBzPg+1K/ZSd+ovskRMqJGSfOOjHT4YGUb7azPEvPKczxB0zhj/kKHABp2Ny95iG68Y
eIhGDYnZoOCizdTwsxTEGYdW/levR7hayTWO2mZaWDIK0IBew1RefMcUiwCOstG2z1lOceeHqpzk
4JFFVm7NXrTkHTTZlVVEzFP3+b3S15rBTUCCkK2cfu12aTgFyPTBa+rAPpACltwn7F2PrLXodkkW
a/fRjDeNiff9pjhttvSF7XzRKOm9IakV1/bhlwbd77/nbFeAVNMeDDmgzPYJIetqHgD9jHJVaAhk
/3z6AUQDY5qtIyKHszNggtkf2SSvWYw6XBDfGD1i3IIrk9z8lZw/YKRec02S06Z5rqStu8EhKyoc
0PUaZGxFuLQNoMr0nu4NcGy517tpeaOODZUq3Z8jAf78Lunz4DjkrMvp8Owrpmcb2FNg4m4EArQH
V1gvywTz1sdXudCH4EtBZsVeiv8Z550crQqTrnUoetT6GL6lmhngCZk65WnsXfMgCrJLljLumyMx
M+F3M3GJ6g16xDG7qRXK50GbcxilT+CYF2UhHqGPf9+llZRnOisKwBEgRDsd5lVSqTLp1YFihqpv
s0AdQSK39t3kONnWKiAkG0ZmPn180XmeOH/1874S7a/BaeG8k4jnNNKSjDltLNJoFYXNXacQ4dlZ
5ium6pePL3ZpvoB3hgyMHRTtoLNJizh0S4IEGqgxdxraeBxKKrilf7DyzOimX+A8VG7z5/vbbrkX
iWnDtBsIcCPhpc2zu6nt68ePb+XSJ2NbsGHpGkBcPgdFRcaYssWmP5DaevPit64gK4XIxVyp26++
YuBe83UcY+ogrtzepTcGrZXKmg2GkJ3d6e3RoOvjAo0QifJKQB2yDvdVqYhwlVmJCBeZmiXPH9/r
xddGEw8yFeI9YZ7Nd5hBup5fJL0Bw61ngnL0lD6K1x9f5dKsyh2hpAM7bFIGPb2vKKwJ5ojQZ/s+
RgLoHu6eVkwLmieRV760Sy8PufssxKdEhMD09FJpbVjKzCD0nEAfjgly6mdga/lW1li9Ml77LgDU
8CXXfP0fPEpKrgAkEcdB6T/7AshHbuiQKuxXdBm9REWpL7MsN670ci69MGoa1KM4CSG91k/vb0qJ
de5TnYkOKj6I+wE3zaAV7j+Zt52Z3WejriGn8GwolizCuUWwqTe5Eqro4I4ba8Q8+PHAuDQv0rRk
I4mCh4d29syqgBFZG1J6puEPt13kk4YydILKq/p/yTuzHrmRNjv/lYGvzQa34ALYBobMrRbVoqpS
SboJqLVwDe77r/dDdftrZVa5cjR3YwODhj70tCKZGYzlfc95jt84m2ZW2gYkxnhG4/Lq5d9nO2Jo
1F7UsI+/ReBOEbwqzpZjb+tjIIravSN+s31icXQOcpiGixYJ6H4p0+F2JFkFQ0J9JgHk1TOnzxGF
ugqVHAosxx8CXF9bGqtrIR+lucsJKN8Pjl59SVuZ7MnmIqPHXKxP3BPaEKp7h+kp7cRdlKfn2Hiv
TapfP8nJ9kTGpVNl8cKB3qn6K6OIzV3qN/WZVvkro6AZZ2+gZkBp//QoIKoOC7YoOV4vA56yIbIW
Qrbzyjjz674yDmdWTs/U8zkVnDZ+K2XgMWs7A0ZXq66BBwH6oLtz5vj2ytSlyQs2dpW30Ro72YoK
fDWNsGIDBIHWsGg681elsmLfoM+hCRgJ4OHoHfZvvzA+c+JkT2e62pTjgPpBpzn9pcy4Lkg0MjZk
Vpr3feYSGGIawHHMAps0fOpLQjQw7cl4JpKrqvQzT/3KSo5MhqojovZVMnTy1E3cxBkBQMTrGL1+
p7gIbd2imR/cUfvx9pO+OhJFMY6MdICYMMdvh+cbWJ29BUlQ681Xtd3jJMpq7UG3unN7xisTBqWM
x9bEJuihWjweCpZTNcoE4taMvCyYoDGEZhnLzdsP9MrO5HFzQ2CBPwzh58lPR9yrbBphG5uodlEy
+U4bP0ep11cbWWjYP+esi29iU7T2LiqKrDizMb52RD4af51av5ydnKyNnc5PTPLh6uaHrvr+drDN
brskPiasUtnF3upHtbU1t8Uy4E3G3peO/cFMtCtPAgXBkxlGdtR+fft7efXb94Euo2tcl8KTzzUW
w5KWFGk3canwiE0zjCGyg888PvakF68O526UKNxDaJlzFTp+ft3tR19rI4BYGm7ZgzsvNexqM7CN
5ZOF/x1gVpPtxeDRHyumOn6EDVrCLzNiHxVwLwvs3DRUwo4wb+3QLEYnHvuk0VbrskcWeb9ExPI1
gw0Dso48/bJWftwFszetXlILTNMuaeC4bpwoSqpdmdXE2EwVNBTVECECDmIWV5mMp5nkn37mUt+1
ZnSt4pgQVj4DifJjMeO7Vg3Bc3slUVTxTZGXECbw/H1AGlynN4YZtWhcWsMJANyBuTGg8SzYdu3c
2/qzjK5nUS1PY7mkVNWKhfEnr/ZTuIP2CNZvbGR3mY1z1cGu0JAyVHGmkVM4ll0emKNLvUzvszEK
5l4qc1P7WfmpaZbehANpJfDXDcpqKxBfuNtmQGwTtGZbefvcmOEKljaMKqzfo+XshzF19wTy+Pml
1/TtfMgQXNYoD2lXQUUDLkSgyhhFuNwr50HCrDM39tSNWlB6PhjDkkp4FpZtIrInC7iHeMq8drk3
xTg31ManxQKroWv1LiZHbwYfZbhTkCRm8kwWuosZyBrqd2WtVR+FaK0oMN3mspqR/QejkVRlmJN0
91BQusjQt8+1dqkNnJcCv+2XQ2VLYQRpNPszPngJRkyQ1Ttc5WYfuZBv2/Z9KxK72xheRrk66mgo
7/PeychFktK9Th2XuDRbLuYE4m/Sn81IpXPQicy6SQCnpIEfs9ZfUPgB0+h2Jrm3zhTnNQ5cgAc7
haxfbSSu/ivfkujrshgiJHlPbokFWw5ufRg8vepvTbfQPshqGD42c9ZnoTvSNbjy+sIh5n6JvsDB
Hm8BG1RXniJJmLLUaMIYbqDtZUM6Puq2goWX2s14CYkGhwcaG6Mjxa3sOjgzk5oSpnjk3ehd62uH
MfGj6VPveZ0I0nnNOxy7boDp1uUK6sWgWz+mwiYsWtOtdD9ojfajTCi5YP3Er7IDFMCMhaw2v2ex
zP3tUizqGcfq6mOOKJaEFATjz2laeRcWUYzfyxYO7AgSL72VkWs/Z0mNXTpHl2TCcYtjfePZlmyY
MQqlrvI7qw7HCMrohXLnFm+wmJPnYtBJG+R9kBBVQQKCgerpAIWLnzTfhBuXZZDlBfQa6VbDZ8BT
Y3WoO09lW5iB4jnW8nHYQ5eXZkgbybolVI/kPJcZu4vR0xA7kPtLG8T2zEs5FEr1WygSlb51G8hF
oakt/m0W5UA2NMkHSYQLEzrnRyMH0p+Nbw1XnZsCGsqfUaNDYDRHAUhdeJn9nKDmh1jqVgSBZ9BG
ss2EBqXZopUyvAtfA+CzSXyPA13haw7Az3ZJ7kze5Yj0PSQpgFOwGoSenAotMNK8uPDtBLJAUhUW
7aimh/DQOCaIWzhKPsDEKM3be6L2aCBPcdLbm1rPCqL5PDGk7xxwIQI8JhbcwNPiBpioD3MEf7EV
NxuuLsVHc9RbP+gHhSkdoC9vp6nHHvbtdpDZoRkdUDa1mfT5hqI8LpKkkB3CLpie99PkiQctHmvC
u/KlUTS5nRH6WQyWYEM+dA35Cg3uzIJDhSJApa/dG6LMxv3kNBBZaIWRS62GtgBErerRR/PbixYy
eKBNmjTaP5HJAWu617VxIcOi061Ey5/KKfMcaBeAL2it/feixmfnoZLaDG0CiBGv5INgKXoUZkPQ
41ADFXMSJ78Ec5QGERGFLCxaHTa1az7NsZHyr/22eXJlUTGj8lIrzpwRXwhCPbQea04UbSYkGe5p
zS9C3DgUk29vUid64OtSiJvIcM0aPd+UA85vE0jKxpLZN3aljPxbQiVLBLlAcFhsqr59+rnD/5aT
9z8WQP1fLZeQzu0vh50XXt1/x6KbfP+39kvZf0u670c23fW//NumK/6gyE/Jhwo4RaefIuq/bLqW
/QeXYgMFK/VYemHr2ehvm65l/kHXFW8v7VDT5TzJFfZvm66B7ZdbO4uC4OenZ/o7Ll3KTsfnJpMO
DzcONDAIYEiMsk/uysQGRXgPbC3Ia6PU9kQiq++J7Y8EeDSuuJyEkWzMZll0FjKTy7RhdfMHLInK
uBhSrV4dTSr/0SgDcFTkK2tn2l16oLGX7s14aXn59JjAKXeUUcDuUbO3Qm/EZlFjA0mb6JvAdnHh
tdpTsXiEu3p6cWUoCGehxcr+nKS1uzGLRPsmuXq+dzFg7kYxEZdtGp+sUabhQtxG4Hv9mB+4PVnw
Upss+jKZufNpjjJQYImbv/eMuSARBmLtRRbZc8hPcs3n9qnz0TFuwqYyxQ8qjn4ewHFHptAX9p2Q
wAMtjfTFSqISoA6fxmHGCSAJLfjV+9YeemtNlsDT0EKDDeJpBf0ZUBQJI67VYl/JdnKtyyzLdTCN
cZM+EO5uDntrnOZq47Yy694BQYUOZ7XmuxRuHQnghSs+oqROpieTxKXiAtxVfuUmbftdAn3f23Gu
F5vYiyf2N7POn6a4TBCoGz7nGZxzdTSCYq1l9hUYTOYO5HJkfa4+FG09+8NGjjhL6z3AWFs+DovH
CXMjqqqmDGkPaK6GH2M8YT9OA1P3Kvo2MCuRnmjfDb/U+juzJj+FRrZHCrK/LcA9lY22IWTcq/R3
k2LXIjMJbHN0k2h9XsbQld3Vlr1BVNJnRMngQSGvO/W8glvI0ANF0ntbsk0Wev9tHDVoc4oZ9C5P
RdtcjHUPCXgQaeldU6Q1s8B1hkFuNWNynqXwIi1oHa9GoLNMURuMo+d/6XtIiEFJF+DKbQinugYT
QSwa52W2nJ2MO6XvBmwJLPq12YZ9b5n5uw4c4/DesdXA1FJoSj8JwIpbsUg1ByXnfv+ZBCrv0auz
8sap0rjf6XGX3bvO5A3vjVQrxMUoq6b9MGqe80EufvqN7cayb+tyqD5PNLiSPVylKQAoxKmgnnx/
DKdSiTuvAi0c9pWm4JvVKouf2tHNCGHu14YYkd7jV6cRWRRmOlR44qFd72tbx9FMojhb95U0p2UM
jaoRoMwEQLrLfMyWjx1to3d1bABiXcwRFhg0daKw3Ykj8rbhloQ8sYjGWy82gPcOFaS2ZS0V7ix3
bu4r1ZtPQswmFbqknj8VyEIJ6SF3oAxbTpoQm1F7CVBlxqXhDTNWucnrQykG67EmjR0dGwK/pzRe
zBRkyhxfNCUGgQ0Iq0hymh7rabtE9bh80bmTjNuGGGgw4lx4KiDhJOgdWpWQXtzlFonJRK1Ut54h
9XozcYBbHou4gjFVzsxFjvO1Yd/CYIekrc/I7blgwIwDsDpHG3NsqhUAGXUXlZc4S9j0Kp43ce0m
aquADO8Sw+TWJRWxptuuKWN0XYYTf6GNZR9g9cXc/4zBhvOrZZ9kb6XEnhUYpNsQPB0/ijTG9iqq
4BQGqZvY3yHoWHcVotZLXwAZJdS+Tn+43qT3uzEvCbHufHPuQ3eJ9WTD2TIpYdfiE0VQR0l04rxy
UHpflbR1ogIP52x+JCmWqO0OAdDzain7NBnArQIqqEkEnhBgeFAJic5kdF0C1qskabmXllEUb+mj
WHFYAOLEnGP30VVmVXKzRFF9u/SO/6yxsFbB6PMO7eLOVhdcin3gtbXRyVDBhwLcT+cgDeq0XvIy
mKAaq12tusQJzIQs1BDbU2TtOoQq6Cy6JUqurBbW/YVZ+2XLPSCx8y6EheMVHWdjyfRZyxCSNKRE
U0Lu6O/ES6hJpXON4B5nNAZHX2chjxpV0OBcV6WTlgnLhw2tNciidvys4DBvE7O2HAi5pt5yHiLM
oqxSU0CrmzVZ3bmjSbNjCGpyUgYB/KjmO215ScbFdm6kTYQKCEe90JkddWO2oLLgCMZakPHlelvS
MMi2535qtzkc5miayCkXdZNdpAKuWmiyLRrXFAknU98mvcHfu41pOI7lbrbbImDZ6eONKbiFpOTe
R2rae3a+KBhZqPndYYMWfiKMsI9da7xSIpY12VpW5kzZnWYv0iPtHsJcTbaOoX0VsaX6oMErX19z
hItDrSiMz2Is5+xhdtExbBA2zz6UyqZ4SGofCqMTI0cPRiVmh2qh6pr71Cujnkwkm+JIKvxlPoip
bX/komgfNXLUiBZCxRrxASv1PVZxHu2k4bTcBZe8BkBgTebnKo/j5ZHMTlWEkeNmI9QJ1BJ7KEfS
vTUzK6muItvkkkOHTZLrXcX+EngQbWN+gtx1nNAjmwFdK3xgvhnewdYBIU8P++OgRMXFEaza0t12
S2/koNAiPYdZqcZ25xq5Sgh8rwvu/cAI/WfLjDvMNsvsqGsyvaOLOWEhuSaCRRfAx/g7l71ewCO/
SZ16Mu8WvSCOfsopce7qiZr4fTpFhgXXdTA/Ry1gdq76S+WHVuOl7Q1N9OyA0NQDjWw2/gdCf0uP
RcUexE2ey8G+zPWBHSprMm2A1EUToLjtMoNShDfq4lYv3Ax9ft8pWLprEfhra+AcDj3Vj5/yWoua
UMHCvBEQJh9ID5I7N7ZZNps5ie04sM1UdUZgmL352aBTWK2Ljl1+Lt0++ZgbHby6qsgQMUABW1bt
fFQn934VFw/GjHj3g5ZO7qyHGoZ985KVw7e3eQ1dNA8jw29+2CUP9YFrc+Fvy1Shg2u9rhYyYPa3
8qrJqRTsqZvmy85rcZKFnWzHQYUJbwSi5by2a+sysvWUmIHBIal2iJYF9nrRzneDmuLoMyzp/HPq
TMLi6u3wQVMFKQrWdoHzo+TIm1zM1tCKx6jQRAXrUQDh2HE2lD2S/H7aVR2xLNc9RcrlveEtkfGY
zLGOc7QufTcJfL82Pxdm3Ld3ahbFXVdN7uc0t/V6O7UARfZ9lzBVCroFSJNHuyK80UJ0xte2jBOg
MdLThs99Sk+f1aEl1372/H44QG/HJDJkXOoChOcz0Vlk4H6UzG39HdqBRuwtXy7xBWT3mQw5AivI
rF3cFNtwPnQ8olVD5g4EtPmVVyjo7CbabO84d8XvDDjxz0U+pbemoalHr/RmwlclytEt8QDWHLbO
wCm8M9iC9ZLzcIsQk7/f+3nPzm2rxonoN8+631VViIa071dOogvncsmc7DajDZPdIoSWkASzwj8s
yay1l7OfU5kyJ1iGU673l7LVvS+yaosh1ETtfa4jiUhHMWmcB21oVbbRJWZsitYzKO6FA77TVdFB
9lrEbO7t9kepi+mpwhWwHyS4iwM61eo9bpRx3iFXZ4omLkunwyNcROaQb0k90e8lhcRbmjXtNzdO
RqIA9aQ3w/XsGGqLpgtmvWV3YVnYzBeNAk8VeBHdbTiDOCuD1h91cwv0mvzRYFhk5OxwG9lXS2xP
yO7awYq/kQNWi53I1xAIk4QydlqloIvUg+V8LLUsvSq7gfZ+JFFohBnxHUM4Zvr0RTQ1IlvLBToY
dJwXoSK2uYOr0SBC5xqrW/yOa7ZRUpFsqA22kNzZGsreveOU7n+hOVTuUnJUqPRaMmmDmdY7twcy
aMcNp9zhMV5Gtz9AIprvnKFn4Zkjm1AXJh2TP0YcunW7ZvoTl7xfXqiB/HcYcppV7/zSAHami7Ev
L7upJ+5krKhaIZJlYT/TAFqr5L80oBDTcyrEZEcFDbcH0rDjKjq47Lysi6oIpylnec8WET2kQPc3
4IdykN9OIcKBk+qdlXTlYWFjH898gpN+wfoJkNvDAcJeSt/NXv/9L30MNst6yRIWykrp8qbVFAF2
5AydaT+ddmd/PqjlIMsy/spqPmnXLPl6GRk1FYoJvvzGRfxWoZ1J/GtzGkst8DUsL4FcgPuuZyle
a6N2rCWM0ec/IvmKqzMdjJfPbbvrBRwiEWoN51Tb2aVaKcl0LMNltuyd4XCJLuQc3f9SoLj765f8
FVj12ijgC3XKorw3tKWPv11kJuUAnKYM0UguF1xPYOmBWj7TCqbWcTKLaHSttA7PROpPl+94FDF5
XN5Sr6A2wO2ZZRQaBXeHen4CBRudcwy9fCaEjEjrIRy4uDFOO2+YONERyrHgWARIO5iRNW+hgZLp
8vZ3t6oVjt8NBJsgOhxcBTT5Th2ZQ6X3bDq8G1IW4B5LTXBqpCfbB7pVFdvM6kBpvz3kSVORWeq5
OlU+XLYOutAXiiH67GxwcEk9p2h/NIlj3REnNVzpMeGC+jKqryz6E4E4zNMz83Htih497brWGmg2
IWXQ1T9Vh2e2MZnCWFQIuo1dM+NS8WMSI18w5QFWr44ktwldJ1rnMwXOF7OHLxmnOz1+A48RL+jx
7CkRSYAQtqkjZKAxiJcQZGOYreoT9NWpeU6nsU75kwcVCKr5PUHZrIiS4+HMKqlUYnicbQaLbQd2
OxtDms/zkxgUxyzGd++liMUHryZpYy8aV94kVZZ8fPu3fjG9bJPuJSJHmsc+huqThQ+JZgq3V6iQ
rNP1TFIsXCGMhrNUqNcrYljkztk5/cqvjCx6FVKtSyFi7+OHT/CULZk3sgx2QnxQpWtEQLVTX5Aa
WehDtPfx7KYxxWU/UmeEHC9+55XMgKQKPAznmxcrnpE26x04JpFocOWVLhYUT4nmtT+i2OYK81vf
roVfDUEVjgPcpgx3akCa29W6bxtxmHM/veqRxcEX9pxPeZulm4YG+Ln352RVWgdk82KppeDLE54O
WPlpFwODTehjutRDU/TtUOHPrecnk4ayMTIN3tG1HPyK/lZ45KtWvhaHXaaqbeOTeAcZLKbgP5rp
wdGncxvnyYT5a8B1OCYrRIzTxdZREZYUWSVhQ8/7c86F9Xli8aNiIjakQNHKHmZe1Ld/vJOZwqCI
QrlxwCBB8eOfrgitcJsxnStcU9r4TVKCIVqw/5abzjmpyCsDwW/BIcD/saecuoTjmfw+syH6Zea1
CPKc9IM877IgNbPf9T/wTEQGr5JhBiQy1Dx+80Z9nPWESwCy5Apq7vpQOcfTjb/+6e2v74UMn7E8
HIzQzqi2rqv68Vi5hCXQWk4cVnjRKIKkhUfBc+yGd2ScLOmlhCB8D7ND3iyKqxbRlwsdRG9SiwQ1
nTv5u8qY8nH79sd6+WVjlcKJhWwcQbFzGvlZdINXkcVDiXjhWidp0gbK69Otv/7p94eymDlckTkk
vPiykyWPpyKOIHTXwxNKkadB9U86f/79YTi8sndhpDRwAx1/z2mS2lURUzLvMOdz9czzrU00bIDy
N/9PfHkIOCH/WMxUJtHxUPB5XW/IPMzRrZrREi/yBvslduL1T28/1ctXHpUdLSgWasRm7BXHQ1Fg
IRzJhI3JKSs9UG3m/YYgtlyQCJce6G9E7wSZIF/fHvXkJsI7z/GfzQHyBRPkJYW4QJaSkhUUssL5
ZYjYYbgZBaomv+2Yp3E8PiNu6S9yj3ZO59XqzEn5ldnpMj/xCnqwZTkrHz81l+XRqzVr3f+Hyrxz
CSb7XObr2UA5aCbOvKIvR+NR8YkiXUK0isP+ZDSVV73v1uBqm/lJUxqFb6d7+g+sBS8HotXncrKy
6RyS13HyYxop2UmEvFDoXKafbwKNs//Um0CLHBfzehxHq3367eGbnhJH9PQ5nGWAoWLPH+qpH2hb
8ae3J8orT7Qaqfj2eJyXRxgEKGjBid1BhpBeru+20pPL/8y7zUSwsZsb3EohV5x8cbkQnIBr+qSe
DUGfeus3ZdnFVRqfCxZ/cXAAngY8AuEw9luO3icTT8Ra0qQd5Y7UNtKDLXCfn3+aVwbB0w7RirM2
LunTQTpXzUmZejIgw7R4sJHS/uCNsndv/zSvjIKclKXdxzDItfPkdKnGsqYTtKbhDlZ0z/5SXNVd
f+4M9HICuOv3hVaX8yR/XP/9LxUDzrcJ4YCdDMwS28fG5tnIl7RTjs9+1nKCf/uhXh0ODjNYD44i
SDGOh5NzW+DHplRK4uf8lI/TclHPlCpyxz0HEX1tKNBOnCRXdsGLl9Wql9mgNaAFjcokQnI/Ka/0
jIs7ERmeG7z9XC9+LMoPgKxxxUCXfnnXJGPVR3FDxFUK2Gincf/b6jGT7zdH4dQIss1nYWA+YI47
/va0JUNCyTABMit711Jx3VRoKLdvj/Lii2MUvjSqf+t2zJ51PEpfpcDhGqIPIi7t46FHhzxwS1cu
sj3XPqd8f3EIZzREHCxCHPg5Op68sVNvwVCIamImkyz5YFlo9HAF1O9nY6DfjkrnDIXsxS/FeAiM
0ZOwU3CuOxlPT1OvpqXu4yqkpKw55rCZfC89vP0dvjIK41g8Dr5NEOsnC57kagMpt5RBDAx7vtJJ
JY/2KMlqtFa/OxJUCCpfnM+oG2GxOf61iK5rKjsZeaNUjYaR3mmHJtFTfnNmoJ+osF/u+vAZMaJw
MsM6hLqGfx6P1EbjWGgx7y5pgMQ1+tn0LpHS/FOhRriu2jU2Yxyr8rYi2oyGoG3lGyOaU/QdjZ56
qxaNPFgaJHoTFJauXemz6q/RN7TUsjuVbJGn9Td9N4jPolxxcMg22xvXUMuHGG1usafwOT85dldW
V4AbaES56BlJQ3Tt5J6WNhXHLoIAH8SZU0cXWUun4UD/8rmWo5VeKimiT63oEB6a6y3raULNe0NN
vbWI1QAME5KN2T6NS+VFN22nJAllvW4RW2t6y6ZF0HDtTwZ5EZ6NaX1rlxYh4Pww/vdlmBwVsJYT
5hs1znQg36L0brqkNYhf1DjueG5P0ee3f3fKDlzJV7w8c/lkHre5105pTzwXmX90PjKtoPF0dh6/
fDvBt7GX0l1cvSmnl0fJ1wHUiO0BLzLlJAulH2rLnjPkqMkbYz5Lbjt9cXDNc9FCVIWHnrvAaeWs
bMacEpFAx9xn7Y/JV/Y+L4boDKDulVFYSKmvUiFbqfknC2lKDMgikHsEzWRxFE84Zi2C+Km3f6LT
hZRnARnrU3tkIaAkdzIKdD2zJyBM0rvvy6uUeMoqaHPJDUA5Zy8arzwSNzReUI7+HIRPjwtZWkG2
L3tyk0ZwiqViW4hoXP61CPyWXPH/y+CRdSL+C+b7Qsz42A9f8v5Iw7j+B39pGDUKzX9Q8nEpyP7U
MK4T4S8RIzZ2EkVoKZMqwjL+s2X0t4hRQ/mI257aNQAZ/kkv7l8qRs3Q/2C1A+2INee3ZYw/D13/
LOxipRfR08B0hsCSTIFTFWPr2lUnKtE99Tk0cjX3ztVkyekB7Zp9SPrWuyjaSe2dqCnvzMGqLsFM
VLt8dpa71pqGK7pBeZjHxR7VTBx6ZZ1d+35XPxrGVFy7BU1lx5iig920y1ViLChtK9HK65ocAbPD
+fNbZ0wq0bxyFLtoNbC7c4E62ad0uxGOpD71IJAbbiJwk1sUc191iEW/1WH4eyQ2RfpOrFWsVsc7
Yk9vNB2rXjyYKiesPZ68i2Uakj1denVV+7HzruqrGe0w2ohzuzF/9T+/2c+hGZE7PhwEn4XsZG2J
PS6JHk2+B7C5w7ZY1sRwadvXkXDm3zoPMtTq/+J+wDMSZcBx5vgpU+bN4A+qRrvidLt4dr4ohzA7
bTLOMRp/VkOOnopDhgGhgBcCcBhsneOhMGgg1nLm+jFz9R2Buhdcv3be0l0Xtb6tJ7WjrhoI66Ig
BXmwn3Gw3BulCWv8KpJflPsd7zMhte0hHrvLWd3pTbwZBvtC2Wqn8gdkRU8TPQKOsgfCMggYS66a
Ibqj1pwEvWnc/bIE3P31sX9tFx7vnev3xpa5qoxp4jHw6TWR7KvUic08ezSyUdu5eluGkyzMAH1u
GSa2VuzeHm/9yY+/vLUDSqWJGgVKtlPDcDVObpbOjf2oU5fZL3JaDr425VejksVFNY3+faa5IjSh
3Z6ZIcd7z/qknHVpOfPm0XAzTo3Xbor0wY8S+7HHH7iNqkJuWlOeBaIc76frMCsGxSbmYrXC6aeg
UKMyylTTJvMRSW15SDVYyXamLXtYmOFM2AGasawNZOSLgHNYsm2R/MKpbAm5Vk1yU/UFkMJ5b/b1
l9/85pGAU9SgD7SS8f1TGCL0/5xgDBk9JatISeZdf+samh3SR8VthfhrCwDyPXxE90yd7adf9+g3
p6PK3oDLVqdvzuXz+IVBLe3osSOap87eLs0qZsPYE7hjcV+383NjDY9rMy50I18P5tz6syOreIT7
7Sp7vd/1d/GInmOejS9lV+2z3vyOqqsLOM/8SYj2BinJfqoQBenDmcl6YjPnx6SBRRWAJjdFFMBC
5vEn1yoAvpid56damO/k4gDNquBA+TcIVa7SwqapVqD9sZ+Nv/Fsv3WG+X/TcgFglCm4fpX/96PK
v//Z/9u7vmWGfy+6pJsvvv3P//bPf/cv1wXlVE7H/Eo25PS1nfp3OJr4Q4foiSNjPaavvdZ/uS5M
8cd6NQTlAhpkLV7y+v6fcDT+1ZpQtcLb0HauXo3/9T+OYkXak//967r60978z6SH5PWzcE+llw4/
1b7TdUAjgHBc8cebuosuLbT72zmVm1ha8J4X09gKNNDbUcQPxBAG2uKMh0GPuo0lsh3FumyHwn0+
TJFzUSw6+lrh/V2Q/q0Z9l/NroOU561pc6u+FEdTZv1//3u2+H94pB1yB12B5jCP/3W8XQvk/0Tn
QXjjOAv7fTVereKofzw5zlr/odmLrIYq0O+Zco63wXV2cBpiRVkLFTQ9Tzk4CeaPVKWe2Biah4Sc
M5SV7bQo0UmxmmbjbkgWrbsYBg+Hq4YVjDyPHvU9QqXSI2q3aizkzJNV/ag0yXVf1yp5k5r0bYNa
9S7/jNsmDTpIHF1QVFJ89doO3Sp5tMA5pY+n9UpkKqsRSfp48oph+KDPNbnD+GaxsbqNWRAt6ldj
Hzh6rd93nRZ/LJZF9JhcvCwNWvbvCYlehKnALiszOxiEHecg8Utk+5hbp09K+UazMafGsoOM1scc
JKS5GjshNCffdp1R9juzTMWliL1U7lH12WY49tWyXDZ4/8zQnlsj2/rVomBjijzJdm2WJNajX2bD
FUac2A3sn6Zd+M4YeLHdYubtohrxnrd6fBf0qDYe3dX665bSzKDq4aAZfpqDkVZjFDawDP8y4145
UL1oxbKscBeiFbmy9dYW+vGekUsD/WWKvXCUflUchh79ZSBHpcaDQxb6fZqX/obigdp0Zuze6K3e
OaGTJ44TGKPrHfiLi9865LEAAX1FoQCvmq4Q69J6Zvmlfm4QT67i0fcwWWJPNjQHmGE9eocUO9Ol
WUvvzL55fKj8OR7XfArN/nrWQ7xwPN4o9SE3l5rxpnbZ9V2TfJJe2UGELNuvBp6w/dvf+fGZax1v
RQIw2nr8p7J9sk2j+8+ocdneJo94tEyLxku7HNM1qz4/82jHp8i/h2IZQfmBgoCN4vjRwDS3a2XD
22hz6m0LbSq/JmO1nAsRejEMyw+l0vVgvlZoT2lcydiVKVYLdxNhrNhG8YIJnhTg4O3vjYMpH/eX
XYo7DFd+AD6QgRmOGXL8ONk42WOyjADFyfIgoRw1NwAkI0KoTOIK6b9PvZnr4lNua4a2L1wz+REV
qVltJYVjT4b0wulJB7ktBlYhjG7T7TTmMbCWbrTlJ1DiSQVtuMwmzDNOZUpUs8SJBSnC6+KQiVL7
7iPeV+/8yNKGQ4/S/RnRZjdvl65nAtGz8PAfF4CZMOU0rTLCpRM9NgGPxMZPsWGDywzxIMxqBz0u
YrkzC9GkO0uz8ofR0lgjMKBkxSbNzcrf47GT9n1BblocqhFGEwpQhfmCytoQNVcO9p8R85LWa7mJ
3JgFWIRSkehIf1rFYr4ko34S6NYcNz/gCIPyUBiqLAkGdwZ1g5quMDad06eFCvo2Q/XUl5NiJqIe
1reRbnTpbnCJNS4CZxhnea0GnUuAqIclv5GjXjlPDnFoZCoXXSr+bLK2yLc1/IV6H3ttW1wRUSk/
KpzK7cZfMER9nOgjfF1SPb8XWZZMSwB0M+nuFrrr6QcAFmlzb2FqHx7ppFTpwUuyMnm3YPkeKPMV
KsfRVY1OUm9S6unGzm7l3B+6pRrq6yWb0uxDlMx2+r42u3qV5zRxcrP0hWZewanp5z9FLjnQ+7Tn
/duhd+S8qZXXxDtG9HDdg8fwNktiiz/nLM/fjRqwZgRElRiChhTm6puMclIIg7TDfXEQ2uyTLe8Y
rYPuHkyG9oTF0HefMt44rqNJ7+W7MlmwOtgNUv+nNu5L+2FYjHj6kGNJLLYtITnTflQ5DHVAFvNw
m9dLgYlwtTrJj/bA4fCSHlnTBY5GzPtnfos4wljajSjjNrUrBvOLGfWu1u2RxKj6a+Tl7jiGEb6k
LCx+givGyMLLhGHAMDcufMKHDnwyfWNtzKJNlmChulqzx2ocXP2KxfiJyIDD6e5brjLOvvoJ0aim
Po/ZBFrgGi1WQB2CiGa52+4ngKMplrj439ydSZLcSJqlT4QSzIBuMdls5rM7uYGQTjrmGYrpRnWO
vlh/xk5pqWRJV0puexmRkRE0M0D1H977XtQx+9f37Z3RgVGv1IPtD7pDjgLOMWYkkB7lkMRxmBUS
1Ef+B/vh/EGAgEGZkrBsrU2EJr7C2bNjd30lxio5q39gIothARYp+agiHP8AR3BR9Ictd8CQkLAB
kkQhs7H3paLpaVDpxlLslj8Ik+wPzqT+gzbBDqcmZ8PsliS6r+HWfaq31ikfM73e1XdKStY4SRul
f+Apin4HqXRd5tgHu+rS0XMwqqlHbMwGbGxHUSZwCPBY9GISyW0aZW+9MLXSlX1jSHXytUKtr8Nk
Ee1Y/wG89FWcvJh/sC9Jp3C5uNwzZIBrMkf7eCHCqi2VYNiEUeHN3Gx+XK8mj5L/jgRYk2bVVl8X
Ja82bCl9pov9wr3BCUQGeG/uEjnZekL2oaHjxJeBrFGNRaWbdUOgOFvL8D+bCbT/V1vov3k/xAnc
YYyQPxl7AgL4e3rGETLWUxHDbWeHQgXo2kVsXglP6IpQto5o35YK0MFBt+s226lKon8feU3EuW66
aTx3BRQv8gUgIfraaK/imuYQIF7/5yvkr6v3Lu+iiOUG/gO1Auv4zxdIXccJmMM8DdIZVB6RmFVg
y3j2jE1T/sXV+7ei/89/C/0u9xUXPUX4X5cV1WTLweCkBOZMdWTgtvMyF9SrqTfW22qJ7KnF/Mjf
05Nr7Cpq2Cwi9vsibf/FSPWv+ub+BwH4dm8iGN7q7J7++UOLTh2M0amxzZurY++5apKfJuchdBqs
MuLs9rH5r2ID/qoIeBooA1idMku9h1f+twFnXGPhN+/Y8W5eg7HmdC2X5t+Mnb0/c3/4VlgtHYZz
fw88psXI0nbS8CDPk8mQLIHxItR/NRf+75/lHqFz183+qUn/3p91DXUPZr81qNNRfewHUz/MyuB8
/s+P5l+qNibCfBZaNdTtPJz89/75V8JvPzPzKvNAdqUTWqJjXNOWxOg1ghvCTRbMueY/sMv/Vlf9
/+fc5g5y/39PbF4+0//1n53Mfv/X/vv+f/k/7bfmMlyB1YnKBeU/egMeiX9sl/T/UKlvzfuAENEV
tov/244Tcq/ejz/nbsiAx3nv2f/RjpvufyD3dhmvoo78t9vxu4eah+G/FML8iWjI7wU9IlIXhchf
DwscCVdh2FSD4mrc56bOb8OyiXsz9prXyoAASMA2y3Gq91nc4DF3fhhV6z5kleqEpSLuEvOfqlk8
Zl0WJgumitYczlPbGJ4ympetsf6gZk5OlUMqW2YCUWvn6shU9ayhOWzD4ptsrbxkWE5lP+zbVLM8
bu7cyktPNJc+aRgE5F6eNhe0+9/tSv1s5nhvjv3XoIiLMxhHtXWeYE9E0gzTEj3C72ZBAfE2bure
io80RXWenTX3teiM65Crq9eZpa/WKxaXHa3q3QD9Kdqf/On8KbmodgGPR9vCKqse8EwEql6Ebp7R
xb+VU31YiyV0ZWTEyWmwBt9BpJlvz1t50SGSjdxbnqV85oX6CornMIvt6orWW7pqr4iXuUo9ZnO3
vP+24TdrS9VrV2gRFUEe6TFZGm5tn+n4zrF/mmmwyrekakFoeLNMPZFdFuOqj8dOBYfgEjY7WL+V
RHmpB7yGFV720nzAI85sZXjpkx80xp4W+0n5HEOrKFG0ah3xC9RutR0/zOnGLE4P3F69pCTZbGpy
50yZ1sXZip1i9Z/xkhwHAwfwtFgEt89nR51vKYiyZU33U5b9LPpoKX40bQGvTIVqVJYAuLgc9F2W
tI9rre3FpKBsv0G9aP2E/OsD0oL8EVBIQC6wXxhHY3ro9bdcsOKxVr+dH8rxCCTLYzATrVKtPSSy
6YFq9zwVTEZocfGU9k9JmfmO9hDXLPaIui/7/iGxp+feLSTG+HU3GDU+85y/Utbq29KQa+zY62PS
uCdjwujjZK5Xu1ukjpvwF0Rh7awioOJL3oriw1jW0detxod0+qWpv01thNTSTJc1f1OHapdMpQ/N
wO+n9xYn3mFssYVbOEtzLHXdqr8OMSOiGH6Dijd1JXR3O4hx8hianzITk/00NDd7vRi2/MqdhaF6
CZLGCtyx2d0FCFbxrWr7YLrT5d3qxJLXQ9Ozps99B79FHwNp/Vhl+donYo+r2CtlFVjq9DDkgJnA
iQyj9JEeh/aQ0aj+SrUtMrXyfdTlc5zVB72cGGC5wbqOV7G+NBuTrMx6HJwWAX15oOXdz8Z8IYTh
U5TWt3TVPvP+Q2z7gUhfoFaeqPqD2bwBATtOdYDT+tZbzrM0ShiU4k575jG0p71bxI/xVH2lCdOz
blwz35w1jaeciGbdusptGn84ev8p+uaY/vkxxqhOESBlEzwGxaw8O+2O7pp/S5X4XRBqBQrP+BqE
+hvZyES9Q+NeMkUWcRamW36iUQhlnwR5Uj2ILQ3VxX1cJKSuytpaqKJqHWnz8gz77JuwSF1MusK5
KSsoRWVzD2ljEj+VrGuwukoSway7LY5oAm3qX7HK+v3C2aCWe7oPr66/bW2YWdZHEdf7jhkCh8hz
Nn6Cq8JoVW2BXW/e0qY/Nbe7pqC99HmSfiq3DCIbFiAIhRxBsbndSmktT5yjFDjOetbqe4a0Rr6K
6obuHarh6Ce9dLrnJlXOGfEVBw50c4fhUNag30x9QgTlfMQaFf1ET1g4Oo1FloUmwVueW/adp8bD
84rHld2t/lgN9a1ri92mSr+G8HJ0y1lGdtJue9zAVdgwJYtQgxl3wXEezkX2vdCHE7ufUDbxzcXD
7SnF2W3M9QWj8Htfrg8FK97csa5aPfixecJKvQXtlP0eU+VpIx8AOpL9u4/13F+K3A2GNU/3YtXN
cEYTdexNgloqa3mYpKV8M0YBPc5m1uqvli69YYV9MvV5F9mdHTgrb5OpxGe0T/2VseoCAygZcHqW
Z8eKuz0s5NnlTK3H69iZ2SWrsIsXQoZuRpelMms56C5YPLU1Xh2mgwckofbBHQXu8J4MOPJOIAUq
6iVe4/hjlPUQ2QRVvPVjO0fWmraPPCAkTY9JdgbovgCFEFaQDGazt0t2yLXLQq5McNhXHLBBt9ox
tyIQnE7bLk4vom7r+fEU5mgy3TH78TnWPi2VeTOusdWTmVo8J27chb3s7wOwtjmAbgBg2fxqx+RZ
U5Q9LnxgHPrTkDXGOTZHUDB9K8OeE+uhBzzBhEXY9ZXx8xgZ6Tj9TBXGQ1tprtphxdPg3dHZnLd6
fXVm5HPzNnW3wdhkuNovirW0hyV3OB9X2ftL8mXcrz96LLNWVVTueiCgDRyLdlx2pRvwJbdgjZCI
rgsIKroDM7TlVgXpWnxDz6dG1tzS64r0vUywsKrGOVlaeaCBeM6Ktb6YTl58jioUv1aZMewU8Ixg
B7l+ly+wYwBmeWYnXL6ZUtvNXWNHfO+UBTbaxjzvmIRrPLB2V0aIFckVUqbQqsvYN1tlDJF6jBED
dv5t9NBePPXVra71HwaUzZ3V6ok3pOm+6tyX2dBvyHrhNDZWd5YqhYLzdvc37RAMGn4Pi8JXmvUn
TbzklFiyk2sxMVNh/O4r6q7dwE/tK91lXXb0DX22Ad3KwA1DpPRLu3/f6vrXZCePhYVaAnAgpwFw
Jm3NX41sOAzJekkr7XFTnMgw6j2zvhcdUCa6Ra+Lt0/UA9+xr3NutDuUhEGWlTvAZzub3Ui2RLF5
XhY70KAgicYiecTaiaLHPIPBSyPCoopx06THjYhIr+nlriQgvluBiFrFUSzV7R7dVM63brAAbCnX
pm13sWGHMDbgB1G4DaYWkswJvENrr3z3VBDPipmLIwM951vDCPW0sRNJfJHy/KfqpN1KRZH+UM0w
vyvkFT7ZGUL1N9WMDwy13V2R6EvU1wRMj2mjIPOczToDFbHRSW+zwF+0Mf3zDCYe+8Rx8EBnTZb7
Vq8JsgUM50SRbP8sFApIVHzNaertwk+TUd017ZY+AqXjZkz1poyGCRi7ssUqIqlSRHrF4HaaRiuk
U9L8YeNiqkW3nabUVJ6A5uY7OW/WHhGrRp5hk39fs617apqhCVNlo0oacCI9d3FT0+6vleu5am6A
3u2W6YYHrzh0raXuc7iT7yDiN89k9MWQeMomf4Vvs2/Vdn3JEcBfemHJ42CO1leFfR0/5Tw+ClX5
Yc11QzWHgvbqjg75HklDPVOhqLnmAGci6dbZC/Jv9WDw0b0pVZ3HRlKk5FNiHUrNafeL6LqwUabe
32IdepTBRtaeGeHO2lwdmfZwezidsUacH4axN1pjv5R2cpxE9qEPw4JRf1Std63UM39DIBEMjswf
BK5ItnbVYLAfS50U/osbv9qTFAckM4g9EknIXs/spltryF3VoJxqmLzelgvj3cgrZrjwcY+GgVyZ
lIGNUrFdnR/bRGGsdFpyP5wGuSMsTF4ge+YfvSjdA2KmBcwtXC4qzLKdfm1la+6XCRWHko7fLXtU
ORANJXAUaV70xn3KhLWzlmb0QBYHPQwoUEiBVJVjl0y1b2Uo5vgmFRaDyoXI8avbL28mKSzzOl/1
pTF5lKZlOVG+D0E31ZufrwqxOkX83TBnkPe26hlFfc5U7SzAXhSrWx5U2bxgOH5lQBPlY8ultHA8
NS/cq0d09KEKRipY+qUMrST/psBWYhSrRUvmtGGnNls458ODLu8INUlMJrYcT3BeenkeX0q9wamY
HsTwg2cQxG8xt6Gwkzc2DF5bxbehU3QKQHUgcTZNj7lbCK/QJ+BaCqbPKjHfN2AFoZzIODFgCBe6
+1Ms9sQ9kDKTX7PsmK9m+6LrHYrvZTNftjKTvoXhwbPhy/pmrulRk7PZbPP+dSs38VQUBVvWZHNh
mdnHyhGBzBzgSrBBb10vV6/Fww/nBLeC6sRtuLTKMXHMiIUEDoLvTWZBxR19a+p3sVr73CihUw2+
CQPKs+EseUJvPaksOxhzoEz49iZdRlaz3cGs/LS1sjOrIbkKbfolBwsSNBV2AESwj0qoyj5TJZYk
zZj1fEI+MD3AXJzUDWfGMjVJoDoFY03qUO4JpTqRrXCEKAkte5BHmH0PbQqlNcPTtCsFuptsSHct
yHxA50iokI9tHjuAJSwn4jKAKzp1xO3gXAqwXLtNT7J7kKzxrvYcCSDMbUAbxWBHZqXCWWJyHlZD
2d1SI5tCTSuzgHGue6KV4yXQYr2KdAITokYtzT2u+fSoZGX9upDuGzLESolPBHwzpobzbpSSjAu1
73cj9mVst9si3js32aCx2NNrbq/ls2MxTletaYwkmOzMd0thvevWSHLc1IEkrBXxDKs49bumNNkA
sVmlnZm7AyCb6n1u1/4lYWvyY3HK8edEfXEcN6kcVRsKXySBqr2KyZE3wDz5UUnd8rudFEsJbGia
dmbd456+Z6heBSLFj9HS4+cCL/KTRnCG601DTJ2rx1n1Io3V+L7ZZgrJ2Ha02lvY0gaGaBd85kUM
crF2XqwekK5bF8u1sFr1tGkZLZjDg2k7lfYc650SNFmvXKCbrYeqd7prXGQWa3W75ajPSwO08Lh1
9plDfzttpknX5lp9/Y7TPOahQZI1qb35jKcjZc3k9H1gpOvwLoU16pG5LfobA4TlALLBDIEpN6Fi
5cQxKdlhSTIWLJhi9adFwxFEHystIJ9rwVczcTHDNfd1N0vZ2phm2Nl18iD0Kf2S5iRA7yQmPP24
2SSPlpPGu83qJl+PdS3aJHgsjxDf9VSQTMWKpXCPw4LwYWnqsO4GI8zn+pzy1GZiOWhwRI1h89jV
D0GxMJQwR/ulUvoH7llokhPVQYxbJJfmMws+WpgixsU/Z3ttAR1DiQn4q960X6KabM/o46CDgeZP
S179xp8xXqcyP0A/Q91Kgx5KpAdJrLhhIYoPFAflTifgYWZflRuc2U6RPeZgo7zUnSm7im91s1i0
5vpHX1XX1gKALBU1eYFXWoIDwqtyZyhTN+jzHWoFnXymrUy/NmYlpmN5k1TfZRofhCzD2dSkp7Oy
9Hp9O7pqHAeQFY9L3RVQ94AdVSQjNnoZAb7qPUEDZrRIEFbmOe706DqFzd+cJzQKUgTr9Ghvr7kF
fKxk2sA8yTWLoJHpi5qBkt4MgmSpUA+q0+ytHqCfnLWEhk9rL3r7e9RvW0OlZS0zaK3qytTDYW1j
Wz5gkcYH+3RIna71bDcQ4pR1EZuVkncoG5GVJL9zrY5gbf1uwWi+1pVyGXDBhPB7KKtwvOw1fbiv
kemn8BPc6KQOfJW/FHSZnkHQZZgMY1Qkyw+sFQ8ccpzx8K34tL/WqQ7V9oMszNW3GZfk8TQDeKIT
GLt7U5ZPLgcCtDt7U/nja5LjUlHexmQIh6qjJxXtSbKQw6Fna1GXprvhDnXq76PkragmttUMCa2Y
365PItM9G2WU5Pm3ztZuSdF+KqmYg4xll5co0AYwXaGQqBu8RxlzmL6si7BvKhmlKUOUbm2NsCJR
Yd/xCoH2aobHZAPa2g0uR0sFw3J4KZrlHMNz84uieeuTLhCt+wPlAiEHNTRSTS0uU7EHKv8sR8Ck
erFdtF6F8lT5aS4uILIMX4JM20N/BDcXD1Y4GC3jFrH+jEv1D5vtypmNXrYeTmY2QQ7oG6iwQs89
Jr1+ieNIZQ4U2qCufoCF5SG0u+Z9a5YvbR6tCCKiztdR5mHi6tdiNI8iEQHDjB9llqlnM7HPclCQ
N6madgNqLy7LbCy3Yuid3dy0gZ6up6aNQwlHjFvJ+lLtmkvGERdcR4PnOM+ib5s3Y96c0CyZ384K
gWmiLWcc7HmPJqF1vbFcrLPCxOkZE8zkAyUFpzGM177YdiA2H6uakt6Y9LeVXjvsNnE19ITvq642
lZEMcLzBrCMouzwtyWvRGOVO1BgQbEKovLFOD8PWRG7MU9qnywMcQ+ulYryYuYYSJdW2+aQAO7um
6RwET2u+y2sHzV/WuI/Igz+7OXnQN/PIn+SNO/FCxgWvvPtDlNDdklXnKMy5G+MkO5BI4OsaSwuI
HGoINeehiwXjRUvAkC+ynR6zz7frsQtX0z0JKh72f+t3LiuN2j4LJ0ZBZ3mPIiN6NA9mde2Rmmnt
jdLgoo3DCU2lERDjbATunD8WQnGOQ5z81qa0CCd7+7StTPdsEumflxIEryyaR8XoOST7RUZJ2TeP
dtEV1B6NLL2G9HIkW5t+bHFunNeSfW6j6Nl+0ECQZrNkJrPWjd+Zhs/F9VDacYsAzX4zZLGbVwLv
daeF9MmNjrRe7DXw0bfRylKsecw9rfym2dWza0HMm4xfU7v9uZX4RVB8BTyihV9S2gR13r1azlLs
E5MTdR0jlMoe8dHBKLs3w/6eoZK5JYtq3FJ5SOImcPTHKS3DUv2hMId7dhsLKLbtdket33qPzst8
XnUSPFzISC91PDT3sBV5y2tDCbWmOPTxpl6sVK5hlrtkKXQUhln/1jESY8zOwSvJWPaMuSQkQLR+
262QRJ2lPeeEDAYi5n+UelqcUkiutXqbdGs5Ag/rvL5w2I1PoT4pDEq7ULUbMyxSXojcxixKAElJ
ocJQlljEQsQHVVMuMxTkyWi81l18PXul6NX9qdf3HfqL0LLGMN9oiBm7vuN0GC7pkALpq5DgD53U
vGIge4kzt8g1SFgmATI63b5R7fuRoUhrs6/4KDpE0FbXWKe6GSQwYWnua1OkTAwou5pxGC5clwg6
ppV7MG+/UgXIL/EpYUYeBYuSLY9sXQ50eqliHbE/s5FAxRZhcPzUSRUtuvq82IlxgEpMCkainlCa
9MeimA9VlbT7XIXMKGNCqbyqLQN2FqRWyEH77arluJt1eS7vX7tS8ZYYQ3ecsnIMtXUNJ93gu+x/
Co3gTLIbFgRNFoBRl4c8i50ja5o+qlxzCoxeT46VNnzK0hle8tj+ndZWMCXmUTJBntNaiSaZciMl
MJ9lLrkk61HVgqWohp+da/0oWkDqhZiMl9adX3gMHmRlZwG4lt9UP/q5FePRmG3rhADrlEx55asJ
I2AM21lYGyhvpiUO1bJQAy2/mz6V+ZC0BunSGw1kUxmXIl8eQBvcCKd5VyRmS/wkOwvk8q7L9WOV
ZDBrO2qBskrPeo5AriIlSdHvugJKW/yotLIL6QEmJqGqyo/FMAvPyC+pPAIsdoqXuriMbX+jTQ2w
LUfxffNt9XaJw3XkXKz8GusAdItGR2bYoD2tI7ftL6aa3iZTe5QK88y0L8Kx3xSKG3EDRrt420wU
tih/k51BSsjsNWqj+EimyIXJhr2hjg/LmD8DDk0OlpxvWt8de8iyvqmvV1mwNurUX7GdcdJnmbXr
Mqg2Of/AzZGE+RQ2eO3NMnnPjJU0yO9qr35Rau8dBRXtqshIWd1n0eXnes1uYyx/1WZmnN3BxL3e
gFvSE2u+rUpy6lc6uNbZ3nHvqh6+Ji7ua6WUjwJcJqNCMjPEUTHWfT2aOZF7w84mIxHssgj4+jNf
m2uEWevj5Kq3ljtvVl/hU1Pepdg+5l1VEJZrlUlY9cMzP+udwEZS7kSRNMTiYS3uL7DgZCZ/JKn6
4mY220muqI/4NWE91/7dXOU5cfpLT5OLVtP16qrOALhsDokl3sGf1N7IDtLpSVRJHhBqcZUr79LK
7FBd89uE3jBwDV5+mTfbLdN4pWajiYNCOtaBmcqH6JrHZuKzLIs41JJlVLLrNuDS6aLsKkt8M/hX
wlcMZoNIgFH+mlLu504Neisq7Svw7SixSTtz9EsXd77dpVFJ19hK3nvtW3kPQavsn3Maf0+422x4
y1sdIsJ4WfuLXSsXc5FH9sG+qyp74F63LItPDSIrruI8pwTM/EpViTxh1vZsN7z4ZgOTMO06xm82
rXKpbs+Cxe5LNyzWcwu3mQAhmLMGStGUFWISQ9a2VPgLCm9H7Ra0ajGIOkl/twLpCPD7POb0H0yo
zSHQu5HAlU05JI2S7DvN/S1qjkaN5a1X61sZgMbn4p7Qu+Vd79sF0kXkIt7U5q5f35sgrD7loSNV
R0zyViCi8TR1JTmxLPEHNcpjIfujUiaPqGuYp5s3UOLFsU+rnVJAfobZdwLNkh6FqczR4ibvRZve
VgDWWtJjXiwXJ2R853gJgyQ/H8qJ72c5VcwQX/Om+1JVRqqrQ9+Zg3+jKBfPDidgkDUjQ666NHeK
YbYnRR/3uXmPHdmeKl33XDqVx2kw88d0TFmgEXTNfANwylUXyrlNh6gqxtvW6V4K/hkH825cP8e4
u6nWU93Ee1nhYa9K+riejXDZRAQj7cy1fnL71tNHQT/3axjTiLJ+P7oFJwtH1yHL8wg+/Y7U+Shj
3NYlHVtuOxK5QZWBVR9V+2ydc9K9nOY0kmeTmi8Ept0MjvMk7a4ZlPsFsZxjzO39VzO/obIeQiSa
SF9lob8pxLz7Bu5RDT4AAU/+Jvl0OIKizH6BxO8X/ZtZrlFsFdfUTKKkP+Tw3pYzeqSdmXwCGrjK
1fI7qgEFgDxXLDi/L72937YLn+qO0s8+7HGJjPEzNSPVaD/KvP8Rr8qDOt+1BSQooEpF9XcPWA77
8VwWuq9mP9CqgUr9veYcw90Y5fYQjgTPVwxlSMCoKrSk6QRpPhc+NeDRsfj1gRkFnZXFL23XSLb4
TO7gPTq+LUv1sOGVTL24tdWnvHSS5z4Zuoe6YiDYbh3Bmb0idkg5dF83+uynKmJzV0ueaAX1ONKH
YdZCNvUNeD1GC+wfM9U9FW5s3rUEfNQ1XS9tK4djbNTzDlQCNGhyVN/qTKd5W4C5Q1tjnih6swiX
tL2Zea19Q8+Xoc9ZRwa3ZfI1mE5yUAuO6NxUm3epjdNKvZouYZ+77dMC8cwnS/VWJprrFZgpeNdM
dz0uYJr51w8PBeXAy0JR7yd1GRjawCLP+ujALThV85z3yqszEljCKPVbvLZh26hsvdBSeiTqPg4Y
2bis3liYN7tmNRsE/HXsgb324OkDawajzmw6PoKj6IIiLj/13H5gWfem4+TU0/RrtiBqD23qAQZj
LEgnL+2n0XWPAo7/rl2sG3BNWOyxcVMz3pZBiCRs2Xy18QenfBYUjWQmbBApzmSI0A2foCgY9Spv
y5zuW7YYyN5mTzHGx3VeYFY01UM/j3tkjtekJJTCcr4ruvVkzMoxN8bzVva73Jp7ZgRzwU+5Kfuk
yB/KxnaoC5PnRQU/YYwfJrcrjPaNGxy48h7pZMR8dCZaKH3uFuOBQLPAVZhKNwYq7IV9o2RNoxWX
OG5UpoTyp1V89ZpUfJXi3qdLRUnCiNcoFqJYpPMF9BtdyczVlhgl6oU2INGx9NeF4rScLBDj6dU0
5KM7Epgaw6dDdfpdCjwnoAl+E2v/01Abyms7O/YLClOjVvZxYsHCT5d9rWg7lKgRkeVHYbP2ia2G
jXZyymPxRmF4NTTC7XIyxxZVUG+uVxgP3hpbSPeq6gx6/5w0hsvbB+PNdu5nsoaiMU5JVVmJwACR
vm86PmgRFx/t5uzcdDpq5nJfKMZeWxPi17TlrrVoWeLx+9pWtzwmLmBw02c8kIrfdS57yfhJQhq+
A8dqcz2YWDHHOo8SZhVx2n7ppqJGiS5esgbtxNBFo0IUH6jfwJTkutSusXfWeo3GajHCLdeFn5om
1zUg/IVKcawMCO3DwcZQ6tNM/tBSljOAer9rEgD2NGhfubYKv87/bL0ZIrtYLBftFovlqqvJTZnj
wB7GD10ZbvXUR4qzPjnip5BRVqpX1oUtgXZFaNkGASukTpdkho30PoU67VFh/7ZYh2rQqzXeSQij
vj5RamiXkgW1OTBiqfRDznBt0cqnVT67Dlx/fe/W1eNSPeuFEoyjfZcCWAlrMqv3aVJp2+LikIjl
1K1OEaYzORBLSkJrXmcnZxvQyGvxLScbnj0fU6ttQ5Lf0NkyUaa4VccB2jzy69wRvQ9q9WSLMvXV
vESOU9m/lK06I/14tmQWKhshFJChDU9lWjcSfOYp+RohQOY95E4jOW/8KNv1CED/V9KPRxBST6zW
Aid3L8w4jrSrK/sw9pr0l15j942fTJWzM7o1cOpmt7bWTooB1kzea0E+Sn0Hwp4BuzK1PHJsICnD
So9QmTOa8F9QrqC5GK9dW/2MnepEws9vWXa/FCXeqTImjRIZga/L/nN080cFNwYa8f7Jtai2J/uQ
tei+SaEUOdkYVekvElRp+qUq4xSazm+MM6/9UlwHbb1PvCr92hNROI7jLZ0JhKp64E2TqKBxco5i
aTyRnpJ6zYLEpc3LD4rcg9r1YCfSj3mIDfYQzmmZtbd16r5qFrm4MSqF8bfyovJqE6ey7bb192YN
kphITslEd33p2j8YH3eokUxJzH33wF181N31wXVTnwJjd1dlOCg3Weqj9r2nuyCDJ3aCX5T8mjNK
6RsjO8cn2rbxxNyeFezr/JXS+Km2fmWSvVVPpTrOrgxKlc1sObRYa5JzP7ROUDMxI3NuxKA2ZJXv
SCZ4zaocSB1SPRuFDI/ycsySqsHPz+QWbYoWtba4aRD/znEBT4LvqHod7NJvdOXnNo4IotIXqTg7
LYMR70w5SS2Fm56ydOXra9mKJbrR8Dxqp5rFA+FyeLLHvmXezbvK9aDsWrQ9u96ecGjjurFy8bya
kuF0rjO3q8D2Tt9HWxKPeK7/N3tnkiQ3km3ZvdQcFACKdlB/YIC1bmbetxOIu9MdUPR9t6m/iNpY
HZCMSDIyI/LHLEWqRGJCCdLN3Ayq+vS9e88tGcFMNR80AYIYEuqXvB6PBveEaFMaE1ycEkmGZT64
rfQZkgLsZ1K9nnpScaY8elXq+N4cjegCo6HuJ3pqvglF/bTymj1Vex0G7llZWT7rMj7KaSTzWQ+X
gdRb2+jPhVp5JpPTuDU9hbWAmqhih3uaXWQSQ0oRJfTsCFQKIYPcG45+xdd1obhI0RgpXZHn4Jeg
/UudmUSK5oHYxNUUXXbNyY3OY/sg7djAUWPtcR0dwrneVVV/46RpuVdLlpapBXdmayGO6BDBTBqi
Rnc4WGJ8MuPKOqujbvtMcG/ncloRXnZB0iTQI/sOKf8WcAmRHPXGoCO2GjKLVAaFKicUz0FxXSto
3Up33igiUJlEMs/KopuK3jQtuZURudcausY2HB9DK32p5khs2yG+bZTkvUdwGNgfgrKhYcg7gHvK
qfdJRVGGbZnsJ7NErcDUNUlPy7KIi01KRE4YY7bqNm53I+kHDOvE8Keae63KkKOMVzMdETEhNZzo
GYGi0g+52akHZ0iOEV4GxVHX95HraZfmMmFHjBYm11VkRXeyioKbWuUXRZKK0WJq5Yed5PMu64Ty
kdhpsk6jPr8lZKH8FJHDCaO3Gw3Z/Gc2yOgsMxPFOahwg1Hr1D4miLTOqGizbe6oE4qCLr6YlNbZ
T3MlNk6UN8eJEuiYmUn0FuAQ40jn3krWGw5HxpmbDLrWToHvthqYiT4NVvgauGhZzPgVWpaxBg4G
xaluGfQotr5GDlge+2iuSQyLkrMtMnWvNf1Dk/Mxqjgpi7VQ8ge7TEjd1PVOHLTUCRloJl/rsPbY
c0nuUTazZvhjZ/lRrl0SXPQ4OT0iNuuhAS3oazKvlkvUlZ0TUqvk7G+Em5d3VWwp151L41O8FhQW
XiltrLjqKS6TKxwWq7ALdgoNiB19JGXLRDlbV8YsdrJvr/C43NSRI28Gq/RRI6OX0vPxUCOU9seU
7CQ77c6FpT1J2V4U+nvcqSDKuYEwmcGehAfw7MTJNgHHNjKjClT55KgnbKWrfjhqVrixmbmE1lVh
9zuG4quKws7WPpSB2WKk7OJO8SdRvYj4bV5gk/KBdUsyMndMoAYviuynDeZU/tAoKEQaJDTONL8K
TGutiuTUtArLCxiwUy3ah8QO13RKzmFc7k2dIe4UIhgki7d2A8KoYlGxq4T+TDymMVI2xTlyLOWq
wLdVs/HpEpvGvsiyq8o2+o0ju7VI1eApQd+4EQWFNQj4xTpI/FfxCKanL+VFIafreGkmjSRUrAfI
4fupcbnhjuTY1v1t2rnHoHdc4nnd3J8dOe71OQ7XJNGix44IqsvRzV4FquI80BmMNmJ2qfsJRPYI
Gtn0+TIHQLeWlKRq9QBEfOy8ay1ZahZQ/F7lcLSmo2UDih682oxOYTJv+lF7nNv6omnR5ubmVhLz
gTDK/erqbJG0V5RnWxs1b4rM8IS5kda8Ml8Qkbft02mbKCSTKjJxVjIee+os8jVIVgMt6AZfI50J
YIvOldjVU9VFR7v9kI2KMMegRDLMafa6MX3lyGXpLFFUxYgru1gXORJXhyOdUTk5TC6xBeSY+mmm
vdvxO7YZVOi6expwhq0WlpyJZBRETXedlnXrlWpDxxWnBBvJsERjldEZJd2KvdllEmHTGe2KdeiG
d1MbFms4PPZHVpe5r9Jv80OtPDD+P9VSfWDCHXmdkQ4ors1sWidpA2Y+Y0z7zVvwt1wWf8kugNvw
XjCNJ2yx/a8/9WMsr/f7X4Pu8OP1F3LWL39Yf4NQXHcf9XTz0XRp+xsIYvmb/9P/+QNlcTeVH//7
f70XXd4uPy2kJv3ZMgET6q9sFkf58R61H3nD9/7P/+6718L9YkH7ByyAR4pQdgQCv3kt3C84ygjl
g4EDIvu7C+MH+sCwv+iYzRDOLu4iVGF4qH/zWtiLDQOIBRM1OGCg/P4OGMP8o9NCs1AFLSgvh9cx
FpDCL2b0Th2wgtSVxZGf1X5nTc3F3BqXRRInWOZbxkhmKs6RyeC7xVO4FuNs+wLpgK+qZGLYiWh9
Gg8dnorG2HLN9/Q2fMPJ8+RkbPdEshk0ErlfWyR1JlQT8BePPQNwFl39mFi0tVEO6vuktAkfihf0
VVrHw7oU7MurSgYViRRZ8RmZsF6Mom/8MUNHSdjlfK9kBYOERLf3VL8ITME8IPxx6HQ7XLkn+MRM
ObLGj9XoSlEKhMcAvVZEhlEFiVhumcrSAdXyaBtUsX1jVOQv//2VcVdk/Pftaf796f72xP7jT3+6
JH5eEf+1/SjOr9lH88cf9Z+4bgRM0T+3Jx3l2x/QIMvf/75ehPXlGwfmux9JmF80FdclcqYFa0wI
8+9+JNJ8ccRxz4YhokN2sPAF/lgjQrBGbIoeA5gHqHu8ib/tEVffbUZ/CY/5tgh+siPpeJ0wQ9H4
IBpm4bLzZn8mNtSQ84swSzRvRBVRr+M+Cb8ivlpc67aTnFSF3pHNg/2c2cW05YJeY3ObEuXFdlD5
rUnDLL52BL3j5CnT9F62Q/CWQLU3/JoN4ooGJ41PJK7BzCAjy1/CpaWsp/WIJDxB1+4KN6HSrbHG
rrJGQ4eD7o842rjuCf2hhw2DL7Q0agPag8NnWrnmfZ668V3c58kd6TlRz6mm2LeFPZAyVvRGeSQ2
fbjjYibPSt9NLSJNGR67Gm/qJq1TWiz4QBbTzsjcqzenmnxTLQg4oGsOdwvU+DlqZswZttVY9wj4
VMcnsDsftzMAu/KCjNNg7RrjRDuUXFoEd2bHgLKehuQ5lOXXdKgJX6imYs13qNfrShlwwPSZCmIf
ZTWwNj0c1BeDdKYTk6niUUTamfBEM1oj8dVwbQXJtHFEZyMz6tpwo0cgLRRC9XQOTx39IQhF9D+c
0r3lNaOqogruc4G6JYtezFRlIJWTWOpiO9aYHZDWKxBeIhIT9BTyuOWeolSvuaFUdAwWsiKX13S4
7WMnPjeNqV4KVYmp1LqpaVZARFDTGy1nIBJzTQ22djOYN7LJpxfHIesU8YeOwDfAENJyJ8qHdZYW
NDPGxhov447BHb03O4hXwpy5aZhG2j0agRVStg0DN6BxcJmykYrGOM5GhdJpnf6eFn2CrNsNqs3k
aslnBvL3q4zSuDrMdZNqXpIr1gcfV5VBOcJzhPw8kbzSlO2FPqLzKAlDe6unplQ2lhpjHjGIyaXr
GXM529SU4jGh524ScRtK6mvZzFrDPF8KzAWqE9ypYq4+C1EYOXY5u8U2AE3tzgARc5vaacztLdbp
OliiZE44m87TSHYeDYSm48rx93fa/9k2+peVyn/kXsrG9ud76UUxfPyf/25/qVr+ARLFmckOKAga
WpSJBJL8VnwY1hc6ggv6C2g343uBffu3LHT1254LRF4gVtfsJSb9x8aqY/TU4SM5FCxEnFjgxP/O
xir+ADxZTEHs7ba9kHuhubiLNfknFM6U2B2NEb30CfWFSULWDQ03GBwmmAPVlaKoV3WhlDOqwBwf
ZN0hFl8ppUpTowtqVWMOH9Ijgu3IEJqbKSo0S0YMAgrkgF4OZSLzLHesGRbIqBw9vHQMNutYC4NT
hwy48vUmb/IdrzS+o5zEU6FwPyFtJ1nwy2nbj4dCjWZKB+KVry1SOW4c6aDJmlMdIZJrlIiwnI74
dcamqYW8utQwbqlFknjC7kux0uwq37eWHJlPlrgakZlZzi5v0uhYy8yg+W4wJPaN0ZBXWDbmfD/o
sx15QdzQ7mOs4Uy+Q/ea6p2puDq357lNnPNYqMpJd0NkfBajm/g6Dib5HI6KGULjmGiMKzZrfGXy
YyOM9w9L8hkac3aLh7wNDGIFq8yYbmA+Wky0Sd64Dawg7L66XayYmIXy1D5E+YAExNGKAcSCVTPq
muYe0eXEVXAFToVRvoP1skScPBXmyuyBMeJ7KHTt3NEicDzrW5fO0twdIaAaSvwuEhHkbbdjfw5F
Szi9bIOrtsYIsx5giBxECG1iFwuI3WNFYflmhfSjcXi0+ie1nbmIzZiTEGdSehmfsi8tad0GSJWP
TR2jCq3HmeKUi/swo7IR+Saax/I9QnVI/DBH7pMZ6sMuDZaaV5/KsymmVwP3rz9nfIwr0eKwNI1D
wCH4aCcEz6KqK+hYMh5ZhWpH1m0Xc0kMvgUtQ2MAQj6Nl23qWg26y9mCQK9WOeJIe6DiHAlEcLdx
Mdb/JvLvn4h2MBxNqNdg1CiCMO9TGP28dIwicnlECBUvQyk3oSKtra4GhLxTz2eILRyINsgm+Ioq
YfQaJw0jljzPkYkMorzI48K+Lu0ClpdTRrgNtPx+Wj45fYrG71XwLzS+n+l73xIhfqqfeIu8Vxsx
EzCuhX37Bzu30U6BmqTI2kO1ossZxyJIrgjtdIBeiZizOnYtvGZyVNN6V+rNyzjPTMdFqTOoFVWD
lhM9Jrk+jYHkaxyi4dOiK/3pLmm3peLmuJgT4xaVFtcA5iwafaY4Li64wGMKivJPi2mAGOyC/g6+
JFrhZcEop0uIuXbcD3cy4+uynNuXDA15tdL7fGLqQEqsTR6sFjxkpqJ8TIjRrivDSc+Z5Rb2KqjE
0vFqlqY5IcchbywIwm2XJfSpUQcgdvlpX/9Rl/78MWp/xNQtHyNcdVz5OvBQ8U8Icm20+yHSOz9G
OX5TMA546irrPonoRkxh2u5Nlbopr6MJDTfUJSVp7VfwZ82VrQza3uplex9okeInFD4XDqO9RS1E
VLlCosFfv9d/8VaX6lvHnMb3ThbJr0+ni5SmJDgWT22td48R3wY+knLeFB0jUze3qo3K2cQXrw//
LtrnX60MRr7EQXHicaX9I6nFdenyZRPaN5IEATYmtbPDxeiirp/KO0fptbPIaKn2ssk209y0WEhB
+c9uscmKeV6rifsRZKFyNIBjraFF64cxMZJ/kymhL3iUX9eEwwnLh+PA5lv4hr9+Qk6cj1lBbLiP
25TjpE4b8tya4LakU4qFdmpir3HwtK/mqdN9xJjdOugZU1Z28uRCP8LrbhlPusG2k1S6cq4DpVlr
3Hd3lsT9hyWi24a5rl2TaBL9SJD40XH55Y70+y31+5Xp9z/+11/WUb9cXP+0LvtPrLaMv6y2jh8N
ipvil2pr+Rff7646LR04LSqbMjeC77fV7/dYna4NsA1WranSvKF4+r3cAhn3BWQZEg76MBrJJhqP
yo96SxHqF8vm+XBNSPDYfMy/VW/BxP7lqXM0PDmkP/AmCZyhL/VHCktjT06ljiAp246slCpOTK/L
a7kKB+huAoNpmdU3mlGvjalPj6mqt+u26A4qjesq6/cBBvqqQZZhkoi6NZN+ozPKQKQRdjyYI+1Z
id3Kda9l22Jwfgyq1wIVMQQORELxYcIynHbWY9/ifSoN/BqqvJts2V4qzNXtVsQcm1+dSrz3ma6u
CHbYELl8Vct037fxC67mmR4SQvPU6EbKmJzbm2AmLUT9EAwME2xm05LBOROe4VLkEfFHAniWURzz
VG4Jx72yEnvw8Af1OCMJ5EW9hIqOoZeRICooEPRHXfNhivll6sc1sie0aHLYVEr/WaG72DDpwrY2
v8VJekkSbEYxmqYHo2p9045f6GB0viVq5lj5pzLHTL2L7qmus6tuynLPVZGSme67KY+GGe7x24yg
716IRK8Y4QMo6wgHXJWMYb104m327RRzsQ9LYBpwR3Clrsa2GlaDZt84iSW9somZgcx56ZnV/GSl
LSaT0diqNvnRAoyeGKML0XBnEx3aATlcG71+KQCezzoQW604AQKNV3TRnud6IRaU48FNQtvD+Hwy
iyD3tLqW61EpCJxPdHWDFCHeznZ2HcXlOk3SbY9DcRXO10aQnkSdnRVXHJo66hZL0G3dxTchagEP
GkixsZbcFUOx35UxuFJsC22Q0/hQTplzpKKm8JqqrZIamd/T7sihj+DSZK2sOg0W22wVuyZLz2k8
ehrn7lVei1vFkQqWLXTEcK/wBw5uvtW7+UExwgsjKW7BtSGxrao3mY4qwdNC+1SCkqD2aeH7ciPx
GjEFD9IBNZeLKARmJ8Ven4ZDF8fzOh2jwMvSSnpT3ZiwNEbERaGxtazmqq6Dz0oTJ6srH/Mkr/26
QMA3mglCyEoHv7ZExtj2xp2aaaMgaPGgfZ1kPe0m6cLFaCmus5rscvJrNLNB1UHpwwmlGVeuM7xS
Fc8bOEncGYqY91VFTwl3Iaj7IYW3pJNAqs4RSeJTnbr3qpKebNQzm6hSa5agPp6NPNunM+iAqYuf
h05LfArefo3M7QHZNqtRL85DOdieYgQZcwr5JuLupEGGW8W2FTN1UHcuDjyjh5YqjWHfxiG2l64i
iMQYuOIYY3Gh0FjwmsaatkS0Zb7U3Gxlj8yY6aK8D4vUI4ffs0pbxfTbuLvQankP9L332yHD3p6y
wKPIt0OicOx4fHdzOsPLuCUiC2lTNgpjn+xgY1eF4F55mtTf8l7f6o0EXNCluZ9JgVTaMXeuHGuk
sQtuNkVNcCn1tFqXLJCovc4DJFPuS6wxkK6q+D0cjn0nXF/I+ipC6+Mxwu9XhlHnx66fYNt2MSI8
offlTiRadbQUq/FMt0QDOA/NBkVOtNeiFFtB35PHCoABDIf2NLg1gpXpCKoDl/+I1sTIQ/NcMtBC
TGXm70WH9L/Dp+IPmYgxJmPdn/IENsnQ49ejqZbbxaWYx1OCWgoF67gDQ58cei1f8yCUV4OrXExl
f9Gk7tfZhtIeDw94W7w6I8c3G5UPCWFhDQEJZXoYXIZckAzMHgalXlOgvbJMVDCWFXvF5AheqFB2
TYuWYDKHYdsUIjvpXH/RYnewe5HvFsMOpzYyuu4cFwl7gQqYsWMEjXt5uOhMjH6Jovsl1RwyN9xJ
mfJUWS1TSIQaHzGUupXjsH+VuhO/JbmeHdScG5E2jr4zo4hQ0zynWkax3dj54MfogDcCTw6+sFvT
Tp+T+qaYxI4rqL4KY8aOqQGnuKdvN3MVvgvS/VzU7N+d1rcPk6U3J5h7h3yY1xAxD9E0NCoCU4fp
HZHzK/pOw6aTusn5APufy2j5riZsnxNtgFNiRZdKOaLrT9tmpXZRtC5TxKGqHV4O2aue5KpvFl3s
2cl0TifDeu278qsM22ZbaxEy/dbc1Vh/YAZsBoycBW7JVdkMqzayDkM409yjzyrlw7wovKMeUoWS
7CXm4MysS79XGr4f7DDO1H5MtjP6VZiCP3WCBSe4OO3nmG5G6SV45vAA+1bVnWSLWAgp4NAFFwxX
vqpa5c0htgaz9erAiU5lqH7QBrynrzivCwPhd1TzMBVmmm0sFGaIHijQZR9wA2iDjQu3EIWE0FbV
WHW7KMIVJOoO81o33Bi9+jxK6ncbjbxb1K8JmiUv19gAEJhbmwY19Ml1OYH6eXiW+KrLld1oEA8b
CeEE7fBqdIJ6g5TR3MQ4ItZ5Y6k7PVfmJy57jw5S2JUYWiqLMuO8UvSRSZ8JMWCJ2YryMT6g4I7f
ZBz2mF2VnL9oE4Fsj6hGsYkiLbJk96YCj93P9Jh3SmR0j3iJpgecs+A6XQRtamIimehtNPCXZriZ
TBN/oDt6Za/eCmIDspzuJRq5wZvtx7w0230RVMYmAt1JgZTi7CjYZJXEBuGRIl9uhuDFbYCS4Isy
aA4MmW+go2/c4kC/GR5P9TE0FjQUzaHCBzzt95P5Gsfuts+R8Weaot5WYfuoTxZnmX0T2B2qlV48
GiE51iZmYREygg71Kj8MWptjgNVQgDWclimkkz1XC+5u3Dtp0AZFuKgWD5Gr7rtRXxUI3OnDIJvP
q13LHo9+CV0FBh+7OGYxMngJ1SA1H2xZHQOoULlOjk/logVt3M0UYKBOeym4g5S7KdHuYHAVqw58
zKpCvV/SkL5shb6N2mU9WqFf4lBIpspTKwtXkc2ZWRzVTlmPhADnzNhLF0xP1N0itHqZCg1dMgaD
tN4PUt1Iw7hv0tET2tx5c6z4LmJ1K55Qj/VYiaBuwDA+a3Cz8mDwTPChsVV7maF/6E26LfRjzvBB
0reeOnBWCbFB5lWYy3cYwxdzY/ml1WV0CqmXQhaCjThQCbdZ0O0CWR6KSocY00D5CjedZR2UtnW2
mlvzledKskFOYPsQkW6S3DqLAgZUkg3VNhzn+4LJKu8EuaWIum5XdcODw6jKNyYOtHayMFDye5vq
W2hbF5rKedZM82ffDydZFTEEmm9O/V2qhXshMekqsCl6WXgzjhyrcjdDYa3TzNjhRD/Jrn6rmxtF
HW5Lw/KTJsCsdFsU6XNfho8o4LZl62x6F16skh65ve7xepwrYuVBqdZ+AW/ZH4fRXZWq3IzMOlZZ
PX0WifNkphxV7A0k4D0Xdv1hqMGFSTOmC4pjA88Fw9ZWkcY2SpDQSwI/zOFrP2RraQ2H3uif52rn
quG2qEKq+XojMvcokjPm5ZceMWAD3da4Ca35GvrnRZeanmE0qJIA90X1EZg9ixejWKSxkS1Nstqg
tpnCju6sfLWodRM8W14NZss3y/xNr/Sd1Sh+iftpLgHdhJXpw8/n9wLOCsfH+swTHmyqaeM4WTYV
lXuqquKyEPV1r5gb9o+ThVzcTpwrc8zWc30jGrylS9qip6eXqWQArVT6SYWHiWFe+IPCYQIIwwPl
Dulieh57dRNY6SOwm5NBoWo22gWY1AemJfclypAVpPBwPWmtlyK7BVdxVWjqs2SO7vcwczkSut3U
iUt7eu8F6u0YMdnYQN90lmw5d9/l7gMKO+lVbXcgB3EzIvzfdkK57oWG8PTJHi0MeO47TxJ4hja5
0QGxrHorQvKMWH9Ne+wtj6AVOmWy0VPDOOW4l7d5me2gBJzjWL0aLECCDc2FurGQMnWEFmDxtiRw
DwgZD1JxlxvFEsyFpGl5LHv3eaRWijnKgCId4et45BnT8NuWSgKbypWNZxn9TS57f1KbS1zSXqh3
F/jW6IWNzgoicLLqRnOPhhz7pvXc95duWp6nsD4JBdsXw8akFk8G8iWNbY8zowZ1rJf33fyWWK+x
qXzM4kIq5pVqrZHxIENKomsswjuaoKei6sQ1VJyvIzztQjUfMtIA6OMiejFab+DdRYFyNrHvJQ6Q
fQO9pSw/Xa24HsN+XZRPemx/RKLZAYS8IPhhPIca4vchuCxpuKyaXhw4tLmtgYRoZeQnMHYBGGwk
UTMaIjQ5W1/zqgDQAj5SKQTRCamt4+NpTmmpbKU+r0PCy+q6fgFt+ViXlpdM8bgxVaTbTo2PS+Fo
SLNhrwzh2awpSWeFzUZwTUcHO2geYjvHw4y6VrCze8nQY9FDE6gwTwTkXvM1qTeJ4jhrW2M3lzZc
ErsdxF4bHFSLwN1E6twFZfRcZgnFVt8dQ6giZVU9ADtH/o075FBm0KKCyXwwMkz5XdLPPkKJt7Y0
boEhFdu8TV4JvkpWgI2rLZXpfd9PNpCMao/Gl/63Uj8xc3nOkjyl/AGL2ETAN+0hfscfY3v1PKqH
oChsDEcLIsqx3tBN3agN7k2tc67qBZ2lBwma06K51FVUJaF1Tgzkb3GMaHGuK1ZUM5vrABDUKm7c
pfkVPisW24DSGFhynGjYxoZp+QXE0K3qTOkGcB9siXKBS7sMkVwrzg9pAwRRmWTwqGnhXVTZOXcV
Zkv8NNxf7MQhB5iy02Gn8+UseHQkf6qOfsXpYA0JoyM7bYFv1eF1GrfeOOg3UNZWEQQCGtvlKjWH
tVtUH2JxUtfzBvoMGjQbXdcqhT6wqYcgP9lS5zJR4TWyHfggY48dOrIK17MKCYisN2BYKNywZxwN
esYdEs29NxbjVQs7BK1hHxwxRjYLTgEEvIGReVNmZUU7HRuqtEttrycxlVJVpS+BM2Z7S5G4AMf3
UGFtq/EGGvdKJvZToTjHQeGi1OgHy8w+F2IlEKmXKFCdXTHhDl5V8WAjNe5fMjk8QN/aK4bF1T0U
h7nhaIMCj6dPHPWex3zM9QtKU4h57FV+nUlsxdj5FONomexw8PvvOq1UCeFhtkLZp0R46ctMWVJD
tIDDz8TaRiDqxs41+QoVTVuPSY/Nn7v1NmzpwYxRR9BAX4LbkLim6NPO4C9rct9WKquP3SO4iBny
TY0QOG1nC+CoAnXK1h8WzwoGFh9R4EVv52djUVo20WvIo4Zp9g4aCiLlMiFUoaSxzwApJ/NgmJeQ
oHZVg+CjC8OxHGcMT1Ah1LA/uzUSqJXehTtUGBdh3YWr2p02JfIJvwP74gGcvdA0cY4p1TI9xzUr
Pww3WUOnPzDn3EGaujCqN9q892PjXPVDj6fW3DBXxMHQYVdabOSMp2TfvKDO9ZqUuX0ynKs0ukin
59DuvCKfroURXoIlelLy8lgm1c6kaLMKEwyrPJiOeu0UAFiY3WEqi/xcGY5GEV8J7L1l012F/WM1
xjfAs4qVQSPcdPDERZMBGa0fKBiLhiNWwQnGQJ95YNhqmzSe5FGJKE+D6tzBlsjmdDoFIMdS3b1m
WfqRhSAgRMI/Kx8Gdd8suschqjqWcXEhc3mTjLp7huBiPVRdrdKLJzl3LsKVTIUvlPoZ0QayYjBX
eqEdlVhl8MI5tSLSmnjU+L4nYsCbq2E8NJG8DhBLrk0VkWeSV+cWf+wKtQwYXNslyyYB9as8tiiO
wxFPoV7oVJcz4gXc+09hMk0IljWsLk1NRZQ+6Hj8IfLQgkB6Niudu0l6sI2knVGhRJ9NUhf7AP3c
CRLJRCsnFtjjEmdXy+TK0mkoEvA7AmJoCucBie+97rJz9kk2XQSzvRdhxCzYdD0liywOBqj93BJR
pekqRY6+YGIhcoX7aI64IBr2bZiPt7FMn/qKkvr/iye+x5TpC8f/z8UTt68yb5XTa/2rfPPbv/qB
yta/mBp9cxcZBVRqCvjfFBSa/gV9JqncKioJnZ4kM67f5JviC4k7RF86OtjzhUz/e0ffEESe8aMc
JGs6ozzD+Dsd/W/x7T9NkXijxMWQfGkZCEEFLctfp0ikkuS6NUDQsG383qBT5dZ1sH2aORb2Ann2
Vo/EOtDi/lLpza1WYfqAArdR9eSOxte6y4dbU+Zcm8aoOtaQ+0XG6hIkuq4ReNNNc6vQr3tR7y1A
TPRggtRvqr7YRDTH6RYFH6mOvljv6d2XlgZTWrU/MY+yU7nZznHzRztk+fSjM66sTrvtufUrNoaV
StERlmX8HbN5LsNun1cvXcFtEgVa5tOWvMtoVv/95/z/RTkmQuF/vwqu5EddfygfrAdZdR/pr0ro
bz/i+5JQTBKIHYNoTbFkuhvkDP+2Jpb/ZZCNbSE50r7n+f22JOwvaDFdYk2JG1WJGkAK9GPIhRQJ
cbRNAqCzaDVVS/87S0L/Fl//jzXBgIvwJMTWvMgyQybx6tc1YSidiHiko200U9Dbg3zkNTdVkx2Z
NHHZFbOKy34ijUVrI8+ObtpkvJhzcrecPt5GKf+nq6doZ8JiBKIlXrg2WKsOoxocAk55mV1QHx8C
qFJqod52Rfoy1OmnURrAge2LzoInONIw7PHHo2mIkX7qINeNByda+p/B2K71rnhyo/nB1UoXOun8
EIdAppo4omc7hm9Z48idtBFTo8AaV72w31DefWQQgNaBpYzrqncWg2eY+pqhXfMLn4VBeI6q7woT
KEmMEIH8eWq9SMBbNcC7pRgTfFb9fJqneYYDmpxqTGYrVwy8Axl/OgCaVgZXsFVoVlgqsxe3yNa5
FhzaTlA/x8GB1tkG+cC45tL5hhfUpYkiQoJKcxKolrclG52mfmVuObRLj8nFvatcjqW4mmcHYpFT
vAyTdY5CIIpNK79GgXMXGrwTxB4F8FYu07JVHzLquivYvQ7FBjzqcaCHq9swEe34K/R3GtjJW52F
Ge0qZi6EKZ8pLB4ZF/l2QtfBmh6ahm9OJgBNpix6A0aFyZ5iLtDrkpJTlh6ksHMzZ+s4qtt1lqdX
ijuDolwwePQb6VsjZuq6664trxK1auBs8vskLlj2gQnrFj6U7TnaEcxSe0gdb6oGcN6289Qaqlek
XU/vzFJ4UjD7Kxg3R+OZGoqMVdBMWppDtyrkW9CMiDCUtFyHna7QmDSSQ1SgbIPJETL1N64tFa2M
BaFbaoo41M2YAreL2hsjFjDJRy6ZtinGQxpMp7ZJICU1teEnkTUi08rAMCA50xX45IgcwMblKEgV
t6N3iSLkLpj4dPJKNIu5GhutScMhVTFs5kZwiGsVKhqTxDFAQy8NwWAOC66VtefJZrJrooiDzItb
KZp52FED0wLV1oPQPBG7e40vyyDMidiqwc9Ni7mUdtCM5AbCwpWt8u1HVXuVaVz+441eJS8/bV7/
Qifz64yb9Y8wEV4GEXPooyxzObF/VkZZuYrqqbPDrZNyF7ILc0uqMtTLBNsNRO6/fjFt0Wn8stss
r4atgzhEXlVz//BqfadBv44Q/tgOYFcrdLc1bVylyGkprOcgOQ//l7zzypFcSbP0itigNvLVtQj3
cA+RIV6IyIxMahpJM8od9Tp6Y/3x9kWj7gAzjX6e1ypUhac7afaLc77jDWut6eXTXL3/D3/8nyKS
v/+pHKq+B2yNoNT/46irSgv2n2czfsvzn0gP5MY3prVNAZDNuBz+64cAXhpGxQOW7gdjFrv/90f4
Z6zLf30CyzQ50jlpTZJw/vllu47nQrK24j1MzYuLtzRO/GPDWmBiWyOj/H/4usU/FaN//T1B4B9/
zzaBzf6VbvwvitHKMZFFRvy4Eb6alW6RZU8/QPDomlce4kKGSCx8cXP4Tok3/MhcH04Sc8P2UOBg
z/W4CqJ0B5H1jEziRygN8EjnJut/BLSbHcGZaJWvgAP387ehGfk3rDQERApr5jyqOudeTQFm8QHP
iUy/skEdjVidoybZchqhFkp++80YbLAtfY4FbI3asR6mRqJRMBWkqB7CV2NtWM/gw0yGr8YJX8qY
UzM3nfZsA2Naw3v7Fk37nqmgog9z1L7urDtMAWQPYZvuixj7qZzmHzaAcCzuP8D8viSz+WNqUh6y
NrjaXjCtJTCaKu12sjYOsEX+zl3/XymA/r8spah1/u/9xCr9j38vQJUr9c/oHZv/1d/2Fvvf6BaQ
xTmh7cA3DOhP/pYIOf/GO0SaveujiHYor/67n6CqwgJGvD05TYvTZZH1/F08kcpjIwcMKJ4cCzeY
/7/KScYQwCf7l/OM+oxugjcLUSkyb2JK+RT/enqSORXnaWQzkCOi1d2mCAx21oi3v+hmcYiJx2Pf
g9Mf28Sm7YzgCCjrsR+a1GFvPxfnpkjFvqIaacwZhzGJF2vidvSCqj6GM/Rdu7bJoeUfgvfRvFdx
B6qeTAl4RxbZPYM785a0pyZfGHVsCoGQtgINSsbjr/DQEvKoTkHV7v2SCTTBYsgNKOicyMcaZmQ+
XtLU3+gIoUhYZDOrzRSZZqAx85cCHmYiPNAWc4wCpKw/8GDf44hhbg98aBPFyGSK+YeXD1hzosR8
sOy52TTGBCl9CMjuEHoXNHDosTQkjAEGdS77Ag0OvJid5BdaxQ3LccK0vqHQBSybKgjFY8iqa7jY
ZqVuWW80EIpiQVIlCSNVXDlH1kfOrlJOfvDDUp55Rmi5zAbgQ1MYhzxS+JkloJsK0dV5zDuUyLlI
kl3gVt2e2CGbk8/h5AgT24dv1GQ/LLIaVuY8zC8F2QRMzQliy8mr2UDIGY/ICMt10M+okNLuj+5g
O4Xp/FTF/cn1dbOGFKFWLfVN1swe80b0LL41neCk5wtKibMuHtiB9nnwu6ntEmUSSvd1J2twQ6xq
X5vc/Q5BaJ21UHIXtq1/YllTH6I5/PKM+bFScb923NzG8wsHAiIxwOmK4Q9hnuhyl8WYP0uH6MX2
Njp9fjGE/HRBTo7uSE1bOEV45EzVm4Q4hDWjnPCQzt3RKaKl3mIH2Mt0YEe0GMIlw8JGp+e0tT7D
pDG2NVlA0sU8Zc0YDCd2trORGC+UIvqWBWH7CbJxZg7ZkEI5NNGZDRPnLYYo+FwBzCvNLgLvuosd
frKMh7iwNm6BMChnZjXyO3q1ehgSUJ+W/5CQehBX5ZtvEGJUf/Bb0PK6VN+txZiP/CiyxYmIhj0w
4SEGh37o0bM+llU6Ib2yCD9xSriSXlE9VmPaQdfqWo/XIvRDXk9X/dBj4QUUjNI8FenQnHEZtK99
x+ppbtao+TE4a+ZbfPtnVg/ZRszWupkbgqvgnCCR5xusrXWAqvmgqjR4VE7s/MoMCJKGA4NXxR3+
cbOrdy7OSYuyDZAHTA39YJkjSi+vcSlX20YQ0IIhvTSJTNFsaM2cnYlbZdbJXfQExDWll4yJ/R11
BcOCMCFJBiFFWKK9zdReYr/YwPm2NnWAEtn0MnMDO5Xtpz+XrxT3Eo1ajAONALwb6ItmxXRlOg05
jKqoT1okCN2I95QGYdV1qK9nT483Hu4HoezumQQIKKmSII5tqLJ3O1JqrTJ9QJJE8Q7Hz5JTtCe6
FkpyA4ZgmbZ6py4iZTafIYMW6GPoWRLm2zEckz7DpSC+hN+Ic9835kGkeUrN1WK6bjv0Lwg4wp1w
cWR3Vpujx5+Ne2orNn/9Qo9BlL5OBtxxeNpf/WT6mEn7WKRdhGOU0THuxTZf+kw/CJ98iVAxiwTS
q9CrNqNXoo8JTA7YbIwfUgU0FNQX0RNRVGOAZWdFSkZkPNkJx0WSedFN4h4XNocDxeE6SH2yGpLw
T91PPJCofPo0//Ra37nMiAsnzo+LKQbvoESy/N0eTi/lEqaYkifXHIl7cPuue+xLXz4wetKHZEwx
IDblNdNQUMNQkSsUeIvmBHqzYS2yj0izNzDq4dSGS6RA69R7B1HiA2lLYm9y39QIemCP9aXumMcu
8+WkIFIWRrdes15S6aqSlNZu2xe7IlJfqiyX1AVQq9ZjGZYf0wT+cJ5fcu6JmFSDsTa3WeWvrRCo
Dv5AVHdrDAbrTE/rckyCdb9YNXz10xfuaooEHzt9iNDvd659LcbgFi/TclahTd/xVsp7lIFI1TZK
C8/KkDoQyLzqIIU4uvsoU+NR928DPC6voM3OprvbtfqXnCjqioAWiZk0Iq/iFguJRJFgOQMsMofT
eurcbxN+Q2b9xFV4mWyWF6wY5pH3LE3uInHMx1CSplPPhQJPxR5m7didJvWsZI01yuKIkDF8qePg
W5Yj+HDTe43qcdh7JIvyYQd6v2qwx/0EsP3cWz3ivn6It9pM/vCEBZCKs9zeeE2NOMkw0YgsSXiR
dpcBomZU7mYwb3H+RY9W0aNwUXxyZFqrEiHKmTSji51EPhYnNcSHQufpxW6mIl/ZgVfuEWCh7Rua
4KmWQfxl+Ln1wwflyoGXCXCQbIWIvinFEh9nkfdSRc1lBgz/rjPnMOrJ+ZmIKV7HRBqw6cAqqbqE
JwdSxL1yRhBcStvewUCAiaWbKfyxbo3p0FRF8zJUVUijataPSmWcFkkuS15Dv9rnbAF55pb/DAzT
b9kOhJaG/rHtwhLueJD4xEZ5C2oLRj+sIWBc/SnB1fIhO+VuJAk7hylJeDmLtru3EIK28CA2uTbm
X/OM5p6TqWWZmnTlAxkE6efA0b8DYfYsowmRTqBBsKB4m6tEgYDPSeDqZ+sYk8+0EzJst6QeliQZ
JOGFB+tTeiYw/Jy8Wwopzzw2aVGwofeCp6TsxLUIbXaKavYP6KjJWE0+wHvr41jPH5VXHooRrzK7
KITULSzEYcrNlyEbzaPOQ5R8E9vCijSSt7JkQ1RwOfOjJ83FQIEESYw0mePcDcHDmLCoM2qutFq0
BoKYQa94guDjVXqGz1a2e4D2kDL8+jFDZrXSeWyuOSYGf+WGsBozBsqZV7cHXcrizQ+9Ve5BsoCr
GovpC/2Z/ICGDfgHKPIp0j7Q4ECRraGSkNQ0R8UHMg6Kre0E91wD8Icpmu87T6HRC0MCdwvY6h35
Mez8bXCWmtsLgQrkjJ6AAAWpax+C4EzNEyVee1FLDFZDYblhbH4h2xz5hU5ecUhCmvaeG1l+Ngkw
E5SRqSl2dO43OITbMSGdkOVkeuRHhJ3lLpgaqyQ0yZxe5jn33hA3EKuXEt5YyOxX0JBHVHooEVWV
9DepArL1SClDcQ89sEz1z2yOhuusLMJABtMifqXGy0369U23ff4mDNd7dUoJQrguUzZJDsDoGls4
kA35UvAtPoQxoXsp2y4k7IC1Ua8CyLMHQNte2FNeYvTRfTR+51FgnpvA2DmzayE/AcaeReWv2BlX
ekFPIm7dMTm7toBwQtAnPihiO/UPdJAKOV79JMb56ObTu2Qd5TNcpRpwt8oP1mnlnuwseE/H8W3w
yIDyzOsgPIq7Md6bPiMj0u0WVSODxrgL9xMD0EMZJT8y32NGxZqub7r70M3UbaU6eWl4siaQLRHI
uwFu0n6eu6eg9re5R2DSYGyb6pfZiY1KzHNeTcWKD9N+lkbA5iA6JnClVwwZX/uADfZk7yLSUMiW
RjY2BFenztD1KQI4+nHvIALBV7eFRQjXFgAllk9r8XjXYNRJiniKh7j83Q8FOoJRjKem6zwWqp25
nRM/OysjkVc1TKz5A3eTpcgC+gzwpxELiiSRLFJUP10lpv8oYvPDUNy/I7xWxE82vxZnHR8pLQ4y
dt+QSDcrZS1IqRBCIwKwU27JfTmTeEOi/Y3AJobIxZGdCtJPHA95oog1zyY03xr2IGQe6wZQOzuQ
v53fxjnZAVu+GgBYnTi0PqBdyE/tudd4HBknDqO9j0hr4jkCB1ogtXkqy8H8GqYWDGyekXFqdr8d
oODbavGJqCTuNlbbkTAQCejLeThtwwzEcTh7zmNZulcn6O4jbjdAapn1JdKi3lFAJb+zFF0Mx032
Exrydax6zi/Bq9P3b2aVVa/MvncDeGYf/gYMjvUCCeBSQK4AoQOhbT1eQdV8+5VVbzF46Gs1c5M6
JktUgL3IsT2w35ak3sI1vDZrbzc0jiAgskCH4daNdybRxTmllfwddaz052myL6ETvyq7PaeRS9xh
p35m2aRPZVc4Wwvz/j618ouN1v0rzLBFgqhT2bxGO4ssBm/NtkDa9xWYpjp7fZvu+mDeEkACG7lD
7NPnRfI4KrEbBPSyFddeeZha96A8efHFPDxPU3v3Azwwomru0kuekzh5Jw3g4rfMpUgU+OklKC0I
h4KuFB6MTJ643kClmF16armBLywo6iPHUXpOnBhWuNIE4pSmD5KpeIhADhzChsAr/J4cf0iw36J2
NDelK/0vZr36o3WtjaPzzeygoexDlLDMg2UzrZMayVSpwQpSGLuDw7QM3WbXhoeW+2dfeLzUrDAI
Zgrk2R3i175pjNMYTHcb74DvRmR5lEG+9/v6q2fNH3Xe78DLv/QwIK0cHfGSLgYSz6OMVtAGnCh0
gMSxYccmgBbcJ/CkyZnDc05GpHajsnIOlvFFSNqqNHrEkq5/SO36RMj6zav84kuPi9nXzopj4BLl
Bf2b+ySGAOOBmj2kYN5ecJ6jNfPaYOc7+tyyckD4Bx69qS1zjTvqV5e2R0c05RmHbXZ152LchqQv
rbOqC86D3T6HC2fLi8iIkaL+DIB9HTCC+4c8hGJbakJkmszibA3nm2OUr55ViW3v1pd0ErirciLF
0uZH56LmbQk9OzDdQCKW0tSd5xg3tUuNX6GYhmRm8XqyjAGnC6WmpFgu3VeStItXVNSK8ss2jloV
6s0tRPVgCLTErUIcq0Wp77qbGuA48xxt3T4BPUYoobsp8JXAa7aTW1rHiKStVG6GhJID8Hj/ILnm
Mb6W2WHSJmpb9I4g4vxXlFAYH2zkJbih2hf4WEsER1r9bkvHR/A5VTsxkj5D4gsLGKdMSEgg6JVN
YcSZ4+Q76Vf5e1Nk4UftlN2XLYKFSez9zuzOPOZBoRkHiWZngGxbmQFjE3CoBixPE4OPW3Z7XGRq
JYekPiHekuimnBy+8YwIMEFI1xg+Lv6pHlAtFkb9xE/Tb3BE4DGLEDebbDX6ddc1MO2rXjy7HYKy
jOSm+5BJ50k7IsWqY4zlAWc/rVQ3VvwyExIe1+tuTt/UN7rx4EFW5rAyQw0+00gm3Fh5sc6x+a/R
7C36eEUBIlGqGEkdb6u5nXaF8NMjfiTzBVBAegFBEm0QNOUXePObqUQNGmDXPmWkaSX8ybJ/J8Ct
f9BjCHGWNeJxMr3ntGj2KXohEKXQzILFwkE5z9FajS6Wi8p+tBfHg9cPo7vVmGr5CidN29zMw09X
NPWeEgYlm2UmB9Fa2VOXzO+OWV7ioWuuZlEHW0fmPJmxIHNdauu7iYjFAw/H9c+Gg6VRXkUVPf6o
CjJFxp91bszk/DTxc6GcYhNP+B43YRx9WIZNGKARMUOw6a2Xnr7Z14lRsk7DYLKaFSMYEp7EFV6z
s7HzGBobJJRFmUjOcpNeSDMhLc0jsGQlZWZ/RF2hDrGve04o9L2Zm364JSGdaWT+jDzE4DZfz5l6
M1lN7px+6bp4TqLpwxjahzCKYEZ6cF+bHntg7E8no3LmjamEQynaW4zem3g+kYsocH5l5luQG2R0
uKMVsLE0QAY3BICEqyEYArIlieezFK6wcWJyoXtEcD4RKm9OZyWHKgVpYmXWfG55uM+RTtJHbGHj
U5olzltQmI9tU2O7VzUhrqjl4VoEymQkiSSdTC5ifZDP22QOzD1P4TxdPZEvSdZVcieTBpfMDLvY
jQ1nl4Q2d6IXEjEhB/2bKU20mUnBO7lGYh8ipIGbzBjOfuYYe0RD1uNUimtAGdpUwc4B8Yykeoxe
6kr+kZRpm6ijTlhnAwjVNky8fTuzouqmmHC2vENqjUT92Fo0vn9Np1e+cggYMeJqPSpy8kDM0EiO
2GMGme7zykuHNR6U4cEJwx00SbKIG/IT0GU2pqDezgt33YQOEmWcNc+FFcUPaozsXWdE8XG2i2FX
04d8+CAKC+3MhxY25bkcAAZR+t5807rmiSheak/RL9WsUgm7DY6+V1B4jsK5RH7jnG30whd/BKSp
9TReUvTbj3KikKQJtfd2rctNZscMP9320BkzUNkB9akXCX7gsv8ybfENb/yjSNDFYPIhJbr5sAqH
lUno8zaNpblqEou5hIqUv8/6riHksACf6Safo+2RgvZiWOkmmgl0l5seKqfiLp6tuzvK49goHDM5
6ueqIbLVsRDWKau5h6lmLK0fiRq5mHP9OKCxQbsOuAOgPFcEQSOoYzi3yM/1y+4HjzS9Y+Ldy97Q
qyg032nMTuFAES7I5wZqu5dBKv8ww9io0HiuShFTtzYxWRz8EEHhgzwAHjhjxl8NHOFvlhmedO8+
mR6EksrN/yTw6rfM3Cu277VYobhtNv5s9cAjxp9WlUW7aMifsFn2W+BQw5vf2vlV2w3xNlmhBEIe
0McW4mLGKUPtPpHogYjoJI2MAAe+yLAI/+A5BO4KBJsMojXwOHs1J+os8MvS1tf91dfE+yEUKU8O
0m/ShR7YkuEBgZyJ3296nmZLb/HXvWNXQH1tVn+sVu0k3ErQ7AK38kTMgTEE+4Fx9CHNquZMMJOx
RSV6msTUIQYth4PToeJMu7gisU58CFIkv22mnEM0v1rMtl/gx2JxQ31onYdS/aQ1B+yfMSdQueAu
mVKyxjzWa9S/C/UodW9tFPJftymEGRSLXjU9wDfKW4a3Wf2LNhiUpiM07JZ05shpJ8tRFz2ZkgjY
dkIIKXLsMj3AGXKi6j4pf/rECCpiZDKJu0127PknJw7QO08zNNC46eMRMilhDpHjGXQFA5l5aCCL
+tvXoXtFd2HkpwhjAcgAaDUfVu8o8oIYaP4awXfBA7fb9KeGQHCyVYy637CSieG1TU+fV5jpvAUV
NY+fOiaLg2flzRSys1BIZ8kpMJwngCg4KABicmQwazNd9wFEKVmNgtwyd3RMuJq5ybuqw2scq/J5
qPLkPJdpiLmC/MItC3P0MRHSBnxXbG8qEo12nZzELbRo8wJMlmez1tm+9jP/GDrWxkuyIAYa6N5h
5Z+Bv33WIAGZqMyn2QzxfzhiP4lvGIWM4S3JLGz63RFE8IaEtn8UhGPiIqUYJ+1J7OrFf+5PFWkl
BHrx9uJ3mFvOM4KCUXPUcbI31fA5hN5dWz0pinUJcXMa4qfQYAPFhmvlGRxDhMvmr1FEpG9Ua0J4
2JJhLWAbEw74pD21zQVS39wtTn1Op2fFuJnZNW9Cy5m2VlRk+9FmzwEYVMJFJH/Oy5oni0RxZMJ3
CyY+Hg81fqnJyK7pzP3HWt9b9ByZ3PpEcQAH0zMg9Crq7mU33Uov49hwlmIl96+TboetKwfe4kEW
A7WcvXfSOSHWOXulv3nlIbXXi/FbOuZHYkdbEcQvXTAf2yoE0jM4fxh6NfxknmVCF+UNSqqcMHuj
5LGIvPYFpSFCVtP8jgeSCwvc4OBOnewgye3ZFhGRN6Oor9no/WaPTe44QqXHlhWP64NzHWqTATTh
XBQFRFcDHvfmT6bu1dYaq4lnG16MpBqBBW5AnOvYmFu5RQJyKzfSXwKWXWTdXSqfWkMfIxWxKwpp
mjnuHdSHhEDWY+Juy1lke2OYcSM3MvBvuhy6dRkR7Of3cfzBFDxfB2Ob79xR+O+hgelqis3oT5cX
Bpc4plaznYD82lznE4qKtHrKcR+/s3YDcktBS4tcXdSY/plraPaF8cuqJSnOhCF/mEX2yWiehAlZ
fQc83VzrKxtq3Nz4RzKM2Z7klSQfXtJHIzUO97T+L+hKO6bdlD4yDb65/optiteptLCkB7gGMseb
zkzfCd9ADPHsEiJ7WX5BLRAGe62DLKIpnkwT9VDXzO5qMBhLDkWEjdYoCHxcuPxBND+WWV3ta6XU
RvR+up1jwkb8jCjuEmi2K179EV03LPPCIKzNgWBfJDjHdREUu6ZsfwRsh7Y5XzYlc0ZqZBixm22M
m3BlCYOvdstHeyx7Wm0iZzEbrWLXIXK5DYZPNZji2SLx9MeQZWQo6Qa6Nw3CU4XEjWIkx0sQsNuA
jJU8sGqE9D1l7dpiRXVHpds9KC0FITjhoZEyRAoVW9jeTdRV1VwXL9jWmk1JFt9mLEPA8TrMnsHx
qx3PXaeJ0cJ7GJD+g2SrrKFQ4/IyBz8/xz4cBwrbX9yWNkFdOPvslmUmCVOMP0IZ7XWTPjuB4Z+d
0tsZfpuTsYNDfqgT6tlC/YjnZfoGz0z5zW/b0kermLnry7R+BUpz0aYiyk9Sv3ik6dUkwkaY+j37
C+Ohs23RjZRZbF3t2JS/wImT/iTI4oi7osAcTi+oa1MeeRira4AG/hxhntrU8BndMn6K+OCnGAXb
lC87LFDn9sZkd0x7WbnnEEIRlzTauTp70w3YVML4uL8cfZGj4Z4avHaHWsIPH3X1QltI4PFgvxjE
x2JhlLfKImc8SFkPxCEsBEE3BUaBbVUyFzyrgCodJ2K2W3ZbWqQq4YqJ6JGM8Zff2Sl5zDDH7r6M
iIU2KpMQO/mR+8a30cUl/zTi3jBXa0w+QBJs1Pgw1WzbZUfcjBd3AXv70/BDd91vPWj4lRU9uipo
CaR8J+5z4tpnEmsXjrpB+1qPbUKwy7DVKtqSr5FsyPEq1xg9X5oEWJzOzk3jh1gDsmEmxTPzr1z6
cjvbrbPOTNKK8uGhURYaZovzNGrRwC2JZ3aAR034PGW5Zh/RGky5DUcddV/Qm3X3sPdzQu7lQ9o3
17jx0wtIfZOtKHYoktGYegxDySJYuK89y5JDPBjZY9RU6BbbjNGtkbdMRSsnOOmRmXJIezSm00fJ
yiLmDT3yDT0Gg2utIaQx2SUsNLVLIpqW1R/CzehA5oO7t5Ks+54yTTs9xvoJ0WJNzdp70xYKGRNT
G5ScV0mBJR78O8Y18ekxEDxbqmdgDf1TAdoaeWQYbDvrJKX6CGTrkruYEOvWj/XB1ZIglLiqQEh1
2bVJLZi9GTS82cBUVU7kZJsNs19tzfGhLq1bU4Ut+WjcV4k3FpswLcgglgrTrqhc/dOzchfYhP8x
LEcd8T0YTEgHWg/+Ei8POODoyoLIWcuOz5FoT9ZcGfsqYUCZBx+qBuzWjwk3a9ZvdY4Vp0k5ZfPJ
cC7DXHD+J4c4ab+VLfhGprUem32miyeBeynvzwzY1ok9vTgNr3jKuteCDh/V7xY/UEosb5gVFy8g
dre2EMUyTw6aZ8NjipJOPJ+Lb99j+qtxONtDthtspquNvdcS7xOgKT0Gw072vVzb4fDG63oaTP08
B+AhphrosUJXHIDlmPoNgU/bjPeIhOBtTTjBOJjL688yuEiwwgM7zUuHSQL3mKo5pWeICA3ZLfAX
oCFbP0VGohlvShawHIwXIjvZV47lbZfgl2rmkycaVduQ0lYCvwmcI+0A4wXjlFhAxcGiMttnQRgV
e4tCE7iCaz3aZYfPvStl+irJ7Fx1hk63RSEh41v5radZ3ud5MV4THW1tlLgHMo1Imp44ViPTfJ0H
Y5/IsbqBp9NrHH4cV26QPNpdIwFHKLTGUUaYge5Mko6ZReWMFS/WYH8KkSIMkVZ+5N1w8wfiPpqb
g5iB7M4sOuqmo/KX3GamUj9HfwnoMOXjTKjVxmApyr3tvuqAxUkND/Wd2wKRQAXGj04m3Cdt/iEV
O8G6+StYtJ6Rzpq/A9J/HlNBRlg6kgpl11iAXauLGVkL/20uO17ggr0es/RmMve+rFdtJmjBnQ+H
FkXKah/iabDpLyqyrwwHHm8HFWnF4Pkvt+fWk9YhEs3G9X2+jiD9pm/Z4mncC2ciXDZVJ6sWDayd
cd7EaYfZVEWZzagywnLJXOw9nKzFK85mGmCG7OigghqwfL8wH/MblA/Oxez3hHk8ccHt4AnmqE1n
knuci8ATSCwYvl+VPKNC8fa4qXGokzyAJdrdeSaTfWk/CdKB7oquju4meMqL4N0gixzw/mK96qgw
cOmzz6NkbdPwxi9hPNY0Ch+OpWi0ddQG+84lCCh1VWpfB+Y9yxaGpTyJXii+CLWgrWOFWI7Boe9N
hQ0Tj1memevOS5j8j2EqlwXwK5vws4pZ4tsW11pGiA9sl4DwHKN4DoeoPHcR4CTPx7zPcIbeLEoN
qhiCHJziHNPhywyHOElguGIewRw8zUb6ozb6/ajQBrf+LXXFE2p+B9ZQQkBWr9JNbIUgChrWVbr3
t1YGqydF7Xyu3Aadk8nvBeQnMf/AWs3Q1xqifbNkgv0QCgieaSfIXiuLu2zfJwniZhbRXXgtA6be
pHFcTRZ9DKnFXZKeHU2k89VgSkHThJeQaCYQeR7xAZSgIRwqZNrBWTQygd5vk98a9LyRm9nGzPgS
tlO1kaTDHts+Nl9HXAbZhj7fC4kFz3idoTcFT16R86abfr3z9CzvOUT2E5Uk0rPQWWZYJudSj//1
dyIi5HoIXMFzbKQu7CNNKXb1xi23YhlsWmgM1hJ4L7yg/uopgR3RtB4FUsgVKpx6VRlAT8LoOa/9
5Yh1wEu5dnwUYBEvCWrHrYDPwBwpe0Mbl4Cz02/Ix2gJnG4+StT89wkTchWwdchEtUXc9dtUzWYe
cPC5RjBtHdUw5J9xc/phD47Kz8ADqdrcY/R+mWRyMzmGRj3cMx44zN7tqS7kEjjzKHL5usw/dwrf
KZE3Vrh2YE3vTKI1iEDT7LhkGr5OIwwhMQLSI3IH5REjho5NHgv09gmZGevMeTsybl/JgjTxeH4M
chKx/GU13M/ORlrOk2VMW8aiAq1N8ZJDQNybnsQ5DX4lMUW4FYuJ2HYaRly07OCe8Mqi8VPGtSZk
cU8geWesYh6WTSKnn6UxZhuCMcN1A20bxgSTtUw3D72gXgVelhOtjgZxEJN8op70z6IzO24f7PlW
ydtd2H+9Un28q93G3pG1Ga+7cHyuSKhigc+kORjHrYBWuu6SHmGfzaS+NmJ24D1Z4rKD9VFYhKAI
J603xUw8z5SOJ+qS5lzX0ti3udQPfCO4352i/Ii7BEPCXAcPFQkqq6Ye3mvfGcirNGuougr7STwg
E5xbfNm1F1xT1fzuWSaQFxkPW/gc6c3oFZQJzmfoYuZWhdGvsiINbQaQS7KzOhh9OJD8vVSuLlUZ
A5roITSHTxav6oCmk+tTGM7GcPpwU1VmfADIymx+JtO7Yx67yUKLfJGOfUskXfOKmI4sULseXxRV
y4m/9Zo6qbeZk8l4RFYN05YpUnQjobLdehnnQwvvbucLwgyp9EfAYCj7bMY6tzZJ23sjsXdPNaUQ
3Yf7M27N4eyZ9nyBrAY5we+KdBsGkXd0/ZrSKOyKfWZ1+DzrMrs7hWefibgcLjUqTQeTMXg/dudC
bwK/addMvqZ7qXL9PZQe/AAcOcGL19s3ysg52FS6z2EipJolKcYgo36fkharUY6wjfjTqTA3Bkth
1hXsQDcGn37Tk/Gzmpy2+iNrO2k+6yiYjHWBKPgPNm6PQw0pF6b5CQ1f7bkoeROwQWflKEl9VKtL
q5M+3ekFroPhvYsDgLNOfMttOd9ru2IsE7g+xZgc4xCGeJPUpLGGPmpax04pZNIZ3vtyRKNdJUC7
dmqx430mh4KMn9qbNJHJCeb7UqDZgIlWPEEkVwcP3gxBzze7KnaJoF8hUiy8d76lNghfzbPbsh/b
unjAnGMOrSykm0QPYjDf25AMeo4c+6WWYUGqGuXQ1OcPgxvWd6sn7ykrui/ZuI8uEAcyLNkSl4Hd
nMq8NA4j8UlwsWxqPRBYzB/4f/YZImo5WxdLp8fYkHIVQfR3snE69JIopEo8VgGjd9G/J9S0UUjS
TjjulO7PJr9OmkFIDOO3rGWFnSRqwyTgIfLD49gVWwj2XGATg4xs9MFi9PBoOm5HKII4sE+gCghY
Hb2UJmcyIN3EDQF2CfGgqR1s/WJwznHm8TdR8C47o/7TBkZXSzOaFwMDVi5iC/yYEogcKfMEStt7
ahIWoCuZRNaXElmHrqGO+h8wecSFyM3sS+cZ/dGkQ2z9zn9yd147smPZdv2Vht7ZoDeA9EIbPiPS
Z74Qaem950fop/RjGlHmdp1zu6tvPQiQBJQ5JjOSwSA3115rzjHD3MO2PDg9xS2hd0kbHqS87p8p
wC6K2Qy0gOfI3GCQGIOMnYuNZR7aCZuGL71IMo8G9y0xTjNb4OUmlsUvrCxMooWtmI4HkRwuLtJT
U49ON7Wo+NSDULV3Yam9m8y6qClU9o2tpUBoMoG8zalQP+gys2HA/uspS4F+YC5qkeoWaZAWmldj
M8eFhShedgdzzs23vDUYDCg9Lrl2LZW3VmgLQCdUdnGE7Yn5MoFvo5BvlanUiD8u53OFfXyY2mFy
LTqQB32i9QzMxoxe8EJxlRLh+ZhNpB5mM4HCdEzIiibDxw15JhpTf1PEovxQZDmFfZwg9iFXaG/E
lspwQQp9RRDkF9qstyKzIIzn3B5sEITPYtAElM9JZT0UxPqSR7oUO7k2UwBZpeWEhbI+gwGm7cHM
+AsFRXVUiyW9T5DLMpYQhG0p42OTa+lt1OSPGm+fbSZleiOH5cuQD+qR7cryJMpyuEFC3V4WxD9B
h4rlXWePsB0AhdyIYq2eUdfLe1lP0wN0uvaGVZnZBSnJdLD5JLO2nLZGihuph8voFSgzrFlK+Qzo
8ilLOxxIY47J6l6gDhI4s+hR6rWtZG2q3hKf0tl4TzHJ7MeJfrOeo+qeOeGnVFssl1C8S9FH2bTJ
mlwhl7qbXSOp4jvuV4cpacnOUhe3qKMPMJq+yY7frn3U7xdxBBKmjemyyYe6HT1Nnb+mEgVYki8l
TabFr8KhdcH3fQpwU7wuqauLNdRI+rM+4Ykl5RdjXOgtiqbkh1Vu0bFugHalFS88ITrAOlcRQm1k
T0g1tddezbIFUFfqdr05fBoscI29IkBmK83tRZOfJhVhCnWQGDIQlonCVQK0UkUCg4RJNXd63H11
eRL2GxpQhV8JwzW8Y5Y9gsZGv0o5O0lSv6YjI8ZJSLhtTFMEwrU8AGpZETsmmoNLdisLJrFlY67u
FXY+SAu495d0fTFiBJkMj62OTkt5Z0gZj4Iu15dNN+mvMQjXA7YumPpzWT4UuQ4mPMI0sI58qGWG
9MQwItbvZPyqdGVxRrl4pHVKE3gtRZlMZREpFgkoNJxDUg5LRVj9qRNR3Rdxbmz6CmCQPStd6aEW
KzbKiDd9qCSmU8ZqvLD3YGLc61tJGfZ9A6Wdiak6bHRRC/dS1qgBWRPg89jI0v2Qwi3YxtQhEmP0
Gyvda9hsTnLVm/Qn6gJUjhF0pWkQrEVbR8syUHtpbJ7DtScQszeEgDtiZQS1hvdyTslRmla/M2Nk
lZQL+QbvaupMBqJrkYLrDQ0gSkiZXq9BV526T1oODXopTyMMHLaL9DSS2xEosoWad6LLyLotRq/0
TCiM9Fa8KxjeO6RdWk4HSfQ276ydpZDkXCbzsTLij4QAFYdhZHpgGEqCYDYpENVqoDj0QxpSBVp9
Yybj6hGzsTrjnH1o+fRI6Pf7PEQZMrlm2HZg7Ta9QIDnvGqSX3XLPcDs5XGOhRsU2DSkDesBGiJc
nUp8GS3yhUNqAycRr+LhxtrqZXkidfzOsgDBTUYHbDPDRzhiAqK3roHxVKKgLEPRG5vqVuYxfZm6
rAsKjPueFIvpRhF0gnlNpFBuhvvlQS7rC2oDOKp0EFHNXiewC91YMV1IjAMZxgjBm5pcvW9+uTjK
UrtVUG1AP1qgtpFA5cgyHShCxpmPk90Mc2bpJldsRUcQ2b4mre5ag0IgvCT2WzScyYZam2VHX81H
nFhk7dYN7bxKaDbNlJiAgLISrSGhabEgaButTbVD3HNNmhH2AhS3/cBeslXKD/QzxibJ1JeoILqT
rG0ifxLxNAyC5MSNGnJe5CWA60IGuojFotKoaJCFsC2Hs+xpSHBnpYE2v145R/AFZx04ZZxK9XmS
G+WmM1HaK9HC6F7o5+ER2fi0acd6PlB6tUzUhI91vHpzG0lxuKhv6q6h1lnSgr7StdaKijmwVmU6
6F26nH5xsP0lp9//p6zvq7ntX5v5jlX59vEj6vv6Db/6+AxyVSzDsgxT0yVVJArgdx8ffyNajBw1
A5u4ocrX+JTfIQgKpAMJYoch4f4zZfMfpG+4IIasGgpIeJW1RCSP5S8kq1jqj85gg7glWVNUWZNZ
aPBC/+zLNciVXcJxYYAvX7rGoWDeX1CZOKvPDtsdN8fFcAe4WtEdBfhu8rjBgyQwbtbFJzQSsbi9
f4yIaydlN1ACzF6tvTyzfu8GP0ZT4U/Py0bb0XEFb0pBvqO7g86hOz1yb9vQfTeGZ/pre1hQt9aK
V+gbHhHisikc5arpscEckmV1HLVbWCEw4xy6A/6ImMGbkRrY0avmDs5l4Cgug0OSlJsH8RZ0aoDa
3ibZ4aKA8V4OAxm+9mA/4us7iCf5km9F3g4dO1/e1QciMYLa1V72gsuo2BNc8UndtDu05O+JH3rD
5nFyhDvFVuzrT0B1Y9xktEIP1GGJx5BXvB1f5OPgDPYldKDrg/y2Nftxd3l8tOzj/vqbxWkP+bbz
XlWnsg27PbSHyl52GV1Te1/Yhf3s399H9vvs1ofeHbziFjOTnT02CH7ZxiKd2IsBVhE+Dvp07JiG
x9gvyQ3mtQ37NbHvOVd2ugXtzZ9R8HxYNnhIZgD2e/uiuNlt77IwHAo7Oi1W6iQPklzeMl5N6HL3
NlJgmuzYiy7NB9vubb3p92humWlVii/xQ/i+g3ZJzjzTgm4z2NJNv4K+7DyaWvJNwnvv0M3vdPNm
Ms7t8+ojzneTQ7TlOngENGBrrv6a7xpq/dqXYMO4huGU07lx8/ycEBnbOdmlflcnVLT28FXfSORk
fWl+cxmCIcjd/oN+O2PjfZnwsSna9hW9lCY4UuMufNa4ktav8agxHAnYj3UBfqqnEv/GaIsPCu+G
E3ccITt47Wu0ZbiQxVtkT/H2XMbbl3bext8DZngMG+w+fKwve3ELV+rQviyvE1IdmaKHiCEEN5sY
vNYYIdNypSloRNc4oG1ArLxGjpafrAsDGrcOzKf6GB/ko3LXHqZgeNCNs/BuvVcrE3ITGYdli47C
L8Rddopd4YYENycVjtPkiYQKHdBziZpfXKWPYCzYX9gFXJw6mA7GtiQrXHOk2FMtl7pUlo4MlwZY
fgwJvpnY0Vtmwzlpfn0/vEHQ1A79DfMHKFTTshsYlscbxQ138TndpgeQDMN3eOEl3XcGJPb5fNhx
/ABa7xpXYAmoUP8zE3hGnVLfAwBSGCc1Tvetv+rHYh8HFkYHH2ur4Cm7zBe4wIgJoE7VPsBhcA1I
gRt7BvthWil+dEER0o+2Prk4dudnrroG0vKTdEbIor3Qk7fDO/Ej9W164/YYDBv1OKLMcxFRaB+8
MaJpfITr/nnZyJbtRNmeNDjODny60Y1Oyk34IPiZe72DReVheYqhpQAReee4QqcunfpZY90wnPE5
vKTnaD9/krvXfAnvQ8YTn30gJkS/mTdaUEZPiFSY+NBFkzbLsfRVx1+8xRsTu9+u7g3d0v27YHdH
bptkn35mJ6CwiY2C2pXs7AsqvuCJk2O+5LTo7HYjv5yjo/WmoPG1y/Qs3ypn2okgvkf5ZV22NPov
ylF+MQ81XW+wlbBVP4hMXo/mjQcYOjCfkaYciwPENxtSwXmr3AaGI53ib+VknvFSeMudsjs1W3QV
voStN7o1si16HvWRvSsqPrqHdrzJXJZl7+0t3jApJwfevos31XmXeorz5LGftU+L62kXOfY+ZFd2
QTN+ygd+ZYuu+ly+vSgs5vQJSnvxcWW6kx+/DS5CAf6E3ENv9vKN5qzedDjJvuScSrt97GJXvVl3
vAVqQqfYVofB7T3zptqKfAmoRJv+gaO7OPosvsYKEM7lJ203uRwQ/zwdGNuTnbdJcJEqW4yq2VF/
ybYQSPpvfK78Mv9+wex4PYoTuiTJ6fZ5gOvi0fDw30JqweHWHZoDaG+ZizzGu/mdyrsON6kttTaE
dR85IrJd3hPzLbs5wF4GNI1ptut3V3PeTU4kLqPKYCB+2eV7EJAjd/fpmZFfNXN5ikf1I2LIjsFA
8aKzFrwIR4n3YBEsgXDFpnHrsloEkle5b8rbA+ba3Z2z+WbLPbjyXt+b/gPeBeC5qJVs7U1zsm3L
c9M4onCcnOWccIoGH5u5qwTXf3tPuBCsKLzyjOXwDQpLO7ov3wDhwvPqDhyU+VxyJqcD+1ComCBW
j1bzCnhe+BxVsJ8uhNtEvQm9C7vmicdXHpAdNgJGJjOc52HOIWO8VtjymT58CGXcYCjuRUfFcWAJ
9l8vIO//fQjq/0vxptfC7V8XjncD5hmSWn9Iibl+y6+lo6CBh8MkAh0XOBUa938wIATN/LtIqMU1
3Uk2LBkj938Uj0C3JJGWokl6i3lFPVBx/gaBkP4OWoCvtyxF1JB4/6XaUTF+QtpAkwOaA4cCepAF
C8L8CSoXyXKrg1tFxI23iJuYPDqwB3JawR1HfQt4gDbfDds7VtZimKenQi/nvRaFE4/TLE3DjZpK
0WOcmSyhHSGYNMPAPMkOyM3CL4ri+ktZbxh4a33ip2ger6zdXPCRfkhED2hT+poKa1PjkTQGJTAx
AZPRYFwN5uxTiz0Wa/lNnYcruI5pM7DS1YgZRcktuqAuDLFaKUsGOd5Kw5hFLRnqGwvjdHUV91Xq
VQrRBuWAdByNFXI4cqjWHo8vnX2SoISCGiY3W/XdHMe5d6dqjZEn6npWb6POYEgziguPRvKD14zs
kwTrZB8hmiSMu8st6E4AWG1Cgq4yhzw2PibTjB9LYZpWX2wZfPKQn62LCoXyWx2G6CHUpu6hVSre
jgVR9Ql+aHwrz/LVa9APhYcEtMALDesC6WQWljdpaWJqhoTT0sbr6ak48pyE5rZG2P/WWmn6VKmq
/pokJb2EMY1nHfSTXje0K9KEyDhLHivyflayTgHIH6F1y4CXovAWt7DxVKE4gslNxs19QboE4aFd
MtyXYhe2LkYP89Qw1hMcpTet5yQXR2z9AHawBYxFUNdE4m3KQo/8aE5JARgqedhh3abdL1slHv8Q
+dzsraKkN0fVFExgC0orw+SyIhUluqq0d6bU0d8ldKd8C1NT7g5y2gu6G+URLxjhQ/om/GJEZDSj
Y3Ab3qvppYa6EkXdCc3CNF8AyM+kSZ2h/EflhejaimHzOLP9oItEQT1OjWS3pWGg/lPq5EsEuf9M
UG+UBstC15TRXkTCgZzHPU3+PqeEDPMS4UvXjTVSF4VgWJsICz30uY+YRYWthDyohFYCvKtfNWOP
eHkwyW6Q0vitlAYh2RE/Pn8XJvv5bQ0EkQBfcyWXAEAi4qBRz60LHAisYGzqJHdQoSljrMujnaTm
YrrV8Wrc9SNWx85VZ0abD6Yaac07eQN4ErGPj3dSPY3mU6lqyrU1CugcsBfq+03TCuEdyXTwCwaM
EUyy8RHRWskRDd8KUBYgJ0xCaVIe6ohgNjFMqRMk536yDVWKMN93uREHpZQq6WGSp4momCuSbRJF
rIRd1JOyLdPAyzwLxn5/DhF9w93XZLYgqdiNmEhUfTYWMAxXYULSpWnp9026NgHjSGnYjZGmVBuR
0Te5UUVJJzmRoJ/SVI7GQ1cxznJCoUF9X8aMEDwkdjXVCA4FcMYACi8M4Zu71BKzGBW7SnIDoR/d
PdNZAY8URq3PctJVhflfJrzlqJFvrEREcMa0ZRY4manyphrp+IqQLwasPGOgNORRS4GLxPN9vVqE
jIpYg1NQtAZ4fkAU4A7iGbgSy2NTv7RkF2CWMDv9JazmOGVmqy1vuZyHzwgWo69GUqvvfNZheNQM
+VVH1mv6XVVfTWLQ6Dle3M4y4gMp520LASbMPjVRKa+SuHW6keR0oKyO9EI/NWpCn7QqV9yqhrCa
71qJVt255mYuDrGieYqdXBkuDe2tNbBSPMqOoiU4NolApeKvoNqjXK7q+r6e1zz0ClXZZz2BKO6I
jXhF3yBrWtCtCRAGHHMGnJPY6GD3WDnaqqouTppc1e17jgiUajGKZdWzIhO1GoN+giYaNTNgcwzQ
GGL8vuwYsAAmLIHQgFb45xNBjD2DwbYRnEWcEbCTQEMCi442Lu0icTMPWtQgoSG2zhnmsIaY3o04
fEvAcTrJMaOdNwv8vNFi0yOmtDrtasrRg81mMRaOVcqMQJe0WRpUHi3DRrjwzZPcVdXXqJfrZ7kI
pDcXynXNSVt9cZdcZiIszuA02DDniG0GwgE7dEwGm9EM8QPVVtJJ39pEgKwzFJOmuSEf16UnOvI1
AcDnyaayw5pHV5GpSMjiWSz+tMw69SldmHu1T2iOD51OSiUvOG7EWZuvPvpqeE+wQpDLUQjWezL1
NM5DNQa+ApJnXWyBHhPWYL0IgcQkjbmVxxA307jq2ePYGxoK+jVRgVLwGD+i4wMJObXFcCcDcEGv
k6rREKhKWDzrIe9v25Fuvsmk5Re5wciQoBMmslR6Y0wxtetjfC8so/gEvZC7oygpAxzQ9rF5UVOa
mEDe61uANoSghpoUQ4QYr5CEqipqOkvWinj3r5eO/zI98IeMwZvxq+2H9utvx7e6+5s/lJ9vPULm
/35tc/4js/DH35Jo+FsX1H3r3374DYq6pF8uw1e73H4Ba+t/b8Zdv/K/+pd/+/rlVe6X+ut//LeP
aij766uxyJc/VIYatc6flZP/63/mX3/7vL6zf/Z9v9WU6t8VSTVUOosGQkiVReX3fqSgUh2KlHI0
FUlipVnJT/utIampf1clIqApl4h9w/JKf/O3mpK/EmGQaQY9TFWHqfiXisofqWLUqsjNIWwQQ23o
dCVFqGd/pIq11cTYvEcKwJMmJI/mbW7xQVtw0uy+SrSLwXPXnK3YY13Sfr2I+GAhdPwTHqT2Uz17
/eGSxA1oQJ3lrYg/hZGKsmAV8sTUoKoJc0MBa4zkEYstakA92naYmJj0Tjo+8DgaL8JwfUINiRTk
4tTtOlOB2Y4mHgmxpg7XqU2W7/uJPxQ18ZnIMGStMQkhe84ucVgKkDHc6+E5kYr5Y5qEippVpPlV
dCRzRa3WP7WiDIPdTIt+AzBC/kwkDJ1OBSYp9pMRSovKRA+5dY5G1M3ahXye2LoUaD9f+5WoNXT8
GbZwrDvzo874Wxdy7U0Qy6s/BCYNIE+lyGN6Wurq4FGsvvGIakdTo3D6P3d/1l/lXd9+ffXcoD/e
hr/eeP9xk/5fclda3ED/eot3rlhtorf8hxv5+i2/3Y4A+0yZ7Z2uAxEyRfW6j/sV8ycoEPsMiduN
q5GOv8ju6vfxgAwjmVR2ZgQ07H+ZAfx+N5IDKiqIfyztChq1uJH+0niAu+0PzFJdkTg6JgQyG0YL
3N9P0M6pQiChirDTIkxtpzhdkwshQw384yhBBZWgXq5VHFMNYTpHcdDjuz+cq39yR/4yffjhAFSY
6NcVATsfhyFx4v64HEygp8pYoYLhSIUHoesFux9k+l9qCZ6uLZgZVAu+JbXvkpOGjxqEktBa3or7
nr6PIKz7WdPrx2Kh3krqDpz4rEz3MmXZGhDJqY0+tT0EC70L/vzQf+a9cj+ZgKwZ4uiSoamSxGL6
x0NvoLgYFECLo+twmDaLmEho5pMaFDE6X+N5aeQh961ZkHhPIaatbaXMUrZfZrkLnT8/mCuL8YfT
SJNAkQmIJRjWQoj507EImdXljTzjeNA0lANROUg6TuWrQ7auMrIfsjKikpCixJrojIv1X8xa5lpV
TeZLdCtU6zpr0n5qFTQLnsooZhaDzZXkPWsczM5WlyEjtggnwnsKLMc3JPXqPs6KtQJzOI4hWXlF
LwYzZJt4V2nVuPgy2kiM9jgIEF9OEVYoNaF1AJlhmpp/E059zQD46bwxFeO2hL6vXc/eT5ffuKaZ
LvXwYBotZkAcY5GJQINRSGZKPmL7aioLq6MYqqNwLtTFUq9QOFRsDFQqPbxFITp1Xq/mgu4pUm4S
i5E2Sf/455/uPztMTrAu8+lyjDw4f7zUTOQsCYKNweFOwswN0n+4E9sq8+tBJC1ClJteYoFnh71J
V0GOT/XK1iOY2SWjMxXXZvY6gl0VECuNydCtUyb538TQKz89W3VFNwgjNzRTFangGXn+eIxc5pDv
KrlyrEqL2pu8UVBGpHFfMclaiJlytRqKQzFaauIZ2O8bRzdzIvwEEz9GOdTjwIY+NXcrEpz3DuIi
GKg5m/aNlr+nYJrIL5kzkiC1vjERwmtsu8pGEMBzEkYregsqI9Ub9LQYb9pJC2mHy/I1RGXopgcj
1HKNNEcDixsRcGb0764j+efr6FptUTGjuOVw5Z+rGmPN5XIZEEOPUVqnDvdKNGAhF9lBTGJBW4n8
QKwjE5gbb1pk8Sk2R2ZPfRuFZIHpJbxBbG/GvzksTCA/HZfByqooIhcPhGQEcD99KI3VT4OpsvNR
2yo3tlI1NdsJf3zqWlPVlO+pXLBHMcKkJMao6Lf0x6rUS68l0tKbZ6sUQ9xR44yUqyaXbxwFn51S
+4jAeLpfFOvZKjVlm4fJlDBBHKTY6QucDF1LrKfVl5OdlHCWDbm8SSR16OxE7vHBmkUfKGKbejjg
xPtqLD8RkBBqaOQPebTiV21bhrnisqSegMiKzvvEcKmZvEU0nEpS+7vaUCa/zZfvEb+aDc3gdcac
mblyUdX7SWjxexW1SqxkG+eosdpi35rEJ5mCKPpl068ZSXJR/Jm1wspMrOF4uVQNEzXKDIJRSBrt
aC15Ryo85Dn6G+SvzfMt/mItiBRR3az1XN+hwLrr1hohP1cEkLV0Papz3gClDMvML6KmDupZN9+E
Jie1K1JitmWJ5MptqL+ylO46BUq7Qed3s1QolAnwKHdzg6hzjAyipeZeMhiLaDTT3BwhylOjY47N
DOFuxR1nA64st7m0RAH9epqpidG6QPcoOUHt3NaV/GCFTXYj4yMBrdNK9kJDzGmBtAlJSTqtYDy3
hMW+tqOKU6IQQTkhwelXhuaTPmk7ugbDF/G1zWfRU/DOnWcq0E66fM7PgtkTPQDE466O+9dERscq
DuWXMiMt9KwGrac7Z53CUByx/EWQ2vRdbKV6dea1HzUHaEv63fWd8dmADT9bKkng7RyaXzXay57O
E8RyvY+Fk5rqSYC8mLpDBgmzBZ5UbuKqmmxNLPei1gH7Y8qN+JXPwYOppbiriLTCTefYsGk9Jpep
76dttLbhVqng2wUIidrTCGYRB6/eomazxkAfp2qrdKbOeBInrIxP5ZE86CACNHUNjyLAC8bCLsog
wiA1z9VgGOMSux85uCtOfVZ9bawe6mb8oE3VkiSsle2biX75nd0GI8cBmLEP8pA8WyyoECRzBN0T
lQ39Q6JE36wyWoIhxlCY4GqCElL3T4IBSYqHeYKRWaTvhzxPoG096ul0Nq1BZJwokayLA/kK/MwA
3HAnZWXnZ7NutNsYI3IwoFvGtJU8R4wi7sy+RfqAfPGdhTXbTKrcvMZI186YiBhjilhQURKNJFkm
13RnpAMZC+x9k0JNnRdDz7zYBHYnAgtpbXTj8oOWjIyc2oi1HGsNG40MDV7RDNlhyZr1GBGJS5S5
mDlgSI+5xkTYAj+xIQmATdJVvJ/Moho00/Bei+uAYIErFsmBPO8Ql7b+aHbYCAtc85AmzsU0vvSD
OvqzaLbkL5ox9lOqZOya0vRSrVmC8TIMwT5n0gWRcXwb0W+kTTKVqEuXMmgL+MDdFLf3c6OJnVsY
2A0pas78LnlMYZFtMmPEVl+OgrGNEiW6zw1jfh8FPX3uF3zTtNXo/BVGXZ2WESqvlPX8Z45bRtTh
0n5KVQakFBxP+YJPb9wsAoIOTtKyAb+FtqHPQ+QHStnmD9k6I/RPi5tZ0Jd3a6UhC1P3vVC1L6tp
JrShikBmeyvmdwXKz9Mgp+P3nDQgGFclrQ5Em1sBPNJ405kIFLEeXB3EGdgal0jW0gl5zj0U3foJ
jmJ4VoW+ui2kYkKWjK00IUvOidfrSZg5jx/EwK5boyhoPolsVxCKSIU3A0RzIphX16eHugSRBOpR
Ui1wXLKQIMcYAQ17XdOXj3JGkHSGPcrWDCBeStXpG9BD2Y6cvDepD8dL2c/pTuvqOejqzPDx6WWn
dtZFr56YXwxl2z2GZR0e8qmVt4uZolAMx/7c5F12A65rtie+moQRgJRZMeJpHOcFy0qeB1En5Q4V
2PSUgKw4ZW2BhFSPKpJMw7zT4X5nSXNjAkm1k3bqEZ7STv7CwIVKoWbrn2ZFctI7NhJs/OFbUkPx
f8unJfplyfp4LMyyJE1bb88YSwuwv6bJ1h/5etQsj6AvS1er8A4RM6g/IxWzfBVfNrljDXyfIQyn
CodUqlyNqAgwmSNdIpApRw1f2C0Gx3aLdhi/hoS2lmhRa0y2KPnFx4aN2QGJon6ooOjgYyJuEaYh
LBsGKIPXaomxkXBsf7TG+JVg19uGiP13VPwLOpKR/xghK5odShMDmSsVsIO/ZEMkqrys61t/bk3M
D7NEoFoJf1boFAvMSoHSUUWqiODn6vKpbbT0w0NXlFKgITHGLaHJfj/Xw3bNKtyZVuF3poG4Flyt
9KXVqHmNRS7PoRq1AUXo/DIP9XqqQ2k4JVq0oItNuq1eT1DYmzoTnTKv5z0wiuWGnlmzGftGJQDm
KgBOdFI+izF6wGr8NK6WhZEyYlh99TkdkAGLSL1yVFpmku1pUZM+zHUStOlU7tSSQTZBrkLmELdI
sqEsf9W6Ot0JkBx99bq2mFcPvElCw70mKYxHGEzpwTTLks9Yprrjzs73KzOYzmlb/F0Ak/GfhcrC
MGpVvaXShMdeW8RTUmXGy6wUEPGbUEo8JQxx3oezKpHwxkaokUbznvlo+9hEovIsTHDE8CWm05fE
xvRMG9pk+F4MKESxGyDGMNc3vAZ3hYlroeYhNBu9dRdmc/s6jHl0N2KH/57WKvuKsB1ckoTQbp2Z
2MbswhxiVQcdI6tNBHvSmsxb/KW1ndTxJ8bkeAsIveUIwbwliVW7VRsTn3v9zGR4FAv4EJ5VWVIn
m5RkAjsD5Wwri9jcVVhN2FmoVBezaipBOqNtVcaZlC+I3tGFOXFFl1jLkk+J3sVeljvCykHuaB81
sJu7UBl7ZghTuDxOYy1csP/ECIRWskDtms7584rhEcN4kd2NitY8NVWyaJwV8zOmhWi65tUbwore
MfsoxeWsVXXHVruold1CmumNAGOK/mGJj8XhxsJZbnHX+8O8xIcCN9TtAIUGXJm4fA4EMKI4L5ZW
RincGC9yhDPVFiWCNm3KP/NBlUID5KvCxBjvLT9SQRDc+5ZQzPMuhlNhPmoVyFwpHyyemGSTcLfj
G1ItFu22IF2e7biFsQx7H+mPc9VYlzGplwV7KUzbeNNEI49z3OG1voHLtJy5OjLcrCRMT37a6DDd
J8w+mi8nOgtOJJvVZuh660GCJvwpA0XbjGz2vqNGp1gdpqI/zsManYsVg7c5DnjKW2KtcACLhOk6
saEDaCMSFP8lsxMnlhiCiT0ev1TB6Y9jDtKVHMaH2pDEjZikVuSkc6IizhLVcGHmCymFK0TVg1BI
gPVhLIsPKOIZ27TpoJKlQn3j8uSpXuDDGbMnGWX4oLdmN/iiua61Q6R4NcGfkGDWGYRByj5u3vyz
nxTzIb/aHuep5YWhQOojr1kJbyGPrRwIe4g2LjWN6D6b1fBNXM2rixrCIm7mfK6YzTfmw5RkUxkM
DCZfyqxFZzYLSt8HkrVYrYshFne7mMQGJM++dYv8nooQbVsijKgKDADGDpaN7CQMsYKBBWyThklZ
jmFFTi2GSoptahJm+IUNV0QsXUjWXB81AOtDzlTrNALwzJ3r4zp3limZph2DefNBApilBUxCNGkv
DEMtONmQWelrCXfqwK1cCjtRFIY+oDwY1iBdtEr22GUX2Kjits33EFd6xofTBCdwaEMRzkpmQjeY
6S6zjApcr3JJjgi1e6NVDkIRAQBIeUUTKNQtyV4RC+NRM+hvAPPgEyUGetAm32hMiuNyKuDlh5ht
qMrF3LiotZSclmnKPUzHfFo5k2ZoShkCeI3c+aMwzOYLRkKCTMPBVLxSL/Xbap13kR7rZ0zD6Gwh
2rzJsVR0dg+Sp7BTaBCCM9VAUKt4ioMxyuY7LWx5NBS6FKHMUq2nemDiZFZ6U3jVvMCHGCLlbWbx
PhHZMH5b9CJVbiOh2six2rPkxS1stRRYLXO0FthAkOk9SQdLjDsNH/ywaD6Hruj+rI4oAoVOgKyB
RavovD/vyyDF/rF9ZGgKum7FoOuh0btUr8OOP2QQNRl2WaZwjJ6b2sKGgEvYSiLUfeBz68AqUpTQ
+SpAOC2HVH8b01URnX7KW+bfI74QB+Zr1N9UcKdUD48lThrGx1rvTZpMzMSa9MPLIM85oo1sKvbi
EtUGV8eIYLXi8ldtXZBBtY5ik++mPFeFgKUFLi9jX9gZItHf2G/7viFigNQrzUmKHIHCn5+E/9Sc
QrxEa5umI9edRgLN9ST98SSUZEqL7KHtFd7YB5L4AngxLt+vZTKiC4cyOaJSS5coHij4eaBndgZR
rnd63GlHnEYpVFMy020lUedfLQv/cuLzv9k7j91Kkizb/kqj5x4wN9eDnlwtyUstJg4ySLrW2r+o
+zvqx97ySEUyMiMqC2igGnizQkVGXGVuduycvdf+rknLm0NWpdJNx85NKM6nNycKm0FqQdVXJUV4
45F/ac9KMTpQuZIiaQ+dZ4frGBFFsKzH0ADAEBctJAK94G724y9q6sG+79FatpBwIFFT8XZoG3/q
NXq5lH7YtgmXrCEHTwnj0EH/4plkuMFbNn6yOKdZ1ueXY2pH11DDQ6CJT59cT52qCwKRzNxBf6qV
Pr+tzQqEcW06Tz/+YH/6Sg4CNnPSpHEt/bgAEg+4X+YNCX0TzL3B4IhdkfhknTmtvv32Un/LgvJP
KAj/clL8YQj87zFfkhoL4a/nS1dP2X/wif/xP1Me5wk54dcgf30/bPr293+3otAjpmNkCgJgVTjl
v82aCOM0KWPRBbISpO4IfqNfZ03qF5NIW9WhUTg1CcX0R79OfhVmTTQRDP6a821eS8qa8XfGTZPj
5d2itFiJhLGZho3hBa4Wd+uPSyXWZQ9sr0Frp3NPr/OtAAnezztd24g4KI+Ry9USC2c45jMrblwu
pSxxRH0+qmRfaWEtR1ZyI3qvOMHu9NR57Q3j41DQDfYcO7vGZV7Ln+xwny00NPQYk6mCqGYcYyYJ
iB/fNfOTAX/wQ2vkEbYxQBknDLtDOK+jKrzAsYaT2W7TC9QVNEBpqHrnsW0Wb8y7tKMWa/pOo6Vx
q9DxPEf5Y3GrLmyV/CZYdJRDbffQJnl6zQ8NTT8R40AuR2CSOGUzObIDQHIlukCurG1+2aV9vzIa
rX0OQU5Cl3fhTPutDgG7xCg4ZJLEyYZMeDGWxItYY1SB0PLG6s2A/j/Pgwx/WawY8yavlJ8NgT52
m21hMYRi3YFIJnXANu1po3h3EuD+tik8+J4QHjPDPPMbpuyEY+tLaQFcVVV0/H9/P/jLh/2D4OOH
xrV/w21BReNrIsj40d5weMpr/9Po+fe/9suWYIsvjOMYzCAI5irCiOu3LcFyvkwDASY1BmIMEyPa
71sCM2Yed51JHmnScprs/L4l8EcGRz1nKX+gcrT8vf3g2/n7xymlyEmqwuT78+CtYh49IZ6UtVRV
rKw0hWa9He0YM2/TvOtmEBsfUthL+qA+9OxKdDHx7Pb51miZ8TJBhFWiZQ8wa/ZV0j+YmXc/ZEur
iXa2fPSHChd9cwEjG3+Qmry5yXityOHeH7vrWg2pT5yRTnFFrGINQMNjvjivNP8MF/e2B5KYlaG/
cmCWNh2mdkAIaxIlcBVYabTIofV0yvAEgGLmg09Dl2EexhzLhwpBbIzfHMpZNKQHTHePca1ucp2+
2Khey8oEOKO6EYMvKFe1Ma/D9jIt20tPLe/9yvza1/oDY+TXxvFRcXKNo29xxyAb0qVYNLWN0k6B
kTBMmNEeF3JjnYf2txRuaH7+VV/wLqaeT9VOwVhhhxEoeMpi9RpIhboYjPKVwd9lnLkq4QjLFIvr
THEuZI89wR7pxWRJdhwcKhT0gUzjUmvWSd9csbuegTXCxgF5ks6B95Iz0p/pYlz4uromNIg8VdpI
0TgqCxfiuoxhK/JvzEr10ughVuJLBjpo1hf2yDgQIqmjROrWjIiTFZZ/A5oOkZvzMG1zS1eC2bXK
szQQ9rKHDE0s2xAth2GoN4hCN94AbqUX9bU11h2wSdnWc6TcOCassVoj1+kBc9XBpmBYIdqkWQwO
7awRvc1Lb8OEDbWvfl8QcwbaZen1EJ5hhmsLOtnzOBcnp0LQDHYNlXLslXN7mMTpVhztCAMpNjqY
T5g5kflGlNASkIDzL3hs/7kN7c/LoH/Hncxiz/nrAucsaD7UMwy1fhfPqKbzZbpc0VP6tkVNQ+Vf
xTPTH9FSQWHBuYMC4932RZrYF8eYGkNsYBgXzPcljep8UQ2UM4JahKk/R9bfKWgk7+1dQWNYjuCd
TWGcJh0xhlWfboCjEZNq78AbQeeMmY/0gtJf9hoS0NHGteCOVnFWB26KvU8O0B8b5jeztJTqGj0O
fh1ASmHBrWj0Dh0jyZYYqKR7GSLdMpGO5je+KDqQJDZDsLwS/vM4JtHx/5+h9bB9+a///PUMRS3x
18tv/0S2RxC9r6j/+Gu/ltX2FzSzEDrpcU2iSUld88sqtOwv1DqCE+wXI847k44mv0gdBReMJNRV
HKV/lNXovhA/UiFxWRJcTDnkfxOVnn45G7mZ/PUVV/t4sfz9DDU+lVuuFQKeqKY5JZmiTDpAKCgV
yLM2fo5aBiPSXLf6hAgkNzywtoE6RXOBYo+uCjrpM0+96LyBIKrWLJeucJ88CZXQgka8SO2IopYQ
kzUUE3iWidz3cYZ+IZHw19L7yJQrx7mogYUBvDlYarlmVHg96szwolGfFfEJF00/g43nI4E8x1Ew
LGkAzdEiYIoFE+G/9CZEZ8Nq+P+qmyhMvxaJtiWnKFwgXckOfK1ncJwOdQgQNbFLiEYgcXm5YuVp
1h4UPBMo7qSL0DNDZpK8GCPBuR8DMcJPgCayelXK/NKJu7Vbk6WSRwWnZLDvuvquhdpG7vmm8F8s
J4DeLeRSQCIegaLU4b3rw7tO1mNq33c+JCKrD+4C9bzQDIbMTftkuMhtRHZT6vLFIEgJ3J+8UMW4
HEgcc7IqvI5gRR1LIxK7HqIRuE9lWXlAKp0UO4o91I+g+sU2qDN1OcjuNsmNsxFJw840jfzeGsAS
90nYrusEmXwb4ibm3kS4XImUHtANFZBpmMz4PBOrcm/LZeiW/lpaBVMHdazs09ipxVljsgPxHV4n
EfJVPdRXAfH0+4aR8+uAWO4mUWRwY2ZjyCRJMHqLJ5QylCni0lb/W3vM/5ljTefu+tfbyvwpec5e
vA8n2/Q3ftlR8NJ9QXsp8U/YVObW7xuKKuQXwqC5G5PxjBpuMgT+dk/XuahPtj8V/Tadtj/2Ew5C
dUJQGP/SkfapZWbZtAMk+nEV/QOSLt7kx1ucU1TJSNOxYUxvVPu+iJuFY4HdDXqZrLiklmde6+Gk
BsSyikxGAwM10e27L+vXTe4/0iaBRJrWFTv19CJ/3Au+vQmN3jUtCcyPaNY/vYnUzoNaCft6M9nF
OoZQMdGjYanDfxnYM3LcZpcdRLBnwKXxQIhGJzYJcW/ZvKzTAKwWvLofvyX7Wzf3/XtisxYIcm1E
luz6OubKD9dbx/B6GmBQpzJIX3ggQrszZ3nOrAADfZHc913jnRquBOwoMbIlchHo1xOfiOay12WZ
bwen7wpIm9LqVpGiVAEDg9TQnzqj8N4MdZorSMKV4ZbVnkVYhlkq/lyv+/EexnVzKFGVfe3ygPZx
quf0OWpNS+1N7dnBJfkBMt6odVYVR0xDhB8pNfqsoSLEiHL6VdckPnI8m+xQLCTjQk8611sGca/5
XIVQkC/Js1dMrmCZbPFD+UW4CdTCPhMOfeuZ0xFyCJHd7r09sadmss6Mvk1XJB9wUWFqiQdbjkpe
QLyQ6osF3BA/GDwzPlI5VMGSgBYa8OxoWgGdB9AjKeFIY1dt76TF3DbqWGWGTu7NvB6i7gU5q42v
m9mUp2Vk0kiAQy6kOijOM1yiJEPXZdRg+k+yeyxmrbtwKg6PuYFf6ZFMJ4f5ZZThJ0dQwBxD8Xze
jwEoz1lzTwP1qici38rC5ORIIH8xLy/s/kkxCC+DhZROlPMuTjU+A2MEjKMAwfCD6RhZaUk5IPeJ
YH4eq1YntVaty2ATmXafH0JNTfJllVsTGNwo9W2hN2NxqgoDFoTDNg2pJ+6AkbrN8Eqibq2v+6EX
dylxjhONv0PR6Hqu2NalkiWHbvD0h64cW6a6bVsedL2MCHJJGfK09AJv08r161XpKuHF6Lba11In
QGBQ4pC4F60jM9mPfAI0nVKoc2iJgryu3lLOAkck+rwPXVnxw4xGsUoJN15mcM75/ntpkqdTEzlq
8B7ifesmAIkyfmhEmGbOERbWiaQs7dXxuZkmVKDR8G/N9YYXZbotGwI0rO46x0fLpxausjbQJJRI
q1CjLzqTKExyRcL0mgKdkb7jAoee2b0FNL9m+YGCUwCC69dA/D15CIaUkXUZRxqmT3xaIFha3Ld7
O08ZPGZdiPm+VnKUjGHRI5VJEuRulTeiEzR7GtFObEIkBRk8vDV6OR7GyCzixYBf1loKIoWzKaCk
JRiwSRxthfewxH6L+QxmDpFghxrnqHHRyxbYt96jip+r+WCXvN/MuGOWBsJb+Ld5Eq8sxvps4hZ6
gd5fNkZeP9G0vAobCcxWbCkFn/PBaLfaOIojRpivNXolsyRiWpfHyCq5Jfd07Wym0DCg3kDMYyWk
7F/2ZlKuCBOZiQwxkwsha2bwTAURXlgneRF5fyysiZ6F380IdmNd4aC2jrk6zBF8xAsz6S+suj2E
Vr0LXPU6KzGRIW9OdTHnfVD06NFKQ+fFGLyZQzbN/TxY+MG1cKrLJgISwlCqh2F4IAJ0l+UddrbU
xaKptyA41S5T32qmN/e2KPZS5RPA790Y2Y6wXH44Ogqeqiy7dqHXjIep7w6OSbKdFeoLLUU3jXRA
v7Y9F2K4kaywLs0TVFyI1i0cuqjs72x6HcsUNufcJ/s4Kso9LLV4AWntwm+VSzHhh5UCZgv4z8xG
kk1wOunvCUSxsO8fy0R9JQUxxx3K1NEfjDuSY4/Yfc6txG1mBVkC6zhrIrjEdCtIFZg4z/p5Ku+N
LqbZq27GbFiVkSpeRu+NgC1vPuhpRVKlvcNv0IM9lmG4Z75eHZuYxce0LrhVnZwUZuMMbf5KQbS1
aMKswc2b0yJxRsIXpVmBHvcRZzNh3+J7JTmr4txIquKi8pMbt9QujCrdeVb5hP185xES/eYiLiUy
JhgfXIyKc1MPSC9NVI0Ee5BsFaPAtWYkzrL0tEug7cSWm4zm2uEKC2y5iEHFKj3SHrQTay+ASqw5
BKoxwVkI9LVEA0YrRLpzJnZvHhS5haUPl4yGVwgq+nmugringU9ubq41W6cfziulp/tjJZBanYs8
GO+6ELIm5YLNtnLQNHmrmsmVy44901jIdj9q/C4eeBsAtk/jiPYqD8+lniorf/hqo6HznRWC3KNT
1ZDa82FduQ7XAVfL6k0X1tiunKpAR6Puw0zCA/SJDMjd80o22CMRErXPk217bpWBNgeudqMk/rpq
07PGyYZHFCtiSZtHO6SYwpepaMtbF3SI3oBtbeYe9MZZpsLsFAJe3xiTTYYGWqG9pXJpKB4cwtYt
+wJ7Dm5i3TzkmneIKZuLiowzf8THK8pdJFG1WPqDJvpDFekjwbIhZpUxhZpFKCvRyJPQswk3iq/c
kA1JsIl3PjReuBt1514FELcOZNnRnPRAPIqoylfK4BQXIsBWVee6BNYX1OkhhLdjEB40Zwtb95l1
48rIPxrCPEgtY7IgaB9opJbWWgK0kf/OC0Z9nRMYtS4yCSU87C8LHdcn71wpmaRU12leo37gd9Vm
me3G1/CT53no3TPDpi8bPCTS37at3TC1hIoOxb7gdAcdhd4eDLdpNvKiF9UJcVXE6IKeiEaynaWt
G+JqtfLWMfGgqIE6Yy7hL0u1XRcSYjD4eBhV2C+EB/HV8YFi3w6mGLZNUW2Yag37VqlunMyGmDU6
i6pHSJriYI4VNT+ViPvnbjfuAVyiteQGV+XUprOA816Y/THEcxftE+bOENCMa9UKSRA2seCXOvTF
0ApeBsvbkyXE7H3s1uhQkXjoWAQkGx0K0WCe+1ayBn2Bwd0hGY/bdCqPckAyDdcRtESZjN2yIHZy
pVem+pUPeG6WCWHTmhw5y42bVPMaShf7rVAgTA1aI8Wc0OVdRJAMaAgy9Mx0P+Rip4YVcyFTOacc
s+5kNLzKrtyXReOu0aQeXazdpz5rsPF3I3DgOj0FRl58dWwEuX3sntuxAWinJJnTsOZ2Vd5WilyN
fk+6vec4B2jQa406dJ61zYbDq5y3Dsk2CAVX1YBdx0jfqipe9Na90NuDaiK6smKsQhDCYAIvtKgE
2Ztfkxe8VUOTqBHSmGhrPWHOiE6IF06wJ0O5KPOOtQbhvAvFy6B2S937ipz7YIX+skuanYkYLuX4
ItUFiWyYvgxGMqxrVV93wCR56MddlajnOdGE9+lEU8IKtLDytCIJTCrIxGqm+b731Og2AQSKsRUo
8fao+o0dChkor95S0TnNuyS6sXzbuBqqSqcM5d58S4gyWk1JcKfLnl2Er0qVaSQGKLEbruokCC/Q
o/o512/FZZbnhTVndKRpa71qKGXjrACqZLQWBAP4xMW1mSX2Q0iD4MHIIq/Cx05ubVl3yhu2c4m7
u+KJl04A/qBBCWHNqHciHR1xaPQEywNen9lxYKNhgYNJvRXh24eNUI33dpon97bZcw3QlO4BFViI
rCWLn81axK/49vqbguAwLiDEZdKoj8eD1mkJWvih1I8C+ynKLIj8DdqZsGNrRN1H4KiwIWY5taU/
eY5C5W7jck/n5mhCyK4VxD7BWDmUmMQ7N+tB6/Jtmjno5Ema1IhmroGNzxRw30uLrzY/plYa87xY
vvQAX4DewIxRFVcR+THlytJToPOF2xcgWkaoX4JX4Hi14IF5ug23zy4RzaHLF9s0VKLzoXVKouMJ
BQLiGsfKWeKQkryqbW7M67Gp+6s8F85NW2PAmhMHas0l41e5H+wCW1SnoAyet5rCB4JDytfZe1Lb
UsEG+Ca8GgIEvooOagC59FAJG7vgRiPs+uREAygPHhZPzqtIsS+CBpP8KnUzuDDELNFHUcTAnkGJ
hNzXUFh3pOCwlsn/Ge/0zEWFJAheelXTHLIpyP/mYkqIBU5GEVgTY4MCl8iGxNNmat738RytUgM/
z++VqzLWnl1fSw4ic5wFWrot/AIMZbmlNKfYoEnFk97g76cOIP1LkF86F6UdPjfEQFbzIjG7dT0Q
Uz7aNs03q+ub5ow7iclOBWPHXQajEQFWV7tILvRIVcINou2OMY+MunBeQerJF42nD2da45LJ2qXd
wP00KnV1mVAMPxeO0UDvK4eQhI9Qi29TieNnptJZBL6d1ED3zLqiO6eZU0q1jcQk2biq6T4kxFeT
ANsFtPpGm/DhSKfEnnfB2JSrgPBXwnwDGo525qJGi9OIaAPR6VwaiK0w7jscp9bSDR1y1CLZtMcq
btN0QVq2KWZdLRLsSC7xKUsNLMZ4j9PAuIIm1IpFnCKQmxM+BP/L8TEcbZS26KFiUy5dI/72r4rQ
hNvWd8aDn6ulP1faLGm3HupY1JxlU7wWgR2Ayq8S97HU2oFnW/XKt9jqpnC1IGsfg3SAbUJvOH5g
hwprMO2IuuZRLHTOMr+nOmkNu/jaMnF79WJmqvNS69j3HN8HF10kupriXiuddNmSNEI+aueBgvH8
oHhiyjVcO0iiUaLi9uGE9SIjPQHJ5hI8Ejs8UxrMuqXd1vDnLZQ+eGAqur9DbRa3RmiW3coGv/3E
3CsiOKJonT36fBqLIsbtAhLHFA+8/gj3v0PP/ZNmydR6ft8qwRlL4xvjs6li8kcg9rFVomFVaZGF
VhuD+OMtZGh2B1pba/amn3nv6Ih9/1KOiS4DJQjD7E/G047k2UYSA7gJ+U8WhlpHc0s2P1O5ff8q
JLaC8KcphZkLp+3HDxR22BuTcsw3XqkRWi5LsDo2O8yPe0wfBRR4JtVJYUP1SOfLEvKzgELRIiMv
bSXfoNhBjQzWBPddRiD1qAf6TcD14RpubH/+41f9k88G547Ppll4BOE2ffxsMcUCYJw23Ywm1zpR
stRYdGnw9PdfxkT2gW9dRTepfRqVkQWN3I2w1k3gJ1hAZRoeG6OPDj9+lT/5CvHzshxs3WQq9627
+U6DokQody1ycjeN7Xfk2yTDtemq7XZAkUlAK/FgQnGj3Y9f9PvlbmAGZ9pjajbX+28Tmncv6thF
xsE6VBupWDzSlM4zv2LUMXZ6vfzxS02OzY9PlmFAdkM6hbFTRen18ccyQt3l/jLdhWIlezWjkP4T
EShQsirdUS5a4jEpZFMf76Ikbmjx41f/fqnoqHtoy6KrZLalfloqKlFUtcLRuBFjHOxCp6cXEqA0
/xdexRa2xgOt4zf69LAVY4+juSDlZShJg7Wx9ntOlPz9jwKTAU2XyUsg7/r0UTzuSU0YpOwbfcrV
nVbqHXazv78y2DWYNBMlgdxNdT5thHXVF4OllRVCf52uR1Ib54RQdCSsBdHmx9/adz1zNl0Udkwq
NZYIO++nTxRYUU5as19N05yymxVBRmco7AZ1Zpt5faXoiktGjZWZNz408WLW04t6IQMzJMqI+0aB
t5SIhp9sad+vV35DRhkTxpCrmvrptxxhD2uBFVQbjrxnm+SuuJ3cgvZXAh9eVY27bKIUP9lp1D99
UZu1w5kC5N/69KKySdTcaKxyk/O4rnQvx5mLHWhHqIW/68NKXpSVHS0l6nfCNwB9OXk87kF+yXMN
7fwOm2M+D6yiOwOORsdeJiQZU2J1qwIIzE+e6GkJfH6iYdGgjOS4tO3PUJo+pldlVDzRjtTh4Lpe
ep50JYBprXbzo+Pohv+T3+T77Qr1u0QVhhBUZab0aSfGq5pII+hh39SpXKcwDlaqIXIQFkRifVuU
f0uw+8/pWf6vCfQ4K9HU8Yz99RCQUBUaqYfXqn59ry/4/W/+OgyU1hcNZSlhFL8o8eRv8gLmTKCX
0JtiHvpNePDrNFCxv4D+m4Z+aMrBC30T9v0m23VQ+wJ9h0XP+WdrE1b0k6DgRwID/r0PK9RkGmno
LJjJ4kD9w6H68cwJOzMn9Enke7pi6YAhaXBWzLTFolfyfBXmsJCCnC5jHvJQuQTpkBlZ+ncQK6hi
xqYimBejP/Mx13/hRKyunUi6by2yLm4rph8u1ZxbJK28uKVblfj+iam/uwvMjk6jKPFIZk46HlMi
0Jm+OJV/yixr3OipZX41Qzc5axQ67ImuR0tGm/FKNoQ81mBAY8YlF4YGuUD0wdeya0CAA25Trom+
yp4I5XDf3MyHU9Fh38jmBRZxOQtMj/9nwEpcLpNBG8+7YTRfAoRIr9/eS+UCdZqVmuHb4J/jfB77
YrwYDP4XrpXgIrOQQhRVL7atE0f8q3aj6UvXaySdLsTyC2xy49GqrewwYi+eKq7WfxGklsDka1FZ
JAA07rXcjBbCzOwFF1K6kkpREYabjsUxbCdTjR4SBBr2YLlHi7t3GgfycpykiB7N5GvGM/kD3V33
AdIqPim7USj9R3NMjROeXJDTeufuYALK+ah7iAgSI6Wp53lEx3j8iPYQALvMs34HJTQBvZ2mxZ0q
aVArlXSv656KEZNaIDii8Y/N1LYJV64ookuj7SJtJpNWv3XbxD9x54xpPxI1gqJb76u7nPHZY5gL
QljZcE9+31bXquoqpKVE3gYNn7ONWi9duhTJW8wk7s6qejmXjTmNk8ZHw+z0l2AI0WUMgVadk/m5
miTvDyi+CP7DNbUaGr07B8EHZJmM+GBW2MlJF5n/YuPB3aqikw8EOUSnvm/ch66JNKjwAz4az4oB
aqpi2HtEdRuq2tI8M/yzntnBcUzb7J6+g7gvfH+4CbzEPAlMvLOSWceZHulg+EZY/g3Iy6Vtde28
AfG6JHVdIeU+wTuu2PZaj4dyC+6Sixq5O0unL9sbknXOgzCvFkNL9CtkUO0JkzGkQd+lydlW2rip
Kp4HAtNAfhXRZP13k/zBdJDGiFgZjkauYv+LGu9xtJVuTQurncuaZ1NqpAPWYxkdG82LEKOXwUWs
ju5uIJ8NqUgdrHXfYW5iaNGiMBtj79FZXldJZR9jx1cgQqRi0cX8e21npVemm+UUlo04+RyvJ18a
yjJhFr9I9ZJMUrQ0IHCHo0Z39C120v7MrAewF8KyXlwzGNbmNJiG+SkIUQmiY4wkDs+dpt/GA0UC
yUhmTLQqIaK04kv8eeBlGy7tsG42vlf1Z4XKY6q6bY9TvWsIB28rOioYqHEl2tI9ovqxzpqIYAM2
x+4YmH67U3qVIGW7ia5cV8/2aDLIi865ilwLX2b33mD5Vz6RhRcMYap9aYKcH7TU20F6y2+y0g2B
qbldvWtKQqjywFKOkSaqo4Gv/hYChIosuS4Imi318ZRxkT81Y9xgphzTyyJq1U3cRObGY5/ZJq5Q
V31OkLIhChMZEVwR0/fcG23IVTqmerSg6df9pC6UH4v2b9v3hPdCT05J5NiTfO29LD93jUpNfchT
AFzj20z37CkSaiQezQbvQePV3ZteY4KW0IwNIVvt/ZQ7yF29bu6NMOjWgVK3azeP5R0Zgmd5J/J5
qZjyKgmt8F5QNO+1iBzNMM3HbW8UKeHMuQt/k9Cv9bvz8/RLVfReF8Id7sNZhDgF+hHlLeYWcITg
A6cP++6qpUtC3Fotz/dN3w53JPWyawZQp9/6cWwe/ek7LKuiB4nx7dudvudh+sZJKFJX/vQr5CV0
ggBZ3QZrXnop8UscdBgOp6gPxQnf4UAiAclrs6FQxdrxjKCiluZnlyhPtgr2vJ1OVCBktGmBjNNS
qaZFg0K92gfTQkKi4l+p0+IqpmVGuc6Ko/jO9s20DL2BBckG1uwqte6OMhpBgkwLl4hi5ThMHA7S
lTdVUFsnBgE05wK2lxenkGzMMmdDzDy5SHtVLAwza2gADkfUf2Lp5pG/SLM58d/bsEpXZeZtDYI2
eaK9MNg2wjp3CsJG9in7vjMAKTZj0r0fI9INRqQPNJk4V0CohZehdl8O4PDzN2j1Sv+IeW9m1qSi
j1C5j4mPbv0ppQOtpcs+2crsPOyf6dXiPD3TwAwgEUiHexU5XOOoC6LXgjunbRFOz3oOVbj9+SEN
MaQq/VNvrkqPybpTrmrrGs8trNlzA8CrQMxTNO2zHy0Ddx4awZb8M7zdqdxbVnXpPedEMQHWju61
bmEnq3Z8UOK7oUGYfoow8eYEqSQr1/lqy83wbLFkuuC8cbhPHgeQEQHXnpjobLcIVhrfcawxM5Uk
hd3BYl20ZKRWcTc3BnKWoLPMSHLdBhCpZgWpfWnaniUkkoRwctoCTIEVLCNQ4V6KuJ/Uc8k56E89
AAzjpurjx7YcfWtC4SDIIpLKAkSP4HLi13ea6eZLlFJ8dbZ6UNqEGGBlQC/RMUUEjcQY3JDIXywG
9qN+Rg9qVUcOuNuBe52b9veO0R6aeFxU1Fq1B1gzY6HbgX50QJWHjNONQIGP8WASukfHV3sbu+5e
pPJrPIgFVc+LBGpMUOp10ufLpkxviiDf9EW170oxS+ps1+Eahv3u3qsMjdLsLNa5XFYB5Fyhe/gM
iIklko1+zqZPrkZvNaZ7XX8eG3U5Dh3MBvq609gPmWSjutoMU2qJfQGYpTGCaujwUUumIkO5HJPA
YC9nVGoU5cayJ/SNG2rLGuP/mbDdU0lKGMmkZyLr1wC6D+HoPEfVsOzSIp43g7Lp8OSjtLDkEvPC
FYohcq6fw2TXW09Vxs+izwf7WbOuRQkpiggX7ZB1qzb8mmn0U4lPt+heDyEZSOFREqkNddly/SXy
DwZO3nlKnhFZ7+g0Fkmy6BJ1wdwmVu5GWBakAC5q/K1deJFnZHOuRB5sZfngaHs3fjRS/c6Af6e4
k2zsrBIPnpgVhU0xm+wt98rQ0llPz5L+fFLtAoAMtdUgECja9ryhJVwg08gVbOjaNvT2gfbgD6fS
Wcs7H4Kz11pbrAorQewoI0nC9kAo8pTwpIQpnf670UE/os2lAmZYhYQSLpsCZHT5YnlbPT6SokI6
i4229gmh9NwIX2x9Pb7mJSctaPse+z7kbQJC5CmW4zEvzngCjQo3hvPoRHtJnkRKwHx3VZLzSbm5
keGlnUQHDYEGmQDkdRczLP8zXzIqhe/s50vSzyhEUF3xWDHXCMoV8cAWnf6h32p1Rsw6vTNECo66
AlhFYna1tLS7PD7TjQTbyxsh1vyhAp3v0YNhPtJUzrqpbd+hLtZ4v8Cq6gt4dYuWZTKhv4OwmdnF
ziYbySD1KYiffe/aKE+ON+xD9b4swZ7QpFaSNzoBSIWoe8OtjNNl3TaLcYxutXJk7rcM8n6hxv5F
MxTLoNgVLx4iGM/fo35TKnWTOmc6WMr4Op2YWvmmRCipuuqMUdkdHA2HgIIarkFPSa60G6h4M81C
UvOgIgQJDWU7CHtDMvFSJbCYCYvevTGvmRG6kCMIS4ul9J+K8FHUS4ITf9KG4HL4/dHKPQ/F1eT1
NCmvPx6tcJxzT1OzeN9nEyIkLLt4oeN+QErmFCoT9YyBB1PTOj2HB5TAQLBE+1gEJNYaoufmoSXH
WijDLq8DiovMpbM8ByceIbGgElC+FQXDVB9EU6VgyZrsbUg6e5EMPHejYp+bsZqd1yj2N3Va6dA2
RLfQJmFHVYbDumwx+BPX2+5zhlGLyAsv2KNRXgWskakq9hkWd/UqsJx9QWY3Sp/dIC7zeA9Bcku7
nitIgjUperWy5yxfZtoSE9pNFpF1bqXEoHFI7Dy1P6Q+bigPPKUrYBn0VbvRoHi30t/EOZPPaqzX
iZlObo1m7M4EzKHVmF9bzoBC8NwTRyVpjma2NIdHW7sPywuls7fgFmZ6DvNAUxeqfayTSyzTey63
rzJZOtptLL2NiIg5NPJmGXFLJPpd+tcN4rRiT3TlmSRFUMOFplftosHRbo54l5R43JrI51ZtelPz
61i1Ny7rYWe7F4jAXpDXaLpywgGe+PU2M9yL1LrhxuPPTXUpR/KkWnONXG6TCCaPRb0HsHGlVhrU
AmQ6fkVA5nUG/6Id3UcftJ7WX6rFmzneWszDIkfOmVrPAzJOftKh+tTLpMyzcSvSScfNTOfjOzDt
KIwyLo2i3eNxoHQYxdzI40NZNo/UQuMxIvwTfT5MCwx6NMCFpS8kPfiVl1MA/m+1sP5cu/7BhvqX
vbB/Q+MW1st31fnEO/+VY35GpM1//efVE9rtV2Xzj/+J//Hf6YcO17e/+Ut3SwE6PhmuGAcCP9Yw
mv7e3lJUHTOptOgKg/9lcGXyR7/1txDIY7XB4IXTVJP0Ktmtfutv6ZhQbcZI9KJojnGf+RvdrU9y
d5O2DTM3GL5TGuP/o+68luNGlnX9KucFMAFvbtuy6URSZMvcIGRG8CgUPPD05yuJaw4b1LBD+8S+
WOtiVsyIIoAyWVmZv/FVf+o06s1jMVLGQ+MVMQ+QQWhZqJNzDmV5UXMXAkLrOJX4GmFqjJhqTD7T
f7UMWo5bBDvj2PqzlU/ZXkk2cMNBElpV3NzFbc104Yn5AakHfjFIveKeTdO/TyuA08ieTiL5pvWN
38Y74RQ9LhLN7ATNxdgQDQjUnghLjeN+NpH+qgPvTHdNrYAXxWrVLqE7qavumkkxGAei09ECbJoH
Xk/BRLSpOc7rquikeZm1XoyzVDv1CpkV13Bj19QBQRYj8oFGz11a5mOwc0CyePdGFPn6ufc6rfi7
jlpcNgKsdI10KAsBK+nltdC0uIlooLrq0snFhKlMZ4/X6DB1brOVtMp8HBldc9bBp+hZKY/jAPjo
kBlB4vlro09DlJItaL2zh8097qob253g8RRG7n0wuOyNPTzfNIntdd0DhiAdNhQn4c8jzf9PDDmJ
NP9FLlrwWZS88VvBRlkfNP/n4stXUXxJTorp//m7z8V0G6kLnS3NpZoKAcon/xTTbecvmnC04OgH
WfTPWbrPwca2/iIAOfhm0ZrWVUj5J9bwR/gA8RtRJ4ex94eldBVLXrR62DrgIZTrKzI5gfnqVJuC
rEYoWK+f3FDuHZwCChtznMbdCFxT+cu7jFtJKqYzDX7jZ+tv+WC0P5DogdUPWEptnxdVEyIwEtGt
1T5V8bStyYxaGzxBkG01JQiko/aoDQ049rm/kZHscfEjrRYN6KfCclAldPZY5WwaGxoZ93UzLj4j
MLaNuSmWZv+Q1oBq024TwagYZHU3iK9G4ewnhIBckPNFnj2K6mvsNztEnq5tMW+bwn1Mp/4mcKHq
UYvaZiN5TukC4B73Vup+8mgDrDhVHvVW91aW1LkzDunX2AZn1WDCCQtkspMvVuR0yMT7j1GRY6lQ
faLP9gTr92DJdpMnyfe4DFdZHN279fhAbzxD27MK1mnt38J2e4RJ86B+JXqIh35QrEFtOGQ1Fqco
iZLpklfRtNtQutmMLYOVNbvOdTZjp12mpr1p6bBtAXBeI5P8DR3Y+lAO5UWppd/jmHp4lg0YlA/V
Rwjm28qaP48T6NoGmdcdbjc7c+638JefdFvcwSuhMGNBPQdVfNshyApJONsgFrABSAGJSAI0ypvL
CsBRaRfXhq9tgR6u7WTa5m53pjUeqCi+WC6m7umEVSiqLqCQ0+VCqwE3N0Orn3S/2eijcxU7zS6Q
01Ymzv0UclO13OGdmSaPwP+v4iDf2jWejbl3m/T9po2r91Xr7eQ0hmhYNR+jfDzmLeMlqn2MwbYZ
tpt0Drex0W+cxL7wCpNstdonYXCYJGjlQuS3pSvvRDgeC5Caccy0p+41SnwfjbDbWEOIP894JUvk
vQZKdWp2ZlaxEOmmpu2yHo3uQXfUAkeqLIEgxXHar/Pc2Wexu7Hj/LPnx6ssd65lQ6m+14rPA1p7
RQeY2cDPqpuqT7lTX859hgGUc0H5/D5wi7vC9K7TnCTfGt9VkhsdAt4AFa/wmnqKE3GBHsFTX0c7
o0UMLizuPLbJGNu3GNIBhxxvehSyyFXdoriLKt41Ltc5cEtpsEKMdmflxcEvu0sW6HVMmf5FyPxN
9dRQ7clXEwtXkOBHemG5zmJi+6yuCwywmqdaDx4rN3hM9Rx7EZ+WSf2x1suK+9r4LhmdbdWmN+0A
vr4WD2G/F3hyhs74LsVLqZbpdeIHW11Eu4oLi1mZNxV8O9D6d26oPaL6v0ly77qa5aGz3I2eU6XT
jBEgszw4iOLZHqqqY3mACrNuvWHbIHccEgkbisaxZe9L9lvqTVdJBvrcFfswry9DNMstdKTDGLx8
79qom6UbWQ5HgJCbqrN4oxH+UrF1mw6mLHqNk9hbEcEKTchJN3d9168lStbaqIa+uqPXcjE53U0V
9OuxctnD2dYjCom2XLdVcxNZ/bvC6jZpg7moN16Z9Uwfp9mlxnBTBLTNq5jsxijWskYUqIMiI1C8
kUfb7d8BB70Q2XfsdlazU660EYFJ/xtENFzztEsm4bJrqovGEXcpxlgY37iHyiLyh9rd2zO+uNP/
NI40QVtRLlfdYvwDTndy6uEU5uCL8cRY36iSkhEhYT5h92RTG5LTu2BwLvwwus+98K7y0L9Nq32r
dRttZBhZHFUpPtkpN1QbMdgYi9ZqdnezBRvJthWoZd0M2a2PzAa49A+NXx5giAJMTr6pXWKybyPC
fo2sYzgFB9qZt3Xw7A31rwz407rFr2+0aCFZ2KuYUBiXLYHclIhTz+1TnAJisXjmYCL7UVM6HcP0
TGw0fhcboaUCgsL1g4x1uYU0AIDVwFFqi/bSKcQOVPHGaqs1LIJWOk+hN1xNvcNdVaxHuls6/YqV
0YcoX4bl9u3pdZf7GYSU+mC07QBo2IDPTqfXcrII2ng/PA2uWKFUedACtCHVoSpL97r33TWA6Sul
WF579kVfVRcDujOVg/M0+0nPuo0r3Nu0tW5bdE2I15f09a6x0PtIU5KsPbqSRFSzL+nAdzd4Rd45
ZgDpoP5gz9FVL511mZjwyPsHt+Uz8UD4UHTpraWNR1DN17V0d1EafS8KucfYbwP+50bPHZgEyd8N
p7bpju/ADV9JUiBklt9nE8w7GVGonjzZULydjlhmUXMPq09RYd3b/MBKy4nzpvbYQHSBvHpV5cVw
ZpLVinl5/lmkgGiO6BaXHIjYhlpxL9IlaE52EiOz+ORq1kXNKW5hj/dz6v4XgDH/VSUDlW+/AYgR
ZfTlZfZuqp9/LhQYnvUX+FodvRcd+Bq3//+k7hpVoL/ARwWgtShbelgG/ZO7a4bzl/pptF5I7clY
EHT5p1AAfgZUJo5nqMdwrLpc7v+kVHC6LBDPAl8HDNjn8ASTo/9023ixLLwsSZ2Yw/Fp9EVwbcO1
PgRpgQ8J7mEPDnfECxN866MNLCFaiSwQQFTM8TCB8V5LqGaU7WbFPzQ4Sl4M429O9tMQyJuhJoDT
G2Y2ga5CwSIO0LrRo4g27VOox/UmpGi9kq407tDTzXa1Zue7t5/3aiTU85gOhQjC68dfoFARnBv6
eYr6p6gBN5IPFWck3KVztZBT4NGvzzLoNdPoVTf7JY4vpqFphGXcP1Velm1LLQC0UMe+tscGbXjw
O4y5Y4yFrgvy6E3rAX/XZN2dOUNPL228BKVImugut0rQ0SzP02CQALGFguiLo+Zo00VjmhrWTlNO
y9HvPkw1xXjB+XdnSqHf10iEn4lFiwKVer6JuoOlavIoxgRLfKBmQ2mHtzoeyzYYUOwtCpzrRv/O
0lvjVjge1WAnNa8sIEe36Wh/7ChUnJmIV9NNF09FQuqoCv5uqT9/sfDLNtPmJo/aYw2Ckr6+2Wza
2nPPPEUN5P+Luj8/9Oct3MMMjR22zFVGaEoSP+T2KF2rPphJBt057jDyweXgzKMWF2L1LCWFCaKS
j8FEV8nivfyiueoHQ9jThJV842wimm87z3WM9zq1t8sefRqwWFVsfAxa7SM9aXePXnMLaqBMPsDO
NwusinP3THp+Cm349U6c4QYuhZQBAfCdvhOu1hJKUT0cXUv73IH829ZhCTwZ7nmurbhsW+u3d/Hr
AafkCUCWPIb4iP/j6QNN2EK9W+XTUYywVzqcaDaRCUcNfP45K6JXj6JoSImV6iHUb0opixVEYjQ1
VOb6Y65a3UWi+HkBJtaj3Zhnvuq0FMgw8ijwlD5JL3Ug+AanX1VWMq3icOiOGBwXu9ELtMuwc9G6
rh3nQcArRZ+89lYoG1jbPxxP9WTSBsospNqet6iypG0X036oubOie4gWR6dtXCyLd7YzxWce9Srg
8ygQ6lAzKCqpTPT0I8coLpNgNsdjaIfXXpN9NIAirUYPKb64sb6+/V2vFiYP4/xUrqActQzq6cO8
ClAlZm3dMRuVWQDKNVz2U6+5qKCRX8+JVlx1pS82f/xUA+8FhVjiDKdZe/rUmq7rVHqxfpyzIvyK
xPs3GsXJ3kpM2l5dY228SbN+vP1MNWwnIYgEA+CsC5yWj7XsxY7gLey+D6QOsCvCM35ArHHmF1z8
8VPoaJCQoO9DMXKpglv2A90SLAGPbhMHW2oruCBb47Pm0r9ei35mqYuPYdyQwSNbwaDPWcS4cBJW
Xzm9e0wr/4a0HLNqfa231V2edNd9vTWsT/gGr4L0Is6PI6zZVJ8uRoRaQYOt5Hh8+6N/EwFUpoCK
DfkYGtiLzSG5l6GKU7hHv6ZpkWTIhY9wrMvd24/57VeDoueoNHFYpZx7umymzBtQO2jdYxxv8Fwc
8hX4nBv//WBvrXsGwTzIb9gpR98D/JWf4e7/Oua/+8iXD1/sFGF4eVCALzuWwY3dXXveLdiAtz/w
9SNohuHspHSZcbE1F4+A0ViC+UzbDxay/ft8pveMJjJmDrlzjlHyejewSNn45JUGJI6l7aA2AKmO
sy44ysEdIGDSj3Lx/T4Tr1XKv9h0pmca9G1YGWTw9uLcg5FfJ0gfBUff77F7oMjQ/h2hvROuQwCG
YhMKs6HdLWapRO6LPYTa+Icscx3khTGmWMJJ2/7EPTvIV0bowm8Wml1+B9JcJegEGDMa6HYsozUK
s0m7j9FspC6J8AKmV1Y7XSHI0YMtckuseN12k8CfFpuh04R+ESWStdLYLcAdTHmDHz4lpnOB7jfD
7HERotCKCBPHpPrzF9mVQy87mq3BQ8wnF9uqCK11XTXDmRPjVRob0GllhMnbucg4Shv85VNKdMFr
02+C4xQSO7PQAEoQtsIzL6GnD4dY2lN73Q36fJcCp5Vbo8mLM2r8KmKfBiRb3dBo5/Ia9utWK104
XMm06Ai4LTiAvm42po4TmYYPLTyc7I9vKfR66Cr71LINU6evevrJwp5lYdRtdtRBGG68GRSVW2TP
+IB/3fOvB5an8Otd7pcU45XY6MuBNUeD2qTZZMeYkxpZRatydpRJw4ts6J07UCL1VYS/IS2J0USH
IarOBITfPl9dS2HkcQVeFivqybHzGWXiI0yh5LZq+0+aBKGVCJIcFy/5zTCOdHwsoYFcR7nm7XC0
6AirdIvPd3y6ZIjIw/RdfP6YD74Wx256zLGBH3Rtz/FaX3mRLtFBnarHNI4S4PVhet1Z5A2unPML
ORn2mbX1ehOhmkz1jwSaoxUu1WIWwsp2Ko1ZgGYz78cEbWP8UM+Z/v72KRYqcOQ4xKtAzcWLrTrM
EeZsHitKUEre4oU4XlZ6ap7pZv/2KcRbPJ6p1TtLDms+FF7pIMF5dFvNWA1DXCF+6TVnZm6BC/85
c+Ryhu+i+a8yvMWJDNcfZ7ZeT4+TliFnlYnmRnMQLwJEjz58UtzNcTWYq2DCpAUWXHyTA1d8QvFP
/4YslKLohyOIpPCHYrH88PROg1M4eAFiCXM5/TAyzdzbIwyElQORfZvjQPK5CTNjjYQ+igpvr8Pf
7AI+huqj+hp1XT+dGar8ANoowx+LGQWkzmOvjyHFlkYz8MyZgH5iJfq1KM37Cr+dzdsPX8CVnoeS
ziqQFIDpr/oqomhynJHq9FiCWtoydukKQTLjUOs0dbLKSJHSGL2LQXb6TjqDcyv6cHoYQz3ZRVkY
/w/2goPZg8txaqJ1vBgLl8pPMBRlegxy3Ts0eiJ2Q2yX+7c/+nU05zghN/j5HEpsi1y5D7yxbvs5
Oc7+gM9aNuJZH0TFAc2JGQKYM5553m8GmbYVHFfsmin0Uwk5nWLXA3rT63VzDHCCrDynRoPDdFaD
4U6HebTcj0bbf+ztJsJSd0gPRqfryHv0DS6K4hxp81VVhjqMTgZGmulTtIRWdvoycVJ4eTqV7TGy
Tbi0etg2l1yUim0EP23Pqm8+MHDlzo3sIoLaFh2RdTgLk1tGCvUWnOWAmKjOcN9dzLTUmOfM8lpV
MkCELwftS3oaHQZddNtBR9+lQAhjb9P1201Oln9tO2t6DDXzb5jxd2JqH1CFD84UzDyVsL045zkL
VH0FVAAgBwAVy/YxLsN+Wfhh/xFdHO066qr0o9s0SJGFjuWYgOF9egVNDSsF8YnJuYn8XH505WS3
KyOdkTaccngEsuwAHWJuizCRlzs3rhdbeOMOfWNj7Zq76C5GvfFY2LTVV9oUAxx151ysSMH1j2aE
2AB+a0P5KANhALu2nPyuGRrjnnIb1n8JbkNI8lcWgvogMbAyE5H8HCV5/E1woj7mhUitlZybEoVd
rmnTSq8gM69MJ5QPPYLGn0tUBo+TH4zwJjqU9gEQh+CeDDeNv5g6bkJrpHaCKzG65U0t6uhbX1hA
yIlh4qs1T+JRGLH1vfU0y1phQml+tbC0r9f0O+yvRhDJeyiXwDyr0gEsThuHZHZmLV0naM58qwKv
KDDxIjm3ILnRNQmC+hExI4Qsi7RCUB+1D8RDYTemn/SyCH9dYf8X2hf/bbxetVr/vYOxrwXaSl/K
7y+7GOqv/KeJYfxlQ9ulZo0XtIIfkYc8K9Z7Ju0N0nsfiB8CDlzJ/2li+BZAyEXr4xns6KCAz+Zm
P9Hj+Ila+oMOxuKQ5BaHGIGufg+YWrCFKpy8SF+wT5iIKOlwI8dOduam80d4TDaAa6/amFDpEIud
ikQAmM+bwQ8PQ2G58hii51adOaOWtmG8C/wtLujAoAzEJH5mJy/eBdvEtFF1ghtpRq6ZbnPkAdvL
uk0G7Qlhzsq9schIomSDG5DXIWeODUX6Ab1a/7Fs/ASpyLbIxEHzA23aY5tq+fcYvSXz4cX03v2K
Wi8ZZ6+GjCoQMB4qljQEwcMskqR+1L1whEJ8o5k6nmpGgPD4DZK11vABTEQybQojiVIolyY8jd5w
ab9A1vTFhz9/DY/UlVuTWkPLmbMmyc728/ymiLKk/FpbfY+uGIEMmYDCFd6uQ8XHrTd1GVXBVar3
OXKR7Sj8r2+/x/Lco2AOdI2Kkmq2cwLqi/EIU3CfSHcFl0Xmo6aCmFuboW/VcvvWr6okms3Hlso9
yHGJ+/GqBEpfHVLTDUnHsO48kyn/7nUgNTrAG1zaX3iLnq7oEVFmcGGWd1mBzCnvsQ6MJ2hTRQyj
QIxBU9q7aB6yaFwFGj2WceP0NiL5KyND6fIeqXZr+hUZ//U6qAbgxeFHrY0yN2x5ePfctdlop2+U
W1MyjKHlHTqX6/y04VipI+QNI4c8oEFwEA6ZnucTde8AtFH6g+RYw0L87Xn6Kdpz8hqAKg3yEzif
uL9xDp++Rmtpc013ez6AuwAE99mrrSaprx29CRyJnTBOnhHG4tLOkluvS2eo3TH6qtzhJter0MjL
OgBxP3R7dDDpnUSaTutB0wT89B4x5WjamqM2wZTmAHO/xOPoN1uY0AYKcn3ryexLgbuo+kYoZtmX
sLf5Z4vsc+tv3v7S5RJASciig4FdBqhpnUrS4ks1J6XklgwhVD88SYHRFXk/4efuNBlvWZBlaMit
gWpUf5b3OVwrmA4y9zACRntLW5t13fLBb7/WYhmQEpIc/7yQUnswOBNOx79yLHRxkDLeFW3aZjt8
GmV1qRlzhFl1HLm3Y8zuReETS/k9CgFldG5nLOqEvAA4U5oEJhLuFhFsMSzOEA6eAAC7MzRp4BDr
zzkmJBOSL7Y56PkN0qBNi+GcyX/2MrpucZRV+qop89Q5tIXRDUgJFAnAOwLflG5yfZw/0QUE9P32
SC3uEVACKJ0gE0a9Flgu6eLpSHl+3ogmnFq4G5rr79CFRVAdPbSmuUFbLn9felU/ntmkrxYNPAT0
tWgSoUrDPWlp6dbm1qh5Q9ztOjHr/m2vz4n7FKaZ5ryDbTjMOwZARO+ROrXlhVeXYX4ja8fG2NQs
EGs+s1gWvngEU4oXNsL7NONceM3eIo8PMWvKBitvdsiyBe980fXGtjOgqB7mYjQ4/Ma4v3eruYap
E0tjjUVrd48efuOukbuaP3ELCN2/Ay11b8yG8vDWhkmVkUtmlr2KB7JcVOc9p0RDMGm1Pzub1MtT
XqPsAnwazOhSrsmYEJHF9QI3AIxh+/sMyrIXrjHjtvbOPLbmcZ5QWX/XV3Mifgx9jVU0PkrO328v
o+X1UL0Gu58VTx2IJuOym2m3tq5J9vkOo4Lkcsws474b6PKs06iXOKsm0eAZ25wGUHWdJy2wI8eu
I8zRx3Ac94UE5fsjrwE9n6vvLiBjP2eXLoxO1kcRUlXTT1d4HNhdSuGi2nFd7btLarsDXOFcApnG
EbkqNprTTtY+l3HZrSkHIHnQOk4S7fLUBqVsoy8JiLGIpuo9vgKZ824Eq5C9Y2XDFn17FH++y4tz
Q40iAQveDemmB/R38a4drO/JQy1hVzVe8QQN1YMAixYD0q8GLm2XhWF0m5Bs1ehWczg4a8tFF/HC
rDppfPAmC10QCtjFGv3qYdjR9I133mAon9MQrKRtyxkF/THVmgMNMO9LNrnJeDkWVf8weLoMQBhD
kV9FtK0uE/hHcMn7atTSG6rbEV2AGufH90DeEMZzK5sneCX+2lsjteb2y9tDoW7wi5HwkVrjf/yD
Taki/IsENSJ/qSsf4DMq91NyD+wcFdW8raVzZzF58oCsZnLt6Vrx9D94MMUsykiqkLW8Pre+iIoe
js2uLXFu2QROA1kgcCNg4wXmmZd2omMRkSMe0J4hCiySXTX5gGxYqop1ZVPHOv1kD25naM5ExSKe
nRF9B8f7gEQJyqIF4JNPHkrJ5gZGcGagyWF6MxBnVPnPHOi/GXdVNuDjqWcr3M/pSwgrj2wN295d
nuiy2SGhYHRrzTFSAXAR64n7ijL0JrOy6Fwt+3dPBmlExYxU8jWQ1MBfcPD9qt3B0ezcncT3IPzR
sKfXSTO4kUBjxMAXAlGx+tx5tOiBqZHnggecUzVoQBEsDgCRZV05TkGDcnNX6JvIbUZ1/zGCy7rq
kJLWtdRAP9Y0xS4yvDBH0lzDAYjDMmyuhI4w8JlT+XdjgX4iGtU2TRu6c6ezkDaiKsp4aIgDonSu
gcVUf+d+EVxLU9Oqv/t6dC9nXA7OlVKXeRPUT12niQKaT5FulifhXJV6VTuchHQ1Bh+3itJ/rCuz
eRwqiRtCBr8kX9dYVc0rNEu0dPv23lteS5kIhTEkL2ADAHpaMmWS2Uhqc66aXTa1eaBcECWGSJkH
IsZO52xt6JlOnzE1KwdvBd/R3gnUWK/E0M7DpUUcete3FUYNISYFzcqYmt7dvf2Kr2dGDQ+NXzo+
NLmXb9jVflchTs0bJsk0bjJ8R6aPM3SNQxDgRf5RQ4AJRV0fvOHbD/7d2HBVN4BaEx+oYCzWhF1g
cBBMc72rrEE+dlEbT5uUzYSHhUFFDmZKOX7IgtbCED3N3SsQReU1Pu/mvV64c4fSD2Km8TVK2VTI
uj70zxxev8nqApXS8Wbku9xPF4dXFffzjLCV3LUIg3zrrRhddGcqM5wNzEJ314ljpshi2eaDNRkp
qgl+2a8xbJnlmaF6HUgDdRcBOaxcniiDnu4es83AWkPZ3EVoNmms5YLSHurhpnYocVlLNtMAZR4x
p7QZoJxDNNqmth5ZD2dmjELU4gwjo7RBQWB1yGpZhpWgSuHbB5rcdbTPi43MOmvepj1i56shwC9p
4zVh/1VIOk4oXPfhpxIft3A35Xl5k43enO5Z8+UTWhdedy7kqTE4PV8DBcnFo5xqMQ3wRciLBdTR
wpnljmzEtbZIXuXXqGzXt1LXoytSi+Kpa9PySRM+fumO1sKziFKn3FNfLv6uEzklZ2LeQjeSRI0L
E7BABVCh9KQvgw/NAlEhACR3/tBY9WpoRP0UBo2N04gBl2Q1j0hjdLmbfMUbaLwJZ7fI12i0cn0v
qRf7pHDIo+56gjNmc6CxuOGVKX7OmUDeekbnfNd1ZhCee+9XpwcHJVgwNdOKyLisDpnT3KScByDN
kOrDaMQr8B95QlGuiDfE0sl7aMexGr+3Fgo1X+oh9eO70qrG+pOTGS2GrYWlTcPqzOJ7/Vbk4Vhz
glNjU+KTeboJ7KqsNMstkl2jC4F+zdjkHfdszZR+8s4M8ci+7LpGw1BBm8gLj7mYvf5hHrrQdbZe
gS9duxttuxTv334xU8Wpk5WnuiVUr4jvSLIGyxIN5klzT4Mw3DpaWVfWyuJGR+XTivpMcUa83rEv
hDnhFrzqvbHIvuAPOFA9mNB8gwFYOfynVK+oaKSZnt3y90bnojJap72ukmGwLycEFWtnFWpjOl7Y
QYMPArg6yaNk449acebQenUiKLQaittoPQISZjedDvSEgA/FWz3Yzj6/foeFjy6utLZEwDDzhzpB
5Ci0QvR3vFmU59AHy1PBZgwB5wEfJcyQMOiLUyFEC9simNDirOSYBu9GLMcZrGDQRv4v5Y4ltPVI
p6ofPydWb3vwrjkO8JKacIB65wIuaj8NP2tGqdVQc4rtfmCdoIeoimRdkovRX2t4vuvphV61gHX3
tMU6ZLLNjNh9HMtRpD8sD3zZY6SL2fmUSs5jpdHYu+8bG4NInxfQJf6QBjg4M3xfzMg74nJTReV8
tCaeIDZBlttMTTOnQRhsixQ5CTZ31vJr15kNCBnLASQ++JGhELqsdnreyTzY610Ke3UzTXVGcYt4
qR4dOjPC5Bu/lGHjbwovUIvJ4F7VBdskyNXSiWnNTdsq9lVNbEztiGKhFUZNk6DWhbAmKooGlNjx
oeg9dxjhCev99Lkrmqn9YAhExMpL26W4RBBHgIdfNequDK192Gs4560j0PuFuyKS43MyxKbkMwpZ
WupyGcNkxbwkQz9KbDoAj/xZlbmNe1s7WBLw37jeGRDDCtQ250Nmt7MX7TwGe8zfaYXrDta9BtjF
1PepbCeqbZVrh2EqV6DVUd5lfhJudleDZrLD7nQDmqi4fX7bRCrU3m6eR48aXDp2DgK3WF4MeHvM
nZvMx3Ci1IKByRwbiJKleIWwO8NaGHwyyygfxBXWR9QYnSTo0cIMHRp52S7qUiPqLg3RWSy8mKoo
Qz9aqc6Y65qdMrAxmgXYGdK45ov7uE3nIyWDhh2eYUP0I4jSlHmqnve+GGImPWuKgiEJsT1iTp7/
TUCVZoC8ZCr4etekyXjEPSJ3HvzGyudjX5V1exug5vvDpTXQPOX+PFRfkr7EFKgyxqLTVlwlEYuE
+znHdrdKhiBmLrsMV6B2PcYAQxB8CEvviy0dqd0bU6IqmOhJq9mqu4xIbuSl7jy5JoXXXYXj1bDp
ynjqjq6Jt4/Y5L/enNb/JL4oZYgJM640I+W4r8wBdQSYfroBvzbFE7SaNsaIbV+LA5uu4rTdRhSO
Vr4fSQy7gzkJrIM5TKpimg0RVJRL1GCDNr8xRYCuVwgrrJlWRZHn4mpqDRcLoh4yXHPXO2nvImyZ
6C1CMRFqLuO17LUWlXQqf7OExxk4Wr+PasciKsRAx7BK8EtOlsdhKmpxNGoDtTVll6pDoE7aDNsU
z5yF9XkWmnrllL1E0jsK2NjzOgXdjzcHlyW+cechhM3Wgj7n9A96jvMgp7Ujs/lY+S2o/vUw56wD
Ex42P2ZLFg+VGhtzo+rON5KZJZibbK1qZ9hJVEEndjEA15CGDkTyMFehOkKS0oVgl4ZRy2LznKxk
sTlhr/4v68eS4Wy0IEt//NplVturv2RzeWbfIsCW9sl7IIAGbhkUG6vsCyLhMe8J3WhirxBi1KQn
dlirsCZq1iq+uFb60dDCWl4Es233n3tCn1Vv4kHkwUVqj0n4UPa4FlwUGSfegOgeVJO/9bFPHdYR
Wq+86oi2SfojopGANl+StW5vounRq9NuiHyFKUipId4H2N4kx8pEPGNvSIrGPq4aVBgxxLPElL4n
AvbBg4FaLn/iZdacpgrHaYrrUHIHkuvneZqdinbMip/WCe1IcnPg//rgJEZ9vMfAyRiCm25qJf2/
3K66bx5mL92HOosSD3sHa6Ax2ORTOeroeYlqLrfGUHX48kasoe+iNqR2Y9R1mZU72oZ+fd82QZ5e
uNXoxjryLZ0Y1003a1fYU0R9rFywrOICuHcV3NaUXellhWHWpts617RBQ40pCaOjHdUmLxziQcys
/NoSVugwUc89DcavNLWVUZrR+JTMiKwjehvDAcXlDSYqkz203YxLUSBb/iUUker5dJGnjkq/943p
qvWSOvsCwFAtw7HspHOIssaZ+l0YakXw0EobuAKSqNPInFKlV32NAYg6A1o4CILl6xCXGSUxVs8t
JF3Xk+La6vokuWbBlvJQj7WBQTCaJjP1uUH4/iXsCJ8NbQ8pXd917CYqxlVNa3LMWZxFGuy2wG5y
qqi/DjaSC3w/93EFxw0WEHix+C6XYzhgTd6o8/o5V7KRPSNcP5/lWZ6GJJilNqh9FE+Txe9n76sO
0fPxCxNaJQrPh4QZOhFbszZslS79SrycFp1PpBlLqE6YMreg4zjSOqH2hD4b6ixOZaIO1XJo1PlZ
hlHCdOVtiL/TerA9tfWfTz1hmUnYrenvhon5n16dq8UqbnruWKMuN5WD6a11Rh2PUOdXkygvh5+/
uTXVjgogzvArI2dSjScEhzXGMs11khjEZCN+lVPmzNO6dlO2rOPGcRM9oPA55/VTqoVSc9eDngm5
iw2RIR5c2w2Qjq30tYhoa//KS+mPj3xwHQ1BOW0a9qBvXeL4HHEOtq0EY7YbNVvwFzxaBpwh+GHR
9FrrYaNyCuPX0Zd5hVo35DVq6yWl7WrjtscxTkWgX0/wYC/aDrwKig660vVVByi+XlmGDiouhxE3
Q1eo46mQjivbJ1QNtCo/1nWnglUQJpqefo6VOVAGdAYLvgj1UYzJBCJ+DmqQtYE5p+nD4nD6Vi1z
S2B5luybcqSusxOWwtTcIq5qMOl6FqivIKPOGciKJW1fVHpvzcadKfOiTr/MpbRq411UOhlDIZLe
0cFLAs7ht5eAf3Ryv2SVQI1RI1XGnnp+nIe0QxPNbWR+fE4LDNSI268VJmjdE6QSi81o46uqCtU5
V9K1XbQqDCcx5tu8dGWrnNBSCIl27cY2dOZbBGM59pNO4HB70U5uxnQ85x6JWQt+Xhq2+sgiDsiI
3w9wo/uH2pcRk9kHBTolrBX1C8O66Hhfp+sEmwg0gTaSWq2CpjFdOuoEDGFjTmhagVoVjl6q5mUi
LfVqz7/CK0h2xaGuWsGrOVbT8pNT3CDetNdkLPg1GH2CtNsIK5V1fyN+rWdcb9XURYGudtEzIKSK
C5fXsgqLPMBK+p+PAw3Br8wofdAucaQo0x91E9fS3JDhR7OnVoj6zDSv22beDGmHTVeeR02CDJ6e
ZDqKM4hBRbfk/SI5er1Wlx+DOPTl/yXvPJbzRrY8/yodvUcFEh6L7ogB8Fl6K5EbhChR8CaR8G80
zzEvNj+IqntVdft2Ty06YiZmpaDIjwBhMs85f/fu+hwPr9Bat/qD76q2/my1pQ6uL3NsKrGr0auu
HY9iRroW2VVpY57YWVSeUQ7UU3zKU11CY52rbIXjkkrGnE2QKeJ0brH6W5dPsm7Mqo6GLl3Rm2O0
YlCGjZI7Y16lfUHbERS+3fzQqCzaOOx4oL20fJqTxeCfCs0FBpoL3JmBGKAiRmMWyGGs5p2cAZn8
YIEwssioKHmgbvm9NqOLtMf651vWp2OPGjg1cBgLuDaFKy770Wvy9t6DlIONsk9Ck93fWH4xe8Oh
HZtYsNhlGOkIwcCqPxa+2o6vJ8TH5TuJkI2vrFK0GDIUS1FhyW0QgXHTqjHDT3KWvafWs4efc22C
x6+piTWr6gpcdaW1WlLswQbjhT2yzpscK7FG59xSWcNMIBpjXgXoT2WmtdZddXO9LXwTj/e24uUN
G3j8UTX/XLLbDD0BdRT7Z8lK7DjbGg+cQ/zYrvdIG/miVGsTQ13FSiYCt1+/rB7yivxDHH+KMrED
FFG2/yk3Co87Ow2li8fm4OPvslz1opycwNZcvaxCobV2q4eem02998lbSRwLnSzuFC67icjsK8Me
tnK1arqtbTM/Nrl8Zp8pQyNfFv4E2HPbj9R6YhH8TPS51pcRUOzWlNGAKJaMj97U7urtBy2F8+4F
NmO8vXkNz3O+hQZtqT0Prc+WzoNCMUlCF+1JjsH+dpVKPnMx4AC0HW9hLALhz9w6XcNKtt3bYVkb
sshfjLiZ9wx+4zzD6vzHcgEJo2ZHGNp2W/Up/OJOzCEev3baXeLTbvTZPX0ilOrAwfe87sJCZFu/
0rnjtrQTAL7VmLlXbRuw6yW8qaxXLit7Otk48bzGi+OUPUYQxY+aNK62y/KTL0EAAX+HmXjbgudN
g8ueoaCMr89+O2CaszPqdiOLoIJv63FfDFbeFUfHwWbKO+Ct1uLJMhBKc2f2pjS41wOXjVWDp8bW
48JgXxUtMXm/b+O1Q6QBDvM2fh5cl482RlMqEXjIOsRGR53yCPkDIepZ2fTV5ykL19Rf+ZTZQOI6
Gh/LckbdSoP0UTj3+NYx99LMjZBTIxlhPas+lrw+LX3qmZ+ba9xqGQcuPE0r0Q4lFROVzZJ45Rlu
PyqfrCfPvYnMRd9KBcPDeYo+6qNcT+Jqawcb0JqtoViwZgGvN7dRg0DezE7nDVuewtFTYiu0dGms
XQMzXvPTi6ld4sV4XTRC4teDzQWep4gnxPMfdEv2TRLVqF2S9yFRffzgj4ssjmuWavGKPaA2mmRW
8/xURDVuWp4QAUYruiMjusJ7Z0ygP8omlvNrOpkbDypNuI0HqxozUtDHBKeNNi6qacuIMNdD0vbm
ivdot0rtoBrfnrMzmg0hs6grGhxdZ5lr+osRV6LeGWNqZBrDZX9KFJKsQXV4iE/F0NxnlVydPMhK
M/OOzL21jI1sXRZCCZrZ+kJ47WyctLqX+VveGwI0YW3cQ23OvqzPfbmOzmntR218qEDk4psxybb3
UtVJzkWfJQXe93jFq9tHaOvhUGZBWXHoWcqitY9Lw4rVR6oiFsmM2CatOLvaWrP4oIu5r2tmZFw5
ikek3wrvpUwX5aWdSrW+/ey4flbZlAFb1fMxJPjoVzQz3jZc7OfpKhO/pYB3TZr3OnKbAQJdmLa1
y0OpPhr1hL+3iT6e//mjhjI+3qp5WRk3TkyPeDwyyJfFl4/+oojXrdT8Wef+fCVce9zKaqlXWxWu
mb3UXxgbtG9yXDIXhMXa7jsGPV47LaHtorY2AgMuEI5ik+HxhEVpP/4sR7bSmnTBbbVQxdrllz0j
svymMbyUtI6K2JHq7I6rQ8r4kszbksFMd+uDNBoEDu9b7czLXzRVvDUzBO3S4MpCSErQQRCqCRWA
O9xEMBdi3pkiG0TynXWpZOla20WQviTnjBAxurKpfOSVclIHV2dcFbAYt2GKnGKchqdrbmA7XSdF
4+FZm+nmSiZzj5QILXeWzOodkcKg3qklBjziPCnz5yz3dR5D1S19/tbnmkAI2rtwewr2C6ezBiLr
9a2fypZp4z2tNZqV13aqtvEXNuet855DIcnyQ6yqkZ+zFn1bBPVk3tbvph11wVP+Y3jkguU3HdQp
GI6YeGvtdjlqOesspB0VA7URxml8MSqvc657M952glkYNbfq5xrGG+cxnkjVaFLhZEKSHboUdowL
sLA7PG9uJVAkN8z52IcG3aw4nfKjnO90c+s24sXdli9frNSitmbwUpDnoipryyH+MdoytqETl70p
tmegEDZjEGcyBqc7LDYRpxNDU681Lmu72R4+JAsN9xtbNLRCgaEgsBMe7bRKcTCQvUaGs2sS/hI5
NnKb+jz/JA8yBC59Zh7VwsPTrKLE9ckY/KL1o+VjBlDpNRMTjKtoojU58/7ENSI3h5zSfulPXo/W
A2v1jIk7RMvWuXaz1uCyeSU11mNiiWF8/Lmn4lv2Y3g6QfRcCCCK2+UtthIphp0JmWu7aMkycK0n
cBH+bEru7TLFhK+yMms6b3kT8FFFrkVrbrtmJwzcTHe5aTEMDl0Nt3hW66wTSLVVMZcDsQe+GZO+
Cjxfr9PFzzEAYOxWaTCAKFgcup+zPOawVA49JqksIj+bRdylFS1FNTgVGZy0ld5sR5kcZx7gflyc
5eBKc/Qok5clZjnplL1lqUKCYSJ2zIx24r6IHo83PPFJHEyMoBjz7R+U+JwTwzxpWzXPUEpAK8FD
9TZ3SPBIpcCvMiLun4mA2b7Q0tqmBSDDYKx6GS4fEzW811zzkuvetNek/ibm+5qViU7tJeb12kqN
acxDVEHTbHz6Ac/8JWnB/48uqAi2XChbv2BZ/2C5vLmg/stDmhVN/6X+VYHwt8/+3QUVSaqAl+cC
zPxipUSIKd7JcBsA8XmbLBOs6O8uqJtqRwcc+xAoAMj+FCHgggpdEi4OoZqMSRm+/xUfJcP7I/Tr
Mrq2LIvfR7AY1Mt/MFJyAP+aBK7+E9TUT9ZinPFBvMs78bWsyirKbfNCeOANhCcYReyis2ze8Wp5
iDHhGUz7SlRk++bKuCQTPVvTe0qAfYIDG8HFB7vMnqlQnFC2c7534vxojzmDDjblUJGHAoHhgb32
zp/qZ+k5J1di0t7YF7UXPy6kngaVoxFGspoRZE3FhKd5H4ukDvK8LdEx+o9mLh6ILGQKrDE23MrD
rdnEwu+7mLyboTcvZ8M94fLyCOb5qHv+TcxIrvayoxxKUkm1YzdXL1WVvxGsXYez2eBvycgkRM3w
3hnalk3kMMObwASsGisfOyNgS4+NM8hHH47N8trUJM+mc/FCQVsy0a9adtjsDTH8A34T7DkCY0Ub
lfc0jjmC5ObZm2iu2sG7sfhfhdM/URP9vaa0Yy4Uy6L7rAQUw9SXFiaHxt6y4qPf8qtUhxn8ZE0P
yA5WdJ3GmdyY78bU3JeCq6JBJQjYe/2QNJ6KvnOQodfoe1xnOOeuZzcsmP6Cio+HMa/uDBcHVCmr
cF7kM5/FbNNzjzDO+bWkzJckcHKR+W+MM66xRqxovWc/9HIpw4rZQF5y6vAZNvCmKgP2c/r8BL5w
2XEnViWf82T9NJnxbtE10gT0CwaPzRabdq8hW2VTywNvtggsozQPatXdQ/R61P3hWrMfrWl5V613
myXZSy3QqSpVvydSkiDt7XMfZnvsbVQ40iZ0D2Ki46JCKcucrK0SUlKrcv8458snPzcvCf9+tYfk
tslcgAIWbtvUvg+pOgByPySACwHDUkJnlJbt7MU/WhoDoFaWzNtibWfn8p6oq6NgCxxL+cw+fbLd
5hnLg7t4Ha4Wo74XjZeFU1M9x+vyYPhlEmna+pCVzDqSxoyAH6kOFtLaMWv0mVJhzDoa9ufR68rA
iGOyBjhOal36TDKDWNVtxIz/vRDcYWJwtLS4G/2YIDgrdM30GHPnB9m9j15xLDyx8/Lqij6TWxB7
d7M11gyxux1sEgxXRzC7rj+Mrjw4Ulym/ZaFRvVu5j4h2ln+gnvFgdMLZnv5bgh1GHF0IUEbcJfB
pMpf4lZ/nZjpe5OBI0F5JxYC06epNAm99h/lZH2l3v7a+/ap7Qka59QmG1WQrn0vUusMqnhqNS6O
NYlLy0/fFt1+hNGHK2OVRCvwfKkXR99s79nJH3SpHe28Oi4eT4VmpW+p1t7rxvyKiPH7WGs3kzTP
8LEu8mV9zTHqLOzldaqr97k1LiYbp8VfFvTbDxbCr3qjP9GYf66Nto1T80ZNR/PzRzAfQUlmJ9O8
PtVeoUexbD/ngmhBr86jqk2+TnN9iavnfo3ry6RXn/NqJPvkv+KY/ckf6+MsbB9DdXjUCEs30/5f
ya+VL4GAuk7nLKoWJCDWgrawj8B2O1DOSxDsByzpXyuRXNC2npvOvDOS7DuM1Q9uw1+qBv6pAyKi
nK8Ak8yR0/7f/+lPbcf624+RfPnz2Nvu+ocvdnWf9cvd8I7r87sayv53pd32k/+n3/wZkfC4tEQk
fG2GGmn7/XtCNsqv+/UmAPjnIsOg6dX0pYav/P7jlE7f/u1ft098bO4GXohIlTAfMBA8bSLD3yWG
wv/NxwAQLjCb+6bU4ju/5ykI9zcMqTZiN9XARpL/++5OH/AbqdUb9Qm/FzRu9l+zSfywSfqFYAMV
iVoGSQccXjRIxp/94iavT1j8MfqyuxXn/M7sVPHGkuIWAXPKSQflKUCPXPTA3o226I3j4wKuGJZO
bZ5lDJS1RUSNoM2PEi6CfpVVGrRwP5nAIEaMKOwdkYrE7CVDUgBE9yBULOyj6p/cGYuAk0km0Cfa
TaKqnXXp4ytmE+UXfcIRhHigVPi0t6P3xTTZiHH8H25jqF1f3NxMdzBqi88EKdh7Z0KLLDEmeWGB
s2uW5urN96csXOeM6SAC8GtwmuxzTOsTuCiVIVv55ieNDILXTBEeZLHl33ZlRrKUEP3O0iET0Uiy
AmNlnN56hIxm4cItzVBdaVrIXStaxhGLFgyDhj55buVNV2lxFZWySe6GOfEuKj+zD4xp5mu476Qp
QpOCjzoodyfS0bwWU48Poidn5xv06RffSBgfAxLgn96JW8V8Gon0FDd77FHqHb4cTRNYg5wPa19U
+DHLWJx1e+jHgNrfu1FunL0xiydszC0f7bZOT3U6J49+0lIQadJLjqYzebtlybynbNT5XFepfGd7
8ffOa1+qrijChZicgFu7Jd5hGTwtpJ6aKeu35iBuqZK2eHLMaY8PTJQ2FuJBc03Eng5Vi1KntvdN
PMiLvs2qAzdMi1ZTqaeil+ImjcUVE5OnDCfcoF+8zo+MOUtQnHTxRZX0KHUaYki/dWNKxllXrkdh
kvdBVlOZXjkwlIbAcDDqdXO3hHjgWFWI+LK9UWqczwggYIOVUEpp9/30NMSdFuA8oj34DjNIXwkr
EuSw4pGMSbWfkjwq0W6EAxvOOS6NPsi9cdmbhUHodeZzPHXtJPMaDCZq8bnID4mLR4QyFzfyRvOq
7lYM4wp/ufRBWshJMi/0NN6cnRagWdUZByCE5Co2pvaxzt3qOiaE49tqrYzHFzVUp7LPRqwHlmy3
+R09O1gk3YORtaH0vfSrAjWIiAnJD3Xd2FHPrOJaOoIHUDPIIZqzWzS06qQQUoaphtlSvRQZ+VvV
JQZsGP1vM1jLG3IoHBM5aYznk1AWRstNqKgUUTIoMqxI+Ha6peadStUjvoPiXmqTcQCZkQcjW54M
PCIC2gKHaKEG/nDp1eehssUFavU2qg3xSjJHjgDNTO7j3J9w6rJKO2QeU5BD2s43Xj2ntPWwHHVt
tHFP1w/rqlc3vWbX+1Hm5lUMjeJGwey6rjVcnxLTVhdrphMZ0Fa+9a1JLBNHcDWdyInMLiSo3l64
6jMkk2THuNvDfHipr+AS9ZQ+znNieM58kSSUWOHkg6/u0ZWKc6JrJuiIXNrTkliPdSw7Fqi0c/cx
1vSfiSjbzO8RIC6SW55mxMB5swFGn/Oxvqs7np25D5s14d1iBB7Fun3jpSRXZkU6RTWsoZAscOUF
Wtflp7hz5BYOXn6anME8y0lYF8WsQUhXhXlu8I/XSXQzxuItE617K5ch3Vca4Y2q/ZFfVzfqea7y
lblCKvV4n1iuXzD2KqqjNtUJtTwmn9PwpgQ5OAdH8KDKqMNj353qmAhHv772h2kgiy6xxbEf5+ZL
YS1JiK+/H8rccq7wkiEIFvTbJHgLkte9q3wXA3muYVcQtAXQtdoJq49hEiQRJBU38m5WyewF5JIm
AfSXJqrJ4DGb4Woe0yM4VHs0uvZUlsWNtg4l9feQHw2obwdR4WGVMbROxrMkzdLhGJd6Nu782H2z
rPacW+m+da09g28DmGs56mV6nSDeo4MqH3qznzEHX8OmlJFOhc93D0ro+2qK+bo5lrhOg5h9tbKH
TWyjefaLXEUIB3EvOuzwR+PKw9K/zokYxI/arEh9y72LNicj0CovsHq4iOfm0FAhx2t3WFN5WnBW
T1V97QEGul0etiMsw8Tc1/F6s5gbaWEAnUtZPuDgYNkLXVDRDM5tG+pKnTWblkqYuEAUWnxv5jOL
g3Es2IiGOr6cyibSrOW21zrCEHTrkQWO3AgN4/GAXcwiqtLI0tCti9kO3cFZ7sxqgofCBG1nVOmd
nOp6R+jwjTQJRUzyh6LCOLjsDp2Wd5FE7XMkAdO6JkEh/aYR7LOeUXmLO9Gx2W50wogG2nlCy98x
XRTFExoC0tK6iUXQNTH6WElYDkcW0303EctpA9xAi24LaA2uvaOx/s40tDqMyMjDtRaXtZV8bUF8
YAZOK1FksRWOCwG8gCNv+G31V3Gqq3AeOvNUyDS+ceamjqRL2mRtNufZ21rrtB92mzfi3s+tM8si
NMNJEvCNAC9iOByJJj3C+7lp3G4JB9w7o0LzmkiaCdlwsSt3k7e9yf34LV4b2p355HrF8LaCJnSN
TzrAahzjieDSxGoewLMebK1SIcXLlx5H6KDqRhnYpVOE8NtD1lDSS+V+yrVrMevrVemScpiX093I
vujbYLMz+Xonxpuf8nFMIshR52FR5yRWd0gDLuVksEiO5dEbzDjwOr36BBEVpQe8v2Mvi/pK1ov7
ZWJucS7BTw5xH6OY8/2ZgFNZDhsDSbykhH23Dou4MrNkgGbNYJb5tvddCca+TlVVO1tmxed00LWX
yV2v2EmAwgav9mEt+dZ7xik5kHxOvWQKyho4hTWyrABB4Ws8Gt4OXpnY2ZNeTsHglvVhSr0Xhgt2
qJF0OZUY1OfAlJFj6lYREHndRk2HX/ZkNdWtg2dXoA/9Pmf0Tqj8+in2AaX8rrwBuQ/a0dZee6x1
JhyCA+795Tit+blUW3yL9iKybO/pckATq/bpzJQgV+advVbGNWr0y2rIcI4xhHYAnmOlMLTvqp2s
Kxhp96te3A9gblQpgue3vehLZw9ZLJpTv/ieQx4MtVVzotiEJ5dk6yEfsfcuxtGN8FQD1GJkS1HX
+wGIzPKkMoiMRUkh1i7aROym+eKJ6rsd58ZeVrl3XIijZVTuh1MlPzl5ZhM32LTMcnByHGKEI067
qXhGSyee1ku79qqN5/K8lrPAyG56NMBfcHezvsSegBkJZEVqug4bYSQRfhT3qfJucgZpodwIeJdd
6qpb5bpodPt0C2YF5Jax5hwKr2i+JaCQJcomYs2FvplMO12cfLFVjaOFV5or0tmKMVCtLZfNPPd3
zcbh8zNL6qE2689GPDPf8CYT8rOxnmBM8PUwyZUBRkEIdKAlVnGMlU3u7dC4LQRoPMSCEshKPxNW
gI6qqlKwq1QyvMghZ9zVkGhfLS3hgMbq3SDM7q5629pgxTm+hq203vYEdZpHBJHrFLYlHjtqMeSr
TgA86vFEnAqXTCVCKMaTTHUeNOgJAZWBd6lprg0ss/Jsu1phHiqvRfDhFO55Js46r/oxg3m9CiR2
lrhQIrE+q0VS8JQl2FNvyz2BcQSMphkGaYK8xnl+m6dBHIt8nuvbpO915Cpp543PYva0/ABA7rJo
a850RsCt5oM+5s11twyQAgQMZycQ86KPBA43tasOwMqr+DbbqzpqPmzsK9Gj/oiqxrsnloB4cD8r
lwrkce6eUk/nhbH7WnyBxZ0+l0BLmKCXs00Aearh5WyN/XSo3CTpvpla4ThQNzaGwyLApXb1YuVM
N4Yqc66apgERZa3utAPLOICuBkrQB8gH6C8YjzBPWsde77NAh8HWHzrHyvW94SpJam/mSP9TPUtP
3Zdpxy1J527W7meVd+2RUC6rIEezNrKBl91xsAZMlOae1wFM5zOuwtglt45HUHFnx64dDWmtXlGs
MNNzK9I9I6CNJD25bDvG7WitPYvrumA9TzNFfwYM5+TDbkXG2PLCJqmOHZltvyHxqB7RK3bjyXFY
aR7kWMXGNY0m27QrnWK6JLFCJoHvLoUc2Wa78Us9ABun7IxWdpdieNeeTTKLmtMKMNYdx6wUwbqM
iJaLsWiHiymm3Da7ir8L77Jg7RZZBWbSJ1ixaDQyeZO9L/WYkGsrircyrf0oXY3xLtZ6++QttXOb
Vp4eNsOa7bk/0AfBWXHIc9IZi2rfj9CLpLezMZaPxBhFpZuGPJYnhIdrVKSgoUip9ahwtae61G7M
atwbhXBOsancoyxIJkHJecO20QY+upeAFNLPeem1O2eQcocEi2XKH/YufIT7IYNhHUIkvC6msfrc
NN6XWCnvSKLNM0wXJrAa0ceD1UDAi2X6EOvOQwleGnRt9bQOabOrgNOKWJ79KiFka5hu+8yKIEwK
wHXtQhQdTBHNfFSGCHOrZfirymcUSxA+spkAJx9nA72x7hgFv3SVf6ZLiENkDLh3tc3BKPp3xuy7
uVmep8m/npb8UzwslgX3asYOyM6fudUvvUxv08am3dPkl7K5xZ/mZNf911xvjpWzXK5rZR/HXL04
+Fx4DJerfiUQyg1HZxJB0spTLluWoVR7JqrtXip9n46C4PBtyl/VZ9gf77rfOrgp+821oakH7Dfr
oNSJFbKm+2KVV0IakIyhtIVrO17NKHRj17jtZ41UCL3/7hsMRmRxhji2XJomMULNSDHfzLtMMyiM
5Xi3NuXnxfde6c6no1nEJ0eaS+g6dEi8ho7eHrZNsM6OlfyeMy53nPi29NjKTHNX9sOexXeEWeq8
lv16kQ4lESr+GMWrssigzg8r7UZSem9IN6jJl5NnmC/YxBCONmUv8ATnMJ6y07LGL6WXf7Ua7ESF
Xr8y/yDMQqLC21T+C0mzBvNn5u/6brDGw6C7XxCmlpG2gjZ0II37UZ8wlDGbY8cuiPnLtdtaI14U
xvqlt3gcszrnvAnemurBOg0zk3yJTnOAhBI1ilM2+E2Gql+EbqIXonGFfF1+6zJt3/TwuU0W9NAQ
+cVc6peeq0U5XovAFK0HkAPvM9BNfAXyp7qw75DIHaRtd3fZaNDx41SxbviPT0431a23DkRON2HR
Wu7Bw3YEM9Fjn5H06NbocYwHndIdDdI1VHfYL1P8hJM9zJ04QohwbfrFk6mPESD+OR31U9Nqh2wl
xHx1jl0nS2hLA8IyMuomVR90Y7oATz928XL2hp7evnhCYhA6XrkTVnKCaPZgeK1iZFOeRZdFYrSy
S18X574VBz2zTqbSnmKGj2E7ZO+wzyyIFKt5gDF5jpeaEa2PwjVWR8QgiL80B+eb1NrBKbADXnxw
ge7WW8lbHh15wxzlxMjmM/SkbzGFIQycNkIOEF9nJh7W+gS1jF38pUsX88JvyXlH+UpyGStGPtZw
dtJlivJO828nEsCCkdSgoNWVs6OPep5nYYbYHlvoW+YCfVNf3ZUpKLVntBfw3c1D15dLQNLUTVnp
D5BygRa0IHfUFXnNj3Zh79fJ9++HJGVuoRVjAE8wnIVkzuEfqtEkdqm3zmtrnYWbwDMsdlbRYxCv
Sp0cbmMHBPnQrzy3VhuytyWR1OTFKj0LgTfzJMYed7E5nBlu0YUzoTyuGrMZMJgsH492XdUHqbt7
Y6piMD77bbXSzyg5zm7R7pg38aJkrgitor42c2ybdf8kceujH8KbGlTLLdcdonmKGkywiEzD6fBo
zbp2pXXXXSMvq4lw5Wmhp+sLxiICXwPfD2sr/lZnAGitF6DSBBNKCcyLl/G5S9rIl8kn1Zg8sQri
dH3R0DMSEHDLeh3UsosmGwFoTx1fuaYGBbK4j2N/X9bODrvHsnVPnfSedGONxrW6N7jglt+dhi3b
uqZGF5SkRrF33GGAVK8zK2xMHyGPbdGbr9OeFryhhpBfvHTdJUvy2E204lmZO3uRkP5qa0UbKl0e
xwaTyUo7rmL9DuM7LIciAxdCJm7A/OMADSDnPD5m7niVCE5dSSro0rlPGfgHXu7tVG0zE9R7GYCA
fhthhE3F9FrkGNHi9tSLOXLK9VPXli9wjUI7bilWWofBTN2Egzbdeom5g8N6sdTyCt3BDjJU0DbW
87zGfQBL8lNeFTej6EJrUBe1tOBwa+6VTRBVYMcMMTpEE+Bbyc5Z7BdMwW8Ku7uuF0iLwvBxyNOB
Y7tenCgkntvG2+uEtARD88I87TQ71SFGuhgUcWKe4ni6xDJXD6XDqNfQaAnnwXhKYihhFdY0Hr8G
+uZ8la+DG3h19uDp1YtXWH6Uzfoe28olEJlehYVpn3u7FnthJCZqh+pLKbAVs0cVDPMweCeR5oxW
hfVizRSUErHTvrQYcdcZreAytt25rSwuS1qnIeO9t4FbQLz75B4mRx2pB18KpekkqXc7p5Swzxsy
AUflYzZUPtXx4E+ffdooStnMWvy1369lOZWS35o1sRPNyoXT6yEcTLRSf6hwgSkFkGA7L4MWInAx
zXAY07rYr15l4DmIae66nzQR36vUW8x9hsF6c7E5LaQHVOrW04rakO4CSbC7Q92M32dbpsSvWKWW
7rLYdr+vwh3ZOllhoW3zZHxrXOhupG/29nccZNz7Zh2ne6ljqMxUUpt5z6me3EB5sMqDpLQGJpwt
ATewhEgQncwEPmoLY7ihk4JvHVUVEXeZ04It+KPxROXsW6GReSoNEQoun2e3XWgcwcjKvVuhWg3z
lHWCc/SyJ2OOHXjFeK63QY/JuxNCIFsxB5eS2+jPec0TgXd1Jw8wq111yv3GIfBz1s15NxRqYKBf
k3g0L031auRWfzd53Xoj5iJJw1pQ836Iyf8bALf/15w9N1+mfw66/Y864X0s/wi68Ymfxp6O8Zu/
xXIDsH1AZPip/TT2dMzfcB8keMxyiLb58Pz8CbsJ7zeMnfDswsoEzg0h53/j1PAtsDF/c1jBmRqm
lPVXODXiT2J7kCHS/2BFANjaFgye7fu/uBWt1VgPCrNhFB06dgV69inxzXK3tM3Xxu/fvMy7G7Bd
P6ZG0Z7VuJlxWOx0v1yx/wi8/pOynrPAKMkhyxnXGIwz3T9pwS2UC643eVY04GJ5gRvYGSfgd5Xn
j7OmLlhfa7gcQC0Y08EArabDf3H8PynhfxwfQBTTIAd/UdriP14Ff+laoQZpRZXlaVlkGYYZtlYh
b9rKplGJ9bWnO8OGj4EADnFtlHkSfeeqimlP4gSk0mrKbEpwGL2Rx1YTOUB4AQIeFHdl2/60Bvvv
eNnG964fuvd/ufrSqn/ZD/W3Lz2g8g8w+2/g9gec/bcv/+/AusGUf7mL/8BpuxnWt//1P4tM/YnS
9uNjHy8fwYDYG7goaCGL2RYmVb+/e7YN4g2dTccvituuO/AUfqez2b/Z/IdL6jW2Hh8UBtUMffpv
/2q6v0GN28wxHeLrdELN/sqr98dnDjNUFz0yGLSDIJsz/Ae7LpU6XmqW6bGKqdlyrac21eQEuAfN
vVaG8Qh7crj95Rr9B28a68YvFhbbQR3+aNghG4QGXPanFw0Bse/mlpsdnQEvhUiOvpAREjnSShpR
xFZQ+qK8KkyUfQRmpsphhL7NDv/zs9iMJf6O83+cBcYteHVt/o04h/3xdTMnZHtNiS2DTPF9J5wv
NvQ2wAN2CnsHdoixPsJi+PqfH1R82Of88bj4xWA6sVmV4Xv+50g8Yru1RbNVc9DsfnoabHW5UDws
9xh3yJX7YM53Tj/E5UXsdPa3rGmVFSGIo+sTA8awDOqWr10/T9YrOmzj02bKOh2zfDWdpzmtc3sH
g3EAH3Dsujumdm6UD3bhDMalmMfy0ONhhwiwqq9HvxuyQ2n6eIP9b+rOZMttJM3SL9TIYzADYMCW
4Dz4QHfJ5drgSC4X5nnG0/fHiKxuSZEVOrGoRS1yEymJBAnC/uHe7xq986CVfVezjwuZNIpJrktp
l+MpwFcN4qRXL4UlKt+uZrdcoYhmlpIT1Xoocp7UfjKNLhPzcLFo8suE2TizAnb3TibZjsNwfWdb
kuP/Myw/bPFFQOc/FP0YvqN3CJgFq4xNXooJjsHETi7pQ4WswRujF0hWFunhnfE4TyqoKGm7p2aa
2EiZbG/FkirmB4X4nrG9oEYsntxmdBCpZcY+qGTnSwHybwh4EeJ4JOCGIt0hm8y27bSA71hGe42v
+tWsm691EHwyMmWDyHDkzquUWGPya1ZyTuE5dMb3bEyZJuIsb4sV3nSqMIcFMHY5h2GEewzz2FvX
EZfoLGbxXnHevLlDVa0t6lRxHULrJScuaOMZ6oR1ndS+0XA8ZxPXU+pR5Drxvgfwml/6vijvMfyi
Z86HemciKHnHI9S1hxEO27SK+uEmsPeqMHvoOZtSX6SdvE/6wf5eZnj/+NzrNDnxh8f7UXU2qRXR
zOyfADnr04S9CSc220iEi7of9X1k56jsujRFUVAxQLReG3a6aBKCPq+vErl584RuR0z7LB3Cr70H
hPhClAiFvV148oh3C5yR5RVDt+n4oQEsKeZ8QmmCu50+VOqLAeWEDjem0D+Fvdc9B17ZX6M0oQEw
jcVuSbjoo4NZqi7cRFJ4bAJlnLOMdRNZsPaNSxuJYaGvmH4dtddl5xWHicmqsU2b2nzzJt1/YJY1
i22YGx6as7JxTb8aBxDA5tBnI/vxpDaLCzsF594a3TmxVsqKPfLLbsTAtWWl8/CV+3hk8UuzbWKD
EEO7DZjdNawg7ZGKJCqra9pZlb2WTlJ81jxaE39CXmtsAqNKzB3Zu/O1x6NlHLKyMKtnps5zdqKH
IEY6z9JGr3jOF/GqHtjN+7oB3E2PAkTIB2xE5sLUJWW4QdnZlkAg0uh59AzWV+TxNXgZch4q68xy
QnmwEnADKxrctH6C4h0i1qgatS0TYq58DJsW0IQ8c/tjF4a5OIhOoWkys9C412U4MHgc8Iaslly5
KCXJgekwVDM58RviFufXpI+clrDy0vswAVHInqbF87J1nEj3GevS+JFppnrybDHVd5j8pmwNbD3l
M47glK3HoonTV37QsAjCVNrhy6DqodnGMyZ1dLmR6wF2UAgVsA2De0nknPGQT1rnCT5c7bylGNDE
RuTzpJmNSNVsrAxb6MkTVnsYCPOyVqEuxnzdz4vMiKT3zOE5aOT8Fo9tFZ2axsIrkddZsawQDMpg
Vc9dA8UGt92WveV4Um0RXe0pH+0t5N5qXFuGN0dbu2qKtyVLTbx2ImAjG+F7umke5v7DnNiNC1xH
9k9tkbodnR1d2KHoVEpM15InrCDCWrHQjpsgRQg7LVdkEmNGsitW51VXTLep64SqYsW5MbL8j5aE
Qm9u3j1MUeyqmUzdBwz6sEehHFnWQCubNzFYfbob6OKe6eTN/FvFYvjOTgd2WDVQT8C+KJD0Rlt6
+CKnpHGPTVIgZnJcTC5oqEV1wkGfzKQ65cWyNrMU0+006/xNq8x7JPmtZVctvGjyq4Kgj8jR05cs
w4KNNieLNgYOcwxAQrP8167xbJusMgxoMABPrCg6pbB2iGtQycJU054R1NRxjHVmGts9PyE2k8zU
Pec4tEwhsCvCzXnMGp4JF7NKx+XSBAEWJKsKo3jf1nE1+uhx4ns9j0WG51uXLMZnI0791lFA43FF
WdYdjs+eryAp5ofUzqp7o8NLjNipUtmBdsbjYBBsSVZy4sbBL4rWbG2UUpU7bIzj5Hc2k9ANJ29w
HyWiOTcDORcP3RwHywaTerxreCOfeW6G9xIsDLorOjBC0wWChAbxqlUuh3rK0ceAPFUMS5qu+FS5
LIRWttfVJ2dgWcRQLy6fk1BVJLGxud6WfStf8ULWX6jNaXa6DLfUht4ZoUXYm+4VMw4L5YlHe6bE
WUqzucvZ9w8os+VU+EhKjGgLZrX/kJKO8lBNoidXOOychx6cBoSMiL3aboR3iKTAaYW1M1g2yLXE
i4Pvf+5R3ccone44T2+Fz+BIfUqJDg62NdRYazMyg/J2Vjo17XqoApRHwZx9szNOinWWAVPdgU8A
dlFYbhjfQoJEcxJu0UbHCawk/2fH9N5N5Zq5qOFiBZ6nq1f3cXNy3SaNtuOAgGVrpWwejiU51LsS
gFqEmADj0aVEYr74CIzc4AQRPUPSNbH8xFtpld/6SQxnJqzztCdplgH7Ytb2hRN7hDrR9vpLxYK4
Ws/t0hrc5OYi7oYuDt5p5QQpnzEornVbm9glnaYX9TZN0GTyeDDH92QewuScCbQ8+2FwjX4tewpY
1rqmzYijDslmwRUe+qkzvhcDa7Kh7Yc3Iijvo8o0TiW0lo1UlfvZw9okZ/OlY1LlAf47iko3q1j2
2br1GgKVCK31XbM7jkEe7ZHJMPOv65R0Qp1Nwm+BzjH5R4Y5rDLyT85L1rpf3B7Q0eip/jvzm+CY
jlFxqMbS2g/u0h1xRyVrOIhkVxnEKis2n++Ozpv1PNTBB8PL0tfQdFgocP6pU1UHiOS0GNKzBQbn
Wxfl9RHWHWlgXs1JHatwK70k/qwrW3xI7Oo6NsCrVzmKrW0eUCOMJqQ7r72jIC22IE3PgVKfSyhj
myy//eKMCklD2rXrvvfkPpnDko1Z2/l13IW7TM7HGhv2vg9DvZ4dQbk/dPM+Yjl70p2ZbAzHyH3Y
Lskmdo3sDnDrPWUQ00b2sVtLuNemS6kA2tHcOWHsE9h7qclzAuycHmGH7KCCsJSbaxs+TrHvc70f
LPvEyjll/zd+ovUP7kBFdKuiDCr/FiCysm6qTwU45ZKPc781B838fKq/916Z7mzdfG5x6XZhgvNA
ex9FzVTcmZPNZA7lPZJbTHNTdOTPBMcZ//BbKNNPRCewGY0LuUvn6AQxed+APW29/JECufQLQzwG
zUDVZNh7FAoM0hyLYyoyk+Myw26VN+0X4tIYCGi+6XgTRC7EzpHNSeOT0fVQgd8GzFAaF75BaAiO
mVyjRaXFqiYCmsfVGFwMwbSOuI/G56c0MSC3rG3RAANhr/lA4T4R9QVuyjdlx8i8MuwvnRmNJ1kX
zrOSo/MlgXh9N6T1Z3shD1BFWXfuXeCDVamzo2EZD1KBkWjt4Nm0b4vnwUF24QGemfUn4m8vTePm
e7qg7gtr8uJg586OqSrhV3ZpH2FoRGvoFMvXIV12dZSx6Ite8XOaMDeCtYNo1OiMTZkF1aeuaPgV
edq79NVS7Sq2L76U3WWZCMuKpvgFYfTVNfCfDtV0CFK2jAoKxcUT31wZr1oTpUJuRJAO++eqcTjo
+LeOLeovX1v5HaQHVEWuyV6S/myVjdx9RT45n7pGf0xGTCMs6eApBdXOKUKGmwWrQTDsq5wcSIhP
J1U6kR9JbB4qy9XVyvPyhE3icV70VUVQ5fJFOncO49CvBEhSITmz3rpufeIe7Z9vAkBGQ+cKF+45
Qkowj8mlUFa+wXUKFUHk2B8xbxxaYEgHXN5qo4bwmhnDFrEzZk2WGyjkkatEaAFKPwvHI5uRHU62
qyHnXQq7bd9afXgSqtZv85xHn9xxCJ9D1TjUjR4b20LLu0hPWbUZZ23dRVEfIGJqIhyXjvmYGTrd
GMFk+n2gFj9OSHsCKF3sjGVW3wIVxx/zmFpKhLF77oshWBueSLfBMn7MhnzZVF5VHe0lO5YCnxpF
Uv9YNb0+jtGChclw96Ks9SsLt2KFgMdic1nqTTHobgvT4Wih1V0FmREfi1SqfbVE4UYDNffLMQhZ
TM9R/mWpxNOMv+a5Vxx3qN8cIkJZcSaR89xoM7wOyRjwFMsoesmERrLaTejtYuiHafAxkc2pFmiw
5jxBYlMW4w3sZzEWmMnjfQ0JgbksPMBPys1pvqoCGXzsxUQTN2gferUb+Wp8MZYTwW5KbLSDWoR0
AXQOqBrNqBQovwvzHhImj3q0zysAb8Eu9lKcacg1Wj8wVb8y56U4mnOgzFVeGMMX7YXdYxJW6t6J
yf/lvIRtp4zwZM0JpOApOdFw4jmYJ+M5gEhJok5f2F+1nh69uPO+QDQEMLEq+tBN7shidGs/pvAd
1n3dH0xHIL5ltNg2WXeYPEHCclPbL4QGmZdBG4lf6q64YCrqMR5oBC2TCvOtORs9sR/sgWo77FBz
Z+exYFMKUqbwGzO11stANbAsQXptSKY9OrkDoaN2WXcxtlgNTA7uFXjLfS5mz59tWgJsAsUpiuKX
rp6673AHKFjSXmyiJVhinnLjWQG9WqV13F4Q/Lz12DBXQykOurP2hVC7pUq2U0ZTiM4OFWfgLdUx
tkt5zApu1xbdxbKG5ZGjMssUcCREIqn3FNnD1FYrxDpqerAIDFLtwQhIQqP9FKp1rnE3YJLYVBOY
w3lHf9bM7doMG8fYCFAtrL9aqcEOo2Kz2ZKD17BRbY/57LC3WgL0htlmzCROP3cEMfrV9YJ+cFaz
kdkWKsmpi5yNZSxOxQZOMUDkMG8hNyqkv9BA5zdzNEPvwWrrD6TBtcMmljE4i1Wy8KfcyyhEj2hR
2EPTP2IroxbN4F5FM31SXA76U0i4a958SXs4lMV+qnTrdAcv6xuXAiluCsSslUM+DQaKxUZuuxsc
lbu4HHs1D8tW1mRYZfji51aR9wB4VCzVii5xUsY2CrzGvSTAZZ1taWbl57CtYIfWltyq6KbscvE1
bpcS9juKA9uHZ9X6AAd3Xi7fOHQ7H7Zd89TU8ANXAMDMjRUb81Zb07iaPALibK/8XlYD1KmMz5Tl
3AezqMDE2uxwnfK+6Y1jUgtjAwVj8a3aooFdEmuN63XhAZPwwOA7fJ1cs9nUE7dmHZMWI+y63zdY
T/NVYg4m5j413rox8SkHxXTkp4gillX6Y4xZ4zIuLT1jD4OvRJBCioXjskkXAsWnbdRrr3NOzWLF
3X6pBb+necEcmnGSdE73GPeYIxAnTRV0n6Rc/KBrQtLDJ8vZBFVN7zSZRnIPFi19hYSY+B3Ltm1t
6bLeNMDVVL2aSJFYC2lyv4ZthJ/IYGKJoDi0mEgg66P/XWywNqjSNbUEOAJ5GDEv7OxYhgg6Zq1e
otgMknVop9FR8tWuMdywrHdjjwZ6zD6AvdCrOGqgWrajs86W+W5qrfRwG+fXIFiTWaIKboatlVvd
WmTuJsL+eoClMG7cIIl81MULaX9jsCdFJbyH29t9MBCxYVih1siW6C416TpWlKvfTWMO2SeOsj2T
vmmiZjSucazUjs29DSysyVhkRJfRzY1tYyJURrhzzKIs23kDpe2qbDK9hmTDKMsoR30V9mjDoTEU
wJh2fqrV5HwxjBDYsZOpQzs48GTG0NwVjoF7J5YvlfKqg9kDDmAM+wF6wWW2WwdTyyKbnUjqRzW2
HPP9os5iGXAEolLpurA8QN+oN2mLxQR82T4pzOmxhDHpx/zU7zEMOIc49eSucqq52xA05Ux7rVAw
9G0f9OuRQcYDkUYdW0/uihdGNMFGmQgNjLzIya4Sem0k2vXZSgXP1IoJmr+Ymx5H9UM9yKtjiWED
sjJ/LMkSoeAJpmMWGKaB3yC217aDi9oInXxLMmQI8sHOECFkHfezAR2SCWekL05Uob/PhiU4ysoC
921hUEE/4bA+Z9t/htdooOlP7KdKZgiKRJtwfQM4SgrlsVtHzfAqbF19XFL+CsFVJbppk9Edeun0
Quye/ZD31MONN9RPqCZBkIMD8lGBIsaPTBOEPBM5sjcq0D2RTTcymjAkZL2pnHrbeF33tRew4UaG
tfsEre0aGsWyBs0x+iYt4reEFuOU9CHwM2FHuw5Rwp1lCrEC+JptDW/h4Z/O/Qsdu40RJspD20l8
wqyDaG0WRSv2aWo6zad4isATM0yGtlG1d4COmrPH+39mtjFtbDr8z53DUNK3w+mjXaR4ftK+o0eq
s3AbThNnYRTVG6OLJjhuNeptszkGdjEFaOVD4+MsioVPV5d4/0GpazxYu3aq66MZ5KXfWVb/Acvf
coRkZX5Dvfw9bCmSmRYX9roM8uGpCu3rLMLG7xYwNPOs+0tQLuowdiw9E4dSohgDxnpzuI0t9qRJ
Yn1i4YAackGG0qAq3CLSJ0N15gRGiaR3dTnIc952yx6roLuWRUcUylJA2SMZa5uT23E/hdialJuZ
OwZ13sc5jMlWa+z3nui7B4VkYacdkzKEWvutGrphmyl0QAMp0utEtMtGF2TD2Z0gTodtyOMYdJ+Y
RO0kNrjeo6qz3fBoIZNAIQ/qNygaRg9NcbWxGh763jbMjWlTwKwaaEJb2p6Axqfi5124XX3tkGqv
mlpDLolrzDVpjghm6V5z+N0HL3ejMzNSBKZVpA5ExVYPog9SfwHNi3up1kSYgTHwZk3Wrx1RBY6p
rkCh9o36ynLc2EFuDMncK1V5AwiW7TdGUctbmtrO0fUYqrg5x4I5S9RBUQtSz3GM+6Q0hgMuv/RO
ML5CBzN20TNjgGIr2TTA9arsA3DJc27m+Yk5IwksubWPu8K9i6Px0jioldwx2iN1ng9d3U5k18cR
MpYgfHGpN6C4lm4W+dViVsNqchz9OAf46laEHPWUvEMMRKo95DxHCWd/Ymxd4M9qPvRhrbdRwacz
yulu7kW/T/t61xQIQmmEHycxckdHhBcgZ8lEe4nMAASTRMGxSh0zIhUJTtJN5OQlW/66+MwEoR0+
zxgqsh1FSLVnxq8PGLEQiRqIjP2Zat084YRVRCoiocPvH5poo71xvWgbKQpanm8UFvMXbAqcWeK2
ZSKlA0JC52wAEb7AV6ATn84MQVqftSMOlCKpzqWysw3iBIxJrU0hjBqTkeSUZeI+KimDt9qL1jU2
cFociQC3NfA7LVJ8RQNekKnX6fdZ5S1ncYngSk8F+QyhfEYKhNWeDPFtj6GNOAn26I9B6y5+WsQm
qEZkUtMwlJRw1AJ+lg/NIXX5YdoVAn2lkvmpqGTFbbOYj4RFd5tWI9T2kREhyR9Uxpu0uuRqGcRe
ruG40rVCMcNysSDT9UZWWpPJlDQTVvkwGVn5YnK+rSTTZBJw64YivY8U8X9DuOlMcE+MmKNn5i/9
Fg1cS5ahCk7xTAvW5lH5Egge7yyUvOOcSXmd4WpfbxOjR+Y79lEmbX2csfLAeyicfq9jxIcZMJVH
sg6t55LrRloNWntPuYpCr2L9QVrUdCVf63PrFOkrQU/V5I8tfgqQF7ePJW9m8zPyHYtZcVxwrPCO
aFY68ALd0CwvZupiDBjQM1A0Nvnb7MTs3gaYvU5Je4pelbUN/pY9PbbLhBqe57FXoQGzBz1WYlrD
OU1U8IJtBGWrKsRalELTOCXp8Nz1Gsdq0iZ+wAhzz73o+WE+YsJIjTRgPKyBtLWb3FEzRpC4xB0A
gt+Ym2mDMNGjz0Cq7hiriOOJSy+VVXXMO1Gx72KM2uOL6MSUsKwRYeA3tMrfkWjT3CB+Spi9ucLt
ToSYWcQjqgqKdL1IwzzlgYHbta/FafYA8JKUCE+pOHEj5sWmN5vqae7bZU8sD9rZyCbas1EayAuD
lLt5rIvPqpIO20UGbhh3VS3v61R8ZfWmh7XjwhcB/C7vtOwp/4WmOOSx1qhXCB/Rx9FoWAywe5FQ
qxKzIe9QDySzNLsuKA2x6UCdvWOCisSVyAzGunW+PDeppIwlKcAvpOOtRwtOblk/DeIGBnHEpp2j
OzSy9FPetepZW+JoRf5fPMeN/uw1XxYoFJdurPduFPTYU7jD191knXg2+ky202MXgYWdcBEVCxNg
9rw7pGvYUr3kOOrAQb0WgBph++yENj1vf+KCsZxJe+1Y0WMj63mbiLncOsvYAVlrfde5bXNKa+Ul
xQPxF+wwAsEYBm9kVW77iSTpqZ/UfujldZrYf9UNMm2jX24GZDy70DlwjBVrQofWWWwrsL5sH5lV
7F1m/mEenbAaoD/3IJlk/M+rGHOzSj7IBoSaYe7iyKP3gPsDhCoYNyqN9JOmC9wk0XQvDDyvN+se
MT/gStJhbY3VXSz6O0jyC4dN+90rioeFTsKXVPOPBpviZugP0k4uaI/Ii4prJufRjf6T7ptZ6Idw
dE9m1qN+lxUy8uwraIV7e5ZMKJ27IMMT7Yb6OykB1aoHmHRN4zx8zGdxqfLpLQsb3EU8SRmSoPhX
epdX/QKf+WbMiIvomHE0bRamZKugoOMFex+fYgRaPp17SO0e6TUr4egSelGNCF+xwoAgjQ66zmB/
Tetw6THd8Xjzu1C9LTaj99S4pEXyiAGaQqShgg3YR69iCnofZnvuS/DvqzxvX/h89vMQncxGvSgv
qiLfsmp9aniE7Kj4As4Utk+YkuKLOzbjCz8EMAtmgSoVMmy3WqyJ/UZHtgQ2ZkLOpggf0goGTchP
eVb39K+IYxOLmA6etQPGvQpkSQjx1hR3FoUNM19AChXJN6gpCmTfMBq/GCTxbm7zCUz2w+fe6tX3
2/PL70WevoGzk80xrQyPfmqhDnuIkqjBzMlibGKwODrjobFGGruxlo51r7MZjhoAkOjJIneLNN2g
d/Daao+H17Etyjg8syOKc7Bqg/je8zxd/Z8uF1Ps9n28jyoKqVcpQZMGNuD1T3+vRJE3OdlPOhQ4
RswUkdwB4GK5d5MG/SC6S9Laa0oRgUDovOgxs7LuOpo1zZOgnZjWk1sIDW8d09Aq7ntm0DUKgBt6
1CNpqS/lPVoFi/wKI8v0brJse7wSeVhBlRuZY6y6MBbZplFA4TZDPmqTfr6Ie5QIU31WTsE/MqNe
pf8eUIeEkGE3Fd/+v9NJ/ydEatV78dQ17+8dKrX/BdI08/aN/veSULA1374U8ftPHJbbX/lTlqY8
xJ2oz4h6VxK94Q3R8qckVFn/4nZwgKm4f8jLbpCff8vSlLrRW1CMEdNzy5+FtfJflDXALvwHUJVS
4Cf1UHX9E1ma/COg8v/fnVqCbCN4CXkbSUfSBif08905TAgzWom/xIsGc0+p2J/JeSZq3aobT+87
qJKEX5Cqc7BarGRbQ4MZsTnk/baxulO4aBAJpvo40mAextidHmXdvfZYjlVljHfFAM7ByLV6xnbF
M7vsp3FH+tS07RaxQEG7rf3aqntgMVpfWvYW7RGPvxduMsDlyQYZPD5XNEK5OmokUnLrpugrrBUq
v/hmcmraSy8cfNm3UwviGdF0Qfqe2TwOsb22FnBLSAIeEIYwchkf4l8NN/MUSMaRXZI7DXhzi2aT
asZizh2DiQQyYOnTWON7OWGQdDdQSLG85AlsC/IcZAG0LM8DQrtD+y5rxvHgYn7CvOKxRDJp9wDR
ODzMoknF/aag+2QAXnXj4tzFLbWDL6amljvEHI51pbYnBWaVCLd8BLAbs3mYrPA4LjFjC9IhwCq6
61rH4aFhffCsmHOIEZ+401oE9SZRfbIhsuDhN/JXpq6TPmd1Rflds4MFn7MM91NLN5bMaODwC5jJ
xfKQBdxlXsW/Sx68RklQePYX1YcN1xDjiH4WzlzkR2dh3g6fwkzCPNxytFOYoIkq8Ki30xAM0YZ4
d2oVsCDBB4Q8EaitxA2oF6WmODl6MMgZY4rJy+DxaFu/hU7Ksq0siQw9CbiVnFPcRCSz4Phg10PC
NZgH1xxwPvCiFeOzMCm3dpuQNAtDSfi4axc2EOiyEibgwCTwyGWzeucMXVYMXvLQX8aZAwmBLkfh
mOYIdavYzvgXjeWtk0lDbMa0mLZfBJZ4nUYSdPHApLF4kk02hzv0pcFHKKvhl8xa5gWp2623JanI
A/CSROlTH47QNG13zlioTrpklk/uHUogkUDgLKuyP4ECGflK+l7fY0cGVoguWwEb0ZRVlgHVgJK9
buu1EeXxIUAJ/R31KGehBOJ5As8KbEeVIGmwWVYp+zHD0ozwKmkz/dbePiM7CB4Rgo5rvmhD4Ly2
+LDmyfIuqXAThtMLzT5Va0xuHqPaW6jgMj83dhPR8Yxpj9K7oorkC9ffMH333irTk/jULN38QVWl
DPxKAUb2I1KrLBY4ygwY/JZ5euaUFCXRKxG9jV2WrCKpPvEXhZCJuxWY+fq9DxgFbQYMJRGgIIFH
WAHZKfa2ZZsXawhxL2DPO5kGgoAtKw+Lnbq0hmU9oQsT59AVHXOLpmDEImeHgvMWkSI30AbFrSZR
FHCF4xn5Gm/Gzkxl/tFo7IWBNRTiClaJlz/jT4/XTu9ad44okO0NDsbZuChu7vPYEdGGjA2aP9Lf
ev24VCzjthBqq4+6Cdt3UO+e2tqLMX2Km5zBTslmxG4mZe49S+l8BXJwCqnsHDxfNRugexsV0B79
W2SuzdkMpo1EmMZMxg6oFYGwTXT5Sp4lAi9mniXso44Mc1YW+UoM2gr/x2ho/9vMGVLgWPjvj+KH
KM5ihqvFe/vjafzH3/rzNOYsR/DtujdDBScs4uj/Oo1NE74Z01LcGw5TXqZR/+80lua/TIlZwuUO
tZWUtzPy3yJx619AbjByudrmVEZjbP+T0xh3yA+VonZ5U4i0EbF7WqFZFr+cxakt27kZCgGJITWY
bhEqEdr47n74TB7+PNt/hAf+9VUsC9g/9SiqScwlv1D7TEigVjXly9kbbLWhF6r/yOHe/fNXsTQv
hNwdRTPq+Z+q3nno3MwbwFSBfCn9pWPM67b29KcPCRZf+I7rmgduWfx4Lb84Wm4fmcW/7eC20beP
Tt4u9ofi2mWjXTq6ms5qLLG4R0SBMC23IucDq47mfrGd8bto7fo5q03AcrCRWM3Y5N4n69hglPUb
b8t/+Gyp5lDC2AoTguNwE/34dnqrDW38yVw1cry1iEYmQoEq//yB/6OrRqTiSReqFKA+7yb8/+Gq
HQ56A/HNeI47I83WC8x0sD8LeC8fp3hl+uF4k2KSKZbdgAVu/nFZ+t5Zq5qM0TXJLuNvnAa36/qh
iuRrsKlvBaIg3DVa2L9o/Au3btAAtMM5XsqvurDSrdmU3wYAYdu/v61+bqZu37dN7h/Yl5uYFAPR
Ly9EohSEN1kP5zmMyrcwHOJNtjj0TKGa7kq39H7zev/hBoNs6VpclGPfngrq5486zPo2iQVXhlSp
8ssoK9ZJOk6vHH4tEL8gw0meD/p7wO72m2lW0fcsdjTj2nmM/unNZfGsMdmN8wTi+vGC/fSttyVq
b0hP+pTw/Fhzps4sObT1m5/UX27h229WSJu4Xcxi9AQ/v4qZVB5sMc8+GZaQZDyALC6Fs//7r/E/
vIjDU5MAXYT3+GJuX/MPN7CLQoPbsqrOtc1crNNm/QGYovny969ye17+dFfSzjDClkI7Cg3Qr8+g
pu+rkjyL7KxMaDxbsjSTetPrZqCkr5PxFXRIG6MesF3rN1/VrXf7y0tze2pX2OibMPX9fIEiiCoT
dUZ51k1VVr4RJimxJLWrTlDRopGJmG6vS1Y1cm9H2k0wV4x2v2qUo5Y1oQjRo+F2Rnf9xx8IonKC
BiyEhFC6f3koIxBq5FDo5pwwGS59VVczQW6NKL5nSVK7W5kv1vc66Vr3N0+sv/xsce+bNm0rrkML
rPUv33eklazHLIYJG0TWLtZwMvPexTksRHeuUyv8zc/2r/fX7fX+aGw57J2b4+vH+4vuqAnZtGTn
PBylD35+3Hh41Nd//3HePq6f7y/Fx6i5Hn4t3CS/fMmW1yVA9OvsXLaJknep0Ih49cJ+ZZsFYeme
wO1Mz45lJe8tAp/wNzfZf7hI6hHOcEfBBuN39PNFlkU2ZU1eluey8ThdU+gZA3kZv3ke3Aywv14l
J5lpS6jCEgjPL1eJey5H3e4WZ7kYqEVGI0udFVhQ4zNKiYpgGPZKbwOedQPxRFl/QJaYv3iYFHo/
nHX7MUd0w8nbGki26jRgVoobpYx+9zb/w6dB6jxuTu5tfu7WL195qsqKYChZnA0zkh/Gbo52siHO
XI9RvNN4ZsAAjgtWa9I6nLbSNM9LesBYEbOHKIK9Wip+eYWT/eYh9EvePEeWBsGL78+2PNfEB/fL
1zSP6OE8Ar5PGZvsuz4dEMcoyZgBIVF8zF1nOYWz6Pajkzh7BB7OJprj9Nvf36p/+XT+eBMMILld
bCqHX95ETXSRKWsPRGWk+2cNpOUITPu398rtQ/7pF8HL2FzkrSBjRvVrHTAhiU/NdpxIZo+ZTGeD
MqB/K1Wg1bJG75n8u+yVrCf1xELHCgjsi9HbSlrnLalrSQ+gYEI28/fX/pcbWPPwx3goqfwpy5xf
Hj7dLWZDTtN0MiZYZ1Hrteyu5bhVNRCDf/xSCKiwGzK9xzf6x7Hww7kmWVSNSBj6U2KraD2hT2d9
uEyngW7x+9+/1H/4Rj3FfFBbFEWKEIeff/1o8Qk0Yd1+8lDRHJXdoMhq4+o3F3T7bH7+QtX/5ey8
mqRG1jT8ixQhpVzqtkybEtBAAzNwoxhgkPcmJf36fdS7F12q2lL03JyJM0yQpbSfeQ3RnMACgjF0
Ys7zUfQ5ARILt8bv065/yIYlhq5Aj/XKqj7VjRmcbn/V1fHg2zrC0AVjmqvxkPYUs8l4utA6KjVV
ejTB/8Jaw7mvh5K9kaZchAiu7dgoYVM1WK7QdUzVKSdQdejWfoja4sGU1ad+Nr51pnweEQcJ6Nht
TOjlZnSQIeKasmH7G8JdTajRpIVHbbLxp5xojuCjDb5PsisfsIDSP92ezJfVOV+95fIhZuaJ0g2e
/vPZDJspDADMzD4WV3gjW7FRIvaWlynA76bGs7JU0wwhzDOS+NEdkRvZObUBdpWIxMzpZ83dFzxu
FMrCfeL1aM9x2e+5LosI5ENLIw7zIcM+VFnWFXvdLhzjXaOH+MtVbe3IPSEqqlfJsEjQJpqc6dKg
CQvi0F4E0OJeTPlOKwwV7qVeWd9vf/3lAeHjkRkgPYLbLZzVu6W8eWxR4dH9RLTVQx4CqmjL9s2R
xpKs68RShsM/qRycTzFIG0RRMRry6emO/+Zzb+0j/Ey+3v6Wy13DKAb4fQ4GTed1/GRRjNMqa0Zp
sMnV+yzwaAr2+XAMMkrLt4e6Nm0k1UT/tB0MUoHzD5pDJwMcNem+M43RHrx5szfxS9y4k6+8inwR
edxSUCFfXl9faNrSUzY03Y/hze4x24Tr2zn2BNx/juyjq6bsOz+l/9BpibXvKlRwKFQWH97+sZYB
H5+7hgBuHTQYjZMSBYCpcVNV3qX0jDEqk2pjSi+zATYJfzmcUUc4rP6yvK+fhQjx6YWlCqi9qx6V
HPsBFmo7PUE9pyFcd4iLgceziq/0EhEqtmYNvWcrqbNy7+Rd63wyMwB5G2twbaWpaKH3bwtDSm+1
0qLiHVddYPgVaIO9B+d5V3jB9B9G4cqzLNO0LNuSyw386tsnm75F1gnDl+FCoPTc4EnNpum/eSG5
Tam9IK3Ow7HUCV+PAtAo7K0RwIjrpMVfqISbJ1UVW2fj4nWS3COg72ijSVuntHU+iqPlssVqYvKt
Mo3+0Qth/1jEYPYpQeDnTvXlW18nyVNhCYJG+IcuR/J8vCQe1EC1RfkYTSLliGx18yWmtv933JsN
oK0p2HdNXG8cisvtKg1G48mnH2hwC6yG1d1JukPYgbWBku4XC1X14DWt/okOSX+nt4aGYrdI4k/C
C8dTY5j9N0PANkTSEg14fTbzx9ure3lbEDkTfJDJsU+X8P58IgaR0QnNMqTllOVUSBBaAJ7y2vrk
to2L0aGTv3eSOnwPVlN/nOsG3pjSNffu9s+4yPeWX2ERJBDeMjnrYKjNk4SDVJq+lkcIx7kBqubz
ApwPwiBCOE9AMYlM+6euBelbCybL0B4PAE5dHFix2t+mBzw2CAfTdwsn/RGMY/QTf6vPt7/v4kJA
JYRzSlBCn1rnDTif5dGTMVqjHQrSeQF3LAwgqgDVtH++eRhKaZKrkLfZpIJ5PkxJfgDUMhL+ECTZ
dxi/2uOC4T6+eRRaiuwXHk5iH3t1Vkeo1tEALdAHjpR9S5o6v9PJrsq3Xm9LNQNxGApzlAKYvPOP
ESjZFXRcsf4JaJUh4gJREgmpw9s/BpTfUtCgIqfbq+WPZWHgM5UIv5a0BR1dxEfQjPPGO3Vl/V2K
VkuSCLSAYOb8W1JctkXn1oySWMhsRG4H4U3qG4d5mfizoJQZQwFLLu8uUdnau8gpxg4B8d70+ySo
Pie2N6EBo9sHPaGAIYY8fJ9FyOrensDLm5v7wyYng3Wqg7Vf/vzVK9S44xwLLct9AxKB3/ep843L
SnvoinZChEcT2ca+uHKJmlQ2XQe0NmVbsovzEc3Uxj0XKV/fbRO1X8Qi3mcWNOjMGMSDJ3Fq3sGB
R6lvtizfk3X7lDfagNVaWj/C4gd4fXsGXub1fN75QVRCKQDAXaCkc/6DYOYgSAIzy6+dAccBqary
Mz6hzjvMl4d/pVDOk+xzDGmcHgeJA8iyTmIXqbd4IleQGzSgAfGxlWZU3SMHXKGvR+j2rNoxwUPA
KuDEbfzi5SJY/WIedNp3gDa4J15ehdeLFgTT3AZO7mcAsO9jOw7eiWYIn+nc2H5Yxeh4tu2o/kgD
ehuAfs049IDDt+KkJSVb/Qwy7JcytYHuxWKK9HrvpAuaoUSZ37cVwPGdnkv3rvOq4jFwMNOEKGBC
eio9HVY9JDpM0fs56jdus4sEgGsSWtqC+tFhKHirq7kPDb2v6dedakQ3HwOQzgeP0GCHjUywcT4v
b4HlPuO0cNkAkVvfaOPkZTw2lThpWdA+4sJooBZliv8wCu0r5PIgviwjrSa1hSSMgIh5Yr/Dm4iG
+jEAZ7Jxo12btuUFMHHXJddY14FVBD0vmXTzBJb2g254v7TBKnZGUI93t/fqlYFQs1uqJI5rGGI9
aahdpJHR5MHJQkHwpAocDDup5ad4CP/cHunK8pgUnOmbIBgI7WZ1r3hZjbKklXkntOuae6NHqyKO
ZLgxcddH8VhXxEYMXunz5ZkILlCT4RWIYJo/2C1MBuzL67fvaqIaWyzFMm6ldTxd2qCqEUyTp7g1
xK5GkeQhLjxtb8hAbnzQlQViKJqTyw3IS7qaNjobTaOhln2COlD9wgvhp8sUU4SwRvdwe4WuDUXE
vkD7WCeitvO560oaKMjvyFNPB/8XhEn3zkQG/52Rwlq/PdSyDOdX0wtWARlDcyl7y+XqenVD5oZe
uVaGt17eNBNybmnxnFBoJWoDYXugydb5XenGB9VirbTxmdZy710M7pIL8YzjSmuv7kWtNFNpR2Vw
UniBhHDHEHHYj7Pw/kk7NMIfjTy2/vFQi/kxVRYMhg7n83/LEmZgnCCEtNfYFM+641UaWrkxfBRz
GADhJm1a/0STIB73Vguf517Pw7CDsV007zpXDM0OESUNQQVaZfzrUKjfTWIZsM0VvT7EBTgYEIk8
7yuSzuhNTbOkL41wiNzzRET3adoj6DDaBIOHqvbaz7XQ0X0GPB5+4L+P+r0luSWOdVfpn7uxEtOx
wtbwn7ptYRRGbZ36ZajNCzG0CryNBb0MjqgkmWxSSb2a1G61d+qqCfO5CuTJRBAqq8ovXozQcV9o
H/Mk+KhF3f3tDXTlnAN68UCxgJ5gF63W0Bzp9erZDF8EP3LMc6Q65UETb1R1r41CJknx3fCQJbOW
P3+1TW0dmYpsOecqjdNDEUgbyF/uvrv9LVfOHbmya3H0DJoP7moUMdpF2A18C+Rw91GzTPXRQkxv
Zy1qEbeHurZM3PdUjV6mzlgNVTVoSKtByRO+AB00CghPFDl0dAXQU3qgKIodXVv9p2kkdHZ5MqnG
u6vNIZOwAQXOHRakskRrImox3hiHjcW6DHcWbMnyMJP+L0K254s1J3Nkzr0uT9JFLihtcX6YpqpH
B6cZPoZzaXBqTHUSoRQPXZ9MGxf1lVyfjig5vgfJlVxknYU0CHqXzVh4p24oFmUkWMk4zeBjDuQU
xb+pOuEwBApD5ceqR70Ki3XEuG+v77UNC/qP38FjQb6yik5woBGgpzCNJO4rjZ1oGzTFbRXd3R7m
2o6lHU6djWY1HYjV6cs6mArDZDEMFModpJgcaiC8sXeuZnkbFbJry2obCJ2Si2DeuZbDhO8TYKZt
eqdFD+N7ZnR4StE3hneajg+miftl1fc/oyoTT1o4O79uf+mVCaUFSrWX3GPpga4PDGRFhPI07YT9
JuoAZdWJIzQve6u9cnUcSRjGhUb2v66YmaGobROjk1NTNdMHvYfwTRBlf37719AMBzSPqCmAhtWz
G4uOv95DhUgki0VTl/WHsbffXvMBiQh+hSiMS42O2PlBRGQ099Qgg1Nv5Bi4wWBGXX+0j7e/Zdlj
q1f8BVEEGEe3oSStIj1rQvTG7rEhKGKi8dktjH/jRnofa5TGvrRmtdlSvLLp6VhSAuDb+Dhrdb8U
eu7ix9oRWo5LS4bS1kn1CGuFjrbVj76yG+BXcsBQBqZuZqy+bTCCKEpELU+DiXwJbRX5SD67VaW9
8kFItlBlWlrMlycLo4pJ5JMtT4U9y8e6rpwPdRd5flyW6dfbi3Xl3fF0EhlyeDbERbtyQpIbVDlz
J2fovlmNSGUCpP0jZCnUt4bY+ILgT/1we1Dz6gdKIJYG7CXSAXG+EbOBNj0lz8V/3SpOODRp7xcQ
05+yFca7VNZQQKC4ps9ub7j406bt4BF7BpgP0tZBNG8Uzt+090FbatOicNa2av4+diXSpzRnA2Pf
wY/+tiiFVztZ9dgiZWnQ8a5SF+h2VWePza6BvOjckxzId95kIExRDah07Yy0cL6bY1F9lFExfkNe
Lf1bcI1CEBnC/N62ynoCBxnq0+H2pFyJvHki6a3SeicZe0HNvAppEOfA6dVEjbbT+vweGk/52Fsi
x/cWayyResYpRVoGLSx0I97fHvrKrmZoYjXoQUAsXpbr1dBlPmZ1XRryNBXoQEJPlacxU93b3yZg
ImwzhLOXEufyK16Nkro8q2nNB5o2zHMs9/APxjV331lqK5q6tr+WK44uHMr5lrm+6Gr8I9Ki4gqC
W/qAIGx/NKrYRA7FtTdixGtzZ0rAo7DqKeBbq5u7z0skFAP0sGQWuE9DDadirN3q7VE1n8GcLYgJ
Yt5VsmlpZZGkJDmnEP+1h6ZJvKMl2x+3t8G1WQN1zgZYsOLktKsFar3YVUnonsrFticwcKqya5Hf
p5CqPt0e6hIFC2Ie9DtKkPSEKQqtbgCuZ0JCyEUnr8O5Ak0aE9BA/S52wgqaUyt24YRKSWMVD7no
D/M8+WNVfvsPPwJXcoJfA7wg6cT5B0PuabVKEXSDkieLqBNIamWPFasTZAcqZx4CGM6Peuzz9yys
9mgHYXofyAGlmdu/5NrMAwWmq0CpnPO3mg1pkWJrc0yCD+n03sbS9gErGXvvmKis3x7qyutMBEwF
hoYjYNyLbzYWgS0wwSeT/Qp11w6fUSPycFeaG9/KnPjx9njXzsdyzS8cw4UosXz6q1OPmG3u4Lcl
CQTs7g75eIQKDFCN/2UUi/4i8EVCjuWrX41i642Lpp/tnkg+3QcMOw00k3DKffsoyxVJoMFZp3F7
PgrE8wGjcMs6tdqwmP1ZMTmEvdVnuvYke3if0XShRHxBdNCQVIaBq6FzIWvjXgg8aFtLJnuYy9O+
sdWMvmHRPt3+tMsduLgVgCxmT/AKydWNCVbYiBHjc0548vX7wW2iAz7kaAu7xtbl/BIknQeIjMVN
ZtC0gx3jrna71ilXkyK1T1E1YFctZOihMRGgl7ATGfUDpMy9FJWDAXYTTDjAzbkZtO9siIouJpsZ
tXkM2vL70FI6WsFBXWHflRZWibRr0c27ebHo5t2vjY2M5/LsQLvm9iWsBdxBb/N8/TVTahHQfetk
i5CeaT5V75HrnR9U6tioCNvaVqPg8vAsPG8q9C+wdn3tdJDFfQWmq7ZO0wIB7BDaeMTSVm5s6ysJ
sktz1qFsSs4I0HB1DyZqVrKg6H3qZAh8PKxtDHydXhycqSEvRsscZynNO9oyd09ZmKo/Xozi1+0d
eO1bqaJS/wBRCTtqNbmIVBTw9E0sk3GmRCDH/jW1aivIujbIQqwi5oRhBYv6fAUHXa+9nizxNGSI
dpW2nA+dNUeH259ybZ8QS/FWE3zS+V6NEgD7Qb3LcE6hColvWryguSGrfU4Ifkc6udUyvnZ4pQ5Z
iboix3fd+oiMzmjRxrVPs4fKZDum9Unl+OwBfcg2QvcrE0hjmhItpb3FDmT59FcXrVU7/RhWxAh0
l/oB22FV+x30L+PNFzpdD9ISym9UM4h9zscJRFNH0xA4p5w+zHsUCMdToqWfb6/T5U3LXw6JgF4g
dSlbrLK5YsoKNn7nnMyqdY9l0dOYwF70XZcF5qGzRXSa5sbaCOUuyyZsCHIu2i2cN6gc51/mokKh
dKf2TkAuZghAg95/m5uaSsk4eIiL8sdPmkLD5WA1kfcjm4RoPt7+7muLuNBk6Cvx6TTNzn+CI4O4
gUntndQ0WM91ZHhPNkJex9ujXNmVy6VCSExsTNd1mf1XW4U0svSM3qMWpaxnqQnzSa/H8Kh30//5
Gf2/9LUr3wNpj8NmmLwpaA+cj0QrBgVIqwhONWHlHqKmcQgLV9tYuOujMG0LT4wXbLUlEfXo8jqJ
glNCOvoxhym2o8uUb0TG10YB2gcqEwkFbsFVPpHF1kwmwfZwvDL4YE4eQqVZUm5kLZfJJihvAKYu
MTgYkzWs3rBQakoGR54yt64fLHj999y2qe9A5X8wh3p8pxpd3Imhst4cDzIyBEsBWwsC3MKXfb0r
1CxnaoYpla5KGh96nC9ilOPiZuvpXP6eVZDBBexA11r4NGT95+NgIu3liN5Xvoyx9jOjwBI7DDdE
ukOi3UDcN22PNbIu4eH2rr+yfuxE3QSORDcVrtD5uBj2oAOAxaKfFYY4RpoOMBPa6sY1/KLxsv48
MkHAIC87xVnHa1a3GJ4HiY/u56yhERejpbmU+KNdJo3qHkcxU98VoSn+NBr6QvpoJni8KzX7lQ3D
dY/jThajLznh30l/C8cyR6/RAyMm69KHEPlPjGqSaf6h4Wwa7uO60s27xY1l3COPJb+Ak0As2YBZ
EuxH2aOC3mGzamBwkFfJnjaziI6qj8Q3dICRAAwiB0XmnuvwD76MUEwF1nUaakxurLMiaA98rOl4
Q6fPwjJ9RK+rSXYE2EG/T2NHPmfYEuHD3mR9+Fc8R67CIsQL8oMXGfqPdILjeaA7jmKerlUpqp+T
wkyn55ECg+9E2NuA7M7dY9VBPtibY91PR3dsg2In5jj+Edq9kR1KBAu7XRyE44+pq9yBD7UGY++O
qnwOBrvsDjJw9Se7shOYKCMiaHGKLdEudlqu7E4fUGYtjOSvNm5wDkmoT1MWz0U2HHmbHYUxUGH/
nbj5gGNyECKaDgVWj99ZGd5New0VjD+RIT+5IMxkYcKmSz3NQLlpxL3ioUQXFWkEo/KcfUeq5t1J
fTDuq7DxaJSGoDrxNMmyP2aea/7c2MGIaNGMfaw7x8Fft7f4Syi22nwLogv0g1xgHevynVQhfpOJ
0/vDIgQJPih4LwvLfE76Vs93YdR3j86cqAcXEdM7B5+jO7PXnA9mh3oxOmFhsDOrxHtGFqvfCBuu
/jTb5XmlMwE/ap3eGn3ZMfvF6Le5nX6c5l74ej3M2l5DSKMGAd0H7Z8GnMD0qKf8n12bp135FOAT
y252s+JnaTnG7yA38DUxvaHV9rcn7/J+WKgTy8tPege8Y/nzV6+iqXjFSoikfpoHerPvqfJ/sO2q
3MqIL19fxsGqDVdELlvS7/Nx9B4/LpWYvd/jvfTYFprxyaiEuKOM5Hy7/UkvCP7z/cBYDmU2wN82
JYPlt7z6pkpGLeLweuu7kZGaB9TIhi/eEGYtrs5ZlR09hPXi4xB1SAQIQT9ctYP9zmTvfhWyjKZd
PBOzHjIkOD+MKFQ5yJX1ASrK5MHFAZM12PaD7Y3HCcXD0xwmhdoB3o6fTANzAlrzOdLstZEXqImx
ZilikOn4Q/UO8gB028LmJNGt8RB7GRp7Y8ddvjN0ARYMnLs0UeHfnH+7M4994iB26CsuhIPI0+JP
FXfxvZqn4k5BWtnjdjS+ObRiULhnwHYWnvyaqGmKJk4IH3p/Sgtxcu08fgeuZ7xL4lDbyHmv7FcA
VRRRoRkAm1sXBqwi5rY0otZnSyPRNIvgsRrE8OaogGoUqCq5YFEJxFenYoakB8HdaCC9GOVBVUZ1
CKxki1575UxAVl48UZeIgND3fK16yyjjBPV0P7UHgR257Pd9V6pjifXX4faZuDoURFo+R0iXHXI+
VOaGyHbWReNrJTp+eorY8ajDTKwLpFdvD3Wllkouu0iGEFBRY1v3ltGwqGM8qSsf+qC5GzNMrG1E
gfeVhrMG1j7dJ5oaCHeHCsVUUCnDjHoetc6wKqq727/lMrmhVQpjk7gHjDREnPPP5rnVusSrGwCW
Wn2yE1t+0GCmIlNqZjDFwqlGIjifwgfsG3EJ6ztt42269gMgoi/FXO68i/KmGEqIBrhS+o0y1F3R
ug4mJ6mYikOQFz0a4wg6Im7q3RWcq7sI2P8G2OHyvCzloaWPQghIh2mVJWiVM84l3DBfVla2K3J0
G5FYzTfm+cooS6cTZRecRCGorLZXMiZa2wjg28LrDYAbdvNQoN335lO54HppQdJt4mJfAyc8ifE0
msXCL/VeOzrUvff4+23doFe+BbQabQAg3PQ81/1i+BdplEyO6Sd4Si1I1P7IO6JtRMxXR+Emo58K
FpUk7nxn0oWk8B2llh9hZvSIGJr6nBDZbT2714ZZRGpo0XD00R0/HwYfi85uvABVhiJtn5ohChej
G3ejWnttFJr47HAW3ySSOB/FLSs37UPcKKcMH+HRzoqnHovx59uH+eXtOn/XvSVvB0yytNcvILVZ
7dXkgrHlV3qR9EdLV9onHIqwh3c7fAKc1vs4jXl/kCofUZ0dqt+WphBazeu4xD0wy+/6PjeOZlIN
ZBT9dIjTxD2iZ10cCS+1vTWo8phZFtZiDaLuVOLUe6FqtasWUBByddF9jlP9IQcFvXFpXt7PdLzJ
4U26dhaQpFXJYHBNonQ3FXiVeRMMVpSIW7zVd4p60eH2NF4ZCnUVxJEorgPvWtMTUC4cuIYMeE/K
w2UscRYxNJvQJ0TJ7PZQl8EIn0Jtmvo95cALWuA8UrIfyX3YfVGBm0FlPFWw1r6k9RhRObfDP4WX
q41b4tr3gYggree6g4GxXMmvor8gU+5UxpJBqyl7mAec3XAOtXOU7gx9o27x0rk925J0PwGsLTSf
F22g1c5HalnDhcpRfh5Vzu8CrYP5sU8RX9yrvi2Co62lIUhpTAPqfeAo7pJUai5OrZh9HAY1zz4I
MfOH6Awn8VsPQQ8PKXB0dDGxUzsTed95D5wk+NNFaW0cCMNq30tTNPEqu2zro9Izkr+qENDCkomM
bteLXnj7uKvN7pA3iKfuC9XiyqrZgynuhkZNn28v8sXhJ7uhLgRKgE1FpWG1dXFPCBI31UbfdIP4
I5CQmcB2sxx/saoQE+Afw6h1FlvzdQATaHrSFhARfLu2jDs0vsL3NayFu9KxNsl4S7FitaiU7SiI
gqvhil7X7yIXeT1Ps2LfKnSUQHSBU09mxPdxbQkscftKfdQbNTwmeWIeNbsvdhEiOPsS2YSN1/uS
ZMPrDXacdvAiMXbRl47iuSkWRQ8spVzU5x0AKTsX6K+fu0aKRqImw+K+LFr7F5YY41dZotmyw1tH
/2eccDJCZJfm60aKcWUpKISDnCBwpTuyTjG6qAdTK93UbwykRrNuEHfZWCTHlPrGW6N9Ph8ECFnj
cvHTDzw/y/Ew9S7Grgw1zIsoOu7AiWXGG9fUlR0MlAEmPTO9pMLLn7+6MSC4uQRjdopGQoZScY+Y
ZutiNXb7nFzGxYs7OmsI8BM0OInw+TCAWkhY6wk75c5O4qMYzP5913YJdSjJEu8CL5vxh7a88Lun
ZjvZpzhE/5rSqXqGODBZb43Z+Dng4WivAm83MWc6/zlprnjRNS31pxr4RqW6/H7s6q32wrW5XRZu
wRIRBVurwqCORLcmgyr1g7kejqTX6rFWZb9xDy9TtzqxZBvICYOB85Zq5+pbPOQzsPesfUD18cEj
lT8C3Mfg19SKfWGX4nB7La8cAdjKAL2B1BHer6vGU2zqzeygqoHarvEYoD1xbMa5+GBponproAjH
bsmtaSUsTPZ1gUahUSvVrMPpEy7KmthdnzJkKzYu8WubE1bsgvhEcZljvbrFhcLnBYPi2teq3oPz
1Vr51zB1puzgTl74W3hldm8hVfDbNSYMJzrMedpd742YCloqNeKNO+YicqCgx8ak+QsmZCkunC9o
WXY4j2dj7uON0x4HOHlyP6Vld18bHsrnPWOCejCtreT12ri8MItcAvhaCGnn40rZAYrGdMHX28p9
lGaYHjTV63v07mGAxMZcvzM00pCN/WQu37PawBD7uRkWBbGlIXc+bjCnbY2zKzqzotF5/t0BVHYW
GMYzuzrCYky23ceBgqb2LcTf8hdyEVW2U5Hl/NLyusiOdopIrVE4+EfHDRDDPZ4C2Q++Iv0xZ33/
Ke0xuwxENLr7jo4zGAYELF3ErmLjO+j++J+mFYhD0N3DHKzU0/wBEUboQ11VzvmxxAx62oFKV/OB
+Cr91eaSclotzUwcBkxPvg5FgYVCIiHK7OQ0ySfwRcGjXimc0W6fvSs3CsmsSw2Rg0ENaDVVmRFO
olGqQKPADvYuNdVj6VpbG/ByQZAG4dkB0U3H0FpvhGwYacyLIvHjFI5TDBfoKzCR+Lktc2vxS9Qz
DCHqdP6d5pazg5RZf7v9mUtmdr4j6LaBusGyi7RaX4exyBE0RqHJBHWXkJdeOHUY7bxYFb+lnXWn
HAnDU9R2U7ibHW3r0rk8Btw2xHM4ovNSXXDLDbOE5jRnyaJpke3GKHmwRGvczbAxd9EwsXvQn3vz
urLtGYvKICIwQF/PjwD21Ty6Ns9jmuJBbeKKFO/yKIj+uj2vL3Jkq4klhWQMEHMUZNbAjtJx5qpP
o8avu9g7ymRRbdfCof8d4JlWH5pRtkvcrmPpK9FVRsK4xfpnHxVK+1mXeJBTu8da6ZihIxjuBvRI
f0ms8vo7HoqihxzrIC0w8ED8M1jAozZuisuXB90/CNeARYAIINVxPkuBR0YrKnodMfsCY6L2txeb
n4mJxEZ4cHUgQgTJSaNjuS5Omh1GGJrXUNOFiN/v8HCoDshaBn5eYR1ye00ujzTtV8AiwPIWKbO1
WqZdVVaUI7DhR4PUfZz79Ecj1rt841G5jBLg/hPT0/0H+UdkeT53qokDz8Q42Y8SrYenDkVuF2jY
SlQ5AMs40cwtfP6VSVyaPgBbIGEA01s9J02S9VUz2rmfJsiboLQ+0HwYxXG28Wd68xyeDbUKtNQ8
2NVUwiXX7bo5zBakw6l/u+4kYMPXHyTOp3CKOgxaIzf3c5LQvT7L/uBqm1qHV6eNiw87CcjN1ODP
R7H0RDlyYtrypPuao3O1r1PDou4SzPf/YdaowKOuDN4Qxsv5SCBoifEsRhK6WT+6Wt4c4UrKjUN7
eZcza69GWa2NNfVZT808993e1e8wPMToFCv4Q01V4VOKR/oBOEmLuUDxZvgGUdSCawASblPOfIk7
XqU2cQLTKx+80ne91sb4MXMOYoq+357EK8vFSqFFSwS+5Oerz4tyPLQpKfF5g6fvp6xJHtopzQ+l
jsHF7aGu3BRIFBGdoSCJDJJc7b/cbrSxAqThKxG2PzMCfV9Jag9vH8VlxSlmsyegIpzvCsU1HzQh
o0xFzysEdGOJrUr3y9uH4SLifliE+QCxnQ/j5hAAoyAESalLY6dsVx0QOMweb49yZXUAcVPMRksb
4u1awC23I1lJi45g1vTRN2Pw5mPuTdMzYtJvT6SRMCJ4XjjolITW6bpZ21prayQRZSDFfd/JBv/k
vNs4TVeucYTv+CLyU0Ci6/pDRTgUwaqvfFUW9l+YalR3UyzcdzirJc9u3ncbPIQre46ckojEgj8F
Rm2154ZGVvrkOZU/hL2FT5WY9i5uTxsp7NVR2G//299ABud8M0SFhqGumCpfM0WFGQmoTKmrfmPu
LgM7GnPsuWV342a45r5mjkQnYCT4kW0ef8Jhg3521E/7JHO7p5ZpvR+0TRG6K8nlwrMFRcZVuhDp
ly366haa8D8tndkD/MTeOTlCJfUuyKvwYPT28BQ6YfhoAGF/bwx6fR/S/Hnvqrr9ktTBFtzh2t5Z
VGpB5qP7wDVy/kvcKUCSrw0qvw0M+FylFd3XSR//yBe7ZkAWcivmuFLBYy2BpjAm8TzF4vMR4bkt
Ue9Y+npW+a7W2UfhTvFhGp3qmGpgDHbIumlPUS897GbMEXMefG11OYp+P+b/Z53x/0ITX+LDV9Ev
pSfEMySBFr+KPvq66uMYtSbGJrT9Gr3c3YgZTIuBPECnVrPCd/WMGZKLuthzEo7Ws6PM/JDWiPlF
GB99AWfm7KLZ094W/r38Jp5fOtPLvqQydj5FibAVyz/YvqGT46QxVK9WYOz4pnvwZRSE1dAHBiwM
JGc1CoZsidO4huNnlBUXrQZ5lyGNeAg609i4cl8onqtZphPKPQgClPbHGiifJzo2SVNg+TDaoyfV
F4I0jcC32Ue1FX+Ju5ZkGWlG+XMwW/DetdWYCUI7A0Z3Y4+Xi5JdFOM1OUq1a9y8/lUWehHthhwl
7t2IZdKXaRDIkBYBnmsHKjftSbOb7N9JaPqXsDHsbI+dIXj1dCrscA/0dnLvWrfM9X3Hq6f2dSW8
R+mO6LwpU4wpBDi8C3dQgXO1JwCjzlz1Od2yojWNdE+3pfyRz7LBhyIY55PK5kId0nQ2fHuImk/C
6lvn2HUm3bIYNMhWcrjmBFAH5rqnsoehDIBXaAjneyTPJRZ8OTJkVjHiravnmfe+yUSY7Mgd1HFw
MYt1qqnejxOnaxGCwlcn87awRVd/B8iixbYMoSJ26/nvoMAZInDhGX7RCMBllRXjQ6GMstLuEGHm
zIIm9PqdDlUM5f15RjRwjiy0ad3SNjZ0DFdPxsucgGugLsirDshgtaPRJ4jKGNiDH03K+piaUf2x
R7ZhowdxfRRSJtBbMAjW/XCQGV2XaDpd91FWd66A/jli9r4RiK/vyZePYVnZfPwPti2rNwLT62Qw
cyF8TU1jfO8lyrDvB2W2v8CSNH9J2RpfJzZJswumJvoHmmMDonJS8V/cn8UzeXGd7G7fGHRZWM3V
OV50tRdND/owNJ3PVztCk1CCMZ39dhjaHxqL8BvScvKsADx4VLuCFtFhD0MkB6HIHBcqGea7XLOL
4j4ocmzLdCfEfyuI3Gqm1taaw12q0cSmphCBP81Cyo17kQ5aifv8rNPg06wAd1qrnrkqTHd0740G
D92Dbo/po40h7be5xzJ0N4gue3DTUX1y+gg4YZOiV7234Xk8Vblep/tY6BDbU/Zqv3fjEYc0FeGg
fmxUEnwAWoVvSmO27VPURPMPpxlD426wkhi8TlujQAaJSYPzP899cpgwgka7tqy15wlLZOLhzKLn
pcxa/hvY1GyOTROCpmlbQ/4qPYU0VB7k4lPDZ1tHEwWPcgegIkjwY/AqdWiWztuBlUz+wq7B/jsf
Qy4qTJ8LFJnHSk1wqKzkbynrfkHpuZ1Gli7b9xi+S0C8mkPNq7K9/otGV1XsyD26uxycRYXFn1aY
x7hv0NqJgzx/NpUbqUNuNExw3VlNvze5FXGja3APPpSI8HBg445alq1jo+FlnvGhxe3tH6Ms/1Wt
EF+jKKbBqsoo+qCbqr2bJ72+y0faDLsYD5xnK3Exo0ub4UtAj/uvGk058x5ZUwMv8rxhdzhB/NA4
bf8H/x4TD1p77vCd9fBzA1DbNU9h2OPbUCQmqtSZlOROlpa2xkmOSfmY9bZI7os8otqoVD2N95Et
hl9ysppmP9Zz/Zc+zN4DFmfNbyecR7Fr4LKDZ+2K5h8s3Cp2Y9AXz1kzdI+BMNvfEf7M3d7BmRaI
oj3rv4rZ0N43VZjh7TY20/uOHuL3zkjqe3qj3HCU3kv7sGDGIyzg6vInXXRqCxpObT71ZNXdg/7V
P2LijsRhbnvdd72sk591OM1PSV/N/yiUAz5PGJnMuzaxQDTPTPDOniJcAcM8Ho5x7BSPlZUaX+q4
7UpkQgLnq+QczLuu1buM7SBsX0yTknulhux9Hjrls9eZVrqP8npIdrVlV9W+G+fqSaWJnuza/n84
O7PetnEtjn8iAaJ2vUp2nNhx0jZJm/aFaKet9n2j9OnvT3lqHCNGLnAxdzAzKE2KPDw8579Y7kMO
vWnYaloiNVLpKrKu+9yOv+L9Oj02hS5/otDmPRQTxJqr0XezZYPBnfat7wd9Dsq6rabQ0EazCtnI
xvR5prfzpbAdNwormWR1uDClbOd15qCOUQxYcVNW03Asstb6hsMk8F7VlRYJDZiVP8rBDj6oYVt1
11HWiuIhtwrRHyejMn5hJjA+2uDSko2YG2QEXBHpGMkWcdx+GntLf0DbuV+BLZr/3NE+s0PadZ4I
jVG1ODsk0xKHs1v55V1WdGL1FZzyMrBTNTfHObZ6DGYLft8wFkQplfUuEaWstOOc6yV656gOkGxM
uDoGvV3DKOF6bUOoQdNWt1N/QQ4xXzBrnJb2CYEcaoJtZj/MmF//h5QwZstJa7qP2RhVv7PGYh8k
asAtQ+T1QLt6otC676sk+Z2Ncoq+RF0tHnXlWcnWjuBTBZlA7GEvOuWQg/dNcUSZqCHTbFN9xJXZ
y+KQFmOfYFceLb8MMMtzQOgzfoJlXKLPiS2KbCvHqveDWbM68FpJkd8qAZ7w06ohrO9E0YHcb7vO
TYI6jbK/ADJ8GcSFreJtVqXeHy77qWFXjvN1N/C4DHU8omUYEcj+inEa1JU7DhrgIahS1X9K2sgT
23L6ngktTTZDajdV4DMxHjaGrH/2kMyBp8L728DI9/9kXUYjpDCTogplraYpkL3d2VgOx7AZenS6
i8CdO9/ZaHUZj0GtKu4BM9GQBDJRD7i23KZvAzYl+7EYdPPatNsam8a89J7jpVOhAcsDW0g90va5
V47P0Hbdp06flq+gUTTvbjZ87buOnXZ6pZTRx1cmuKc+1NLGX4LSaIcFRE5DoI9UJr8tuDmDPhoK
InMvMzDMM3zcJ0mZ4Ufa9MsxjxbulG5KuSBiRAB5Qqpe1o/OPBf5dRNPojyWCTCUjZFm6m5oFVSQ
odLSZzgu8msCHv1gRXYH6yVCHz8AVSy+G0nh7+tW4xrS2iX5guOLFm0TgDsHMTW6CTy9V9YGxT2E
m8OxwTD+MMRxPV1rcJPbI+cba5pRxMq+zbph9gPouyn+S4hr+EGild73JR89FVbW0pA2L9K7LhMv
+tyXZouZGtr91dbJwLFA+q+jkS9aOJg8apGD7TOkHU5w1JbeBiRByc7GpdTfeUO6OjkkXE9brSu7
5M4TMSCYyC+HdNszJ4MPWWcq9OZ0+RLZECXI6TsrDeNUNxBAT/r5No/NAqA4sNl0s+r7pKsda/p3
MMhng1QrEzhkzSJI3L3e8Tmbsv62YNze7OZJauUVGFNu+gKnbIxfzHK59iUt3buSJlMeVF4qzAdL
llpDtpE3yY1fN/p1QVX6qvHwitzwTyXSrT2t+l2n3EYHddSNvyvRpMeoHyS+jhG8lXAgJe55p0bs
1zGbsi4UlY14HTZ+9hRqrWV8ay3V+NT+6uVoAbItuYz8xdkhblrdFd3YVl/ijnIUUsIGwvhCtnhs
jnymLpDLCCqKZkB2H/sTNinuaGo8dMbkRxNH6T1MYNMJdTRi8GUoYicPx9hqH6B6tPqGZkvs8yvF
olEoHoUHD8YYrxH3tpqQlrb5F6Zqb20HF7uGnarm2gsi16quO7tiiWsylNtSDOU3n9I5Dg6ltXDe
Itc5+pmFL6xd8y7etF4T/zI1x/pruRrdHiKapn8Z+VSK9Ui0GS/3iXuJwkrahPWcySiQBCY/qMZ1
FStZ+WYIeWf8UybF+FfaVtsF9dqaD4AGTnR6HU9tEr3tPisvhXxO+Tv/UVtapLZFkroQuytfzdcF
rntfZ96KCqSZtOMf0sFT/ejONHQDDGk5bQjl1NRQeAwGkZdZj4tMJGISk6vHAQLYdbu1fHwSN7Sw
4s9T5me/ZmA/8CDi8bYCXPkzi2BuISjaYum+JOkXiTN7HJbJZNI3kQqjTznW9nNsZQAspN1rRoCZ
srgdEqx2MT5HVW3T9ckq/Z/Nww3VkXZE1iypTCxPV8nDhpSlC6xyzEAU6CKyNw6WYV/zzs/6m7ks
5//IjTCIHXH125dpJHgjr4gMnIX69B59haEPVJ2bWQA7d8IYXK/mPwtyBUmg0datNskw5yRqdBr6
oOyc6AFvyDhFUijSdoOjTG9LKdE+2GXHlYr0lKpDlfbqJtdbzEN0J8PXY2jidjtiXlRiE1201UaX
crrLIn/Otvxp09cJGmnz2U8LEruqR/opnFKN7Wz1BdKyXqUkyVs+rjhAza4AoHvye2z5RoLZMup6
gcTe9nM3+ONtpOqkC+DoUZThSu0srFhFRhN+LNI/0PGLdpO2htjHA4CljcxNyXGZexIG3HMRiIQt
PP4At9JbPOf18pNhjfz5EyJXyOiUGQetTIwpeTALWpoh1hqTFgAJaZE3idRUXNe5F+PR5ifeD8dM
bDdALX1G32Gak5/C0aoOIEDjYwBi4YIUWC2K9KFrjkV3sAtr/JSpmfd4xlVCfSVq/Ye8WZb2KufZ
127R8St/l4qG98acEr+6Qe6o/TaLtKo3eYyx0K+5XyprZ3Yxl2jUeHkdtjHSY4GvvGIKSs3BUgod
ClrQpeJ5HnDl2gbhtyv/FGY5fEYLaZbbPK7jR5v8p94V+aiph15k/s+y96M/uKJm34VdcOJmNaNy
H0XuU5xO8j+nHf1d6sMW2saxx2u9UHyQoxqzGbeqGGXoTdc4FgqkcUKcA+kk9VBl3QKlqGSRN4s5
TvY2gp8FGoFqX7OtEYKINmM+O/X9YFDKDHkPjkeqnqtC5ODMTxYuWPWNRC18ul2mcbwfJ3eF+DQm
R9jhpvtke507BWrWRATYoI3lH8vLmHmqL+ou0rIG53ISTxGYKTIkWBbY8RMRnJ41pwEPnFHkZh84
Sji/BymKHVm/nDbRPGtf3cn00lukWbBYyJtuuDfkRBjUKFt9MeLO9XcdaPL4urYq4wkfOOvObH27
++OC5TI2mdYhPFemSflUah27K4YWaG6nWKaSFEnWf7SyorQ5tRUkqAoUMj8JsK6z1ZA8am+QO3Cq
DSJzsfkpdwvnO7z9eQxrsmEZ8Pzxvs05yx5EFDO/ulXnPtpphEW5X3rztzjyFhHGGY2FyVcZxRZt
IefXGtkWCHTozU8wNPpt7el9sllmof90u7L5r56yFmlkY7bv7NaBYOob80rPJp+TYeM65S+Pp8Md
GB+SRGg7YxQ4ZSOj6wXCxnXXG14XVsbS/1Wr4xnGMYVMb7RemtHWxLJC39hIcfQQRsvevND1Oukf
rrURkF9QCAEnrpiMtar9T/1cw8lADm1tHhb+u31Zj/VaP58px0zFkqmtb+WNTbaGKzQbJ5kvSeid
tJDW8fGXXNUiKWULOgivx6cAg4JeBVjZcdo6TBEYDotI739PS51/UDziZSyg/dw0K6IYUYzXY0Vd
UWIRV+kHvbXNL6gk2Kir2M41Z+qSOuVJM2AdCrFzZgXIF9/GN6jBtSqTA24+9LX5qTVUeUvtIsGI
Wxc/MMm+UOU+OxoUyBUOYFMnPKkcWkCvuzqyxUHWxn2uVhOqmTppTe1l19bzt/drV+LtcCgCAYfU
qULT+Dt1/umb3mlUn6gDVrpGtrGHItKuVDNmV/Cl9XSj9VFEG1rrcpIJ1xnaUCPmfotzy3wWpLFT
MEgn14+tF0eg8JplehYODk1BXEbyElHg7QYDALLusdXuF7DoydoU3qywIhsXPjrs+JlHW6ikogQ9
asbH+mx8dITSKfNTzgNYQL/hZH95mhmvDakDgn5iqzRVbWxvMD+9v/wnfbaXUfB+cNjFTAnnjNej
xNJNq1lr54MD43Q/A5S7Hy1s723NaB8xYBKbvpsuaSu/rdSiy451C5QE4E3gDV4PCoVAdEVdz4du
1kUoxTiEPmWPzftTOzcKsDiKojbdPLhYr0fxZOktlJrnw+h6FSmkb10X8fIxSMHL+pk6Gj9r1AOC
cTKVYVVqs5JuPnAZ6AcUGuLtCGniGwYTw9X78zmz92jNYRi+KoOgdHgyVDPrXVrwyjqgFBpf29Uy
PXoO/jqDSXfwQkX53FirqBB7kH4/smav124ZGjdBVGg59Lw4NzgAUuKql3LLUOmFaZ05/7B2CHBw
iuBAnzp1y8oVQ+TgcdRQJjD6nnovJs9SE5LqkCUubIpz+x0MCABsThYf7mRiLVdv6ZYoXHFjzlgT
KYQbwejKu1pPqY4vXY7kghov7JJzW/HfUU/uCt1LXZ7aBe5maEQ9lkbz6HdR8+vj+4PeCptwNYt7
0/6n5yV7UniBh8k8XRt2U+xkp8kfs1qGv+8PdXY+q0iTjwfGW6+duUvMkoqKOBiaGEmTbTuUclwu
RMBzOwN8Bihj3QFvfPqtwHNn5ezi3NmOerFdeju6Sal8J+FqmDEGjTGjMv/BidF1pucKyAX+Jl3R
kw9lZJLcJMIHRiRFt8t7ypV+24gLQffN8q2jwPcFmg9aA8Lv69PVWSoGRO3Tdc2L+EoUYxOSwGcf
w6m+9JHXT8Q5JnmA//V6FPx1yipbR5lirHViUbdB0abD/zOK5QEc4GYE8LkeuH9SPi/yereubOvQ
CdVs87zWsX5xqpsPfxcUngG/wagHDnEq22KTx2fmItxDAqp742RZEY65n1+Yyyn+Y10y4MSgjwB3
6sAOTu5cq/CUT9PIPYylbXwx2wJHzXrxSc6tamd76MjHC2yNcrKMrZ8n3q5ppdzNKbD0D86XwAuu
HwQtnWT6pic/ZCrStu/QmzwIB9Pyph+/Gm4nL8TCN9twHWRNlbn8X8gLrz9dJouqifA3PDQI9oeU
Q7UgdnFHf38q564S0E/0S0mcLE7z61Hmssppgwhx0BqdFzSNhQ1ZZ7R1Eru6cJWcC+74ZhGY8Bbm
Oj4ZyrAonwJXIQIKg9on6OobXZrzPoMJd89MPSq7xazGC0FjvTNeNV+ZHR3/te/K35HEvp6hURH6
uwlzVy8TDkpo7bSjOurzxGpzOQT2lORfS2MpjbAUPJEujH5m0kB2SXR8EzV39ERej44lYJxI6JwH
EaXdjwihZ+vKUEN0pYOiSMK2LfQ8rC2nuTDuS75xMm3cATgyBBkDatbJHq1bgfeC6MaDES/5Y9LG
aOgltUySrRJmo+/KoWu+F0iWKF5icQYNwR+qz5ZdoqKkzSvbNXUiKHmxXxbXCAzadO5Nq0aQx/bn
Z/RWkPAaPdHHm86yuoccOOqPNDGcXwgl0Euby7lKgzYdI3lsqhiBqsijvbixBj1HvqeZ56+G1uT7
IaXMsVngsM6hWUjrlx5N9nQEG1FHgYnB2hyYo95+o4SrJZtcH6fvwOh5oFIfNqxNG82UxZYoRmNO
ZuBSQ72d+9uiUrMCV+zG39E2ojRkezFCyeVoooVnNZQSc96nakNPK/ruirzPryTGN+hD4lD/FI/V
QIWb6TrBOE1INppW96MbrfjaK1bCDAJpJUpfSrqbhSb4MWfjaAeEN4zs2Iya/5/SpHmsEYlxw05q
4xNCFa1zlSxk0dDY7HpPQowb2IwaboKfQG09+01CLcgYMvHNNIqivzFo0slwKkX9uci8Ig10XFR+
ZZ3pFjtRWRSxPB1LkqCuxfTETeV9wRKlT4/eXNaCcnox3U9zVovtoEFz39IhN82gp0V4yYjiTJwi
p7F5kULkxDHoJPFN+pw2qQlROmVLXCXd1D5Oc8cWeD9QnTtIrKW/+gkQRE5xV16kIWtGfDjUaqQ8
Bwlgh0hU/qmoxvaoly5gBhTXL+Q4556/7GcXFhmAL9DXJ8fXzAXd1XhUhxx+7s08+flVnbbNf+Zk
1Ntu6LIQco2+9VpzPtLt9K5QQYyufbO0P5ddMSGoVaMS4OmiRtl6qTaWM2q/31+YF93Nk5NOdAGb
DdmGTuCpJpKrR3VuZY06gM6qv+vabNzNcxT90oy+DZcx+S81lRZKmh4Htl60VZM13PmF9G8G7Ido
83gOPTa9DKOoMnbv/7h1fd78NsiU/CxwrwD7Xoe/LnG5tBMesIBHxH021caXSDdWKQS9f45Nv37+
8HgrlAmfHhIe9EpOot6kQK5ptUEqX+eYjhqlb4LbmOQtHfSxAn8WRRdA3mcuUIppJPaIRa2CEicj
ElHsjseyOFiy/51lXgl8LW82hVumH678GGxEEPIrlWvlTL9eS90oOj6zsA7GIDxoQhlPsEqpfbFU
feCCkrkw3luQJ0k2hZ+1usWLFrDa6wHtIeJRS/vgYBvAHGr0Xn7WtU7lV6PqE1idJq5qEVkubaDU
vcWWLt/rtVn+ihvVfgM0V9GZ0C7S6leI3smWAg8JoQ29Wyq+p6TZSQcyYo+udaCow2LHfbZ1sIP6
66ed+m66tfiqQEvSkS6Le5yveoT5Oxu4SGWWN95ktneNXNLs42kUXx9o4WobCTThZKmqsWkxaYvt
QzbyZG1LyuiuSFRAC/kSAfzMhlt1fpFfggmG1/kaj/9J6Zm5OXDHWYdGmv/pdu5cD779zepUdyGr
P3N20Zlcy1xMDZvjkzn5KvLSDAXSw5IsxnNaz+XRMLJtArp2u+RCXji6Z+b1gsdfS3frA+xkXjVK
3eYIg+7gKep2cUH3DZmUhU6m3l14SZwbit3DDlrhl2j0vF7CSFoFBNNyOgwzPfeiUzY9qzHedkJe
qp+sv/r1bjXJdnkqmFSJV+z/66GSYV23CI8PJB7tQ0s7YpM0Q3shzL69HPlKOi9JylxQTU/Nw9Vo
pyhRJfMBeIb/SadO8hjBsv0Kkdb6Huu681h7I+3W94Pt2VHhDjrrDiGzX0/qPztRLGVsRro7HXIE
/TGaW/Tu64Dm8A+7LYsfqVuX18ucwkB+f9gzS4rGK2RuTtuLrcPrYbEPj+1uGgdK0p23FX2NyE3R
XsKrvt39wHO581e5gZU5b5yM4k14bske9T8I49uGBjgtVVrFj0QT68sk5SWl8Leb0kTVlRhCnY2v
eapBHY1i5iJR48EFQbWreuVfwxTprnxVVN8/vILobMHpQk6H6+Q0Wvn2YFtaa/SHbin0nY0FTTgp
x7p+f5QzK0gRhWGA4b64cb9eQVWBlGzLbDkscSe+2Jbyr3JjTHaphQHtstRA1T8+4Kp8tDIyKBOc
sv3nCkZKWnnzAWPkuA0ofeg7abVyo825c1PHICLeH/DMTsQmmTo5Zbb1fycHAL0ooSWIzR7qYooe
RTrO+zGpvQtx+AxYfBV0YhSYFhy3Ux6ZquyBBrA502Ca4MnzKvqsD3DJ/LgUYaQWa2cksXG1GuLu
IwPmV6fLD1qQrlFlBYdT8qCXhlX4yWUwogXp5JpaDiPh4GZ2XX0zF4hRx0DXP76qvBd8TO2EBYb7
NDqbfiTcCVTqQfaV9qUcxwcS0/bCbfPiCnYSmGGwrEpgBBEahCfZlD8lEU81Zz5E3VjtZr1OHnLA
E/vO87JPdgtob1GoA7ie0kA7S3ujqtpAViUfrhXd5zGI0erc1yBr0cQ1/WejzqbrydTbz7Kmkz+n
Ocorq3t1XhnRBSrZmcwMcQ0IheS6CCVDb319tIo6WdDyzSaoLoruPS70UxUCGk5/wyCHZQ6HCDRG
lUp9uh9bMGg7aGHir2ijyLuh5CO7Qz2lQEcMb3LGh/dPxZlzb2OdJ8iKedggF/f6x40O/h/pYs2Q
YR3UqZyk2ZkjoKfERSYxla5xIQM/8wBaGy6rmB+bkyFPBkRVGG6imc+HogGfhuAQKkog2em8u7Wq
PxtpB+C6zfzm0+wlbgQVaap2psym6raLpfilgTT5QwceOOWsJv+5dydKAR9fFLIpmPAERPRNT0IF
UCqLO8uf0e1N/MAYoyQQan6ch6zdGrGowg8Pt3Y0PIyIqD4hYfb6G2A1pDsxyKeDsVgNUvWIaTeR
TI6mn+pfRGlMF8Y7c3lRRUQLARX0Vcps/ff/pALR1A7Ao9L5IJQqQsNV86aMkioEpXjJeufMUCvt
EAolrQeS3ZOpualmqS6erQPmiDWJqNsAmG7HG62c4guzOhPfaekT2CE2wXk9pTlOujTqVhrWwWuy
n92CVAKdV9/49f63OjvKC++ZCjcKVSfbFw6XI2OLZ5aojeHapJRx7NvWfHx/lLfLxh/trY3kFQNr
vRyif74QlIAiBQZrHnAByoCrRHCwVqyyKXPvQtXk7YRwCwJrAtnlRYjwZEJ63dsDFmjGoawSWAw0
YdEjb5sLtCWfLfU6gNOOXA/+KmSxkvFebzln1kdrUJ6A3V9/8+L4CKP2Dq+ajtogAl/57NZBb1wi
qZ+ZG5kFxUFu+zX/PHk62OWiqRx95kOZy2rTqm7eTKOjb97/WOtvP5mbg2I2j++VqMYt+HpuFmis
pBS0rKWyUmoJ9T5xzAl1LSOnoiO2qed9tLdGn4vYCbCEK5HAfQqYmVKSBiPL/Js68acjVd9hUyAn
eOFEnX60dRSf+gWgEnATfLjXE4uAqKfCwP6xUNkC3tJJ258GxMT70jA6asva4txXRlreWMAvKVr2
lziVb65OfgHb313rB0g1GKcfEAtuqyy1XN64lZMOYLNMeKnRXFg3CLCDfO0itfPgTR37YSofBd6b
GSVU4XwF6zuF0zS49y18nwsfnLz45JO//C6yu1XF1aHicpKPVI6WoDgp5I2sB+3Bhu/VByNvPhmk
YhnM0EVJpd27hYUAU45nHryOLsMy3RuGBspYKaB45l2EKSTQXyve9L2VoHOlhjrjlu/tPow0o3A2
JfolPzM/9h+0dFL+bkGJdy9ymy7nAD68DtKYzgDcJF87xiv6JbSBWzYB7A4dbsbg/Mxt4eTIkyee
A03RGuQ1+YR+AzHF8q/0yE0NOKkAF66l6WpH1UUSeK1L+gSadq6ecBHwjWBIFwkIWI8huYyoUm10
pYkYcGO65GEmPXcjzLSrNqbm2/DS9LkWN0Vq59dJY8Zf2mYQn2urHu6M3IEbpKzMC7uqzv7UgooV
VfsFo4UkR/xnK2sttza531U2NavWhmCRDD64gjrJHmpLAm1cmr7yg8JIiI4wZ4a1xttPexcF4gwH
EYGgPiQQV390ijQZb70lMZPQ6KzpKU4aOwuL2jKQe4/q5LvWJUMSuLkhfnp2Vx7NCKYLEH8Da7XR
K1rBW7VxFMT5efljR7l5LOOsRjYGN5S/DcQBMOOVPR4bYxF5WDl1eehyrcyA2WKfEvZpjzEXLmNe
6Jdz+gx0sn5a7Fn+qOUQQ92LtPzKgHAhr/Ka90goO7OMcXiIPDPIPIhvtRWJAclqoAgbtJzn7+5i
2r9xi5oJl3JUVujkE+jkxDXUlT+WcgwgWMAVoJmSf85jwI9Zb/qfugw/9K2yDe1XpUt/DOC5mBBB
xjh/6nrI3oE59HMXqioSXeABics2AvLTfdvX6W8FHOLZ8ge4eqacWntTKR2b7t7XBnnVLxYCit7Q
N2MoBn35gfwN4pngu9tfAmokUrx1op4KgGBonK0dsI1U7vJjRpYuDfy8ywsyLFJn3NJ8KpVNPBrT
FQ9OM6dIoUWfyBUX+pwCA8ptWxV5HA5mVh0HL6selaVsuI5yXiBJSC0ZQy0uu5/RoCD/ddmYf2rm
doG12Yr4t10Nwt6CDjdlaLZT+ztHPkVs3Mky/4Azr9ROCK08xLjfldvE79o/WVFEf7soWx0AMA2u
ApFq4ltqyeqHXfvFQ8ntHIddmRt3qiinZ5hi/WM/0vyBvZhmK10PDBKRIUtrEnxbQXxrOROcHFW0
QVJN00NvecZtCoCiDey5g89az662bF2+xBh6RZSaV6JrtCUwVQXwUoMl8NVKkvzvlFlq2ALt1u8a
v5jLsPOs6jmSTdkEFMi89gY7ae+X17jenWXl8oEuIKQbyl4mvE+lhm5jmk02hFGtphT36iaLaHkA
87rFLBHTiQgk8p2uT0rb6LVv3OPQQphL4tb97kptHreFJrL7oRVy2VajOWZ4WMW12vA1odhrfukc
JT2i78to/jeBIK9ZsjJYMntVsWNf/aTmpNJwNsqoCzoU/j8lehE98TwfgZjrlaEFOBtU0ZUGfL68
tZso+QTjIIJxMMiiCQArU7VukGF9bnPd+DOOftpuW1lFD3Oycn16sxgiuE1z9A1yAu+ZuYqBQsWW
plnBMPhsl0J46b0Wa4gZJk4fPdl1YtfQSxML4G/eRt8iK+4+iYxNsykTHwvEwh/y50Em/k1PAO63
Y0FQC4QD7bJylAsRRUvqKsjtvHl6P884fapxBsiiqSusbwUKryeXTgvNq8CiF5qot9zOfu587Zy4
uopNY7gpRexeqAidpjUvw2FrviqkrtoJJ7e/GibDjCSsVAHi9x7fZ3mbt5Z8zHihb5B9taC3J+al
0sVpyvYyKlxgf2X9A7U5eZukYp54kZti7y6i3zdQvK4GiL4XHnjnRkEbh9xprdHQCn2d2aimqjpd
y8VeqyX04rRkP4gsv5Ban2bx61yAPznrAxs53xf6+z9ZfJpbHgoOig8GvPkQ+8YSEk/BT/ZgXj66
NzjMqOaCDOFZjQHK6wnFMYKMq/rHjdPa827S4uFHnxTlfw0F+bs2ztK/74/3dnPQIgQVQiIE25Nu
2uvxpsIaoDYL5CTglP4q3L7bQUGojjaUGTOY+xZxxglE8YVnxNvvBtRwRQ2vJScMPI3Xw/rGtCCN
2fs3dkp0MLVU/YizObnwxnv73RgF9CSxmZcKX/H1KIWEXaX0FClLXKYgXrh+EI9wJfU0vfT0Pzuh
f4Y6WUfav0WRUby+capl3uQrjkeY+SVv3zdgrDVfRY5mFTSgqEHL9fWMojoTRYLX1I2TA18JdJBf
R8XCDQGxb9VcrHU7CauZAlWQWy3XhJdBFQoRprfuQYvXxYWnxZl5u4C+ORtUZAFlnbyZuOP1yvMj
/yaBwX3jzZ74nFelduGYv2zDf59mzJu2Mi2B1TEVWOxJNKFoKDCR790bf+nBs0i8JJKrfE7whEoa
kWyU7Uyf276EmGIXDtrqZJHmvakDZqUukkW/KtCmMtQtG4dovKlNdFIa1AgAIsGGuRG5pT6+w1ff
XR5dL+XOl5fHPzEDkrEZ41rk3WhNYW3ENLubuYcB+P7xfbv8tKR51qEjwouVbf56PySUQ7l8a/tm
qZIpxKcuCZPakBc+8pta+BoAuTgQlIRqAQTw5ApBhkDaXpsZ+xzS9p2pa8mhAdj2lNUuT+MkivaR
b0O8Ive+NqKx2Yxo3l5ojL89zBRdQSDxLsfYnmD/eqoZXijtWv7cDyUMmtSf5e8uKaJwsrXi+f1V
PfNcBcnAVcljeW01nGoYZnqKLOs863s70zlDuMnOd5glW8HkStBT/SivtTpJrwzhFvsM7e9b5Rhl
iM5Jee83WXXnmpX35/0ftR7t10eAugu3AmsATeDNU7XEX0SL3VbfG82gbvQmB2Tktv7GlzW1aAN+
6vvjnVlvaJbU/IidHD/75GQ7qA8OGkxuhGoLNPT9wgr6eUm3BLpLZdo3gB92FrwcmpmUymwu2pPo
iZ/KYGEjqvZCa7OD3zSIqEnD3xmKnQaSNgnnOS22ADTmozOC8pJ4rSM70U2PEUYRm3axeVNPUfpY
DZ0VQkz0Lx2BdYufLD/RB34GxU/KhqeSvn0aazl8kH7PexOuqrK2Y50/aIP4q6EX4mHQYrfqqYrh
PGq9OGqYA27f/yBvzzruCfR9EX7HqhGQ9OsDUMbABPvYnvZ1DrHfdWH8KQmi8v1Rzmyzl1olmq4U
Rd+QAcC6qnQxG7VfLDl8ssyl/kx2LMJWVclVNi/qQm51blZrZQg7MGu9Rk4+PcC6CJyjqfZVmmmP
BsxDmLbZR1XK1tBFdATCTBuE8tO62f+JxotI69pWFtUFZxluersZr9q6Gx7eX7szc0FflTYyj1+Q
a6dfaEBByFAonu5tv7Q3cCvdsIJ7/PF9wCgrugEc+1o4fD0X3cSzMZV8oaJyhtDJ+vqqE9VHsTUI
dFOpow/ormcSOOvrUarO1lIch4Z9g7rOBg0efecmVhkO1EwuRJq3ywa0aOUJrV01/nKysYu8SlfZ
CGMvh6jcz7BPg2Kw4wsb7W08A8AFMpc2BnVy6xQyhnrMlGTuYO5r8tHjKJpop6xm2DXYbO0+ug8Y
ClNwqq5U/6G5vl47bFs7H3kSc2+MsbMZjaoMkQC/hMh4e1IZxTAoxK/wBcTxXo9iWkp648woeSsc
hXiQSu4TV5QhBm5NMLRVcnx/WmeuRUZ0Ed9G7m9tM57sPMto5k7OfCiXKtx9M3X5oYyr+SaqgF/N
Fap/aLxo+GJkyX2D3vifsZipGEL6/6FPQ3awpzz9cuE3rdf+67jMMiOEAW0Eyfc312I6ExHnuTP2
XRnbn0o6e7ex3vY7O1rLY27tOdu2adRmMlrnM549dWiVRhpvctNEG0rvxXRXa239HI2xcZeUZvZg
msoNkNztNq2eX2Ljnv25wPrstQvOSp5kMa6W+Uoh2bjP7CjaDL3Zfue28z7Br3R2Rmo7Yaet2HSt
ugSZPLddwCLQegeqRCHgZFN2lj1VPfqke/Jj1wvI9tJ9mhttgCKHdcybsfr8/qc5P+BqCU43lCbx
yW6pvQXQeeIZ+yma9Jtc07RA56L/llE5uzKRjHt6f7xzYYQGESUO8iMcBk4m2MzY1A/maOxnFBTv
R+mLK8tPLh2CM2GEKEX+SbrNXXz6pkQaELkkpzD3acxVVfRtfAUWilLy5H/4NllDFVCD9f/Ad5wk
3Q52FgVCvcYeDaJ8n2sUzot0vIQ3PbNqK52MYSBSwxA52ZB2XdS9/B9n59Ect9Gt4V+EKuSwxSQO
SIqiLIuyNiibn4xGzvHX36e58mCmBsW70UYq9aDROH3CG1R0Kazazo8iLpPAQ2nq4f67uXEWaCKA
FWCETAC5ImR4pQgLZmgB7SbzkRI2Q3Oksh8K1OdQTqu7Dd3DG2/pYr3V7TXWxRJZHS22Mu+6QxKZ
805T0DHoeywy7j/arQ2UVDx8LSiBEWu+DMNomydY1AktoME47YSrDzvIAFumDrceiPQYHy0w3YCt
Vq9pomlKSplrwZTnMTjyYSA364ZTkVSfHbZy8+NlApGbup4cY52MJ0hzzDHEpWDsumavIlziJyVK
Y/e37QOcsArcfEOSxM2BgNJlXO5bA8c9dVtVDVSsse29ihT93zT62nZHoK+PdodB965B2uSvvK5S
i76eraC8heunvqO5rX6h42dJpZoxmn1dy2bEJWEETDsk+NxzH2V1ve9iN383l1x5l9wo5EbCSkKE
R4P/CENRZU9BwzQAX+2l/3xSI7MmsiiYc9Rtq2g0Vr2AIm25QWr27r6bB8H4Z9wSXLjxXfHFyGMn
KxMaQ5ebaJqVsaip4QWKMqPqyByK8O7Vuxmn1mNehclGCnDjGMIEpAAnIjDKWKPE7FIxK8DfTjAR
VI5qqwyn0RbqbmxtYyNk3FpKYsXI2wENk01fPlrMfH+0zNgNRNMax5Fxhm8y5TuGVv7v/aN4YyXe
kykVDLg46HFcrgRnYBrGzjMCdLigDvWI8nInK0+L5vbnzy+Fcrccg9P8pLxaLRUlc+Ux+wvUseh+
Fa3q+SHEqF9JGTufP4AfQhzQCKSWwZqUESmOrSoic4K+zRLmqbp36CiTN2BgN6KfS9bF1A50AYyT
1Vc8dBgHNlGtBkVbOEcb7UqEJlG/+/S2yUGJI7NcxvRr+Y2uHe3FVFs1SIF0BaampIcsrsxTVC3d
4f5SN74oPM7pr8qmhwsC8/INeRl8OGjKatBlefrgMVM8eEgkHAptQNQ9tf++v5y8iC6joEsVJx0s
CBF8VaskvtNzXSmdtqStUAxHMAfpedTV6FAqKsNfgvSELBedkPurXp94iDPAaIBZgamBt3P5kKk0
fUiYLwaFaZeHUDXrH0Vu5G8OUmUbS10fEOk6QtnFUzIBXdf33qi3jAWrPOgoWkl4K4ahLUK79x/o
ahUSGJQZpKgztyMn8fKBLH2x2n62l6AKlx46WNY9Wm2z1RK7XoWUj0kT2hk8k7v+evGVLxhv1mEQ
OhAdofkXqKDN5sYJlDHg4khINRsAYySXOBfwUJfPYugJPrVJ4wV1CYUw9uYm9t3EtvYQ/7NDg8Zn
5htqkT/bsWFvFMlXp5+1gd1RJ4Mho0pZ5eyhVCy0yjwM5hi9tjzyGt/Wmjddt75Pnfbt/ku7OoUf
C0HccRC74EFXL22e2rqfjckNHFSkXlSExb6itp4cUVBsNu6tG28OhTqSDHQ76Ojq+uWe4vSK+yfc
tSAEOe03sdLtTChxG2/u1gORCDIgZPguNUIuV0H4mVAcWl6QpuF0boj0T0hqNvvRKoaNBPfjZl+d
EtgtJlgg+cKuprrjktjjgAh9oM1ieqgjhED7WcueOt2O/kVw3X5AqSFDTUG3n5AmkzKvnvfNEX2y
c/U0fwk7zzoXVioCxouL5SO4hQ4hAtcCgEPRHD/9qpll0uSRvWSmjatzBWaowKTZcQLFVeYHS6ur
wOD3/HSbcfl/LMWU1uIE23L0srpip7ZBra+peQnQ+PdRPjoPgHbwO3TFFhMBFsDVtyq9r2T3gb61
4a7PFc4iAoyESUQYnQGX5KZUO5DOy4iWpCqxB8VkhRoVDmjwI/cojOKxahoH5b5Sf5/SZnyzpyEz
/Mqei+SUhKEodh2GhZ6/KLH1LUzanAkWVO7RV8ANvQlk4p7g1RsFOeUchoEmlBREeSjCbo/0trXs
rI7rGnFZ4fw5QYl7tSdMuSRpsXwhrs0IfE91/ofeuTTPi1LE/gSA/osiIg0Qk1rZQKb0vCFdRfbj
X4B41c+wauJmT/PHAuQ1RfoXTQzFi7ko3ZOZe+lfXa9pqa8heYJsclFb0V6Jo+GHPdICQNewG9+Y
H1WvtuIUvyq3MXOiWuT8G0d5nRxG5jr698rTymIPt1gtd1kydw/M+tvfhed2HphmT8HnC2BLdp6K
2ewCOQd5GUurdfYZWg6Rn2OFUe3auupZ0BwK1YczIKKHCVwMHCncFf51YkOBOpAlE+DYMqZDNkN6
8MtxcIejrc7Ng2mnrY48cmsYuzielNdFB6/v66Zi7cG1xuPRqHvrzVCz/rtgTAVONDLeDBTVYhBO
TZcf7STW6n3UWCg1u4nezVDXPfU5B/jCULjwOt33MD5ofa8rF3cfJRZyo3YRpd+Qfg3bg9nzQSKG
Z7TIlqst/s99jenLDm+ZcHlyaiP9y+4WcIBKupTf7cSM/0wo536PJlwsEGOF/j8Hma96LxS8AaFB
287RMeruS4kjoMQr1rYbdEZVAwIcDK8+RIVdeQdQu4b6qliZVLsYhfo+6QoHzrNC5MZTcgTjVBeI
Yu+cwoTUaWUGpAxDaMXw6QBKYwWBJUoLiZFZN50tJEqhzWnFI7rVSNXaHPvMTysXszzdwPjjflC6
nqaDeSDrhwAGg56Eb5UGTcAI6eXnzePSVfp3dV60CTGOMHR8hYT6fzpYsd/6wiW4dxc2HERXMcPC
TBsXuFKZo8Ww9YOu44kkLiJNA4uaO3F9JQIZAJQ+I6TcuKll73smkfO+D137n9Kz03LnTqryqPQZ
9J85tZXwTNfXUZ/MCP1EZM81Y/D1fCimA+NBimOnzVAxUblkk6Phxvrf8YSHMTIRhfi7wS6mOenC
7X8AJ+3/SbPRgLA+l6k46HGT/VMPXYIyY9RGX5ETRU4L4fzU/VaUqKC3C2LW3KOLlgcDoNK3moIz
fMyiUE2ooKz6d256NXhVgBfKKVZLIzkgH6qmh2F0wSakTY7GRK2kpRsYSZp8dXAnHHyaifYpH9o2
2Wdh5L2r9Lsiv1+c8mdta3kPn7jW+n1qOfXXWCvqX5mYYT8a8P9PqPHO1S7D8gThc8fIvMNioDLr
z1nWpr5RqEp4st2UfRoTr5ke8Cww4UrXaIb6mpu7T20ZYtbgdrNxQngWbJsowwRJz5R6Y0de2SVn
xHuLH1U/YTJNGobEay8y9K4LLJ4dkL5tX+4Q20djms6v8rXRcjvaV+5YTvtyLl2xo1Nkvg90ECPk
5Se0KPj9SvEQTdwvfmtljefXYVKXz1Si2HPnjQLk1E68KT15iIh8naSV1W7S3AIOtlErf04TlpV7
r1Pct443+QtzAyF2kR0vLa89ab5Hs0PoplbqAzqnff0cRc3A8DqKauwZDPWf1BvGOfDiMOpOhVtU
vSRWdcV50JQFFGxKX3qjsL8qeeie0qkgx0SBDu37VX7bxSjoj1ZZPrZdZAKYjdofJGzmQwOedzfh
cHDM+aPY+LauM0BWxRXYxcmKicl6Njd1bTWknlViURIPx4Lz8Q094WojgF3nz3IVWceRDTigMi4z
QMYPRlhYbQlNXsqE0EtQX6bY6Y8gY4anXuu2EEE3AgbWlKRWFOCGaq19ybOin2pbFfUjYmrzI1jg
/DEyFu+lTXt1473dXEoqTlEbS2zEKoc21AnpCLTHH8fBcmjBYRKwJCqT6A6L0fuB8OZSTGo9Tza1
LGu1VJNXyLrYS/0IlQ9bJKvcLWqJg+4MEuD+SjeOBXADuFOMtBhrGfKw/ncwbMB9z6a4eqwtazjn
9uJgj2Qrn237cNHIoYSs8z9MeS9XQch3ciDLcSwSJG8bupe+hhvLPoWuu7F1tx5IjsIQKTBs8P6r
9FfT1SYcQrd6nHtNCabYdJ9L1f55f9c+2jqX1QdUSInYIA1jmLTWHuvKjOGf2YrHIlTa3C/KXOYF
hrb8YQtsEoD508zxp8VKHuu0DZHuNRrxPTU6rWJQV4zqw+R5BcospTmoB4zU4FHoeOOA2xqrLKix
xUb0G7sog/TLTt6z0B5/WZEaBSKnP8mwUccy5/5D3fh2LRB1ckDBmPNKNaVB3qLVx1k84lTTvRuq
MHxnyfJvBrjm8xwDKru/3o03hZSZtIBCppYu+OqQT4vXLvZgCZQeks7vxl776eWet9FgurUKOp8e
7RHKeSqiy6Pn4lkmeSHxY5Eo4jCPGdZaKhrV95/lRkxHsQeOJdEPO7F1H1rrOnVIRccqmIcEi0Za
oNupicL2PFRHnbH0D0YKWzJqN55NsqbARDJSIiKtmo9YrsbKREfwUXMKF9skY4FdEdPW2zgZHyIv
l8edOZxH+0r2RTjzqyjRm7MZNm4XPeJnUJu+NnTR8mCGdT/uIs0S0d5K48T8Y7T16Gc4tpHhu0ib
of69NP2P0sqGtwgjKMw2+nF5Rk6+cXfxGE2mXyAqNT94WkauVNRu9b3L5tDD5IO5nN8PNg5SCKj7
vZpLWPoyTe8ITvRi546L+xeS3sbPhPpq2OnCHP9gxJc829AAf5ca1ajfo4X0HaNQbLk1BrGT36VK
B+TRw8PW19JqrJ4i0S7dvuii5NcSDXa7t6j3BlKRycu/RJUVj/uy7vE9MQvXjnZ2SN9wNzlRl+2T
Mh3+Kft8sfd4JOhfGr12/5hF3bp7de7n75OawgWcSGqQ/J+0KN+ZsLyxcAlTPLAM2DLdoQYGXexz
+u/ec+/UWUzy52mvZaTEb6OVa1/VcfDsI+4ByYOKKdtTWkWV9+DhkeL4XRdbsT+ofWYcCq9Yup3h
lTxNb2rZu9piag+VxLWax3jG4s0npStGHPD66IVas/ynn0sFFoQX65qPWQJW6bOZ2cSbIl6Eb5dN
30ts4fzVnrLoizV15hd+UovBVeVB9C+KxCRGCbYf+5QUyZT7X9RVNKKnRiyi2WgjycoE6fK7rRkf
YKQ8JYFieskpFkblj4VuYgUwh6ch24JKX0M8peK0nAIDctMlGu9yPVHWpdqiVBe4yeI8mpXXvIGt
GN7DGsJRbmT6wWjKFMuCUFFSnzcQ/U3jOt9oa11/0YxGJEBBynEYyGtd/opFLO6SVFHyiFBxf0yG
enmicNtiGF+nFzQDEc2UyGVkb9fd4tgSLR9erQde5UWHNsS6qAvNkZzesT/7GoHomEgGcU3CKb2W
80miCBW61ghaEZnvuTOrXzqLLwy+cY47uz3+uH9sPlAOq1DFYUGTjCISIMR6HJ2U2FwoKFUHBpno
Az1+WjJQas9qxWm1cq886q1Wn2rMOb4osT1/86wi3OdYqLxooUmllObl96QvNzGe8sBe/jA55QWs
TKYFdm2dqYZ0DSSlMXmcEkP7sYShrXEdkYL7mWEa2a4fkRw8xEuCVWZi9+bBcQbq7ElT+q8beyTv
vNVPocMAsI30iO/LWZ2ynDnC4tRF9Ghksc0Ti3D+wUzc/dfqpvw9z039Dbx48YxZoTnAFRtxS3JU
rDh8R+2Nf6gwCQMezIWHcHCW9yxB+G8PF2Tu90Pe431TqFrnog62DM77/d9+/YEA0lDpa0rME8rG
q5sIp8KFDtwSBmmRcIpUu97DfzE2Lrwbq7A9puT7wxm6KpaQ1s/RGSnCwA1zZP/y8F2N7E/a+dK1
BpPJWA9IA2mXt/4KXdD7MbYrbuAK7P8qI3zpW1icS+y9ZUW5Mae8sqik5yx5+CxD+5mRwyovTvk5
KpIU4XnOy4x6PGySXdnk+UsS9cm/aNlmPkPO8FDSsDh3kOn3bW+pL7o3l5Gf4XuTHj/5JhkyEuXI
gyHSs8WrgAsHO5y8ubfOIpsgRJpE3WYswo34c/UmeV7GpiSAkjeBvMtlQO0VEdpeD2g9hw93aAb0
tuNB2RIJvrUKWHGpeCrVNtaNtLGuoqVjNwMjdGc06cJoF45avzGcukoyiR0SwktvENOMK1nlyugi
tXeriGfp9NOYubq0lIm4g/N6H0dzdogLs92YHH0cw4tgIVel2JFNOWK4utrBSdALtfQmCmJQ6Xo3
/Skmb2eO1Ve4vEHnIQNUjU9lMp6yqfrfgHa/E6VYyrRfRL98aSxztxjpueutI0J156aNxkOZYsFY
ORvlhDzAq99JgAW0w0/kp64pMl6ON4vVDEmAnlssaHgN1q9qsrN/JqQTjgaEgV8dmRGGVbh6bmzS
1YUq98gBvI1GOOPXNdYABID82Plw6FJ4x2qJ04Op0NpuSj18vf/Z3MiL+JLhdDFP0ul4rAJga8GB
WvowCgaB8KmDqRYsjCQH0GvGP2ITa8GNfb116hAdQ3iCepoKYHVZhKHOIC9kTtYjrgjEyPR8dVaP
8LVTH2+VIK/Dz7oafEAp/rPk6sjZJULJI+rAQRznP5tc0w9zCqkndaOt9OT6w0XUFRlTyhtqUGD4
l+Fh9noORjGxm4u2nLMw/DW0Vb/B3LnGDUsddBIh8gxuFW7cy1X6uhlV16rTIBmJsX5tCqY8o3Br
wqvW/w41LxsPTIOF7etdnIw+lEeTIl/JWt2PtRBRYlJh+1nNADzt75+nG0cXYwAJCSeokAqs9rrT
VGlEzWdDMREdwKB4z5R0zNU6O/t9f6kbm00RLi9tg2EDf15uw2zCm8qMJQmKIkeLDbr9oauTrY7g
zVVsiEJgLkj/1o1OxpEGX7yTBFabzntznIqXyO60z9LbkKhEs4YOk0nTjPr78lnGytbC3CqSgIoM
n2CnHRioj9ZGHnLjY2fGDd+VG5JkRF0VQcT5XjSKnQbCtOvnUKj2kzpFysOkY+XrC9UcN66YWwvK
isCFX8G6a6Yvw1aYvmqaBwDdUIMeVItIjRImyPMezHIyHD99JJg8MRYnJYHDvJ73tOi8enGpi6Dk
3O/iBbG8OUnNz28jcBVJSKEBKcdLly+rKts6n2N5cY5afFRa/ZyaujiEZf06JMyN7z/TB3JzdRNZ
ErsCBcImrKwJKmJQBttAHDsQlZ6Jh6gZ6xc8/8IfkViGYOmlOAIYJ+3dapSs9xm4jv/DdR4hDa+I
SkRkvazQj7LXkD8Wy4zQCravrfbASu2rdJJDC6C11XjHoL3Gwn6o612YVj0zU0vS9UoMfMDWz910
6tVJzR4hl6nWjpn1ZO+hNtV7A9tL+9DOmtP7IgnzXwOivN8sPcvmjdvj+kDJrhFoEPDv6Fmvv0ZG
1nGXOKEWjGnv7BSnBX9agAWlJkRBHW32jQN1TaWj+mNoSVYtdbvhGFy+6yUWHa6Z3hLEpVKZu26w
819xHdblroqMcfJ1Z6wsv1XKQdvHhlmZmAmnunHsu96LgN4KR04Z9fqrXiVGeExVHFYdPWHinQp6
UPePynWs4sfKYgYgCw1le9WcjNO+ojjlxzZ4aj31bvLcFuH02Z6C3BFucDqgEma3Lpl0vevQg1GW
IKUdvbcNnN213pk2vrHre0SCfCWTjZYNAWsVqkK9RLGmtvQgTXpzj8Np9YCW7/AioTif9YqSdAqC
IYkwzQWy7lUOFGsl0iJzbwYjjkR+bNn5XkcvaOOJblzbkOdJDZBwAApG4Lg8Si5wiIG5ZRuQbu9y
pU9PSSP2Q1oEsGr8KhVHOU3tW+uZbtDTErXnWH5ci5dvgcVvnBP6UpSLqAZLUOtqcytFA/4bezUw
GxJsVNQRDcmNz5rDsK1QK2XMoiyTo6fL5yVnT7W51xuEMmz3rSET2k1R8mmaCqsQCgjHQB1ApOmX
q6DMPttNajcB7GXvGClNd4DMGn3+0DNdRQeWtNxGX2wVBsBWiMZQwjqwXeEcC1crzmVNT+L+93uj
a4juK7MmILnA6viGLx/G00Vn5UrRBF1khWfsD8pn7KltnO6z7IuSt/FJm3o78VHZiY4L5fCzMk7h
w/1fcePTc+gZAh8gSSDJXJ0OZ2jmGqOKOsAawtrZusjPim2HT5o+JBuDvGvICF+b/BwQKCZBJ427
fODa0EudHa2DyJpRzyryPWgWc2eEyRdsWBWo4gkYTUVjEFGbGbTpqUJfbez+vP/I1x8EtZ7E/8nm
jMObvvwZ5Mp1Xs5GA07EiE5Z09d7Be70RgS4vrw+RNskEIcpH9/E5SpOjS+2Y3ORW02k0Pa33aMh
dBVpHl08R0sbb1xet56K4TIFLAKTjH9XAceIR0WNhhFIiYjjfYHcyX4aTGf/6b0jPKMZL7VpoH2s
ziyDcbpOipIHfZ6FO3epUDrrQEvdX+X6UELcgrDNhy4F79b9e21QnFzL9CKwekQB4iXWD4mNuafA
a3WjvrpeClQDlxy1NxGSyHX5muLM7ZEuUoko02QowMBia+d2Y3igD7CpWHjdZiBGSuMLSYCjylgt
thjuYJngqwM1Doev4EU0rMewerDLmnMydMb3KqzBAXqNa3+9v6XXx4NBpmxtSBlDubWXzxkWDhJT
ou45HoOBoXaZv+aFbZ3ur3JrN6WeEEhvbgIu88tVRjKouMzsPvA6r3uuJnPZm+4Mu8Yx66365oN3
fpkqW4x4TJI1ps6wuVfhhKZTZlpDPgBWrfR9hmvMY5+Ch0C/WHWepUHAmS6yi9jW0AsfnT6k2+AE
KH9GCEX9LtIJv2orJcB2tDKLo4nw+0YMuLEdH/hiLNMINXyZl9sxT1K4Mh2GoOkmACZmmp8GG/Q7
1lHZt/s7f+P9QqKjwwfmnWRw3Wkxy76c9EntA8Qqi0O1uJXvABA+3F/lOqh9jMGxBTAIoDSkLh+o
x61s0SNCJ2KqryEGz0nRhv7SGMcsR9Ht/mK3Hon2NjMtrguux9ViZuX2LtpeTYBbmvnSKaF7qkS+
FadvroJdBFwOmVysVWCyOkbDUteawF3m+dtil/gPmn23EZ1vnQQSCioZpCZpzKw66LG5LB3YJlap
vWmXOtMbaorJvnHmP+5v2vVCNrHMoMUL/YZ8erUQ/EdM0JF5C8CpZ+dkXoYT4s7qEaf2LZLU9WHg
SJPaImMNix7t18vDoDCHlLjwJoimqDii4zj5tpECmNOW7OD1YguFduvR/rveKvlDMa9BOZ49xEa2
+WEifOH3dRJ+H2w735h4GDLtuYwtWEQgJCYdhC0AEqu0KKFFMutT0sKXKtXmVwoC4IttZLV3RunP
K0BY40IOErklRUlFtvyvgIlsIma4hOkppagWuKQnGIH3pqIu9EFC0TFR19LkySlRtD5w8A13Z6i5
Yx5FZ84/Inoq0r689141dJXAsOfW/FOvCxFkMD0zf7Ht8a8wLlRu974q3nB21ifpCia0T394XL8u
Vbu0IyKuGpcvthZttjDXywNeu3sqMjHuBWFrf/+kXveGwQHT6qDPxnTlihBUj3qUFaIqglybjT9m
2m5fpYV35IeDrZ56V83eK9DdP+6veuPQQjXG8BHWIq3wtWYbbgutscRKETBaxlZ9QAByAaI9kJv6
bbnF8LuR8oJAYIZESwyBMy6By62MMr3y6tIuqGyj7IlqEWdiUDdfLU/JTn0GLS5uUP1UEqhyXSf6
IMWnnd54mRUbL/Xmg1PQIHTtUHGsiZrcDkVHMV8wlqzVyE/N2PhGjVoc+kyUDnhdRd1IrWRKsfqG
DBlVGaBJiOA6fisDVhpWaKR0U9jcOC3+Qk3ttSksAMH9Xy0yH77umcfRWD7fs5OILdJHOamWDYzL
XQ/VLtatRWSBbQ3iVCzY0qWKVux7lPkOiMBGG/nqdV5H2UtmQd4joQNr5xVKMyYb+Ceg7aEVya5h
2oH84Gz/CukjlzutSAUKwxgTfZu0Ods40dcXGItzQVLFUWYQjC8fdpqSENajkQUGsixvEUj3Jy3P
Pi2WRt5o0UWg5qbIR9zocpVCcRZhNkkeKIMe75umrJ4bc5w3Wsi3noW4Y2KkATfoClxSuWXmjnB6
ghbA+qELNeMpFmb98PkYAEEAQiy5MOjB1Y5F9uBOQ5vQGccK7KSaU37WGqEdE/rMD16XehuR7sbF
xcGQwGn6TjpCB5d71xntIvBZA470IS5jD1nl5w5YrzmM7O+ffzbIGMwSpVgTq12uNZYhlxmUn6Cu
FRwXK1AixygPi4noZs1nBNsQar2/5I2XJmmIFGw0IUkmVtvp0b3oFsi4AehZb+8arbcXaOB+fhUS
TroyTEjlUVw1mGLgaXUCHj9IY732Id+NXwdDWButnxuX0keCBoxLKoiuEUCRs6hj0pBzqkabvwhD
U8692s3PC/5QX/RajZ9UpD7O9zfwxvngcEi8mskJow69fGdYEHMNDmUdALMYHsjdrT2ct2ZfhObn
y10yaQNLagDOvLK1EGDrxJbeqVYZDIYa7lqzeMeKz4DgJsrPH3pZItCpo8dFb3B1KhJ9yhBuj6oA
AfL8MKATcMrglZ3ypNtiPt16aRw/lXyNeRoWB5f7NxVCzN5kQosU3biPO2d4cVCmgnSTlmnkL1o1
HPNebDVWby0LhxSrKPaTq2a1rOZFOtS5rgzkN79XmizaxU7ztRsThmyeOh9Vrfw0IxyVN24anpSV
UTNd7Wo5IeSspnMZlHr6mqHguhP97G68uhupApcZwH56rdLOYRVDrLlDJC9lP5Wxyc9NPDMFchX1
CZuv7Hcad2JjHnqjE8pcW1oa0Z1GnnVtBgeTmzK6bKrAHots9gnc2qsRD+oL5J4o2yvVrMQPaTNC
CSWg6efBjafSx4t8CzxwI5R9oKkgIYMDucLiwAezpni0q6CvDe0JtXfnCZn5T1PhpRqydF2UYgmS
0nB5XvUymZUBSw6+99Z7qI2+eLCbrjzcjyq3jud/V5HP+h92xlxWRuxVehU4c2TPPiDi9mCrCT2Q
IjPPYobMPEJ43qqnbwUzci5I/nB7ZUC7XHZg9B/q4CiDSJYWiDyBnS4GRtyVOYmtGditk+rQVJb+
MPTV1lmJimyvGqtMHeIEyv1kwMVOxVj5osb0syax30iib5wPPgfmYSB1iKDryqiBK4jDZDkGxeSZ
PNtc710l3hoC33gqenVUKewietbG6j7QjcZpxFANAYlS85AIQJ123Yf7RFXyXblsgglvvDLpG0gZ
T1MeGJo8Sf85KVYHGDupmoERN4n6gGPAQ2vG+dHtbOt4/1BebaC86HAN5BZCJoSS9nIp1x2SzsgV
85yh85fxpRvWUahQqT+bLazWWR3+DIx1Ozcu57yu00c7BxYQJl248Yld5f2sIrlqVMkgx66UMQuj
wEaVJPKsOkVuPVWprb529tTidK0V7dNgdga44ahp/pytNtk4i7cWlyrJUt4HcYB1+xO+Rj4sQ2qe
3Ugtflr9hBFj3diZtu+TwfMehkTXHqZh8vqHvMn76o/Pv0lODFpXUkmByuDyTaoIRg+oJxln0Qs0
LtVZ8S0j+v+8R2hS5CzUHXSVV0ezdmGsE0aNM/We2Jlxah1QKDU2TstVqOQ7gwUoEWrwhoGurJ/F
Ch2vcsKzVaniNEeJ82K4EzzvvPmwqxG7IUv6b/c38Oqrk4vKpjwGVzAQ15hDPdKNkEZwePYsMf2h
lHzbiDWKMwTlrbb8NbCdcEyiQpMF7Di58+oB28bIGmMqnPNgV8bfOAkOJ5A66Z9aYSnPShTlX8Im
Fc+o3JenrGqUUyJs+5R5eXVMPVX5MQxa3J/G2G43vqDreMAP4wTx+2hXISN1ufNhP8fOQMZ2rjCZ
P2Yiqb4us70ldHljq8HTyIG/BPPSIL1cZdTNtneH2DkLOkJ/iUXrnnra/7+XtNc3cpmP4HzR9fi4
+VD3Qr9acghWJ9YYHHfpKp21BP7hdpYQ5jqAI91urHDV9Uel0DtfBWHyq4zU5sXC3HzaIZcVWjua
6brDv0iiZ/xe6mGPQ7X4wTL5C1OsCg707MXveIq09Y7/E125RWnQYPMKfcKdr6Zj2MIaMtLE5+ia
4a7gtrBgAerhG10eqFUiz/vGxwCEPlACqcDvgHNsNYav8zn2QKL1YMOQlwM7WO235XFSUsM+L0qP
prNDb+TPvpurxO8tozu6Xpo/cKuZz5oYp38WTa8XNEb1aH//C7t1uCgIwNZKID6Z1uXPSIwekluO
QZjABEhqaSQw3Eaxsco11IOnlXNXZKF0dJrW1+eUxf0Ywdc+LxrfB90oo/fLvG7wVYmLo8ja6XsI
6xw4UeW9IBCdzvjWNxi8L7ru6xR6ASgf8b/PP7tUQEIYWAbPdeMxyxJVGzOcXfUYxLpeNvqhGT/f
kufRXUIXtSS68gCnLnd4yDIRe9aMQydA2J2x1Ojo1W63S3pvK2m+eai46tCKYeLH8G7V1JutBY5N
gRtokw1O6+clDMl5nK2gG1S8vNrI2mnDXMDOcT2/T100EpzeaR/u7+uNUCKF8sk5IUTQ6lv9CgVE
ZVWHBXMApzZ/4h8wfHNmD6kD0GDx2/21rvJASfaRys6siEXBeq05C3EFY9RDstR06Ju52gF5ZDP1
RWdYO3PJhk9rxbGiNGqBAYV+GxCby/dp6GPUeohCAlJC9iay6v6hS8Of+BR9WqGQlSC8AhlCxBLs
yWolBCQiFw8z5TxOHX7bSEEocNQHQ8FhaNH+Hy9Ndr4BLlCm841ePhbZkDMvma6cUXMzXrqwGA+F
MZivKVotGxfarfMhbxgudiDveJdfLmXmtlBq04uCCbPHR0cx49NIEXsIMebeCDw3liL5I77SfeBq
X7f6OjnxzvMsChIp7zIpSDTpqILum7KvNxKkW0tRdONnAOKQDpX8+/9UCMY4wkX2FhGos1Y9zO5i
Prli8Z5dAKQbaa3coNX9SXtPpkRwk4mqq4MRu1alJ3YUB/2Ad7PbCOeEykit+5WqjH90aln+DRxU
DLtw6oc/hfC2WizXeTVtYdg+1sfEhrB2+ay9tExYQjsO5qULj44k8AoTgTBEuPazwnJkGDsSGvvw
6a/dkc0k9MiRsQFcc7muVZDG90oZnqusTf5OosZ8UhIt+5Jli/vVQLFgI1O58U4dQOjM+TBFYFa7
fk5t6JWw65UzFLhfelzH2JJ2ghw0UU73n0xe9+tXSoUgaZV8hWgQXT4ZVVAESw1uu9a6i7c3jc6r
HxbPy1HByQz9e+k1C+w/bsa/7i/8kWhcrQy4Tu6nHPitEhHRdE44krsGk53q+xHE9GHReiQAyyHc
Z4n+nvXhK/Ebeaj5BQWGg+MqByQjweVoojguVlzgtxkNx0hHf9krvHjjJdw67TRHNcnN4qh9XHr/
+bAoH0vTGA0CrtdoQRYJ8+9iNLI3ux/UUzR4te+iePMIUyt8rWJEfO5v0I0bBsgT4ynwKXIQskqM
cz4DQ605c22rVju+iuwbbnvtE8o16Vtp5eLHp9dzmH/wfdPo49CtomPuYphFsReecxV/pwIZ8ANM
//Qlccdi49DJmL569f9dag1sbPGDTdGOCM9jhtGRW83Ih6Hn9/kYzCqU4VRW9NTXuA6vnAjACas4
Whe9Trnq7hdFKb/OE5639/fuGp1OTxb/DUhAvDMSkNVhLmjeF51ehOdkUaqzPoXlbyh02Kp2dd2B
f0rQBZ+T5USLv6TAaOqHMneXE1b0HXamvSPOcarrj2GVmn4C+viHEzXe6/0feSN4AptADJIukrz/
VgdKFfbYqMoUnvk5R7ME0TCW5aszjYGKqxHz3vCl7MTG0OZWJIO393+cnVdv3Ei757/K4twTyxwW
57wXJLsVWsGSHHVD2LLNHKuK6dPvj34PFqNuQb0+GGAGHtsqkpWe8A/wdYhdQIMdrSrFt0p7tHSv
lgwHUmU17mMOLOLGKwb7fzIU9RZQziQUTMfro0xQJgugsmhX9Fw/uU4J0Qoo316ayblr6K14lyNr
Q1mh8EnN/yhoWSd9lJiRJZzP5rrLp3q9NRogiY1XQw60U3mv+628TLJ+3vtTsVyKCT7f+9P51iba
ZFY2EhH2Isfc1DlIu65H9+uq91Cz41pOYsj354yc3ziFoHRBito4bqAzjm4iva2gX5Z+cFV5C8AX
ut3dpaDJuWst9lGMAGh7Zhrfei+kxcFCbCEh19/raVTJWIAl7+FcAoCO8SfEBSrTznFu33ovpGC3
RBgtDhhKr0eBttMsKxDvqymBAU3XubzRvbG8mus+fyrcUfv7MJdrHGYZftF8zGNJF1Qs56IDGHaF
juH0NS2p8rQkmQ8TQkFnTte3thxcZaoO6GYZfMfXr5b37eBrrqdd9fbS3rhd2Xz1sBKJcY44N9Rb
c8VtAcGQm4MU82h1CNRK0f4sU1j7uXutslxcO1VzDo305ihcw0S30LzIZl+/EJ5DndUgAHE9YdwT
tcrKvsOmKT++v5+2I/roUoJbyBA6kTuyRUfBrd6gxodBhHtlN956I7Qg2HmDylDUb+3pQVaIuBEP
1Oc22Mlska1yP0Ei3cY+IVIlvcxKu55RcylGL5771LostM7fNW69nlkYJ99xS4xZF2xSmBOcXa+/
I2lKkbSZNhz8avZurQABm76bzlENTw/HzfeAdgW5MThHIO+vh3EnVIjLMR0OSWUYOOkiwNNFS2b2
OdZRdTXTxeisO4xyi5EC/GgCvrdFGje2r/3+yynlSYjdNiYWZ/VJ7VhSmg8wTuZJXGdSMVHwjHOV
UXr3xTJk84VVeAFQ/NxFW/D9kU9iR9r3GwMZqJ5HVHCMJg/ajhhg1cUBWDz6j3mhm4g8epOx8xfT
vBS+SPaOXru/7VJo3l7Uvn0GJnk62TQvAxgUnNnErsflny5XQzLYbXMwmi54AaFvP5UwOc4ca6dA
b6prWxGL2i16D8igvJ7snMu9S/u5OVitHD4EbWLtBn3qvwC5sUK3zoqAIGcZCS+o4X9fXJ/kMDBw
j1qUJ/euaiESlNpwAw68hmZVeWc+wxurkRSDIJ64lmMKqYzXD2hNlSF0J20PGVxIRAwwjY8hhZdP
XcZTOOAPvo20Me9mfAVuFjObLgBy/XXA65E6bgiITVyOW3S7jf6RSpQ+BvJ+1rUHKeR675TKv1ZD
7vwtQuvPKH/c7f4QAo/vNHTU20XK9lBoXh8PQqtvh8wq4veX9iluchuGXiSFlD/eBUcpIxVVZUzZ
1B5Kx1ge/azIomXMteuundjKazteVKNI750AgaXetqePdaqmy5Es86/Ps03uiKyVKxw2mHt00MjO
MOtldMoDxXsXfWREHJ8Np5Nf3n/hN3YSPH9AHeDRADmdcsHIMNA0qQ5eJanqu32ANM1ZL9LTe4Ao
6w8eE2wkzeOj66dI/LLz86Y6lA3uqiGkS+O+mhcH2m9Tzc/vv9Jbg6F4yURunoscEK/XY1Xq0llW
xGiaxfQ+gWvVbonGgsupW8czG/Ctr8fJQCOECBLi9NH+S8BqT90UtIcAwW1rkX2k+VAD33+fk2hu
E+igkQBXYKsmHIM8R78pvdatu4OgOvxip66xl3Mz/y7WNY11myX5/nh/mKivggUGBBdNTYgQnAq+
9/oDLqnvYReTVYcE9zENLH9gzEiYEaVE5WKVTYhSHWKYdt54N11iBri3VysWQPU0CYSrskx4uCkh
WpPaaAqG60IPEG4Tkt/RMJXOz6UYFVAJ2Qdfeyru1/0wOZfjMMk8Nox+QKovTbwytPs5uaaV0iMa
IKbiXvmK1miV2ZRtl3a1vhftCNsEc6+E0mCl93dmRXMRjYYyQAxaq/M0HtCMLMJydAo7TqVqr/qp
lz1I77yD7CdXtcTt1M9PrrDM9MKaRvFsbeJwYQa2bAh1NfklLsmZPl2pKQDcWqHc2iGyPUwq9Ee9
M8K5z3KoP8nUp5y9dfOjnsakfhDK67KrMzPDhz+aGIiJWNuidcCnOxaftAdk3LMcmdCOSwtFeGjz
nlfWtNXOKtm9sYkolG8M+E3GF8zQ6zWgkVxkE6zzg64Kbxd0kA4cqUMWtc/xB09lST1OHxosyGcT
bZ9AA2ke6tMqGMohLY0F/NfLca7cXTIo/Ro1b/+619b0xVeZ8egEybAzW9t+TNG4e+58YUR1O5oC
FYIivUQVtrxHxauOmqL2QtXKiuB2zW4gL6jrFeXbne2V1k+EDuwP78/NG7uUBj69KHyd+WrudlT8
4xZ0MbcNmk3CNdUci7DAKOOlk8giJ4kddUX19f3h3pof4P1MDU11j/Xwerih0gwoyTqHnInO2WxV
Y9j2vr7XkvYccf20mOmBSUNJDaoiJxCc7tdjWWStqzMM4mB33P+hn3pLGQvZBI/puhpi57edbK98
zkEVdsHsX+hBtkwh2akemz0ITyzPk9KLpKeSxwANnhcBQ51K0moMO+UUvTpzi78xF8gDw7TfBEi4
zo9ugDapvbGTw3AoWn/+TdPOQqNmRLiPk0tfb9PGOxc3nIbENpgUdiQFCzojx8TRlfUllr7RD+k8
GDvUh3AEmMZl/GXMdL/jGjT0TYV62FW+eNO14Sai37+/ILZD+ehs2ChDXHpMEy2Eo3dO4F5uMnb6
wZFebFlC3/uZ+FDY5W+nqco9CIBzEBkcrE/H5DqC0wEJkk7Qce6K+uLQNC5jZlmF90Qvc/BUHPrm
epNWmdXHnYsh7UXJSrjwmixhoaa+kyAJbWFSV/eSwGYFw83uFfPkhCOYtgAOipP/RHyuvKqbfplD
282SO80t5uJCb9zly4r9UhUmMzW23sUxgzIKOgrhotfNA0f6+piWtXpEQ13B0xJIAVhO3tFHwTyO
ZTB52shN5YuPtlMvoM7m7dErcxof3DEYf3ZWuuL9Aaf5ycmoOIb92k5fK7Mqnr0iydbHydWKklsn
KZ8acOlfl8nO7uBU+R97Ycofbmp3RdSVU3HbGGmh7QaVBD/WsnPzyBrTFH3xZh5/DaknprBGM+Vx
KWtgOK6dPMH9F+j/O6v9I4VKyxWrG9pBL/Lke6arRoVjtgBTNZK0RrC/mMY6nCtqVSGtb+dTF+Rd
HXdDOn60MoVWPgiNKlR5xseBlQAIYshhPAHX4FOhSztgbLEansAPqQ6o5vq00s0oH4b1Xtae+kWe
6wF4Hxp57+lamuxcp53URTklmdirZvZVNJS1YNpaEUzhCGNNxl6WGBfcq6iO1LOHjmVRWHTKezGt
UcEDTejlTHgJJGKcfmr1SDeLa6webp20Lud7LAfa4SJRyP9HSi8qLt/E9teI3Fo3udNV0FxkI5BS
gIl9yqpCObuO4MxVz/6E/nholYZ3V5UTujJgz3h/Y3YFyvyrn+8KpzSeCU/qhXy8cGXELS7bSPVd
3kWG35XGrh79oo9na3TqSE5NfSMqy23jBEcGlHhNqf0msedlRZ5oLuT61syjLJntF5iBdR1qiakn
N9k6aX408h8VNsIVPzYiUBZ2qjDVDuRTZYZJXjRuSE1Ou/Xmcsn3iIaNyb7QjPQHQHlXbsysRY+Y
PJSEdSvhhyMKI/GE85c+xzTQHj8XyHNNkSLaZcEaI6YReYtefph0S1JcAYORj+hHV8+l75U/x3Vy
xpDASlVn4tM3gmAqAcQKyDTC/TjuW/YbyEk3lH4YYLhFfZAVN0l79oR948KDgmGjSAeRnRNuO/P/
cb+iqzkFy2ivB4o/7Y68d40r1C7jzjPEmaP0zaHAwVLkIfsB5vh6qNay1kWstX7wubtu6xaxpaAU
y2Ua4H/w96f2ppRFKRgEwImUG3qlmSCCXw+mWffXFS2EOPH1cZc01fjDK304XIvTf39/0DfeD+wM
pVr6YO4GlHr9fl1LfX/lcDsUut49NBqQ35ASVvslXYZzQOlTkJJHQY4y1VYg4Jo4ZuZ73BGyFvpy
wOAnEaHNjcERh+uGF65rPSwRnCjtfjWcHIFsf03XMIeN9RsvF2MJRy7VJ8kR8NuuRKOdmefThQsS
coMPAUzcCPFHMVQt01SsxJZc2n371UE/+xotQncM3//c2+d8fTPD59lenhW1wSCPqkiL71Vpmvrq
IDCAj2ybTnTb1k3YMb9xl3GIvz/eG6/FeMTRKElt/cGjSEAvEcYYKMkd9IQrps+sbFfgj7h7fxQK
+2+9Fxpo1MeQlCDsOFpGyCsu9FSHQ0cfeYlMc9KuKcXjn2VoRdXuFi51Ot5TUIjb0szSa+nNBaoI
buKo2BmSvI4ACVddHDhynvfObJgH25nHYg8w1fvY2LX5SaBP6sV61Yk1dIoioXEvpCniFHQo3jmi
9T559tAhR97ldHDm0pj1ONX7pIvywG5f3LTv9HCclF/u+lbLfiTJSJVOWH730fSWxIw0vQuWfe95
mhF2Us1d5GLwKaJy1vx5JzHDflZlqmeEErVZh0XugmOcmxG/BGk4w6NXGdNjQ4pLmrkoy9o3wywK
3rK07mqu2hknHIDZsamp6ruf5uK5MjNR7tSKUVI4FraPH5AdlFUsadQskSRKaUJn9t3HHjurMpJ1
PslDumgU+JIq98tw5MlyaJ14kt6XwTqYT3x0iA5a6cqfcxaY2oXIsv5lqWX+Pe0G1YbukA609Oda
EoMlvaeHIBQQcfa2vB1tlXTCAM1q2wjlluZh6kD4RLREVBWVWKMguKI67ZAZ9vJJAwnzYzKc6dLu
ljQNuY3Ut5l4ydxnCkdA1Uit2ge5wxRkw4pWmjbpukLKOkAn2FhloO8yFpR3kU+jRPkn1Yz1MJfl
ljxIpJnjCQzjS1KZuUC5eUVY0q0rcalbSg0x4M32Z+MM+RhWriQZUbldPXKvqmGno3v1sctd6zur
qjdjZDo0M4JfXDaRa60kywba2fy7HANkVrSRiOj9PbEdGMc7nYYHXXnQ3JtGwesdoezZkEaQTYch
y+c4o2xyRTZV9GE6pm2cVcn6YUqGHL/L/0ERFqAeYFMDBgwTcyy2NXjVZOBBNB2mpjdCIK9ppPfy
HPT/jaMMdj+x/naUnda7RhTzg9L05aGxkvwGasLwYG01kKJeqhicszxzPb5xlFHBA3TAjQ9O/rhu
qK/+ZGRlriBSFM7dOk1aHeZ+0v11bZnSAqgBgBSgQ3i11/Omlek4dlahDuuSVIfV2mALNvrO76+O
P5p1R8tj67/RDdvue0DKr4fpfW8Qos3UAQX72YoC6BJ3yAHaQ4jCrzeEMI7ng6+p4Vlvm4GoczYJ
ANgBdRpqXuV+E5WXfAWvZavQ1voBdsCS2Z+NmpA2Wh2EZcKVjKSJbL31cpj1a/FiJkMmrmysFZ8b
sy/yHa4baxVPUiMbFslCPtJMakrCAp+EIk4E6G7KY2pQu8qbcI+QRY9Yujam96ld+/eTXsoXVa3J
b1v15Z6F2IsQdnG+7LMRF5gwzfOgin0dvdjQVCsGQFxxKsBBgnJARAipMNCAhXaOpnuai244GPAK
f7hLRDVHHxfTLVFlujxkfSCw8lCawKgmL65EZpo7FKXq3409+E/vz+lpKMWooLyJbzYQ1bFM4dA3
VT8OFhvCLpOP2eKJG3zknVuYlPOZaOXNF9wIyDRT6Qgcd93wNyrdYJ3lgTTTLfYmqf2DjcjfAxrS
ASXOoN2ymnPVubdeED4dmGO+K6C9owp3UVpTmSSaPHSUaeYw0bvkdjWt6pOWOubF+x/zrYiChI0S
IPxn8lv7eB+mQ0Ubl9vOtzpnjmY/scOROn+k3FqL+rRZulCzlAgLPe33XB/6B7nM5a0igo7MQg/2
ST/2l6XK9WfKWRq1iKq+xwhgvvRKM/hhVyq97bHne/DcrL5hbxjXfWfXZ2bqjW9GDWgTx4SIjJjA
UQBmuWPuq1WOBxvnmAN5aXlJSjZfD22aXb7/yd5YFBsKdwMXE2BTD3y96vUBR8jJVOPBNDrxmSJE
VcWkg1QHdOp1bplocW0baJu/P+wb9wDlHkRpkSoExHIM8s8CVy6FnMaD0sEtOgOlAD8R9cFt9fFT
ObX+mdc8JbewhoPg38czOLTjip6k+5D7lT0e0lboP8zCWTnrtNYtIqOd7JsB3P/33JbiserWNZpw
ZR2X0n/ZCg4UOVr0o0JsP5tvpR2Mn1SSi3QHK0J9Htyxu8PaHdfpHuzv5zpLVLebE7e/nlajvZe5
pn0cpEjupJHJz8hXVi+56w1maAzaZzenUkDGa9TtfmngU0bvf+bT648zcWucbfqFpClHZ5rvzVll
r+V0aLXAw361yegvm+cMmU4nc0NzA+DZUOPgarbf/0dmnbpK6lbtl4eqHvf09juIDZP4nErHvGpp
Q5x5qdMliw4VDSZA3UCGEG84Gq6pOge8fXFQSTZzvcz7Qk86kLFVFRaJ8QngwDkYyhtJKGEE+vNb
nRLS0XHjJC1xtWpdrzp0iENXkauyudguXQiEMDnWcm+SE3/v06n+1ZMU9qGN+PBX+FRInpvNBIcK
u0tN7WiWqL/2foMnBIYe5jed+M3O5/X38EsAdxTQJR6HIzUNSFlbyfHcjj396q9HOeprGxUmS/rC
0col7l+oWlsKcrC0PJjkCyD91LifAlVfvL+A30BQcFPRSwcZwKRzVrx+OZyp83Fwc3lQCkHdgpj9
wRjcNR61tr7yabbfuHbWgBwtpitLesZl7+fLF10ZbjSOurwQunIOVVAGH5Iur8483ek5vT0ceTmA
qD+UkNcPF/C+s+dl8lCCUwJwbzpoDOtqF1TDX0v2M8nMMMHzVgbA5Of1UJ421+vidfLQEhjhMyZn
yrzqrI70dty/jjAZhhbxHwjstsFeD9M0linShvjcJvGMqUYmXxo6nff5OLdoRBRo4yaB3NEVMems
jcVOE9P8aRBueQHWrf8ffF+M/ph7qj8UCrbv/4+DRaSaJJc1SF6zVTvASRs/YKg47Gf0qc9cuacn
JR1ywL+wGHAzIUZ6PdQwkP3jJcImEpYM+VMi8tq52L2/nE9PSpgEAEZpVG7x3nGXx/SLoU4MLnbq
3fklab4KLepZ8QAqcdeLVZzJJ8+Nd7RpW+SUMkVuclicSn6GaKNie1HIx3ba7Wwu50QG3gC/sHQA
5VOv4kag/f/6K464CIvOC9QBOg7SKXjktaGXmfVlJ7rsc9KImdJHNnsXYnKbGzV7zQEV8iHSpVLn
aHdvbE4g1XTUNkXkU0VPkSa54bUOVTNaP2GqVesNcqooTKrhnBHOKUuZEAr4thNA1nRgam2r6x8L
VQ7B2Eo/kYdE672PJXT6PBJiwKLdG6RLY6vIlye/xpA80tRSf9Y8f/yMPAnKk6VFWSmaO86z3ULO
gw0fxf5zPlzbMXm0r1FQQ0wLzj8N5mNyV1N7s6VWSohu6ng3ZrUUTtjDAbyurX6MjMoYLrBSGiJn
NNan99f8GzsL/yVoGtjMYXP954T/x7exUb02uBHHg1aTWaZJbV2YvTyX3Lw5Ci0ESJ30a6Ecvp4B
t62X0hDJeMhQT4irYWwvnDkpz+zfN9YUaGjatBs2EobJ0Tzjwlc1ybafnAqhTSstvtnL4MUOrZ8z
Qc4b78NIpDDoRkGUO5YrTrzUmGwaaIdpxSKqmboxlrhWnxnl9FL3KVuQffIvTE6OD9iFB9f9hlOP
449TaLaNGOoAjlHWskY0UuRFvmrnNJLfGhRSOx+RHI26zFG8IinRF11BHqqBftoLtWRATdsuzudl
uram2n0cSk0/g5s/nTlYO+hdgBHhXOJOeb0+ANn1BVQmHJO1+Ul2CLX1ZvsVb4j8zEAnjXwOPwaB
BcfboZ9/dAS23bIsVW06WD8M47dEdhbqUTV6MmYltI85RvPlvqsr765AKuUmE1ofv7/fTt4Ucu9W
SACCCHDhpFvQaxRQIZD3B9GXfjiU1hoPprCigoD6zPI5WaQMZW4wCQtMEWMevWuia4HSvLQ/yGCq
onT2jGidcGr/6xcCj4AoDwJSEIr/WHX94wCZaFhOgdbkB0+X7h5q2aOHu/pOZunH9wc6xanQGmTO
qB5s3UhEL18vkrHGEyixi/RglqCGsFfNvA43qxnZg3Ze2ibCV7SifL4uZbpfLH+5D5Z++Yx2V36f
W+NYYc/eYhxn97VX47ah0p9OOy4bBbP1bLjsCGRcvv/MJ5tpW9Z0LAHWsIehL71+5BKrx9xOfe16
AZHwHQ0qoeFi6uaHzJbTPY52uRt1ej/+rfUXRzoY5Y32wtD0bF8P6wYTsiRtmh8qy2lQSRpU1OVN
v8OvuzqHizqp6myIGMhElHU4ezeg1+vB5iSds8leLeKWovqeQ7V4WJuZjNxMHbzcg8qoistlXdLr
BF7RGIGvXeuvYlz7R0MMpvZgoaljf1B5ml+VuVZ3oW4ubhM7du1MKOBovUWpNNCCqEDvUyKrqnsy
TEpd/EL5MrmfnAI0gF5DzAsLbVmAKNYIigEVEIVD/8dLMfYt60KP127s3BsZtMaGWxjIxLzE7spr
6aTlQzp4XhOVY5vgteIW1rAXqOqi4N+uYzynU+8cgkUsnwOiaSPWejf5LUZzecRwG/tdQ5LmCLng
rxYkxozkEeaBz003avpVViN/woYo7CHy8tSpwtFQuYoy062cCFP49nJK9ATrnLSP2TfWj9ou6k3X
oxxuErNKzSit6i6JoAQ5M9KLmGPtRxhMONasORiOeh79a5w60x+0YgJnn7pTl5PSwu+KKrE4yWW5
amA1ckpFd42X02wj3uhF3Dure+8k/SovA3uVa+TYIAp2bq6KL35bduISHLar7xej6nCDFEo2j7Yq
OrEDBJd+1nQFOnHAj4BXKnWlx7pFL4xvPogc6Erm/EiCKWGDQQBGNaGyCyP0Rdv2XM5m9lLBJMB1
CN8U9Ly0FVvPpJbTt6quBZYmgcCNZ5kd7YtVl/7eXIXxtUdaZNovWALf64NWa/sqr6snbNLEfskd
f18utZ7FE0K0H/jS9rORC/O6V713ZQZTsBuVMTwE09R8Iku294Eo6odGzoDqPe/TsnYNj4dqzOfF
NUcRIbzH0oFWg7L7Yv9C7IiDRl/lNw/ZsefOA4I8YN5X7nFNpxjZmo361phutu41f8I7vcvy7Eud
yeKFwvkchGbBARc3nTdAUlYddQpUtAEJZb41R4s5ZDb+pTUI7R6ZijY2G+HXGBhargjLyRx+9VuJ
Cj6t/N2xwckV1rL9tvpZ9oUWbMtfLiEb7aw2SfJQw9T+gwiGEQu3tf9GT9X8buOY940Plpa05lfn
ySpyv9mVZjuBh61qq47B6BRulPWGfRjXIg2iPDHNC2NJjRaZk2FumKxpSUJbBLS1UeWXxUNHgYUQ
urR1GXY+fK1eLN2l63V6tauRpv9eB9027W1bzjAYBuWHbqH1zHULBD+qfL9ZrhJYcmB+lD5819y+
+jKsgWxjEj4ylEWj4HlhQVH8UMm8GsJ+AUET9UMiaOmuRT1HhTFv33uWqrhqQOSZkd/46Ute5obc
rRgYpxHxzvjJ4DCpMWhNxrtUs5tvjuqHZg8vKn3K87XxoxS0YnDXgQ6+C9J+OZi1ZUxhBl7JxLwx
mN2wCbBUD32nWOadg+/9gVQSuQyRpOXtRGS0wgae6IuPdgump7fH8nM2o0+JV08uy2uyWJEXBPcO
0grOYtm7jk2oImlU6qo0hVvAoJrNx8FHgTySlSlf8AN0FIpmGRI+6UBMtBe8UnARaLKfd+RMlYyN
zsue2IhKv1xpVd8JN685E1MEDULswNUHe0mWKa55qSAUYhF21C+JH85FNo37juwoC52+8PvdXDh4
l3SQTsK2nLp550lr7UM5zQVizomfmqEPUNvdLZyOyGlL4dtIA2XGCPSp6NgGitM39IMBICBk5fTj
1BWlGRYKeEy0zhywkb7WfrtLawvUcVYgplZnpWFHgeY6P1K78J96boHkdhyL8WViCT3Yq7YiguzQ
A40Sqxjuym7BPMce8vlOH7yWOZWW+1R2o+xjBEBK6tWuVi0X5gBqNvYWL1G3XYXozK0sFkDlWmJw
8wKC7+6Cxmi+TkaHZXqRd903qZnA0KkDIB0wgJwTocQLAnYN5GgIFInAZT0xljqy6qKT9PMH72CX
VpLtJOdznJprmkXKDMDEe/itfR19AwSvNjvUwrqtg+bWcLsv6irXH12O1YOFHVkTS6qld+Dr7Rqd
e2ot1+1i6iXnjd1/dZO1vcrZ7TTY8WmoQi1rF+wlKlS2IkBj7Hdlpsm97WMEE+rS0y/0hbAjyqbF
YKOJyXpom5ZpyaoukzHGqZUbgrWTj31XWmpPnG0KDO0H5xfXd/eBGu5qXxqcPUPIp5l+Ajcqhr1K
KJXe2yro7NANCpnGQZWwnwffW9t40IX4TfPd5Te12e82v1UgAblaq4nrFmDsja88uuWOg+d9DBi/
9S+KwsP91Ftm7beXLPxvs+CfPVKhRh83K37vtE2rPPuQFehn7qcE/6CLpTHWYjMzUb+Qw9OLfa+C
1onQPZTOJdwxrqN07HVvh+NdM+wGYvvnwdHLx1zZ029DA1ayX0FmLJGVayASPAmzvk/n7rsyq/YF
4kWB3XUD3x4KvFnua5Prjm+XWu7OcLKl2Zl1W+RxYXTkfEFva1aoo74F8rWb53tbT/NlRx0iMS4t
fH7JQKt+uMCgYeGIpFfRhyPSFXbYtR2a2sZa3muupejsWLX3ItYi+FqgtfXcTmvvxgZtqGYvoSV8
xG0L0FTdISOR6f0EFRLx912Ae8G+s0bKGaWWghatigUbVLXWiRZhEGDJmNZt/QF6ZmFGaw7O1hT9
YkfYOFoimkAMZpHbWQhqVc5gOYgfdd5Xy2zsOzA6RfEwgI8p454oEGVPW1vnuHb6BECAW3Sgc+H9
30EJ4WrD6omjsOuMHqxHRis3WpMeqn7ec647kz82MD364IOOgOhXKQPtk1MJpw87TRgzqCDbLELN
cLvfCjWkL7rwKwtIrDvd5I7Bx52F1O56pSOzXgWL9t0oTf3esGpjiq1ZLUmE0sx6cIe1fDIXE4kL
oSzwsIHsVjOmJZn+LsfB+Lgqvfyh6bkf7KwB275Q+kP726WkaoUtCWEVDl6pLyHwXlyIsmq0fuWA
dCpOs3zJwyZRfRrh+todwJgu9Q7/EN+KG4fMJJqUxQK3WmML8iqO4ljUeTJDq6+ooI2LWX5tRqN9
0pZBpZFXbVqVaWtoP+q0AoxTjYl7KRJP/KgL1/u2cMmw/oWiT2pTAugjNThGwo5Yhi5Es8qFoEjl
i4ootfZf2Ti09eVEC+03JJKKxZvI0bwc8gCnCGcJJEAEIK5PWj0tOxwQ+Bmrnjdd5NUpSIBgalr4
rbWFDrvRtTbBTjXk9wGUA9pnU1qC+Srmcb2G/oJ8CSXS+mbMLOOrry0masjr6FzpSy+9iGqm9rHR
Qd2FQk7VS51MuCu3elC3FwOZ0KMjhW5FXdVwCSbSAyY0Ffg+XVa9UA+2MpUVKVFmXx3ZTjLEbKEb
whL5wGs6pcVLo9bMi3OkPb4VmT8eBqcoqY2tlPVCDzKq86EZJ3wO5qRzyjBFyPXZF1b9MAPk1cJ5
ppEYCTPttUh4hOfFsmg4hmEMaFwiXqtFhWPOdmz7ojAvXOzEfrQeKh87BU/iucRJPoi4fpNDPbZu
+dAnNmdAJlYpIh2e4PNM/eHjktXKf67cXPxum0bmkZEgygiYFYBNtFQojYUeqzNHfCh3Pg9j4H0z
pVf1l1kykYqCn3fWnV2V4k4U/uKjr8vNCZZqFT+gRKDT4Mkgg64FuuyDt/gaUK+xc9pwwhHgo5nm
hQZKuCgeK4WTaWiPRTcy17rxkSK79VMhBNLte9NLnZ2XLdDCKYgH5yRMTsquW2KI/IuxKYzR5zzW
sS41SvQ698t1nk3ZhZ6k8jNVUOPWHobqw1RjVxJOttdjKJSn6+Y9Ml8mley+e3YxRr6XOA8DXVO6
ho2znAEe/alK/LPi+u9ngzXOhUmP8tgqt63Hcc3d0bqmlJBG6egoDE1nbvhElsTyjpE6+yHxMQwv
7f6il4Dkq85I9+W6BJE+F8YDbQo/Elln7RxhrER0crou7Hy4SHUURX2dhDdc+2He99QH/l3o/N8v
8/9Jf7Uf/v2g4l//ya9fKEkNeZrJo1/+6zZ/GVrR/pb/uf21//fHXv+lf913v5onOfz6JW+/d8d/
8tVf5Of/9/jxd/n91S92rFC5PKhfw/L4S6hK/hmEJ93+5P/vb/6vX39+ysel+/Vf//HSUubaflqa
t81//PdvXf38r/8gvPhHhWX7+f+XsytZrhtHtr/yovfsACcAXPSG91KyRg+S5XJtEB5BEgQBzsPX
v3Mr+lVZKKvuM8I7OwxByUwgkXnynP/+4/0njf/35pOqhvHT3//Lt0/D+J9/MfZvfM5TLw59bpCu
nnAGy7fTv1Dyb7zoIjSJgaEDbvYEr2lNP5b/+VfM/o3+4ElEhQB6fuJE+df/DGY6/VMU//tUPTvR
4qCijDZ68q//+9WffaS/Ptr/tJN+Y8CXM/znX8/rccBvgs0R+Be3zR/WUGmgewvaERLxQ5OVAk+n
5uIHO/z3h/1/FneqL5Q20woMJxKTQD+hf/Y+Svozfb6X9n0qZf5Q2RtNnKg602mBBGTCU0EEeJ/u
1HP100/9YXWFDHyBuBgtOF1f2yS7iStchn5GiZ+vvW2gByxnSYtpDn7Xa3qQGFnzXNtpRZZLPSgx
BWlhouQB84ifhuXX2OL/chSnYCsB+kv2VdOC7RU5YBAnPS5p82v48b9Wdwr78TwESxLBU4QdUQ5m
5kpv5Nyh/4KvuA1w4LnYhtIZ7pNen9Kg9Dvo5+0vFbT/3LmLG8tQsZlUA5PLIQkOuw7W4/SL0wJ/
LX4q4f7ghyzqJ4xXiQTKYiZ4C8wZv0r0hBFhL1dMnPgcZAnY9zqlRaqnj+DdzJFpv/db2olPPA/6
QVsszTReg+nY3eqku/Jb24lOZChts0dDWlgrkSZGIs37fvzmt7gTnqKeVtGj/FPIsP1aN91tpbsz
ZemX/NCJTngJcJynM0tuXSEaflwGcSZ3OJn1r9ThL0dxonNPLB0iUqeYthiDfIzL/bWswBSD4/dM
+f6lzTsRikkOEDOijllgJvMKM3k3cvnqZXF3knNP+gwwpDItwoVe9+n8ycrR7xx3RVLmuexS2SCT
zDSm6DUX6mYKozOSXy9YxEX90q3GQ5OItZjj5Jbu+hWGSgs/kziBCbB5Sswp7lGiK4AhvlZkOdP9
eWnXTmCGAgDVKOBp0QWUX0tMQ33HzNuvaVb/6YdulxvD9jOxmA0sIrF9SKb+Ho05T5s4gRlRjWc0
QfEC4x5f9yWTkEkOP/rZ24nMUgFBuU5yKxa+bhcpOKuPQEKfI5R9yeROcLbc0k7Ow1o0KX0jsvRy
r7pHv407URm0496BLy4pKhu9X9LkayX4ufnyF7btEvw0KBxKtILWokJ7KWnSe4hknOl4v7S003rU
O52CpsJLf6pQRgFH+X2zZF+9TOKOhm2xBqKGLEnR4uWClsl8mcbTJ7+1nbhEn7nsALxdcZ5g1Kxj
2fdA7542cQJz6BdU3MZ5K0Dz9A1VpycZ/+6369NX+CGL0BgN2rMa1u5DfT+Z6Z7I4Jwa4Etf0onK
sI4Tm6l+LTo16huQ1U2PU/SLClB/HicusybtMXmmLAr9S8y/NGnyoJtzapUvbdwJyt6k3YZR7a2I
KFQ8SBlet6Lkfkmhy1INGqwqDmezFmJaLsMheoe5+6PXx3RHMZRYMaWTWdRwgwjdaajkiNLPu91R
pEakqAmAc6yY2bTlVVrdQubk1/QJ/vyUfwAofnBCUDuDK872W2Er1BlpcxPqyu9mcAk7Jc9kw09e
otqgOWYzHrIcc3p+SbILQgOtihgEPLHgoNTLJ+jeomEw+4XmH2WqH6wStxHA7x0cBbzUV1Ub/yZr
zxziD1z6D0tDqndOghAOju7nXPRAPRziRvmlsqFzYdYqbbsgHnGl2fE38NqnaNCQX5qM+8tTnMhs
ur3sE4YjxYBz6NCy+LhXADv4hY9zYXaGkbCzuNToZt+NsvxtUuc4zV84UVxgSx32syhh5yJGMvsu
GKr5Q930ZxL8lxZ3bswujlFPHfVWlKJ9TFf6DkqvfoeVOxq41oYNTOrTPQ/ExDbzb8mvEej9+Snd
8Y6kXek4DA0atUt8raEeFjbxo9eHdPVM0QXnZIrUWgxpm+ar1Y+l2j3XPn2EH0NHpTYIK1jE8Gov
mhEUF405N6n10pd0bkxkggBBZwq5T8++A8sY5s04txd+VnHichlnpmRcwQejWeZUtp8APH3rt7YT
l+AZLQFegcXLcLwD1wlqy5Vf/u0KY2QTpHxLXsMF9+DbumRfErL7BM4JcPb8W5YmHViZDFtRs5kc
BSbm8i6o3nmYBIs7UTmHoNlK8XoogBN5pzJUUJhSZ9jyf+onWNup/fRAgtoqxNWQJFF3saZ0uYr0
EvgEPVZ3MlngIUGcKeDi4JfLCrmgw7sBKOlzPWB1J5dlGFiKMbS5F8u+ko9NOGafBPrzPvUfrO6E
Z03XUHMwZhS7Sd8TCGeB8NTvezqxOcbhVK8yRVU5GC+qpQLlQxx4VduwbSc2h75Bq3mHUSKbvG23
6qj79szb4fTV/lb+wdJOaAZRPdOKdFtBpqrAnFlBxuXzovUxrKqjn2mcizOp0PDbJrMX4By8CFN5
gakbP19053xpKrJJBti9jGybB3Z6D4ioTzIBERcnQuUaSWZ3sxUMLBJFojC7OafBNy+buBKuivQb
lMf7HZzt41PdL7931qdwhW074SlYU0ZzFOMcX5qvzci+4S17jjHihYPF1bUpoerQ1+u+FkSbjyYS
b0j52c8eTmBue72SbBe42urxzVC3H07gNr+lnchsQCjWtTvOq0GCbWTNhvS49V41MVjbicx4jzHV
siAyd8zayNY+kJH7vE2wtBOZrOz4zGwATIPVr5KWPgyJ9TusXGrERFvKcaJERTcGyLAEXYrId9+u
aMkMjgaRzojJrouuiSCPkLPzO0nc1nu5g6cEiKetSPf5A5Lmazomfl7CnDvTNARMkMTiQ2r2UEv6
aTcYLPDyQJe5ilaos7GKrkUfAPiCOfE/SDPe+y3uXJgYa0mUIjYqUrverBwo9WzyKdwD9eAGZdXb
iiTwQB3bx6AD/Y+c5tTTKE5YQjugSyzGAYvNVHc8jF4FcvTLrdy5aTryyhCNpcM2+q1K1gee6HPz
RC8cgcyJyqrMEhWlCJ01AhMURf2R8emD36d0LsqZgPEz2YDANdX2BVjFjzxozg3qvLBvdxQJaVw1
rAp16mxTr43Uc77h4eO1b3c2viFh0kbCRLgpm4tWzK9sXJ45qU7h95P0hDphSYG83i3dkZ5AfvNz
NUOjsw9fsdOEJ0IfUheJXxi53BBRvzUAUKLSyeLmI7gpjs0ovvqZx4lQMUaK7DvckeDhTdfk/U75
b35Ln772D89NRoZ1g3oJ8p9yfKfW9hCYzHNpJz4lJLVAnopqoSTTa0Dyjk3beS7tXJqAE23DUGHX
YLBcDiYFW31sfMpioB534rMfGeYrVA0FoNqux7rZ1qvWBNuZbPmlKHIitBnkzBvW40QMtvFjvfbD
nQYtxxlnf2H11HlwrhvIepnEg7Ol4Rc51pjpmuknL09xKQ1OQ0d2PGXKVuu306oBUuszv3PLRQKt
oFJcaYZ2JuqcIKVVmIIAt23ut3EnnwU4toaIIZp3bGZ3kZ0PMo797jeXLTxuIkFLkPUWSyNutxkM
6f1wTsLmpW/pRObSUPCoglC6mJqHlnef9Jj5VDxCkIw9j3nc94DSgu63ANMrv9RTW0NLZdzP2OR0
KP3kwHUl7qJkaUlsYe6xKgdzlGWzvm7SfXwHhbiyPHp9U7dvXy8QrppT/Aop727Af/shtPzSb2nn
1QbgIkjGhxLW2cJPkJ+9r7dzmtUvfVLnaNmsadnI0YwVXdjmMzFfIMftdyS6HA0jAVtgt6AqHoE+
BDPDF1F8rrD3whd1MUxtCamy3eDmB/LXXKVpBY5fjAjSQPgdii6OaTI9bSqAuovSqIcyCt7vG//q
9TVdojLIBKwhmFbQsmqn9CrBLOAhqOTq5ysuiGkiIpG2QWW8KYdv4H7sD83eerXuwZ/i3PrJgslr
keF5RUoL4ui9fS9JfSZIX/DE5PT3P1z7AE/HYNQ+eWKVvV0aUE+v1KtphX07x8sayNZsFIdiBi2K
HLJAXxaqq4Pf93RufszANCBlxsZ1uZWY3a4v9OAHYcTOnfgEm4cJ5YayuwB5N6bExssOk7R+15DL
6VgG2TiXCr7SgkDsMGgw4UJ92c8RXTzQMISjmSmifyHga251ofvZr57qIsIXUnebZvicERRLu2y6
nlX95PUxY8fDaTNHVQUZ2mIPIIQLlbj6uEelX/HdhQONYPBbY7Ssi16o12wc7jF453deuXRD4PiH
IB7mY4uO1p9DJCohSd/6mcTxbyDpeJV12LUtxeWKj9nwwK90/QfX3A8xH6p2M4YtaxFuQENv0w0Q
Dp4GcbJaSueV1W0I3072CzGo+6nO/FJaFwlkxFBNfGuhFBzE0Aau4puZNX7bdlkIgt4AFFmlG+rK
0EZYxcNQmgev7+gigYQewOoaIosQAM6+YmIvT7Rffodg5GS0ZgvYaLMMh2AaXNote9UFsvDbtxOS
nTVrBhZfdE+S1d7PSxVdNd3qd5REzq1T7nEdJgC5FtMG8flBb2XeYljcb+fOtYMHRNCVjCPN78I7
EETeYDzL0yhOUK4QoYi6PkYCFK9jDvz8d9Z6vk5cmhBeY4J07OCDdknvx2q4yQBo+GeL/AH5+Ukq
7kKBQE5W0tGibAhRERDMZ5hgMRjfq7JrkiTDw5w05I7tK38bYOCcbs1yF4LA80OZRMtNN534ANMG
7B0X8xon0+U6t/ZuiZbhNfiSMFnVj9DKRXG8fLstJDA+yNYwc7E6kE4eVgj/wdYs/pBE4ia17at/
tscLSY+L1YnETHsg3eYCKu9PUT9eCYXZTr+1nbjZStvaJtZzsWefbUffjrvnO9CF6Swh+ruYw7XF
psOiwrA66Ng8DeKETLNCzQvM8bZgrbq1HSa2LPW72l2QTjBXLRUrKr9LQDXUkCoM4bLF73D9g8/t
h5usZCP8bdhtgYlQKAsIiDRjaMZrAAce6FxmGMqToxphlY5ofbFjPJFwdY7z93RE/yQkXaBO1AgS
Co2vuQLB/S4z8wc+bgcVsQvd9Jlf45E4T9iBiQ4kJeCY2aEtR4pFjNk9Coh96nceujjAjC3K7qDZ
Lugibpt0vpbZOfH1U7z8xD4uDhAoD9uNBMchD4b6qQ+QsuRDxyE5G7WwmlewuqgjsWVVO0SdxRDH
CAllcHdB2W7zQhtibs+9nUE6kqi0t8UgMHresPHSNNWj387dY2bfwDSlsHMyBZcK2gNt3f3ut7Rz
OYNxJazWboDTYLTUTMN10Fk/OAlxzhkdyCrsAFEpaoy1Y6i2z0CSvgJW67dz53oWfRoYbDwB0JAl
xwWVbJCKRPGF3+rOo7CrJB01BaY73pYPUb3mZR96tsNd7NGuduiCorJa7KS/DcseKiEk8fqeYKx+
/sTfpE1B9qIwqaSmupgh431o1tRzceeESYjqtrFv06JMMVw+VvtdnxqvdwokiJ9vXLJknRlYJ4ul
378Mc3vFqnP09T/PACDn8HzpLok7Bd1eTEEFwZA3y7Dky7B5DRJC2dwJTqZj8AIMWL2KVAGi4esq
Xrze99Cde75xU4md1dOWYiiUfygpveWr16Asdu0EZzgwtiYC86ZlBob5UmbfBEOm4RM8YF97vu8a
02wh77FvMskrNrK7GUoxfks7cdmLcFAQZaUgq4iCoqv1oQTJwdFvcScHSJpunDRI0QpQCvFXpIoe
lmT7NQGx/yJTQ4hsPzeK2qMVsIwai1v7NM3hh72dvTI6cOw9X3ruohpcOgCR7Uv12NHwIDO/XgdI
KZ8vXYEVAPwk8BPa6uoISbKLJG38imNg1n++eLKDBVYPmN3CDPF+iAf1PjK09/uYLugo3aWSVDA4
oST3vCUXIAf182/uxOWCyyFNu50WkG/ar0YoUAGZWkZ+p6yraIWPSeZEYuOrAO8ubT7Ynr73cnAX
dgTd9A1SPhGWXhg4N0wPAUTmdR9zF3cEMQa7bgmUbCsDHd2tu2k65mlvJy5BqlnXEIDEADsLZTH3
CjK3Uej1hgPj8HMnlGoFHbyBTcAKeFOBzC63CfF61oLR9fnaJUkBRZ+wccJ3dSSoXW8GrBpeH9OF
HoEmRCfgL0oL0OIcKGvvU228SjagIXm+73FKqZbVnBbBYm7FHhSK+QGYQcfzfOkyUILuwDAXHaLz
8nSgyBCULn4mcQJzlFDShKwQxsuX/klMBIxn2qtEizLE831TO0HsLV7SAuM5bT6CBXu25zRmT9v7
+/OHu8AjNpFILZAHK/gGoC64OZ/mUtvf/Gzi3JhiGXjZMHzLfm0gjaoaqKHZ0dPBncjkYdDOq8LQ
fdDxO71lj4sfE8Hf1bcIBvDAGTjTAsKmIEar3lT813j0/7yKXeBRUDESAGV9ogoAbyXobWiGcVNT
XntZ3AUfSVlOI8jwEJjJCKE/MD8GMpR+OaELOFoDaNiaDXtPgqdobMs8g4SW31HoqleGANBXY4OC
wSaSTyvo04pZZ34YepAxPw+glI9kyU6uMgXL/lhVKb0kRNqjn83d8Ixg5zQAQ0MYrvdx0tztfg0U
7gpahivwGAgiWgQ9RNW35RVosv3yNhd0NHTEDBBio+C2iu7mSBbApXnawwlMgi5bxU+1H5B/m1dR
PFQX/XpO8uKF88oFHJ04pqNhL2kB6t0bMdWPamv8TOLijbRsIYQAHugiToPXsVJbXis5+N2YLuAo
PA0+QmsWjDLVXl1mg7zaejDie3mgS/w8G7YGkYXFW7qC39Ss1eetCrIvfqu716bpcYwnIH2xtgSl
XDzoN+i9Cb9DJT196B9Kq9aEawlmONAm1Vt6IVCufD0pk37227sTm2Kak2UCIgCUAXF0GLgCW982
+NUNXOCR2CDRMUxYXBnxBaTuU64hvu23cefqtBH6VJXEkw2kwGsOMcAWY4XpuVfb6dP95NZ3sTtg
32Noo+BA1Elc3u1VDTLZScfxnK/Q6fLL5FwUD/TeOvwOmDhVorwvuz4fyeDVeoNYwXOnobXSuCxO
pwBoGA8aSuyHBRzOfqmcC+GJInBL79A3BcgG6aESXXOY1j3xKyO4EB7bYvExpEj6+/S6Gunj2rKP
Xk7jAniUlmzrU5glBvfrfUm1fRrVUj74re5Eao0xq6wBLXUR8/Tj3O6Xth286rWQ2Hv+PaGdjqQF
LJrFCA3dQ1NFyBat8St6gnzu+epstUzCz2mB4dn1xCs45QvdPW3uBGpvmhm85fick5jSo41WQGD5
Xvqdji6GJ+jbiFUByitlnd4ij3lFUz9EFncRjc1SBUvcYOPpqaoC9dcBnf3Qr+PBXTKiZZX9kFnU
VCHVBbr7HbzTqxR+yaILPkqgiqpaiUQ0k4k8iij81Bi/PuLf+CjrFbTxdMWbXGzzDYSRrsR2bnDx
hdzFRR+VQTr911UyfbHO8Xcyz++8YtPFHoHUXkKEDLtWVOgLVlZfWl7/mrban28WF33UydjOKQQs
inTcr7IKUMwwMd//eeMv3ESxE5tpsGkNSDM4lNayfLJ7K25xO1UXZp69+EnAMupE6Brhuc9b2GZI
MDwfKTZeZ/3Y+2WNsZPtclDRV21LYPlJ3IOi9Gql3C+/cJFIZQfNr2DH0hwM2t3IP9f6nD7JC67o
ApFCBhhcxWCTdCB3Mwp9DOTRfqmLi0QiEPJoJ4auRDBs6npZd36RqtaL/wRKRE59qAQTB1RRYZQm
4E9ri0JIBmERv4MlclLdVqY6xegOGirN1lyZCChSvGUGP1dx0UgZNHN0dDpasir+JNXSY4Qx6jwX
d67QJSm5qUYsXvLxWI3xDVfnoGUvxKhLTGSrSUpQsyaFVHHM8jaJhi9rG3CTQ8AbLNj/fBK85JJO
mG6r6EQ04Kcssq5ve0hXH5K18SKIgds4YWpM3Xd1BKdc4207TDNdIBCQnsl0XzCQC08wAH0TDcJ2
YE/m9t1WfmE1PTYDTc6s/4JpXIxCAwmPORGnzcvpgdruioR+oxkQG3ueGyWJCLScT7VFG/W56aKr
mkNpweuTuvinXoYC8gEyLUbb3mVmf1XG/K3f0k6kAi6t7Uqx76qtYwA2xi5HHdCvtOgioDoDqOPW
opYrAFgrdEuu22D3A4Vxl6qoDrtxXAw+5mTM3Ri2r2mT+Y16YgT1+dckUQK91yQAHVxW3dNEvmJe
RHMhdxFQezPsZCSnQ50n76ZU3/GWnVOifMm9ndiMQsmHJEGZeC0tgz5J92EF/bufD7r4pzXoe4zq
wyTzsj1AZ+QqM+Cw93JCF/aUJoHttgAbH9Y9F71+CIzy828XMQQud1BzLDgNWRudsLGQMgKNoN8N
7QKG4kS0coawesE5SKcoCYrJDrunUZzIDMsOcvItPKUX5dtZT69tGb73s/fJgX6oFeHlnJi0R1wC
jPBuI2SADEJ4rmz5wiHuYoaU0oAjALCCInH0QUQlZFnKS93vfvezK5wLdDZUIXoQhNJy3MC5AMkX
Gy/KL1UkzuU5dt1sxYgvOjZQTJhlBsAW9GT9yi0uaiigpFXkZBqtundpHF9R4tewYC5oKGiHpVMC
IaSUFXldpm8gXMi9XJG5jEWZRAJdLXg9z11zXbfN0176gdegPfrcFYMVmGUFoZRigqpWXu0LFJ/Z
7BX8kG54vnibzE0f9sjl7BIcu9HcbG3s9SmZCxmigcFrjiFVic3e5vFQK6hsbN984pO5oKGmFoxk
MfYdZepOdr+1Sfzgt7KT3SpKIIN2esPxajxCrXgHzHHxQ8RD9/e5uQmPAxaiTlHYMLjT7dOa2Ee/
bTthiTMWarLspC2W0c91z74tO/vst7Rzac5hkyw9CEkLjHllkFgc52L2oygLmQsYang8xdIkp1yc
vUMX6mKoei/afqzNn1t7mmdamiHCQTi3BNgeSJIB3OsFYIHY9PPFy2yeVzrBKhKaRwm0QtqJeh3g
0Cd/vvQYVb2MtjApdroDWz72b4d19GrbYp7w+dqkhAAUj2Fv6Pht0G2K8y022uu2h7Tv88UTPikI
gpxuHtX1b2sVN498G4Xv8k5oBrOCJJSFXWodQ94zutOZXyGeuZihfpaTDoF9wHmymTAPIGlwwxfA
Bv3uBxc3NGQBqOASkhTbvtxDPvSYldzvnHX5ikKIjioe92jJTRAvM3v5pYy3J6/Qd2FDewqhsS6G
xXVU3s+EkhseGurnii5uaO5CkpEVG58oux8D/gDy8cJv305wpo2ISD8B2DxDsJvko+ymq5pB59Dv
c7rQoZRuMqUC0C82zE9NpEt0oLWnr7jgoZ0COq1LoBFXwYsulvdi8aNtYy5pEYhfgzbp0Bu23Rxd
00mQQ5jo7Uz4/zyvxW3zPPzHgKpxsT1wglEJacfaxt9kVEHBMBvL0vPLOjdoOfUgdIImCObpFw4F
piWfoTl15hf4+fOQufxFpNx2vDWBgiBNl9yZAJzEGJjxG/dkzLlHDd/AMzLBPCif3Wwq/px1uvXb
uctgNIS0rqoBHdAu7fmBKH7V12Y+ekWTiyQi6H/qrEFyuw30OJeiPiSKzn6h5OKIUshp8JKcJhxU
WNm8HirMU01y8TsdXSSRHoZZd1EHyYepuiBSP+y73ygS1KSeu7udw2ABmw5aiYJDc67SJhebH78q
XsjPF1fQpw1x6AKQk23jgTf7cBx45ftFnUilK1nnBULYBWUQAeyz14T6NcyBbX6+8bBDeVipEOUy
2sgcjvkVcn5+fujkuLpblJIL4CG6htLj3tSqaGTg1wBFvvx845ukUOvkDCdLspR5TKqbYJz8CC+Y
CyZqG8WgqExo0YJo+h4yjlPRU9n7Rb+LJwoj6Aqma4jVo7HPSTXfm65/52V0F04EWffagkmZAiW3
rddsH3lerVXvlwO4eKIuhZB6DK30gvZfIoigNtxLeyRkLn9Rt7ZUdt0JlbyJTw0tB5TOSj8yKuZC
ifD21N1uGtTMJBTEIWa49bcBXbP3fjZ3wjOzgVY9+kMYbwSY5aRwC1Yg6xdFLpbIUui7taI7tRDi
SxCWFtPZCdAX7s/UCVBheduga4ZH6JSKu12Pn3kslN+ryEUSjUguVDghF4WMfVAQM30fzLhfeln8
bwiieZCj6BWKLFDPLGraQXR6zPyYXZgLIlLdqvqMY/VWD0dVJ1u+GM/xbMgNPj+3ohHC0PiD0tMe
jnkdxh/jcvZCywBF+XxtYyaV0QkPOjuSG9VFn7hUnhZ3bs8QkkBZeqojhkK8OS1N0+XC72M6d2cm
s5aMHU7ycc2O3NZ3MrFe1U/mwoeauKUBVI3xNBfzCLXZ+pA1pPM7xl30kBn01O0d5mxaVb8RbXe3
nHvHnYz6dxQec9l/pBwyutc7MvMqJgXk6dLP0xCgmrOXS/boZ3X3/jSCBAGeWBCnBv3AEKu8Qh3U
a20XQRSQRVulS3zRUo1vG7WHl4BDtcd/Xv1UD/qJdVwEUau7NBYtHueNWOvb1vbiMe1nACwxaBE0
edZE7LaBUb+vlsaexSkXWTRqMdfdLPG0HvTtfqrBCLCcnTnjsxd+IyduexpDo63CtYrhYfKo+1RH
RZ3xHjOhK3jZim5Z0yBv+30wByEgvpsvcTD4OYILPjKbzoaKBzHYgiU7QGT1qRvT+My3Sl74zU5/
/0NjhlQYKZ41vpWN6AeIvapDGAo/6mfmwo/iqW+STIq4WIdF5TtLomOTTcwvvF0AEhrrQbVtcOK0
Jq8TCJS/oluX+B1MLvQI7MyryEZsvdv6K+hCX1dQov/n8HjJ5E5gr2ubtEFYnzo+KDDBXZe3wAs3
ZwgdXgg+F3pEIcOb2XrgxYrBhraoeMjfE2XQ8p1PCsU5rkzSXbC22dD3mDTv/a42F5dEBrNCKxIl
nGxKUoiFJEF2K8J2IH6O+jdsEvqREPJAFNB6tnlrwwU698rvPHShSXs2jISJhhWx1dHjnEz162ru
69rPU11wUlwRqYIKzsRoeRgk3/PBhp6tMhebFNkxWqSEYZplqY9bGV9bWXpWEyInc6Y0yBq+YfEw
q7sLEuhP47754YaYi07CGyvo5+B0sJVcXDbt0xCb1i8dcrmSZsBKbLnhOhDZ8NYorV+HioRelIjM
hSQNp8O9kg1kTMmM3JPy309zOP98OryQWriIpNWEW6NIBnxf2U2fIURUkxyJeRcfR9tsD//8Q144
glxY0qBsqUgA66hgfUICPeZhG/o9cF1cEhkwRrTNOJYJ7dVBVwAmt03q6e0uMIkSnZl1wOFJ01jm
BgySF32k6zPGf8kup4/yw224xrqiIySskLksnyOhbsGS7nd+uVRBYJSKAw76hGJewwPYl++NTPwe
/S5QhoXoOZsYNtl3guJwJSNQEQ1+I0rMhcqMyWCYaVDbavZ4yTle5uHmpdYbMhcrY3ZCNKmBlQnG
4RF8hq8NC6ozOdsL39KFymioxffdpE/lYRVgFpQXlZjOFSz+AJT9JMd1db32ahzrak6AftA9168m
SRaWB1kZJJe6GZo3LRF6y02GE/TAy4q9D4AgnY9hCiaEvNOqnI4TQHCn/w8FpYvFiugch0EY/nFY
/GR3LgxOZnwnckbLAzNIXNzKgQ5jXvE6CvJpnCTLq17Td5WcVHkIqUnNq9bEq7GX0TxO857bbQcb
LoBR9Rbi71ZMddRJWF5VE9u+b1XLshzoaXWUMpuuZjNG20WZBmo82q0FGnmDxP0EmvUJdHHpErTg
2Jkqlgtq9ZPZa8qLbKlWfaz3WahDNLXiczpvtj1WSi3vV2KVvAP8kE254F3ZHbZtnt4t27yz75HS
ogQBVq3669bo5fUGWb/kvi4Vp7cg49rl7Z5ClOFGBW0pIWO79+0Tuo9sudmW2hidL2E6ij3nfW9X
CKETCAKyddSgjYQAFF8vIK29K+BjTQgAYdyI8RVkWlV1aRYUwD4MW7Rll9vGm+jQD72Q76Hj2L3R
Bg+/1ztPmyZXMW2r64wkNblv6z6MD5lFNfs2MKVe3qR9165xXoIWJ8UBFpoMRdEGaq360Kgmnm+n
Plur35cwCu2V3BSdQgyR0b56G8RQ2bkto30C61I4EWbeTskkLdq2IWDaeTQtc/i2n0g7XCGjlzzX
q+EDFH+abb+AuixEt49pL5qhSEpp0t/HNlg6lvf1FDXbcSBs4ByM52pYoHgwaZV9WWwnwu9QWui7
x5gB+XRrm3RpXwcJC7Kbfgky/Xri+4wPwGclphyqzXObHjCuv+2nTaKNpw8MUw3l41xPqXkt65TX
ySHpILllcz2GZryFlgDlTyrq0XiaBrWL8lVNYGXMiFTygpe7MDanQHm9k1MaLq9HrVGEYG0514dF
L+3wNTOL6Kdi7Fpw+8d9N9wA6czHGNl1yinBuPM6P7SiRl8BJE1N+NiIMo6O1kh+7AdL6mOw6xBf
PU0IVPraxJQHsi/1jvaMHu87FnX3cq4SUCJKnX0UCbfymnLW46U3CNnv+IWCusHbr0vMgXJ9Mo69
NLBCeIzDpR+Oo0qrD2Q3ZriMMx1coyLZByjTlpoUW2+TN2Gnw6uRz3F3aLWpozzc9MQuTCwVz7ME
ctI57xpoZIL+WZh8nhvUphvIO3zUVbtsOZdchrkO0K9SA+kvOUQyLkAhxz5i9Bs9W9vv5tCWY9Uc
E7H0Wx5ybS97u8S/LT3d0nxIrVUAKld8OULrWE6XNk3ir9U4B1BCrekD6zNjoApd7+KYskSaV6az
6NLM/S5zMqfZY7ylw7HN6LJeDKA7Ke9XmQUXAZQd2ivAC4ePXRfK62oqy0+RCrErpUBXeGgWusRX
YyYq884GkPA6lCE4dY57o7ssD63O+rfdxtXbxmBOPu8XEb5ZheLlcagJ4Ufa8BrKbdpcmWy3b4UN
8Fjb0kDMx7Ed3jVDR19tDApbxzVmS38R6HazF2P/v9R92XLdOJbtr1TUO7MJguDQ0VUPJM+s4Wi0
5BeGLMsgSHAEAZD8iP6p/rG7jjPr3sxju3VD0S8dkeEMWxLFQ2LYWHsNZLYrVM+sSmC1od8G3lD3
0i2qtkjAQOnLA681emgtBGJ215RVmw65I5stXfJGrbDnzuoSrOBdE9nhjSwcT6fmZaYcwznWmZ7u
qpaMj03h49vRsejHtESf6KaAGj9KPHdmx8n0YbVH/hIDF4CXiq2pP0V3VU8qffBVBylQ0Xa2Wmu9
COeilaVWW+TNTIdGIi45iTq4MqWGU88ePVrC45D2i1zXwzxNSH525+Wha6JpE6JHciH8omwyQiEw
Zj5AjYt4CaSbTsHcQi3ZVupCBjZovg1WNuGaMx1OSVxFg5c4bSOmmz4u0AvhdKnxpw/FMjqAVURW
xLK8yua6MWAETbFYbltWWJrBRhjKOlcPy63PsGQgYiLuqmcdj7DKRiKeoZloCnuZg92LBnc0TnJl
Z4/OaSRgBZVUOqj0RkiJbNuEUSMTCqX3gdCCrk1dDo/xjCxDOw/RsO0rMHr3wzzPw9HWTZej5wSS
b3DTtXOpL7EX5exSjfH8MMcdEWtngfB6U0YOPBfSqqeIRUNITfCNh4GCfjx2aQ45oKjivdQw59s1
cOetqqTkPe0yPcIF63I0IhaIhSJuecCI6i+LSAjI2m3N0X1FVM9q7gtib5pTSto1ZWVLU1115LMf
wnkOcF7NYTF/8k15iLqwL+SBcnifZLDBdHMB142RZMKP3NXY8m9l54yPAOyXDGIUDPQijvvUCeFl
h+OBH95I9Kw+Bao1r/Eipz4hpQ7jNI9ztusE7eDBb6dLX7n6VpR+FKTtAEvArirpQRljmsS3bX0A
YsPTETK6lHTS3fmqiQ9Tu4xuZqMASYYRvql87lTRffah3z1WbVdMZeLnXdBmfotxfwuCmPK3A13c
JplC5RbrUlZxmZZWGpb1ng6eSR4HQNadcVpSzGrfSVpP9+QRk0rn2RRXTn/B5VLAQq9c2nWlcuFv
QLMquwRDTx2kr+CI7i6k3BUUAcKpE2m/T2C9F27bolzGFFYUQ7GNqji8RIpcr5NWOHLasKIU/p4K
QzqdDtMwjzYZ3FnR664qQj+1DQKLsriS/Eb2XdBnnXLFPfcGJRM3t3RMVSnHpNGIA0uGIKjslVPG
oU6Fiqtd28i6PkxhuMjNGFaOuvU8sugUdBy0+yhHCcKjWdB1FHVOuxVlGQL50X6dwOfna01M06wH
xkqVxYyTfTW1pdhEyK/pV611RSaDSKXUNyinVMXaTwbpxiYZFfaAZCbyWUZDfBBQhCfwwj2WVY8g
W0FLDys9JDRVVkwkUmsPFUcyYTLmCZ0JNmnjRuXVJIs6EW5lXWSBm+1Y4QwRWhImtCU0wW9qsyHO
ryctnuYOscF0YnQ7CRMBhekC9LzpiH1M+yXcPZ0JvPSb0dU12+e6YDw1U6f05bgMuUkDxRGo1PWF
E6xp10NeyiHx83SCIobbHXGbsE/lWJdVMnnLVK27KBj7K2oKrdNxrCnftksFT+FJxEW4H0PUI0nf
d0Z/mz3J4sRfJKL9DIpwm6ncRjLre+65qSCoHeC/PrnDp6jIHZX1JMp11nIEdeKGJnUPnKwT6QLz
6QsU9dDsU5abr1ZH8Kdp/dwVqa0wmg5B2MdXQGSXfOMwFFcb2So238fDIBnGsmfdtOHjXB/7wtCn
jnUe5sjstKhQ4tzp0wgWtDX64l4rMqVg8bahDlwI1jRH0MAOWZAyzmjkcn7LoX1yr+qYLWGCcoBv
64Y4Hp5A7Y1X0ErldVZYm8dpJ2PySYfOVAF7E0HVbB2NlM2kEahb05iJml5JMBSKtBIKuhszqera
eCPaoIUPE4ckWEDV27K4qOShLyJyD2zehCnWzWYTeiS6LqfZHbMy6IS6Xchgb3Hf7hca5TBFbGF6
IHbugiyUBCa1kXldzBx5K6R5A6eb6tHOWRkKFT5CXBwM2wBvvwrTISQx/6LrEcmoi0CXNuFTE9+z
qJ1KmDoXgbtyEIor0tkZ3WbNG7jrZnoY9XyAx5QeUp83Xp9JDSe7FEW/eyF4MxlUv0o2hxo+V5/g
lBK5SdtpeE/23TjBWDTsppfYayZSgGRibbNVBgv0VsmxaVdqqKCOw72aGPnyJStAjsTWu9K0d+Q1
1vFqums1NEaHZS5wVvWmuap308RiLxtCZDZl+USWKCOj5/vpQoLe3wrrRVhvjFfAsnsc53FLlgDH
QFsi/fgR75yyA5LE6+Gta7CFbljgL/1L5UFelNKA8Ok4s2ImN9Q4uljBJiiPsqZ063Xgh+Sp9ch4
VVDs/ZlHes1wWqhH6B8oRMWZ9Pt8yeKm1XrbqamkWeSXjbOLC7DtblCIUp0iaFMMD1G9dN1lBbc3
VFymmQB9FOOwdnHlqyZfUGDWdUHlQ+mxWl+UDQvjJ0cyv30yXu0G12QabbSdoeK9N5TRDuNMdtet
GZjYDsj3YRnKalKlPfz+m9Wk48ZLIX5w4zdKwS1sE0EWC9rfrJ0LJwzyce93aHuki+xlhxnTtUvS
lywGgzcE5S7cY9THeP4w8HGuhZvnzhG5UCgHytzBDMLLLotAQk6F97SmsztbtE5gfpaQYNQu9Ar+
cO+PMsCgg258ap+7Vpf2NYYJZf46VjlZvsYGI1d98zxMVPeU1SgHHFGRgpqnWnquTuawnehK9aeI
OCFie9CVGspMTti9kmrgONxyMYoXvw6CpwkBXidUvuNugLj4EDMAXSLL17rGnjln1MH/c4QAVNpO
h9y3fTsfCRIuizmNDa1Ml2EtKBq8VB3BEqXEoanNvFLh9DIWswdbPvQg4xVsflWVUVHNKkUOgucm
YOLwDqvCBJcQg8P2o6kgOgcIDWliHWYoG12YvQdhDjJwEhk5+0/EK2mISqMlTuoXUvBrQyzlb1hm
+yazMcbSutB9GO0iZjqkLbB4GuLnuBg8dasLIAS3TRt2MlUsaDhOGVwjSFhSLH4h1tF8xQjhIgbB
a6TLJV5rIA4Lck/uvCYQ5YYYavprR1HiZQYrTLlv297eIQAVia1dowv/phOVQXUKrMB904z6ZBW6
kBZuQWoySzqg5DZ3alauSdhS13I/K5ubTaEIRZtr8b6B2WPdxLZ8enEhIriLNNeQgzidGuBsqmmT
yVb73SG0Vrw1zZyrLlEevMVQwrcVRiFBxGG1ttINS3zKCF7/qruqu6jdYhLqp8KVeZRQo6OtFyzR
t9INcVwNXBmydEazRK1oJUJ5OeKtdGVS9RoodTKPdSuTpbQUb0Iv7Ij0a4je5sWfEhevN7Nq9E3m
sd47BvHoNQeKdh1F7YPtLeGyYQMInFJ7sB5W2PSQfBnTtdfDU3UVdx6tXifCG72Cr6jyEW9YkBhz
CwV22nUD+iqj40JcMjHJrr0Y8XZHhsSsNqWAoZt0wSFZZmIZVXFYJsEU1jdZ0ARkaYjEBc6f447C
gP5y1pqXCVKlbHSh/HnAGcppqVAJUmWDT0yq6CudHHd8dolS03URQom3BqgLU1mvZTk+wtQwJIGB
nVakAYLob3CJnl2YyIlGrEOEaDxyuMjBT7juy2rrBrZGYLqO2oCm8K4gj8QF8pRMsJq4q0gIVAaR
LjlOmlPQRjvsN5AT+iBL7YCstwGCzSoaA8+BBUPqOv0gQBXAMgejFzPhGBB0rp/1eQsem655nx8G
0ixIIidh7qU44kW3tujjMHFjGzVpFynxFMAUbTe2+eCl3Kujh1xHYEv3XVzc97wPPlU6rFhK3Eq8
QP613EWIicBNWmzoOPn4cWIKGh8Dk4vPoaslyRxbNTv8kvlIZ+qssLBWNxUvRw/F0mTrVOeR2jA+
je6uLmcwqH34KeRpVzEElpQmYmq9oAzga5hpdxz7nEb6lM2xZO6dwbbFHT8Rfz93VYcyx0Mnxv8G
WS4v7mrQ69GiIdilgNfAjzUVOYC2qyoe5YWambsqtQMbH4HH0a+GoayiW5jiujYNHQ+rbo5dq9EZ
2ucszwaN4r7HAHMIoDRHDgmbgCKly1TUMJ0GOpIwMa2quL3yWDg/WK/SWy4jdz6MvG2GVzW5OTaL
ehz53plVDRWkGwkam6SEpOY4uZTKNK76uk/8kDrOkfZzcTnSInJTPnbhbokmJ9+pZoL/d1vlXDzU
HOl5xzwSvocalZgp1YLzGzf0kMAUK11fMWUoAkhk3s6XEw7VO9rb/jDnnq9TnJ3gMsRybKQjjmTV
sfH96AuppRRZFaIySVom4juKdNE9WuEdbKy0GVBlGjE9AqNpUEE7ELriaFO248EZwgCN2cHOn9zW
2l3uDAtNZJyXV51p62+ShGHfAIcgWC3yWS71oTY48B3MEMVloheip3SuJpzzWSMdmEMxvLNNVEqj
igQ2OiK/CxnvooNTOmIvu0radPCrydl7udYdnmY4viFEsOIJ02MRJmTx537jw2TqWUfTZFLUcfm1
8Kx34efxjdYFyKMwvIumDMvmcqmo6LwLiSb3G4T04Q2MIOLnOcLhYt8URObbgUiXbVw/mPUGMS/D
mIy9FbcM8sQbf8yLPhnycH6GbDF88hrb7KuRNiu3Meu5ANbCmldLMSUSXyn7hP6Bn4Adg2oN3Xqs
nK17xXG+vKbAv5GdpUARWBmUT48FWaZdj73zBhoa5ezqYAJEKoPc3vixt+yNCplI5jyWe95tXrvF
JuOMpLPJd20WbsYY1hJpcEKCC1LyO0/y4olEGFwiEg24Sz7TG2RHQpY3gL7YpWNd4VWUiCG6mrn0
rgK+zC85QL6HmuXqeu7ikWzjhjzG7pzMdvjGuLlfpCQAlkfO9yVb4HkWgdJ5YH1R7PBinKRTCFkB
j8bWczaqwdYJHj97yJ1lMlmA4nlItSMFuELA2L7RBQZzmA0UGDSSHOPbGIfmaxHr6NqhZa2w68xc
JQTDFvNUzfKmdO1k1ktH/WpViBm4q3H9/hkpLq6HnZtSoPO1c0NiZ9wR6o6Idslt8+qzZX6LZtO5
ACBn1mNLqKNvDZzQvvrMlPjRoDdVmmPdzYF7AJoHEll4dx4HQA2JndXPvdfUXmIbCjMDOQxjnrVx
WA6Jx1k+oTicpws9TaJMGfD5e7Bg6AQnHqfhOJQq+xkQYdesTdBHb5hY3jYIlqvGofVVXJLqki6D
qZKgo/q6D2J+ieU6/FLVCCN/h3Xxi2bTuTUAfJ1H1TEBWnxovB20q3NKafwxH5zw3BxAuoA2vKoB
YwRD3DEot6TnPH+sFXzGMeWiE70pT81DUm5Lg+WIePZjUTehe3pcf+qn9sYXrUJo8GqaTuOnQ3K4
WLTzMS3Cue6b0HYucmyjK3htkmgrAnfZewqd0I/xHs+F32CrlwC8Qam0Nrh18wsvLp8+9NDPRd/z
XAJqKRawrnyVLDw4OoH3sZF4rvhGcwmCjwZjhfP8S2frZzJE7xH7fj7Kg3PJt25CmdMC12Y8/6Si
JS3Dj0XwBeeCb6GEZOWEbm3hNJ9ZjT4WN58/8rCDc8E3xfpK4QwAQ7MGSQ7MBhRN0LePXfuMGEjH
vohxKoQou/beFjRY4p5MH2pgg7j118mD1hEEMf1Jnhk6XxASN2aES/9DJDRYAP314jjZTDVlEGjC
/abMShygH9FC6z/ESAjiM9oQ9WcAiOo0CDXJLwigio4uH72499dbL7CK27pqQcbU6iqYy9Tr1Ifs
Y4L4bDGEVySA9wDiKX+cHgEtIkG9+PSxkXLG+otG9MocqHlW+TDTo6gKP7EL1x9aUIJz2TfaokG8
FAVU9g5aObZ3dmFZfMyBKTjXfTPrunHgdjDuosBm0bsAdQHn6g89l3Pdt+FTHi6w7wL1Ln40PXpS
AOg+eO2z2VlPcOYH0g16yeBtZahXsiEf2nuCc923CZY+DyPcNrDctW3Kz3HVvnzsiZxNzQH2mQE7
GeuFVC+ppdW8FUot2ceufjY1oxnEAp7D3rHUsUJg+JARhFK8s2OeNBI/8k6Cc9k3A44Dy15oYaTV
qB05zRGkOrgTaBe0Q18YsFZZdds6INMfEVr/9jr9O39rj79fXf3zP/D317YDZoBsprO//vO+rfHf
f5x+5v9+z19/4p+bt/bqpX5T59/0l5/Bdf/4vdnL+PKXvyByFyzZGzSD59s3hRTE79fHHZ6+8//3
i397+36V+7l7+8ffX1vdjKercdE2f//jS7uv//g74l7+9EpP1//ji6cP8I+//9d/yjf1t+PL8PL6
Jn/4ubcXNeISxPsNqWKxF7skQBTiiZVr337/CvntFBQdQTcbst+T3Rvwuwv8UPgb8dyQRjEQAuZ7
pw1TtTjr4UvsN+xDLo1DPyY+YyCD/evz/+UN/b839rdG18cWByB1uvDPhgkw6rNl1sGpG0dvo/Zs
KK/gCJx6eY1TnnuFVT1bpnAHrtxThXCKienEG6ARiD2eCbR+SB7AApZ2r82Up05H39kNvyv7fhi4
uKOz1XliI5hSCIrfl527j5yeZ+i682SEtOsQFXqN3PHo5BO1cgBwXUSshFYazdSkXvRXuNM99hGA
mMlf9sSQFz/seULA9stC5bFU1GG9Jo28D4GoreU4t+m04JgYtOWtB+j4lvgAAPPaRadZPPt02aOQ
uF/q8gp3/jgviqPLMNgt8r/Q/xmg11yidlyVPW5Q+8sbi/Idr1uwqfjRbdt7II/3fa2vwroKk0LB
9NOy8olaIdLeIa92cB8BEgSbRrp3M2tBQjL4Q4/B9QJV7J+G5B+v/M+v+Hvk808e6DknkYxd4Iz9
ZPZxKZ3E9FGqCT4zR4sc5C/022IK2kaRaUESkXcXc1c+I/J+1/LKT+CglRmlNi2z3gaoy7bmwRsa
CUltPiPNJWmc6TiWzMkitGrXUWPrneVdlYGHBgERuiqrYa7BwFiMzipYEaZLP0tQ0oP7EDzXxITm
pu/Dd5QC31ncP/uomGN/PuQEgNxM5QBHm3N7lLI4DE15Ewz0Eg95O8IqJTGwBUoLloefcorxO4f2
2RcSSWsLHxM29lsblGvR8Ts0yTfoJL3qaMw3i0IbI+TyibaeQZuVNjdgNB81798z/PpO4/7ZrZ8m
6J/OZ1Ubm7l03H4PItsWVhobtGyF62UxwJyQegBp8ttoWANnLJIwls8mcB+hG0zjusiqwWZdqCRo
axi+pO9lZjFoE7DRLmKq0jhsb/lk32Esfyf4/uxWz/byokHbuQqLYa/RByaiyRoeryqTZ+AGBtk4
8deBYfhE7T2w6rtlUCbNYU+/9U2QDm13UWOqJNMQvlPhnorwn93OWXEelJjojNXDHoY7YL1VAMsw
s94r/b9T4H92+bMaoIFRasndYdj7c3fRy/5CjbNN+mABg894cWpCQE6FixbS4JMN1mCeFIXIgQvU
dxySkgSdomvAtAet0M/gstpQkB+SUArgatUdFM7btgzfOQT9Yjk/P4eHVTVMCN8c9lMDbhl/i+sh
qUr0hND6l+F7POTva/HPnslZ3Q84U4la6H5PWrvzAnSs+hrPh2/AwEx80mbh0F1pcNkR0Jn+98vY
d7nAz37n2U4Ftz0gxbLp9zZe7vw5OgDdNmDjFTJRNvhWiQaY9jw5DxUHC2QGghKw9eQ5S+YM44iB
MZbJZNiYSO4+leh9JmowX0BXxFoGKnXKkF743r3+6jWc7WEBm50gn6NuP1rz3InZSzwBh7Pe12jK
n3y8RS83AY8fPE+BrrtMaIjWnwavQKuJM/RGFF+hxf9UayfLOb8aic3qOM+sD4JUERzsJF574YGI
2y0Jag43g+vWStXuO6qKX6xGP8ALS6R6WyB3cb+AopBUfpOpJkAbKbh3F+8Ts+OJPrSp/Qp8tyGb
u2CtwwYAt3PdxepylgKYW3DjTIBUPPCFW/dQq/AVC+02rwVPKO/fc+v8rmD7cVz8AFc0jSPnOo/7
fakcP3W0F10sY2eTpQJBLrZLsOKwxU0LqAMTY8F05aS6bdFHumaEB0ktoQEKDTotFfeTuPa6hOUj
Is7zmq7GSqmt9PIHx5aPNCcPc0s/xwRdD1vJjVbixVWkQCUi4No0uW1GwvkQ1aHOAubf0+Y935zv
4OXPPuTZ7pD31Ri1Pun2Xok2XCMOQZDv6yB+M4xs20ZfVcMTXteBLXTtD+PBbYJ1IxvnnRrie6LN
z37/2ZLfRMgUAPzb7asWLEW5zHVqahQ9AVHFsUNJEfuVzUhTkxSK1i8V9V87BxxLsNRBYI7psAl8
Bmon4nrlzDBt9depBjVuYgj8GFXJU78mmqcdSDZJMfV11i3jDUiw/hZtpbAOMtoNh1qagw+cGZTQ
wmZNEUGRG/XxutHeRQRm5iZ2+BYGSS+L50QozUybgt+fowBENeW6y8MSyR1VdEqwKckk793bdvDs
2hTDZ5aDitOz/MigYwTXyrkyzfhQyfBTQatng0U8QcTURc3ptis4AviCYd0X/jvQ789D3/0fEKbQ
VaD1GU/v3QkFreL9PSgBYL0Zv0s0dcGxKrxxTQfaJo4Gm1raxlsFWBTR2SqqNVrmfTpW/ktcdCjP
O79eFzkvQGEY94OdxgRmV+/6e5+qqZ8NhrMdESID3huqzR4cpqvBXIbmCkfKo0/lQQ1coKvG9syG
XgYi1WpAXRCRokniwaQxCgbF5QaAV9IWy7eyGa6r6Xnh8jJ0og2oY2jZ9ttuClMLIpQKQV9c6Eb6
HJ813+foqcgqyED8Akf2cx7FW3BrSDqHw20VhIeWmk1ganAOQX3zbmRwgbUXPb2L2nydENbN0bAR
xXuBoL98Z2fn93zBOldYM+yZE/ubUQt5XzVVmI1kEDsEqIYpOplR0rogV7ZBlJ6su8BujzeasOVF
OAPf+uXSJ6Ju5ApS0DCjfVSviGdwRvcLf6tmeFi8s32etuafvbSzLduZIwIWWz3uy7piXtrGM9+J
oJwvc/i2oFaOrrnsbdaeJqBLoQz223JEEGl74YP3dKsagSZVwQpxjESp72wdOemy+MNlbEAfipp2
TJvFdUBeqMpVoN6pZ4LTs/zZbZ/t+vPEwRdlcbtXDJS3BVZHcA2sgm2lBFmDwrysaNGNKyCnNpv9
1mambqIExg5VAnrARbmI27DPrzsNQh3pirQDlRcMvbIA7ynwU+PmDMkaPthddTmupAzlOoDKMPE8
0L27sHaTvgqnVBEBrjQ/jm3NU497/rZxqmpLvd5LesegD1jgCz18jUDdnOE+CHpkMszlLfqLQ3Kq
GnMl2wz5IFszy+doKI7Ckk3ny/oSs2jX5xwsxmYF888Tq0oX3YpTtwHnzFcIz6gqzKNTVe8200aZ
4BOi7lFUhy0S3iK8Jg9tSEQbRe+l9P6i6A3iswIGud+BxuG12+fOiOfV4TCBFi9yAmydTyms53jK
eV+lYavfJh99wtHplpRMCCKPG21XLVVIiGzJJ6LYvlrojSnpBYVzLE4nlF1PnrnwmyaFJSt5Z4v6
xankB9y1tV3jhzD02SMr+lNhxs8jpEQJc4GRtl5xhEHsJ88LP8F56nqSagRRdMBKGThNsjTgH/ae
OKqavMyluP3vp9wv7+jsNEqx5BZT2ADJ6Im4Jug0YfkB0fMup80WtEv7yLy4z7wOWQkF8cEwLxu7
hc3MfoDqJdxggWEdtPqMXPIcgWeDzvk78+oXuA/0MZhvfzpuemYORyituz0v0F13KcQdCCXjm+9h
Niiipl3V0ATMuOsRXM9kiUc3CQIwTJAybVIkUfrXhW7dNcwfPeAJbouFu3zPDesX54vg3CaULI2I
Ok3MvvGrnbeQDchhmetEl2HU7gJMdRCy1oxFaU2Kmw++LfbXJ1KDOkkgvrL7XJANWIcbt2ZQBojo
UIDkmfvuRsVx1rMwqyaT5GX+oFS+8cAJB4LCg2yhyzEqxndA7e/6358sfOeGo3jpDB0nAl8qYx5o
KYOUjlA4t9V0zMsJpzpwBKBLaN5qJzw0WCVo0d75OPWDXgDfcDo65Wom/LUVvk6coXwJIucdf4Hv
evaf3duPG5/baWfSe+S2FScMh3/OUTN/IzOJ94Np1dbjPUl6FKOISDlACXiUSn12WXuBqHWTGvAV
tiYy3RqIgdijurQ3Iw8E9FnylhlQnILyOQxxoGvcedX04zs9pV/t2OegeC4dcGXHSO9Jbx7YGEcr
VU7JBIfOpBvQn63Gz5Zjg/Bnf+/740uI9TnhJwEL08VVHTiXEJu3KHBCuuYLxjsegpcWvXjjDara
d0Zi/PM979xRNegc8C8t03uPgFUSu+Ulgc1SKtzmK+01Tk8tv0YbEeqrpb+I/PaCtNjuIBfGndW4
Payw90uEDavPP4UDijNtM6fzxs33+/ufhvkvxevQqvbb+L8B5z/VHf/2Lxz9B5z/8kWeutG/twy+
9wVO3/8Hvu//xsIACWC+H7oe8U8T9g983/8NVGsfYGFEYo/Q01r7B75Pg9/cyKNuDMeF2AWYj/Lm
D3yfst8iF1He0FowD+7WsO75130df5+Dv7dcfo7v41f9ZTDh+i56CCgXwsgPmcvOW+/YBmsH1hcA
OamA/jhcedbP4GWWNoG+aVB4i/llpPRI5MtSHCP9gNTeEWKJYC5uXF1uaAkuXHlRj9VKqTubVwmm
OfBr6ntbWrkoYsmK95DllTLLl21EbhZvTAP2tHSX4BGnp19tu3tv2oygnpuD07228Ap2VmTe8odg
unHlJhzQU8pqaB2KqdnhlIFW1UmQlOQtOEjtdjmhJt0myAFmAX5s8U+hdLNA7KK6zgZgtC6qVzG8
ybrMhpOWUB07XiWj/+a3x6DGct4Pd6Yps6r7tliW5DE0NHVC6v4LUlauR3feORR0torCHXU7MHqJ
TJo1KnUIJ56i6kuIylm0OJDicIJNMglEkIHZ2doYMDeFOemr13UXLbtzc29TmJeJto8swmkxt2uG
9kFCLRD0/BE185p0fA2t8oH3sNilfE0msnNag4c4ri0xa3jMr0bnxFzstradMzJ9A7l0YwqUpTez
+IyULIOGgt8+a37AEpQwkNLcakjn4aoWEB/CchircmrzV1SlcDhMGDqvLsSRr9Fy78QvBMLwcYCf
SK3TYv7CAEuNXBzjvLjXUQGR5JYNJ/VctXHVDGP+J1csuxm0cd3ZlQOpGPiMl2gdpZJs8rZAul6q
JgKFg0z5Um3gO309Id9Y+D1IrNMa1LdUFxSR4X3aBTCJ7MwKqYJXKHPB5s6I18Kb1q6KQiXW8VIS
9auif2kkdHlYaK3wU/dgTbEXhdqUi0qVLjMzi0OHqmpp7yjAhPJr40dpDzShCW3mj7sp8v8Pe2eS
HDmSZdsNfYQAin4KwADrSGNPOicQutOJvu+xqVrE39g/8IiqdGdWhktOSqREfg5ykJEMM0Ojqu++
e89z2vZVnhNPVLlb6ouTp60roWVNkRpAr3BIf+xKUKEb/qrkX6VG3cHoAqmSib+VgTaZZ6MYT2ak
Iglpbl0mwWpdtqSiau4IrTilwKVoPI0IfSsx6vwq7wglxHwH3oTtEyP9VaHurcrULcov2aJwmXhS
1UOafDPnaVe3izeqM4paSoZUdWkqeKPcAjDL8EAKlwkpfteg6yTrntAwqj5BS+KKqzJ7ST97pfqt
yJJ9WUwReenFy8stOLj4zaw4xjR7mkl5Yt4YLT9cPo/KfZ3NlyL8zbnb/LWw/GuB0WUhhIq7jE7m
r+cnFfK4TaSZLmH+kWDT7IrHbOJeMkqPOVGruIlUlfS34q2tddaa9LCY1LpjvKvX2ZfCKYBs4c9G
7Y8qlR3KXKTdbIABrCH8menWytdyviMlR6Sn/x6L1E34G6VxFZvI5JJ7cuVPKcbtzHbEeKriu7Xx
gVi4nPjJNirEKtkk1deFpAoKkCU/2VIFlYFbP8buaPGON8T/zob2TjbRIZpzghzb0M3Lu0Mav6m2
0+E8HrNAmh5yvkRJBtDSiWsZly6+K/rF1ec/t9hfGuk/9+w+6X3/fFE/6W6DuWz2Gi7qmj/KfXZD
Ue7FNQCvmfq2JCaruKX8YphclEBZWlKuxW/u6w+81j8OeX9+BU0V+CpMTWjsUr/e13KUJGvqGPeJ
eX+nGqmzEFzDYNzd0DNMja94ovGLr7G509udbLm6uNOMQym90NabQ3SaC0uFLJ7k5MxbLy2HWSd8
GZCrywiCyca+Jr4jDb854m0X5tO3tmUh8yxu39z6zMDCFWsmip0PTmt/HfrcG0j6rOZ5yX5n3vhV
BPtxefgg1aAHx+VRPo8ZIaqSDzD8Boe3TOSelaM7uKS8E2sfNb+5F9YP+vovP0vhkCAbnCNkBFPl
M2FqsmSGVIfxgOhwtkrjzgyVQ9JNe5rO+9EYvVJbCf3HxExBCZD5Ac0TKDrZ952OlJFNVzSBnL4k
WJIt6aNF21zJcj+iQ7TkxbMcSV7EPr9FAh252OdldZ9GhTepT2TPWIP7d4ap7lj/YUM2h2SUXXlb
zUnr1NH11H1TtCTo9eUG1EJnTVezQSPqosm3DQHszU0cLbfkXBxT0T3b+Fh01W0Je0S8mBJUNAuP
MewR4sS2a4f161gQCpHn80zQV1NYSqZ5Z7Y5xcUTAVzW2OZQU8NLsUQuYZeuH4V0E2XdsY0DiyQ+
TwUJtNnrx2tlJM3SOVEhvEShy82GaDWt24cPcn6g1KTzuzfLWygCrOq1P5GPUcyOXDErxhc6HEBh
niX9aduGzTYL9OU51gyHPANkw3VP1ModtfvaXNwkmZ1FvgJF6MzLuyKfM6vxDCrsWHpAWXCb/H2x
iqNcwE7Tj8swOpn9YSnvJpcAfKXUkGst34YscWPzYip3aXEZ+/0gH7L+bmTnMCDCNNJzlI2e3PzY
AYrquR+oSy3dlZXEG6Ta7cR5gnVBj59YhlNUkpNbWDXiBY//4hlx7Rq8rRqHtt46ZtHskYFi9UQp
NSZX686NJvPTbadf562GO/Rr8WDlfRCTmSa7pnvaOHlQI/ezRmi2p+KsYDpw6TDJ22xt6zDwSH0T
De99rpxWZUdy2bWTfdwG2O/dNFQCc/mWxo2XcuChGYRCw3rP3keQVI/OeWR7lUZuhrMZH1fCCrdb
7ZCOISryU2aux8nAXhyUatDFulNWGUCbJyVEDRuavWnc9IPGUm7uty1VnWiEz6lXc5CRynYvA8HJ
Kadt41pP3sMhvJ2zXUhaWEn7gEfPlzO/EC+WsjpC589I+qqzFkSoDaN+Qm7zsiU+6ql90AvTQbV3
Mp2eBbJdG5YOjItV6Pe5+jjq45VK7a2ZxlGpA/A0Fip4YzFoL1LdjjQreehM0H0M79BaAku6iUPF
VYbbhv71rHL6mtAniSvLx3HhSACHYDL9yeqOnY3jhlOsKD6GyeA8YkBWEnel1u7ymuB2EWLE/Kjk
vcF8LPLxZE0n3q2QJNukKZA+oJhELwkJzYXEYm6T+q/EIbZvOP5N1vfVKAAlca6zXXNli1Tw1Fzw
NXr6ulc5cRWIdmths1FLD5BUhvlBVuWDZHF3pvg+y4WzjpGr0BZvxQV06s6s2/3QfSN4FnTayzRo
bmzH3jJNR5oU99uRckoxwBFGLbrRYcaXH2Mr6p5JQO0FZ80lu2iG7PfDFzmJH7U589ZOdolS7jjf
qd1eCq86exdZTyOcorWN3ST6EDVHTbrPcmK6kuJaFMccuhcOpAtSVrUFIwrDnWa6AulNnvG+QE9Q
l7sNlmANz6a4ilhmu/E5VAxHS3guFc3ttXWn0UQA4+Et4qWSj520q3XeeewtcXUgM+ygmPqquFH2
G1iKaTQifmqk+Ej32lmq7MmeRtjXOVgNOPIcPgYlv5gm/Y1m8VXmgTcFomXZ79SlJCGqeUWce8RI
nDlfAB90l0YBDGTMe1DXJGYOasu5xSA4a/Aat69Ru/h20Ry4W848PQ3po1J+lJyVJFgEupF7sJDQ
kzk7pU+dSZK2Urz0Pp/fdcqephr2c1Hz0XeSZAT9sh7jwqAdShQpbm+hKDTZeggFZ14zdoxWc41k
z9QuTzFABwy9I8rFWVXYFOU9WwOdUSfv8wd5OsUtT2l+GK1TI71t0f/tq/QVNmrpJptyz6ReiaIF
Bg/ftGo5VnWOpn+bJp1IJK+t3HoqT2svu8tc7wQf1+iSz4Pkx5xqI6VkGGnjZlS2VpsztogJxeaz
vhCYKz0LX8yaVcfUelf6dVvyhlA5sbEHURLT0SgcjLRfLVJH9v5Hf12/0oQ4hTT/5P1A/mJsg2zc
j/KXaWDb7M9N0lKClQddu0h6MBM7nG5byUvGfSQHdXjU+rM63y/wjUKcrvRGlDN2CE/0hWvL9r5r
ZK+TvnfzCxRKhbOPredelwnWghMRQSc1gql5XcunevucIr8u2vRVChtn1JtXZG83HEo3fWqqDs/V
yvIi/G5+aE2YMguFBA8to2ccORUAkmR3mC+ZvnjTNJD5iNylNq9hdbr91PjAFRzEulcr2Wej8KS5
OfVTClvO16hhs10kzw8KeBPjeqQBar6ijj4qreFCCy5UjoGrX6fVRrl0tnF5xerHceisMoVJLLz1
dR5bN1v9sCTORPs9OWChdaSQcYmdM7QIqoW3QHhaTBbwjJWopkV4u3LD6Nm4hmJ6s8auzaNKqAgX
wT6vDScdvVlhkxG8o23vkwN1ER+9WDm2LKZ6HRS9uh+Vx9XWbgXc8NmKeVmygPCoP1s2Qq303LDU
T9WWYMucuL6fu/MwNPSoR0KF9VnJ7zt25V6CrzfFO9t8obi/Bq3gls1jOH+XpOW6U4uDpE0uaXRn
6bIPOSFO2qPUx4fS3qFKcGO+SJiRSCHuSuwOej67UBOu7CJ0QrTbMBs8PaScf9hAJkUB54qEa6dS
r/BY1wwgaWcdD+MI44/6KMbCqJWOIfdu1UTBUKYPSdWwmmybXHZcW15r8CnFGDLKEZCV7Eil8Cwb
GySAEq6PvIa7loc9LVhHuLr0bnmrRzb38kqImmmK8Q52hgcWhkwT+3mdw8srUF/3cZEee3J9Wb14
WZzslpyTXHUaSzbfimasxuFkcpdEdwt5vpZ4l2N0lT78aIDKdSLfx6i4unkz28eaBJ+1sbMBpJEN
LrQ1iDSJQXQFj77OlEjML5XurMV6Vqn4pTD9Pso6qU7LyTY8llrvtQ6ekmxdx9spRe0uaTI/qrUM
mmcPostfutGr8Z7gkL+CieVVoUbRXnnZ8DQTJx46OpMhT2rqjBKex3S+zuEIWVlxVfeXIuP4UbS7
eata5/JNpM01DJ6DaHEQFHHvZSMHieG9Y8lk2PdxGJVDZOB51DAQRK07Nzcr/OmuSP3UYMQ7B9F4
g0JFoGaLd9WM/ZFlvykVRJfXbp59MZP64z5Wue6FuGcWzBOZ4PTJNbJ0DBaSz2IMnV6VV2+WZidi
pLtmfCms+6GndRmx/ZUvPM1a6ALwCjQatGmPG1AyvCyKvTx87RROJlKx1xZK5Wr1puqpFatfqtzv
6nEtHykKiGz4zKT1tXxlDfPb+i3KzaAcr4pVeona7DhoyqlJXyLrpcg4Uk5jMC1XIArhW3b5RZra
60ntDmvfBCRRA0Q4XcuPI0enovyrlfY/Jjn/4kb/X+Q/F9uMj3+tSwM1Sqv2/a1MflGnf/zVn+o0
arJuIsGgUFM6Yif/L3Va1f6wLFneSuQfFf4GrvxPdVr8gfas6MSrDRUJexvt8p/qtPIHwi5TzAwL
bB3WOOXfUaeRyT+V6xjZEciJJGgG4pH6OcNhZKNax4k1IuZkxzHUnnrcuTd1wsYygKDcGw01FLw2
xdGrfD1Z63wj8rbyy0I2gaaBbIGWEQ2oOsZ5kFstoFkYAUyjJ0dqcN6TVm0w8MxCC3Rt9lSU3tMo
D7KfFPCvurwJna6fk53oGmWrFKodcA7S64Zk8jirp3bJe49ufwUULu6l62k1n6SB/pE0JpLfj0b6
ES6VchHMon7OpEW5qQZVuhWr0d4MUyIfYX4VZ53GOYSechkph8Y2flaKuHuFhcdUi2XdpW3QWcNV
OFcsGRg17PF7o/IH8WDeRUwgoHZd31UxSA6KJBaRCdyP1r6K5EUMyT013TnW24PICwrU7oCrIHsL
FXGlY9HWq/ItNJrXcm2+tm15RFTf5aZ9mtjyKnP2k6m+MQk/QqS4KcofXYJ1D9vvYcaxJf3Q3HeT
eVNa6X3c1vcliBxOe+a1iApEUFp9iwLHIDpl+UwF8ZImeFmS0IXCFDAM42x083mcGm8qkQqMSnpt
eszXMDxu+y66txcOsaae0rFv7vS+eDaQ4eLMPC1j+CWr1uepyw+h0gdL1T3iuSXKZgKsKm8XKnP4
NCSYI0CqZvWlK3ZUTjwkUngZRyraQoL/L39R83PUfJ/Z4qomPWdNdSeqFPRVEZ3MyvZhyySuFYkT
TVe+SWJdxUrx0ajEE3MUYsm+rluwdp11EQ2fCOtlNTGYRlZ6WFPd1Uf87ukFBI5sKZeBJFLThm9F
Vr6XJu7T/lYS6QUsKhMST9mE817Z6+JmKDucqf66fhnLgxXPWyqenVNtUbWl+0IWb3Ul9pl60ZQF
RoHWBradB51EfSKZPcAfyW+lFbhj9aiHD5RWmpbftUrozMMcDCINJMlNseskUnTY/EmtSLH7i2u1
16/70boWpeU31dPaPYflcNCQyVcz9OpC32uwJ0FxXUF5PZqF9srMTkrTLJjl/LJIiqDnwCc1RstY
3Q5KaX6QstduVI5hPe51oLOwDuEq83QqW3sYX5cQV7ZmYXGZlWNRx6+6eOMJOuHC8xUO1pn4klp3
Ssx9avYl5E7OMtMHnLhbsrn3JWzCyYqDKGsceVYPZvlSSvhuSkM/aZa0s2oO3JN9TM36MQFy2PV0
qkzgBxQP2eC3yp09jM9KavradGWpV4N+EgZuXEImgb1l2ePs1BpPlpQe5Sj3ga7usDI7JjW5SHq6
XdGrnUMR0svwdsmne3N7+WLLflDGfTPcac33YtGQW/y2UBD8U3/Gm6OzsU/WAe6xb8ndWa1S36jt
q8qwZyfbt1VJyTvDwotdxjk5bWUygoBYvFpcILG/QKbZL9hOzRJXLx0lKStw10j2LeMPTpJxO0YN
l0EElc35ZIp20xqUHF2Wctx3egev/HXR9Juu7zp02jyYZvkpbGgE2/KzJWvfFIsWSZ1Mu7VsKYv7
3dxc6QYbugkgiPT85NBz0qIjxkJtlJ7g3DiDYGOP0tnC5W4/Mt3yRt3MeBLwBwDsUDCSvsMNmvuz
8nWxlmA2Vi+yTX9tg4bHt2U+mJmNTwIPGqtC+BGHK9XQGrp9lZ3sNDsMamqiIoYnwFvvNYICCzpn
NmvQ97LQju06+kY83cMXRXuylHEnIza6GbC1Z6usO1b++pXWVXsGrFlftX3euBS4J1u3L6q0nqEr
wKObpPTErHnUjJC3lTGPcaAl6Xs8jJdQyc+GTbln0Vg6hUV8qxuc6ytF4eEw9wV/6tSGCSFDEV+y
cr3v9fxtqMbrbsuZNDEE2b7nwKxnynjua8JGxqIV1xo7z51edOJmWlTlWsgvYbrTuzD3UK5RZUCh
JI/x5n2oMUby7DZKYCWm39lXk5285Xlrc/YuSNMrSIRRt4fHcdsXHbzMpXqUinWX5XWQZ0V/KgMp
s/RLWmaHfs5IGER4MeEi654IpxPDfOy9Pcu+XTXVromSZ9b83C2WexF6K0y2IJerk0itF0h5jyD2
JLhF5mObNNjOuVmZmS3e0AznorxJCj3H0U47TNVxA4F+OY6iep9GYHOD+hC346lMp8YNo2xvlUwE
kQCeKIr8Uht1+Fa3YBo3YFuf8HbMxxItkwKwi+LSrXKxuvGAhzW3OW73JS8IgyWf2wEWr1yQ6piY
BSfL6bNM2IdmbRodLGW+Stc3U8Qv08L/S5AtSYOisByrQO4vU+ldzsSuGG2YUmtgl9gcs0hd/KUH
lqvo+XVZLxw8MMga+VZvrC/yoH5ICwPKVsXunD7N6K6qUegYc0vEZNbIUavnLA8flDV8zabw1q4Z
IlvaL5M2vU22uNF1diitf4/hnIi7CGikF9vSuWdTepgarQyA5Uqeqo/ycYpxn0A1SzA5GSUlqQGf
OpUUJ82Giqp8Ulm+83s1j2a2fARieIq4bldAMJ3e+OF2xSBf2a6waaBVuQLeMbZ4pxdwt42meqOW
h+cipU5nwhYqQZxdJQb792hF9Yse5mzwWjN+1yQicfAfwX4OreHlNSCtzE76o9nH76Uxoe5ldMdM
LAPMbga/qhQjKFY9O8edkWGOoQRJNKX3LchCdN6ZprekuO2Hdi+KFhezwlUGnOL3K7W2Yc2uZmtd
AOQ2AEZG83x4qecvTaKd8ZnTtbPDGwjBBQ1Z+cjxQmedsh4Y7HTp8vYws4yo8rRvgalXc9/ilwU2
kxHnsLENAw3bCX25tqbmfoMV01AG5SVn0m1WIhIzWQS+ZHlclNQDP4l434wxsfjyvpnj81qmCgtb
D6gqbeujoQ/WqexTwNK9pJrXtdXNV8DJ8xur3VZPnJIQXXpb8xkXUd4WCbg5m8Efsn5rRYt1mOL6
pZeYjaAme/hw0t2Kh+QRQ8jGGWI8jMyeNg1epEXhbs6541PTF6iAeRfEjfpc1qa5Gzvp4/8Ula0q
EEdmN1HNe2nsD4tc0MeUetQHaTg0P8o+LXfmerkSrfiadIUnRvE+cNDUaiTh5K+JHv9WOfYv7T2/
1FqX+nt537ffv/dXb/X/BiMQHp1/XW85b3H7/f/+x68RYf7iz1pLl/+wwMmaTGU3bENYm6nnTycQ
/4QajMMFIV9dN4xtWNlftZYw/lC3+sxWLDZPcKFUSH/VWmKr3XgosB8S9N2KpH+n1vpBqPmphaji
JdIUVcdwZBP3tT6PX9UlnZ02X2hLxdbgL6bUsETm6kMK1ei8gtbkKDMgpqY0PcLYXl9F3EY+oyZH
B+r9b4c6fWrU/vg6gm+hCCpQQ3weIKjX5cRstaTBoUbfCF16sI92O/QzCgUyVTQn4du2PsUUaFj7
15pJYk2d1PS9wxRc4cBpclG1G6upvxqJvSAsTuo902rB/Wb1pD0pxSK7DFiRvqiYD+nSQEuGd5pp
uezMdm0+iQh2WGeOUoAnNkFixu9jI8NutV8PwAp1iRduWXWQpGE6uax2CbYSVi/NQQGlvtqQ2a1p
jt9zzqJgLWWthblnTMuHoprRpm8WM5xXezFel7a3qUpk3vufnsC/HF8/WwV+dLQ/31dVME6XvrAM
NvpTn97qmRorxTWHcugKGNExeAnkcgYUTH2JoBlejcW7UivBmNNz617LwgrM+A4YFL6XCKfEfUht
YxJ+XRw7/cHncgYYpjX/M9ADF/I2QY7OaTRrD1/6N0kz9Ief+/U/HgNeAFuHxQrj6/OgupWAUwVz
nW+fjYkX9SARFSJ9v/FTfGrW//gUw5BtgE8YaC3tk51CwVwfFy2gBXOBiCLp3FIO9UPBDLyC8mda
nbxJfjdy+1NiEdmFRwFGsIy3FOed8SO59pPXOlLbLq2Nnh5G2RRwhgr5PBULGbMxkec3Hb7nd17a
NIW7HFW3WqEaOpMg5PhbXRWIBrC/zjlqzM2ggVhDioylM/J++oytPHuMl1z1mpbw08zkAOGlFjG2
3zxavxpR//wBrGa2allCEfoP9eanH8BCsupLlLVenI+z16pT7+oZppmVoJ0jUqPyOZ/hrxhD0zfg
wfnJovLOyTXQYsWaD3oXT64ukbyB+QgdHMlxv6pS5hWTbgVLToLG6G4LZvG6RYPDpQA4eKVU0nSZ
yI5h+ZPv+nUpL1kalXgW8UD9/Q9kqf714dNlGSqLAWhBMyE0bL//p9+nowbztdEn0lHjtNK2h2bT
ooh5fCjC8Cxz/V3M+59WPT4RtwiWKGFbpvV5kk/OrIVwLPhEhIWHpUnBjQ4TLSDpWBWduvv7n6d8
8n6qGD5lDROpCcdiU/S2l++n31cxV77ttLbxdFwwea/3PmRJ0y21RPLSQkUHWJgdUd3QMIYB7yXz
x99/gR+L+C9rky6zdSn8WpnHSHxemwbQicugRY0XgXwjeVFoABaK8JCbVIBhB40Sam6D5taaztA0
tlupDSuNbsLu63OEmmztzvKI/76CTw3h/GEds2WnpbHtMutG9gSQWQ/UNpMGCiLPpRVP/NsM1bO7
BokCyuFDMd9qVkprZ6LpWJSICbGhMyp4tEk3pZL1QOuMo2iI+AHsriDywBqqzzEyRk/48pFnknYa
IbZ2poeeEG0/zXy3pyRu8JNX9egkJrduztb5zwzA/z9mwVXBRfivz1nXyTeYKtHw9ovnevubP09a
kiX+YJQl+rOs0LgWtsGb++dRC6THH6RahAYOEXFbZ+36r7MW6BQcW5ix2Wc0hpKY/9C1FfmPDcKi
cj6zNGXzWP07Z63N8viPx54jno7cLhuqjcqAg87c1p2f3ju8ycKGv9r5Lbqr0zW6fm9qK/aAsMx+
w5j7dQn78VG2rGvo5xqsH163Xz8K2G6tp4mNU8msDk3R36Z1FsSWeNDa8NSb0v6n+/DfnDb++eO4
5NjPhKHJNt2E7Zf/9MuymijvlOitb1Dva6G1U7f5BYmC/7Jc8qs1BQby95/4z9eST+QO44nnkPzP
lKe201lD+MSYsV3u1DU75rXg2ynt32wGn8Ih26XEwE+nxFB4EvjvrVfx02/T66pNS4gAfhOF3V7F
AL1LlJ4Rd2MdLcdKQS7Uza5/0ClvfRwfh3hBFNSN11GrX4oFmktldMIx4RQ4UEsvkDtosYrwUOpN
dqcPRfO7jNB2tPvlOTNAjRIi4HaYJlfo0/6V4oNUchvtMpX6K3bY81J0yPn2ci4YGzPG8uiNuqqh
qirlbp266XcbzK/b2fac8wVsMgaGrPESfsYzzlhl8FdbmZ8qQIfdckbUQ0ISvj33XmKSsYtRKm0I
5tZAbLQwzyK0j3Okv8m4QwB/S/TH12+iYkTB3z8220//dGlM2xKmzKHe5LX+9AomVpzGulkUfigy
Hdh2aADYiVS9O/RDiYeoIkFakC0PnUnoJCKKWlNv/v4r/BlX+/lLsBCB+N9qPiIYvDQsYD8/Uelq
4uFlQI1fTEP0IaWL/rouDBIA3gLBWBIrW1zcrgCLk7z4IoXtQzitqxcSdcdRJnAMjfXKdROWfsef
1UdZX2VfsxAdVHN8YCYSjvMxoofBG+LZdfVQrdVh0aPsZQ59MarWg9aFsbSLjElLdjPj76Ygl1KT
0cm4EutdZUvrcBbVhjgMtVH+atS9Od4h7StfGXyfMnagahgitkj2lxac9nPHf545w8hfl5Xk5XW3
tquJEx2/GMbHZr5JyQsL/Bbh4jM5yQ7GoQXhHBko0kollye9KMprkw4WiPeqG78nqzrEzO8cQtw4
TH5466Q+fGoZW3RgGcoY/jvPiNx9vvhZ2UgB55dqfu4GNJxgCeXF4Ag52sEM1OxgQvzZJGyjvLa6
otqBBKq/M3ZueVD13DA4HVgMb2uoZSDW9x9imdMGd7MVXpMLrZ7h8LbnOhO4HrR6aXSHYpn3ORlB
+AYoNPlZbc3+IxbTsjekyn4u7RBvnjlLxUtJO+q6XO3pSjGJCIxKLg55n3DYkGpg8WWt0i/qM4vh
zq1u68cYshpKnFYtMKVo1vldMo6SA/Bcn/HfNSH5Y1TpIBbzOAQwAjSxQ7YbXfQHg5lRXYZKlYvu
a53E0iUaYMQf4ho9c5dGJjcTHywDpVvU+NUNVTiEPtdyqrxCk9P+WDRye7DhzvIjdSsbDW+Y+mY5
NJTIGbOKbGw6SR/rbhUjSce6TnCnYV4MW1lW0AxLkiXai4XZJwQYMvWEjFytoOwNpXU0tX/UIuZB
e6HazW8Cx/+AxbIem2PWYqOGuNQv0RVILSn1ZKi3Dgz/9DbMtNp2h6WQHgAS43Jvmy3igG1C3Q3Z
KCXkVCy6dbORG6tfmLWo/LA19dtZWsL4YEXDdF1BMP1ozUX7DruJUAQ93ZI5eGayX5H9rhrd6q+4
cOlHO471Tl+sm3CZZsj60aNt2QzeKMz31S7vawoxWjBFdpKYlb1PVJTEUG431dxqtUsIt9MBsrE4
CcEkfxrV2KuG0Lhd7DE+KOvC8ZHpDngAY3W/1jIw8FxLT7EJQiofND2w1JGSSoMmQjWX7+LVrh67
JqrewrR8ljaJU6hLvhmfEnT60PSG0fwqw/bHOpLMDCFaQizAjC/r2l66jaDOMxvSmjZWBIkBZdFu
q3GGilSbp0lrlL0U40jME8qblKa4W+mtcCqaEpVE1EgSw2VRhjM5nPpY2Da2yGI+pHKrMBO4X/er
Yt1j0kaq7jp6RlLhM2RJusiVSqRMATUxd71ymAazgLVv1Vf5nJS+OnVl5gh7eBHGCCyMUQliSj9S
RRYHhel/uKAk/UGSma+YrnZymtPsawMD/kou1fVjThWQ8KybL61ZxAfUm8Ib+/I2inPM12bBSl60
dgGCCtQ/s3vooZh9eyTJj4UuHeimA9LnxWVGlVOOw3o7h9DAvRqgQeJNRf6sYUvwjSi5iDmuva6u
bFLQyGI0crOCU5vombVUK3fw2giTWdZkPwiz0byNhF5mChW8HkU5T1XRXuetFN9lxG9NDXJcJjSO
RlV5MiBlla6crvpzkynZNSMts1NC/36n6GZzHOOesUeJKBym6JgHdZnO9RTNflnlyXVZJLdTouBL
NRiduaIctC1vdD1dMxhk+KBvoB7nPukCWUwWXYq5fh7w04eAuteUqlnJvTbKD4z8iVx9A95Fdfee
alTllmgbpjDD6WZUmCwFTRUPH33EtXZyO5XIlyz47M2JY4VTzyDyK+2JLFdEvmNez9ps2LdlYS9H
xehRD20tPZqpSUiAxSJgppQIpBbwvNLD8QCR/y3TVeMyMeRwMyGt11q33kFqifaWRD5jqLACkMhZ
VRfbXnJmcKTmRAgir4zBWV5ytS+PeTnbX422n18BVay48nQq5gQ/8ZmeG6VrjEDlWXW+BDUo3Zum
4lSYpkn/UBH48JUhnC5WnvdM4VNBvTH5cIfevqDN2zABhVzNYA8r/JsIOH4/d9VOSYm1AFj+0sbk
xLJuYL6f1i7dNVuy9o15VxXZ67Y5y+j0OyvBxW3MZO2Aw69BkhSZC4zn61hiKq3Wt6zePI4hQylr
fkLlWOHXjuVpZxXlnd2payDn6o1KkDiP4/atGKY0iJptYkhddVvCYaeMSXuzxsalpgNadrM4NbX4
FqkWXgGxkpMrU2b7hdnsRwrpMmmR3Gasca4w742Br81X2tbtpQ1n+xDKuUf/5agl4JiYHhyUzLjZ
GQn7NgMHS5fL+VoscYyXrZwAP/TSd2Gmd1HJSBObcW61hYpTK+xt0tQl342mZlIm3kI/sWP7dmhz
EomJNQ9ujjvGi6peI/RVZa0j1yxUcP8GP10Gxwht+sTi/1F3ZsuRG9mW/SKUYXQHXmOeGIzgTL7A
mMwkHPMMB/BH/R39Y72iqrpvKW+11PehH66ZJJOUmQwSg/vxc/Zeu+4/la0Q6BJWOZ6B7AcbNfKs
LyK7cd+oNsR55u3CnmXzyuzGPsmeY2CGCB794QniD8NkvyXmCIMDWV4B2REIS6q1St2G0BgR3MOj
mRfYGbPHrIyHj6Ax4vvCalLSIkgIIOmGzKaTnlTwPqezoHcb3vrCnWGbL7wJ8Z5QFcQpmVHUv1IP
E8QyUF73Nk9wB0BCY/OpwkiuyrxgUaz6FDMojy+a15jkJYPABloHq2n0a2qJ2KGmi+m80DNTvrTo
pgbYNe00qvMlmFX73lNeeSE/gFAkxvnlSyiMEbSXN9r1bsaNiOazJtaQZIN5IPSGEN1lWwnIVDkA
ACQJTfvd9j2IK22MKCmd1I/LReO11VNWz9R6qsk+ypoEEG/OWIWAIJ9yp3bPcT2X7iElFy+k/5SM
7VbkjXfnQ3r5ycA9i9ZRQEBLSyD3KW+Uv6sit3sIptznLWR/fk1YA5at2xWPY18C4HbHY6Vct7lp
VguWLDN8n1LmCXnOJJrgPr3TVVTdxVPn/kjVrcJceAQc4mfT/jdJo+OWp3y+ahmFuyJyEjRZOCC3
9iisRct7j0EwHKYArx8o4UVWzOhP+2xGEDml0yWxIzE8kA413aCWZs4WKLxVJDuHL9sm4Ct6GWCC
CQiHnKlyqmVvs8iUzHlPZEUm49asivHN0nlwZ5IgpAJCWDvToSmrKGqVU6j8GVLM+CU5Wv2qen96
tNKhDVZdVjXMo+vAW3ljlCL6bkyTQdzIGk6ZVD7WEQmUl6G5LQbEDU83rHXILjyVAfcSCdlDnfFA
bKcaAFVXE24GwYoozsTWBUYM1b4Zyg7eWr62WtO/yFeiy4arxRnhEJeqeyji2dhmqNVOUtctZHgC
vyio5xvVxxzGl4q8ZGTfdc84x4hmZMbkfpXl3gUq4FJ3QrFYgngZxAtGHwqxZvbuGFaZ2RJ+HjaT
oEXYzq1NNvmUWOF5KNUULiTCs+oXK3yDwj52LEYLTuX6/hPpbyp76TwDu+dAFhUHwsCA/wnllbD7
PLrkUPeQKogxfajtWwyUOyXdTtcOrWCzLLgQhI+SaUMCbdJhOh9jW0EZNNgDmyrGsZEF2AmLlp+S
o3j9OFu6fU+g74wrS8eEVAep3qVTv6tvMcbDaLbPY86GI4Nkfu1IXMBgkmGAFlk3b22/UKsB5tFe
aPK/qpH0CmXMuNL6Wd2lzYS7g8nCIioQLuBJR8ISyvonyNwOj/oQFbwyvfmEF7K//v0M+V9qAeJ9
56/fh6d/GLP+vw1j/xsJXy1J2+5PGoT/839Un38kLt/+wD+6g77/t78bQKVjMfD5RwfwH81B3/wb
XTmGQPbtHz7Dmf/TG3TMvwFwoE3tmi7tNMYC/zGHZURLUpOJp9ex/3GM/68QGUz7j000gz48ggtT
3j7iD+0AI58inBYN8AKvubZ53d9jncj3TWDNa883jKtJNwV5NQNPOs3gr4Kt3bTGljNd/1ACuOWl
LWl+NXm4ixWic7qP/XeeQyPA7JH+0Aj8iVyVVG9RkjCWVJiNSC5hzdG9vQJ0rDk6BUBlhase6zBp
z6pkDuiqAqYT0+NySYL5eOfn2LNmltd1NFvmr1SXwSohRKxZNCZ4AKeM02tg5vGhHDSPPcNQVCtx
6FMH+9aeUDT/DQW/vU+IYPoxe2Pyjo94JAXUqOuNKB2x0l1O/JFlMQ6NzNS/s2uqKLaClOgtozhg
z5J7V8YxLU0lH8I8ms6O0vVrbfP20coPqAAYdxeSlEfX2Yx1Xf6CokQ+MhMBIsx7ZbxL3eKIZc2t
zjW0njuA+SDX0TBdOp9SuDSjYxun1rnLvXFXh3p6GDBAvDGEip45uTOMs5NA7+rAxIzCWW7+gIDX
HfPcuBmcsjx+I/mkHtcmndltmmH/6WO7+hg9rRfeJNpvp6+Nc+LiHUjnzjwlbTC2WNTQ1xijMrMF
51prXyez/zoKjGhNOzsHfE6ot2w4AhkWmcQm9IyYxNeQLPl2yYjO+qoY2nyVdl4gvW+rn6lXoZlL
EIgs5gHLYwE6Z9Vawtm0Dr7AZmgfrYIKnNlJRRAdjj/W+zotX8fM2gH5KNbCRSIXpzRg5qqn5DOL
a+UGe8t7Ksi+XiUg/dYTicpbmeIKM/BoClL3YFy5O0XupYPXoJ9nHMTSDh5KMsh2TMudlVF+4/y3
trFDaFOP2XOBNYZoxPmHmNqdFeRbDElMZAGQY64nRvFmuepdiHMuOaF5Nu/C1FjTP1zrOPjUCZK5
xL/Yk/DAB+Lsk9aInZ8mkflT24QWF771XVWDfjEJ6V3XPmy3OouwFfI3+tNPZ9TxLsjUqw5yfd/S
3z02vr8a2x/CbuDJMuHpjGArNeiACouGaX94EG3tNJ3X9ND2cZpspREUH/SNvI2fP1guICNwcM8p
CrPMfELJSEGo7qgLxD7DPEK44LIlxwt5JVu16SNEz/VFO2xnBKhuUWjubFV81UCvFhyS1rkVvopi
3BNTrTBOEQFdTHiBOt/cN2Z979akhSnJlLz03v04+imt5L5vGmxDtvcrxv6axiF2IF1V8Ei7ZOVO
gqizUfkLxm3+SmfG0eiiU05KxaJN6dUE+iJVsFYS+69p44RtAIW7efzATnbNQ9k814FR3QR7KRCy
ZNtaTnj2BrowVrHKRUXq5S2qUAZIMxGEkgmGkJlCaldZPIkoFopVF2MvN/Ml3ilcTj1OXgRm7j53
s0e7Lr777Fn7s7kMPRKiG4fSzuH9tDOcjXFHH8u0uvIwplRfxuTQSMbCSTJZ+iQBDl803MG1Gn8J
/DcHX0Jr7bLi0o80llx/XFSx9DeBka861thUYi7Ne3o2vfNII3EJBe5KzloF5WU0r1MTye+im8MF
Zc26HygjvCZ1zoxtPmVYmckyrHL/ExQ0bDlVBhyN6S8LkmbdHNB403/SgVSA8ABbYiaMtkZXJWfT
rpCbRiBNj5XlmquhskJIqmZCaTPP1nM5mHgAWGKPgeL+err6mvTsfBrAib9mFRS/nNx0LhFD3H1c
13oTBiXZo75brQime/E6A0C7CL0dWX4v2a1TG1gVj1tieDiJer2ghdgcOF5ZEEXGsl6K1BXf/oiv
ISqRrrQR+bi+ib6l7z7Irl51U1GtXE4iBLzn0aGoTLnG5Nctra49+050i1Qb3KcqqPqrTbFfFLK6
xOPw2RPxdSkccirlQGotmvzwPpQi/6Jakl9ZHubTwukLlywwXtU0tEmP7hSxSDRxJoyjRlJeKXoZ
I0W3Y2LYPuE3QkweWdc8sr7m2/RMeaAfPSXsp8GohlVeArbEaD5jVk/T8ZTZvjqGapZv2Ake69zU
1oKpcfjJtIdszQS38ZDo7Rglp6RUyBrZPlhSo5zcy9lnzwmsbJen44QpT2/9EDq+FbWuZizeehZ+
R0Y98MxF84MGM4ycrNTHbnDnfYE0+SxLjNnECTcuD9+srWrNMgaKO+5pSaS6d3Cj8Zw1zZ0Vdx1f
aNi7dmZuesbQqyChETsVnE1T9+TknTj33RtHivxH2WCOT1KiVc0aqMZoknPUiYL3O+8WCun4hluR
sxlzaE8MIJZuYuy4idx65uSlso3729iaqPabC9OSyc2IXnwQXTgXK2guc7ocdfCKScFBNjtLtobg
xrYh5bNZNkELuQix49LthmA1Vw0WW3WJPHzsPhFuBQa0jsBTIl2Nng6dhyWHjNJakHPpN29N2q30
6H7DrpAAmkZrrUQbcnWGZ11qNum5lnex4QxM5BmobggCJoKhOVQoRLD/C+foC0jfkFDspWjnic45
G8d8+6pGjj+kRvVq/8QTMazzKPgcJd+nKLx9SawhZgj9I0/BpJVSLnMHdduY6V/DqJGMN0DWWF40
SilWv4HsbTArAzgrwysX6YiPUE4Hnzy+ADs7YQfGyq0F8i+brNmQLrXjRM3C8MzDDMxExdkejNaL
ORkfo6iL84xvahlTM2Bj0SOAAOdb2s49QUNggRx9cAx3F6RI2LBD0nPKF3BwakwN5pdMQyhW09xx
SnGXsce/WNqpoUS135MpzuN4L7zmHTzGZaSNtS3J8j0MprUAiLtQss5/kam6qCN/xVpE7y6qPyhy
ANB3AT9HRWxi4FdY+B191w9eeo36I/I+Y8G5G2KGImh3egpRyqLnbzkZ1Xct+ePgAnpACA9WnyOD
CL9UHdqnCDF2N8LjyTpC7QEruG1H1h9WR2xZUTZs2q54VUUPCLrIXyxMjTMDr8m++L17R/zG3myF
ecNjBvjb9cpT6pPzun92XbEsuxy4sTOjw49OU1witJeXgRCHhcrd3cAajYsme52NNNj4aMG9tL3z
Y4EpI+4ieXAH/K1ur/bDzfRKBXCQhXppM8N9LMgAtjEHZc2j8lW9LLoU6TEAh0iFX2id5rWZn1I9
Yj3Ohh+Ina+ODomxznlYDZTqvZt/+DpOTnUNjt0Ezjxb81WF3lkCEkDV5eCcHd9oj8SAZ+lE3S4T
Mi/QsrlX37mu4Z5T8VhnyYsP58wz9Lqu4+zB6UF8iRBSUVmSVNEa856BT/PTiL1jGyVkpYXFM5qx
Jy0hdJh5e+KZTSm68jc/iBOWAO0zY+B8b9Y4N1JouF0450vhQaYUpG14pUeQSgbtJcAqsGzy7F1m
KO9xakeAZjcgJ23mBrxpwIWMcOvlCBsn0k3WaZGcdQH+uqKo7cfioY/ErurUckQ4A1+QSgOvz2Nv
pbtEq5EaA2J8jNZLlRMZrj8T37v0jrnVgDIVUFNLQzZM6ik4WdWMcwk1qtVfRJQd08C7U6g8b+dp
wE8xlpbqBj9fRTxv00z6RRRhFY/w4i0NYeBox2k6aJKlvDGVm2D4SnirNkiH4HfQs956ot83Puhf
fFS/WPgNTF8Ttei+n6aDHVnUVPMupzaN2VZaOxghPZjVI4I3YylTUzwbqcPAVXonWpjHQBL5kZEW
w1dbWS7TmYB5mCaNwDCfGkoeu3Z+1AMcA7fz7oeWRbTC7WcT9olUngo3KU/sSSczLF+Mcb7ZFfxD
xCIOoGJbmtZOYSdZglK9N4kH9W2abtMVCwMcl0KEOOdtXlYbB7Ocq2MojUfXJA61bdWH0ebYIJDJ
M/ECcokHLmadbqon0WoieM0mKM4DKcPvIQ1C5nIcwwb9gweWfXgCmRPjPzJU327YQL89D40f2+Mp
meKOix2djdGVmGzeKKbAYaIzI6mOtI8wMCEPN8WjjOW5LGyGqg2Ui4G5B+8JrJ2QfhppJJmL78/e
F8PE3Mio90HzsyHvleBmbnWsZoQxN6Jx+GJAfZWCcL08e3LGisI1M0rSmdlZRHVToWY0YVJbrXTk
MWtEVPxVpPH40YvgHBsHusPYOwWNvdw52YRaI94aKppvPk7zCMHkonPxqDMm28gOS12KiYZsGC3s
n2lvIF3ohnnvpAQJ1O62qKLnor2VIUG9Cdqu22NQT5Yd+h1gG91jrhn5dWHtcz17G9u3uBYpaAQ7
7u4ZQn5JxnLSmneD9PKtsCHMTcHBauxoW/fmUgv/5p7SltqoGCgqBI44H852Yr01NUWaY5cnGNy/
RlSrZ2IVIMHYxY+J39KFkKaGAWFuajBrCay3wTaLFQ9z+0CW+7gnGZbf3XJGiDOIXSyRHzFS9XU5
RsOFru189RWPlIXaWTSeS6VIk0vCcC/r7iG2XBdlQp8sq6E4OZVo9kMFscEoyD7s1c+5Vp/STYm0
1/gfTIJrFo5o3mRZNW+Flve5zySOc0SFjDfgx0CIhDHsZEpN6LqHsz/PXf/BC4wnxObTLgkrDAye
fyTK/lejOr1i6DgekX3ljKwZvIehFcENqhdeNR4cbT5w5+EneV68JkSbrIwOLG5Pn91swQXweOZ3
XUfrIwUdQz/jBsOjPyDi2yQeaeBQw0bIw8fWHTea6R4+SabxSTcc6zDfkfXyZDXgBkZkDlscqiYg
BXnF73lIBverZbAaBfdJBISl97+ihCUu6JJfReIzGW3cNRp+tTCjYndzAUHqY5RNSU3W0QI6OV+K
wCkMm0NZWQtM1dtIxccasdSiUcS95glwl3GwllqTtm5HBrztiRSVLjF5UW25rpJpmTSMAdDlo6vx
+tXMgHY3Gw0/qeTYyWQkFFOJWKHDDmgwfBmG2DpVhvjuccPl3jxgWY5gcpWbudXzstYwHbirtIRf
G1bpvba8YaWESFZwb99Zas9uED5mNoZJ0rVWkpBqflAN7KVR92VovxX2eOlrna6F1u0JVvKhquh5
wxHqyxgZJQqNZW8yL6Y4v1oFmcoy8Sk2wM0t2Fc3OFkAkDr1qzU4IJLYdXF2beuwX6uebGqETasO
T2mX5TSP3SdarWu7AsOp246XVO2NOL64KCAIeX5O0nrpJuWFblm/jFIfcEgRP9EOvzZ2/R2G0e1J
CYECzWXJIhvjCzCMjeEVp1ql36kUJXZW48ExkotZzTzpubWsvRLYTc/GM7P3pTw9rgp5b2fjhzZY
a+cpmVmNMyxxPQi01tIgJjx3E9mKetSDJzW7d8Tj4rlrNqGrmH4TU9iRhmGNw3PUDFvkKUhRaK8s
+pLTCZqTFye2fzB4YfBVtfzOloQq6OH3uSfktqpNc58xNugXpmuoq8jmfjUF1A8cnFYR9jW+46Uz
5A95XhNhgtC9zpv7EF3Iweni+pXR1G18BImq7KAE+/NlwlkNQ188kvn1nMw2dCOGmIypvBea4Bw8
JrnK9I15mtaPCRNAFcZvBQANqB3iqbHkXcHQPonp0lf5XeY9w6D1V2levMaNvccP/6v1glNrNPcK
fmzPJrpxfGPmfNF3a8Nw3xlgrQyJQznmeoikXVYs9OuMR1HCwCAVbW97xi5IYKQVtbPOPQewSxYx
6YrCg6hqDGdIl1edxBnY3BYXRnmh573GKKusIVUbaVQkzc+nFtVI48cPg1+Bnw/VS9qrTW6ZyaZ3
02ONSdbqLfir9RWy3x1H2PKcRvq+9FFAYPRbVm6UnugLcF2LY+Nm7SYg8QE6wcbMgsuQse6wdy6l
fWPGVsm48Mzy3Bv+fQCLjPo5vQ9dIHkJwpmwKDaZS7OW/Sk11UM2F6/uiENTDFYFMwUIZQfWZUI2
QL6CeY04I9wy2on9hJZZGSw9wxCZEGxee1EgT9lgsGFk4wEjyen9TLg94fV/0RBbt4nZrXtlyYv2
UiBNpbclenKb2KGPX49ChUd9Pzj3wZwcDdc/yaC85+B5yDvvZ1j1C5VaTyPGQxCtxosqaWG1xJnH
xfTaR4xQPJsaoHoUNzORLF+DlErbZDrTQsXd6fHRDKh8EIBRwYJPZe68Scy+/cgs68Mw2yPClLWD
7O1A97RdlqbAwdk7K/7j0gUkV81qesr0BAoPzVLkESSQPg8DTj8t9UsRk3k2NeRCTOXRK/xzCQtT
CDwv4VxZ16mE09uNwDmH7shLAeMExYjlYIhm2XUNY+ck1SXRzVtSUbVZsum3OLhg7jhhdUQncUwV
bT5gT7HnPJp2tvfJbK/BsTR2uhqT7JdkYI/QE3GURY+MEI2DY9/Oys1HBbIo6+HxML7b5hE6jens
TQWrQFsc7CSfV7XNEbqxKe0j6Jmyzmq0UM7CFRSfs47PEnUNBqYGxGYLZ7xeJjo9+IU7MYiCp5VY
X6YyXpBImMu6Qq0CPfJXDJgf7CXPtzmw1g1pNj30bR+vjbKrXuktOgk4ZaU5yURU58qJVvXkvcuh
e884LK0yU6encCRWwpwbPPtBg6lZH0BwkIxnQ21qSsqsYSayp3V2ZfPoet3BQnKly149C5NgHNeT
zW6euSlDGgzXYrYpfWImh01bN2vR+Xob5BxW/aSHxIWp2sjSE/lKu0K+pRw/1tNNZDRnX9jB1rNL
8yxXw2Ich60hqJSa6tn3wveMfLsV/RciNz6DLHpivnnCNL7J54eMGCe3RhQx+N8RlbrLZAKR5gfQ
kK/CrDbg+tYjTvnUM169Ru6FLRDGZjt/HF7mVO0xgf6cuLeTR7nSqUfDvmJnoXaUR1NkV9tE59AJ
59T70SlMqnUl211iQjvoLLj7OCDKRZvQTo3FMB3NOHKx3MZ62UBQMgIaU9NLYtf2koa1ZucNLuWc
PMFxujAfobz1GQqEtI4ajnebISGqbNTRk2hoQ/tYs6gDcbPywK1q1wYHpT47M6WMDTcEAyJoctxn
ETY4blrrko5obAy3QhCpWg3nA5BB2fYlxj9YdvV0Z8f+11g9NL2rJE1RdJNT8cXuzZGwi7BL9Dem
j4rOXWcAOpSf2Cc68GHeRprpWls0R2RLXUIGiZHD3XRheqrSPLc8Wa0YHznA3XusE/yyECeP+IYA
o0cQU7t6rh2BRMnkqhmNj75J74aYVrcR/6SkfPEZSK3TimcmpX7bg1SRULFsgLK2CZbu1gNtBLPm
UKyigi6ixYAgDn7ZPmuTVMkODdxVjDgK7QHaaGmYO5vuN23i5ruj1wG/mlGvGxdHhFz0hPpVnJf2
tZzjeMeJvzoGMSUajWgqXPbLBTrPaj3YAXqTIAZtZ4otM7ty0Q9i1/pqg4rqUvWkiJVtSH91hJwV
2mKTkIHVxPYH6p6chosBvDc5ehgBlqMZ49696cpXmV1St0zCMO8Gz2t3uZvQz0lm8VTUQVcu49mv
LqDEvf1Eh+dD2tZ0B2uy/PRammgsblGQL1rLIhtV5B0FaatciHKjvwA7caRFdNWTDsxV7zFnp9k/
iqesModuZYR5dacR1TAYNMOh2xSWW+9Zd2ge2P0GfecPzJP1MvDaS9CDa7dE8mVO2am05GZMIBXi
drmzDMQnsK1WrS+q80y74EddhcVlzJKI1zPxr5E70LjvJ1ppGVIYBK9RlmyrLuNeofT5TMyh4BWn
BraXZoPyLrRie1Va6KdIt4ALYaQjBUglaqjirrovpt58VMpxt6KezE0BxZCYhsQJflZWYjC6oXHd
dIlPIFQUrzMOXutQ9rAG7CS+lRlIGrs+PqWYcc8Kx9Kq0n1HI9i7AV2Lqvk1xYxAJ6/p1hLt0CIt
ehNd86y7HVAI+6CzKD1LGZsPMhlkutS+BxdxLjj6UdmHYCn69gY0jftuP8yi/xGJOtsLmXJoDup5
aUbtOvQqDv8GJWVVg2Qrc6R/XFHs8+zH9sZI5mJcjtzbXUedYy9DuwGIQLs+HzezFIhDi6xBqeLF
+f3kjP4pNKRPYFNlNd8jTPmc8xyvTKBl8jwPbR4v3X6gW2Rahnztk1qv27Qqd409cbyesazv8zoY
jm1DbbVJQoOdyFNFTDpO61qnOtLUTUPeUTPhM7B7P/5I59z4aVi3CELV9GLjNFYEpievNh4fV1Bp
BzWbqB98RuPIV0uT+exVat4wqQV3RtfNfh9zC1vWXNmrcMC80vGKQBYIw3Y7ia46RjSCdumYv/u1
np8syyi3TsApg/0qPM3ozLH4e+mFHsaEpnXMN451k8tlLl0Gr3L3AlH5g6aLRVgNlFczpQWFVgxt
VKFKV99z1mEs53dFQ/Hexs28t/ouoqPO2/+jUYk8t1N/oycZwYPvcGBfEqxngHXtPNQhMXoQIwni
9w4C8J2r/AyRY+keLR0070FAuvwhJbYq2ZVUxSd67G24MGVstO8ylR12yZGqsjSr/DsiUnZbRUaI
gg+tc7zzo8gamTUlA02RaGL8WBwzskUXODDJBMhTmLycR/qKabk9ehcWEEGPJq3h+og6Vrss74Bo
yIppth5KYW9s+hfb2TXCB7MyHkLm93CEfJbFkNS+w9wF48tsDO2rTy93XUORgBk/RPsaWPxd44MX
sv2P3K+9rYDrGSyGzgoeEe3nq9F2qvVsmxIpdRera5sisETz17lkNzR5uu1Z4h9CrZzL1MWiBH0x
hNEJhjBHQR2P9Np9rQWq5WII9pkTzsfaUYI2Y9/UEI99OjIbv+0utshQ1yW9uvM5RqIohMW4HvJa
Lp0wCbKf/L/K+UpMWnnuoMpm2+QF/GM2hg5dtM4QOJi6e4owUTvMZLX30nO4eq2F1DQ3JMk/vduP
J7psHRJmzzyV5EZ+9Ebr0RKhfw7Bf54ARljhXYMtdV2ipCclRlBFmEn0mbt9+hCICXE+1bd/jILM
fatRcSPvzyEhFwVkX9TDO8eHtpcW4/jS1uoR37C6JtFAAAScJWvB+infEQxEeqMxezERLAAXDaIw
L0Yz98bj1GiJc0K+4ywzf/X0ihcQwJn0eS4TFKQAnNcwp3tLLfNgn44gVwj1KMTT7Kj5OWdTEu14
67lNz8wrg8chxiOHoJuucDXdxnwT/Mh4ZFUYgbjMq3ZEDBFgH3qYutJ4jcnGWesMmjYy+luXKgn6
FZbl6ZXLnZ+0G9DQM4wwPRK46C4zKP9EjADbhn2mTlM7g/TvXdd5N5UfvM6MGbbeLa0woT0VDTJa
FXTLXnucMVckGqbcB4priiB7sNbx2OmnPNHeYUDxsk5FyVmmR8yIddpNnhzi3RcBerkVEjROjoqL
miSMh9q8w+FhyLFfSZwLKxQv7OHkpdxn9tAeJ0gu19bW7dOkIrqhWUcomwKNjCeIENHVWOGmyTqk
MYK4Fs5UKSMCUof9My6RTPHgliAbK+LvhuWM7hVSI8/LXUMQZ7ObmDECdjLzAUktrLJFKCv3bpqd
kKq3mMh1NSWE7KKqOG0IR8BwtAHMcM7riAIprrS2sfBnAd3XoLdJXXFCOoHtFDqsfUxQZFPrH6Fx
y9xV43BfAn5CXSuqe68cCijRHnRZVubJhx5XyaehzJjSB1LEJtqVqPoUoOyQbLrURliP6bcaEYYV
yom6gJzGfuQMcRxv7KxMXye/CUg3Rq9yNzXD8AnryL4mmcXcCvsMincemLfk76M2xyP2JPJTTvyM
fvN72+0FsVBBY64cHrEtfgh0NUagzrKFxUmTGB5Lp5tvwYAKPqucL7YHOMsdnWhvUp2uHc8BtPz/
RVb330gwJ/EG/t/1cmv8S79BIm9/4B96ORu9nIUt3eTo4JgSxO7/NtPa1t8kEAO4JaYJocG6+bv/
yS3xAmy2nnBxsWPm5c/gbfsnt8STf/NALfBLN9YIXDH5X/HSWr8RIkwolDeIAi46XgNs+jcT5L/Y
MmeafgjNkQJTjNlHObdvFXYyxEOzd4IOEBxiKy+OAWbcrW9BMHUIngffL7O6Yvgqg5VXhv2hKKLk
+V8u4b/xwv7R/Chv35jvYj72ePnJWvZ/+8ZkmBjsLsg66rGqQQXdEsDtFgJ/kTbh0jOIhPjzD/zP
V8LhQy2BYMHCrPq7+dY1dYOkOKMZW4U9BbPfHBrH6F7+/FO4p//inJRoej1skzfvtM8RPHB/My26
PWo7v2pYN5zePI3hTCsCOgZDcsOxnwt4cM9RX9uXaqJX/ecf/XvsCZ+Ny1e4nofM8vaT/mYvDn2n
HsBSgmqaRfpBuEV2aAvqTNf1GOs2mVNsUUfoTSDwgRitX3TAl3t7i61NnDPZivvOKfz3v/iu/mhB
vl0RwV1mnbF8dKGu/ZsxmHUb4VzIDhGOjrHB7Sl3tVW23aJgIV9UwaweklHfx3XfHtlK0UljE9gJ
MZiv5MLyAFrB1QB7oEBoSIyPf/Ht3W7If7hM//ntCQdSEG8Kc4bfbpg/S3+OGnDLnAf9TUdJTy/J
bT7Hsh93kjbiK3UIkD8Rl+YWySVehsZT2xAmxxH43F8lF/7+WnC1QKywZvCuQpf93UYtZjFOqm3U
2kt8XkSk8/26wjxAGoBpvCkvmP4i8uXfPTWeBMhh4ejHmP77e4E1K0tiVSOHrctsg41C2gCWG/Ox
aSa95DBDz7jQ+rvmFixUglSB4TGoS5tcbQNp37Opx78CffxR4/v3m8KjbN88+awMjv3bkzy2MNqQ
scUcQIW8Nl04rhvTHlbgvsZdEZOeJZs8+AtD+O8LhAN+jpfWY1Xi/WHB/ONSafeV0wdhnKxLGUbY
DNthO9Mn+4vr/W8+BVaPHVgeAGEsV7/JmDkINQFy0RTkBebihcAfgOvHyR/+/Ln+T1cQ4gwrLO5t
GQC/8m6//i/rfhGzTKQJAtRUQBYgytXdMwkn2SflzL6d+1hsEyMXlz//1L975v/wNvGx7Hf8aOid
Hcf97afr3CLwajN2kXLORoh30jO+XWtUxaacakYG2mrB6TuZZyJDaoheoiFDDlIza1uTNmE0sPvY
Gxm0BEyKUyZVCqGORnA8lXiAWw/R0aJBSPjQyEIi1nPn8SFJSD/hUXLuE51Y15pIVg6aTDV8CLth
e4pmh2Nh0ntkf1a5Gd4pPyyhvbIcbIHL2SVdCcdDA0Ay3LornGpTG/ZAq3qEd8vgsuUEKRDrvqhq
FGeGcrrYDMouDzwnBETcFJztMkXjDP8rRj+CAFkCxPdjPFHYWiIb6+P/ou7MliNF0m39RGwDd3Dg
NuaQlFIOUqYqb7AcmeeZp98fqn22KQidiKO+O9ZtXWZdVekBOI77/6/1rbbojmybVfZp6DL/UCiM
/3tpjBZlj6lLvjeWxV7Sxbn6dXCBRAJh1bRuY0QBrktPbyRIP623fwLFrTh3pWyzVVsea7ziX/rQ
K79ikqW1kFbwcS8/07dmEsuRRPTMboXF6XQmJTWdLU8Ja2OLVMN1mXD00MlOUWWbbiTSr/sgcbLt
5UHPPhrzPBImZDOcA4CvFx+NnqYjoufC4oxUUWMWqbst2exvxBxCd3moN66PPQGDSYP/iKWvAFBt
zNYJ71HKW3FLHJi+84IgXhd4cW6Y5+NOKS258q1+a1DaJQqdCgSlc5KR73feMBHKbuRu8yEeBxqN
NoJHw6s2us3+RDWV/v57qhAhsBFkJ4i5Y7Go5qYMNJ+DziYNQxMckKGg2TrYjUvfPly+p2dfMYPV
G3ASIzEiG6HTOVMj28+NFrUtxewU6ZJbHfUsDOnGulQ+03S4Mt68yT79ihtkd9oOahCISWyBFvMF
8i8xLHFgo6tu2ODQJfnrTH3yE41M+NiigH42HRK293peGdMmrcrps+6Ro7jXY0vaSPfREak+7igZ
RZX+sfRJPd+YWT3S/tSc5sor9cbsdlgbXTaJiru0zCNDGFP0WpODfigzlyCNMKUP5aEqKerhPxiK
/Sg4RegvfEoXC3LXYbArM8yWRpByNHW08BgRTbdOWJWvPIS3ngFRnryx4FRY+xc7+jEQNaSoyN7U
E3XGdkJ3NbE7LGADE/zZo6C7labsroz6xr2ED0fCHigjCgn6/L199aHDfB4OuM2w+dtxto0D8MaV
qClw+IPYv3dWc4KQNiG1rmtAdVsAY/DYQoCs4T0g1Tax9HiU/CYM82ZEnCopyMn76H46yxEAMNuU
ysBUJWe45etL8wIw9q5K1SZXJTJrbWzuXL6wV2bI+bvKnyyVyUis7pA3T0dBsKMVIGUtUt1HuGBG
2O5lGrT3UiG7UdRGr4zHH3n2srK2zIig+XkJdrunIyax63IOy/RNo2DIoYgbCL2iidK5O6PBsEs0
mQy8DbmRxU09lOCG275RE4Iyg9qx4xQRCX40WLe0ThDkDUphAQy7KNuMGvaQdZ9YJR2lgW2EniJ4
jenIfWXXTm3GGwvao14+7oNQ9n+puOfwP5pE7Eq75cud4JNqdzlEFchTDpwC+NtleD9MafV9iHS2
LZptph8RbVHSyaw6+aeMhoGoK90nYjqi5PInwCGN97Hw8aL1UlBmIiYMaI2HnJ4jdVTeckjTf5nV
rBHh0adPuI/Lp5in/TcOau/eEwOtW4DKOF2whuolbmEtS9dxCc+Bl8kw8f3qQ/7Tys3Gu3HtxJpv
ojd+RLwINsFUCUjjOp47x2MaVPemVlG6jDTE2Ksmngjn1prQvpVtTAQc0XPDH9GUNud9X6U/YNiA
WxzaQjxyWOi+JfE4+mv0S4Z/1yaSoDp3HIefXlepZFUXBGnDWpliEwVl1nwLOjsr5oYE57gBm1Wy
i8OyhsIejITbhoNtsXUaZEOzXqPyiWIhSX9NY619LmI3mqVYFPpWdCe4hW01KhNSs8//w5bQ+pVW
XvBXiY7K4BiHPpD6sPc/o1MiakuUffFQKa34ytatmXNwUIDP9JkM0EdaCgIAU632qUJqMKnCXETD
2jeNjvsy1TRpu2aQc8BOptt3mCK89thSQ38CuqdwE6EUQa5XjtlNI+Z+VTw57mcXMKW7LwfV36K3
yrJVapjBuC5ct+a2wlYIV5jq4IjN6n0EJmOfr8aJgIMVIlmbpKSq4R+k3xROhPvJ9r518qZdu1pl
g5WlO7sJ89hxPvROmh9RWwW/RY4xdx9RzMS91qtxG0dldgxlluHOkLr/qVOTgLDVYzweaqzw/ZBN
n5nXGNoRMnV/yrxy232cD/xagTUESavjlQ+qCu3kym7jFCHFEY7dFEwr2IlUDxxzuVjSoTAQqhgC
B55u7ctM5diKMvGhVQi32XagytF7Am+9Hl9kcg2Qe36qZXgX+qZBZY6GpL0guyGpLUtBb3pTIKzP
UINM5aYC+r1x0M6uEegU1NPp9dRKyzZFXbkPrpnbDxRs081s/rkrDG28stM8/1TxOiuOtexS2IlZ
i09Vo6UO3gtDbUqH0wUGzPij5pTuqgzc5F/nM7blt5PLz+p+3H62XfPFu4ZtQ/Q7XWNR6MrWxLu/
ofzYH4e8GzdjlGd39twdGdVQ/wDwlW065JkY10Iw/GBdCfy1PV5nskHsdmShcsxsd/kber5JAMZs
vRx/dbZAS6gXwtqeeCWUpXqVN3fgQ4lllqrQdtBvGiTKKvuqNd1V1Nr5J8fke8OZmzULtvTyIzdF
ACSsoFebFIH8fRGy4FMGLI6YLCjtePA1CPmEr67F9kc7bOwj6kCEY54e1t9BLKfPl++CtOb5d3JQ
pmAMwdSGlWNQA16ez41qGPDuSJ8dRNfemEEyd7cUx8JViYIqXOvDGIo9zP/23vcxGBFNyfRBnKXL
G585/LsbqZmu3SkjLzhGer9Ok4DUGzlZpr4tK/aX2AJh1Rw5MrPWQdsabvwC2MemMsoESxc4N2R8
OgoPFcM8zowSI2ZaG9VBRIFfrPhKIhLCmsZn1BMskut+tNS3wPIztdbH0ahpTgvp8TK14X0iIJKs
OmHMeCEn1mt0Tpr6BRGCRaZJyx5jpkrQnthW1T/Rrc8l2l4cc2gDe39uIIfPspCgQmTv5/WmKlNi
U20LetEv4E5msk2RLzg3yUikIwYnDajysLYHI8nBuYU2GBBZ1E+ExuJ1MyZZPrSsu3IN2cTw8XWN
pIGFg6oea5tSwrYV9NAPvSO0adNY+oc0r1T2sWNNaRBM2YSu53iMv5YtZq1ggBu9b4aMgldQ1HWG
Ext3PDEkTem/JLaQat6WzcchR/cX5U6m7fkuJumftBv15jHEvSOfJhAo4lDS2EJ0MQIq3koo9e0N
H25iwHqvvB/qQnV3CJKxL8U0dOPNmAw5Aa7Qxar9iAY03NlWVxmfRAyDXAtMWW7aytEJrwkdPJVW
W5QFYRB18BB2JUK/oon6R90f8EyrgIYDTxNNxWZsK7KKcqQ65QYKmS52ldTrX4Hn9Z/4UPu/ABfj
Ip7i0PrJplfBonGzEd6GqRF9YNh8KLNAr//hPNlSvIrgcqBeCkvv6IC3bFZYJyBPmGlMpcBtEDSG
cY3TpC+D5rGu1bz0D2Oyb8Ycq3GfpfZjXvY2KKkqGXZFGObROrdli1C39sBINhpol92UMU3p2caF
hKTR2Q94LBxSJGEajbham2DOlG/qr+waalqxkes7NNLDdNxMvH3GrkrC9KmRuZZuPRIy2d5pHfAN
pErBoTCLtidm3hCg1FVMhkECk4cMliSw7hD500pEjeaIOzebx7FHrT5kg0lopJWPYmQprxUZlvTx
Sf/tCTVlEg7F3VB7+lNA1x30mGtpP1Uf2fYqc9Ma8dZUW/EhN+Pg2beG/qClLq2/0EN9uoFAIJ+n
bFT/tE07aqsGPJoJ8YZmwmYkmgQ3xhBiQuDUivB5HPWxZEplw/deo5C4kUMyPE/aJEgHJSSKQpFu
5vuyGuadDXl0Wg45HuFG7GJidE2sw8il9ae2bnwM9kyqm2Eyoz8WLUbUs3pHkT4Ju584lSrsF+BZ
/4kxNj92Q2gT+K612qe0kb2E5ybSL7zqHhZD1SX/xJGjsFi47aNlRPHfvlPdh8oviNjU6mIcVilE
qycU8v7PpLFtbdXqbZuimm5MzERVQHIO71mbks/T56iaiXBl/1wMqI04WONJcNQw5JhfRjhRvT0k
LsFJLgB3tMbxRniJMUc2JsZDwqaaCMGwzNN9xrb/e5cSk0UKY4lPsesLXgvLj8RR08qOmO4mi+lE
OQj86sHy+20fN/Fwaye22e0mTpYfvaHsnweMRSa0+sx5ilGh3tTgseRGQPrGJBpM/gej85CkGuAk
Rpz0PUGbRV+Lmc+eQjCrs1FaBz4sxO5i5xTZ0U/Qth2L1i61bYyg9D4Fl4L2seEEuJYO4T3bSvkT
8ZKG8j4VRZ5/NYIA0W8I/mvaClryv6WmsZ45fqQ9wDqLfUr6WYsxnxvbrssKthfshFj/2mPVR+bG
W4mXZ6LACc7LDL7qnpCkt0GSctc5eRj7PASYsen1mPaV7wDEfsBvlIH2dtFi7ifX9f/KkSiPAxpW
7RtPuirpC8gU00PQs822/AThadAZYbzq4DY9t5wRUG75UbyNnIjSQAJ1jrzQuFVPnUeCGv6QPPlN
YpueUe+042+N7pefSp1Gw8ZoMxwHI/IZdO4TDfu6NQc8tJACQ9y4DXaOXmYpnS4nHxCPiRxrP/vm
Z88oJ3RJmtcdghyA/6qBu5hteJjt3WCW4Dnwqc38qlxDyuHRZ+jtak7FbebdWZu3xnNaNUVFKice
qY0uyAzdRF7Y43dKNDyOQ0rz4N8K4bvYNf9vYJr/71JCFJvC/3u3/cOP5AeJEn9O6NXzv/Jvv90w
3P+iMeTQxYWcO58z/k+/3aWpDn+GXiPtePdfrPX/9Nvt/5JKQK4mEIRmksE/8r/9dv2/WP5p09Nr
txRxag5/7x2AmsUefwYgS0pRbLj5q80febrvjpGWclYs6r3ZTsXBma1Wkw+JMvG86H2Vr5ehuAOW
yc836PIvhiKlKFO1FdX7hq3+wc7CZ2PQ9e0okO2/egAf/92Wvk7JWJzl/h1JslWltTxTgRaVvSBO
8gFmDMhEc3KJYW7GvdMBwLU1uybApxOfAeGWdwkS82cYnfHT5eGXJP5/x6ebRUOGUxHyiNObOqX0
fYper/csjsOXycVu2WGQ2tlsk57QSUf7ySujX10sQCryYbst9VGuhJjya7WruRj2atv+P7/Enacd
p0qAq6e/pOzaotUIYsCbZ3F4b6ai+eSo+dQfKOKN6xQiINyQ4JZQ+ureZXPzIaObgJCPNXjdjQFR
u43XPHLOyfBTNsVGb4iXHeFdHjpAQVcqiPPPWfxcWldw1OfetsvvPf251oA9NRqmZs8+wFtL0eXE
KztNs8aEZN/khJM9Xn5Ub0x/GxA8/QU6AFKIxf0JY5zAjc+A7eR6u0zMcibPVLfEuxtXnsXLEXZ5
cQ5HSfbaikLfcv6PbiZcva2YFbo34PRtsuiY6zoKbbZ56TOnYug8kUO1TLqc/6k1Tc4XwJgh/+wk
ycUQTjetUjdtiNwmk/jblJWQCQzPcLdW0OG9NWRj3ih2JDsqqJPc6uPQZqRFhxyQgyiexKqTNKKv
XNj5PZyb0IpKOsIJB8/V6UPL2Gz5I6cCAJqhtyLkq8Odp4Vrb0IJe/lxLU7jTGeGogWhkx5Doebl
lPqqeM4W2EWXljM/wk6753Nq6SuD/jqlVsd+IOkhWLVZZ11ZTt64QISPFIVYSRRyh/mw/mrUAEGr
FWDW3osJgkaUKASGNk4d02jD3eULnO/VyRxBk8e6xUps2JRC5o/F66GyChdA03Qcnwa9p5hsudjP
c3nlib01iuLzojPpX4J9T0cpshoJLKiiPa4q8eh6lnNAuTteC1xZFnUQaNhcCIkF1DJQZC3bahVs
RZSZerl3aseLjrLS4t8jbEFcKrLqvltjV/z2YvCQG2BCqlrLOFIdtjUAMXi5TSf+ELU4ATCHWy2V
B2rrxZUJZZw92/kzatPTcpi7jrWscbljV7IGGtm+1QAgIJLKjux7zZ8R2CW8TZ2N5GhQG6k0f5N2
NqFJfEwPsSP6jWpbck6NwbyZsry8JdnIuaLwWC6HCOEUXHvdQvcp2dPNP/7VxDNSrNda0BP5aEJN
iqr6c94Vdw4yNFZyoV2Z5mefrXk4GsTMOhQl4jwAqG2MtNKtjIjCcGsbBWRz2T6ZXQqhfdxRivFX
sGmCVSqqXTUZt0NlXSkDLp/Gyy+w6bPQAHRYjhdLibI4JpYlWYFdk6fbGvboPg4mBVeqNvaX37Q3
7i0fGd6xmaHObmqxRyAMOiwQ86T7UIHnNMG4BoIyU9hVt6JEbX55tOV3eJaSOWzZuK30Z0lSOH2S
edVl4N0oIgDlIcDd1ICKN60h6lXupCWIutE56ABYJAxQpOXvH9ydVUl8fWxaWIvBHQeqfAM3eS/N
WNtw3SMBUjC1bgSK7q1jSNyYojV+9GrCP3R57OWKzYXbfFYRKDG3UEfNf//VFPbHOWiAAt5+Kh3r
A2dyrG6O1j1Ap8PaAD/uaxiJ6so0OhtUoBYgfk/woUWzIBfTKEO07ZdyEvuoBxTTMal3E9OKNyf7
48W0Vwics8bt5Ss9e8QMikSHgjQyShrXi5fVSxrXiANd7Ac8SXcV9uNDZbXiMOLxPUCJMfZRksW/
+kxLr6TCLJdzli4gl3PZnNIs5fPFVO7LyJ2K2hH7eMDQmvIG31FvEO8TgjmMQquc6q9O/ohjLZV+
HCLpozmB3Dt+DVx39htrciiv3MVlI+RlGIduK++kzbbVXdzG2pki+L+R3GtY7Ha9g+1eo5I54yyT
am1atX7TUlQ9jHCvjnarGbe1SNDHwlzcp3qToI3yAG5cfrbzoK8/y87cA1AcJ0yMrZzGFrMY1Daq
Y3SjmE1KwkyhKm6KodpQmyiPl0c6e5bz3pfFnm+/bvC6zLPs1ftCC7FVzRQIsiDs/DYRenCU0djt
Lo9ytvgpfd70ynneoKR8+Sq+GiVMOfXhHxJ7WVLdrN3QJmoj9MH+CfPQdHZ1Zbyzq0IyLjn2sf5x
CLaWmk32O2U4TWayL2zYQcoo7Q2Gsuy96xyjmNw1pByoHjgdn967CKFaCxOASu2UD7/zyVB3Jckg
GLMdFd6o2q9uTF/o6NMMXLWX7+j8Z5/MEMZmseHMR7cGMfNij8i2usPeNCR7q+68ctU2YA42kQGN
0kMPeIwxtKMUljU+T5HgPQMzmH68/BPOH+r8JZsXPpZs1JqLqdNQnmTRMRL6pb7zyWmque7UpHhZ
cb/1bS9uLo93tspyyTZbBUwElmJCzQ/99SQqlEOLJ0/2adhh1KWVsiqNQH1xYgLCkyh2DwOgl8Pl
Qc/exJdBUY3LuV5hLkU7pl1NIyr4ZD86SEB0WXQWX7SWRGdK5eWVO2rMK+fyqbKo/u9oi+04InF+
Rk62egmLsVwPU238buHKr9GgFF9zZafGTR0M4z9sgKtxjQyjiI6xDOIrV33+aDEfSHS4swCP2s/8
91/d6i5IBfGpgAoLmABp7LhrkLNQX4w62GpxfmUNPn9b59eI9Q7mDarcpSiWzjwA2Kbo917Y2rsM
G+O+TY2rupq3huGFNYSLZMgQ+uKVyUQUa5GpdfuG4AjKrlTSdmYxdj8H4qPKVVTYM7/fiopD0mYO
WR5OH/yAZOjdmrWpPQkjBHCYy4nwq1SPOT5cnmnnP4/DLJ9VYp1cFpPl9K7apAqCoE73CLslMpbJ
waTfa1e+LGcvEWdZ7A9sfHF6zJrf0ydrltCh9IJRGkehG8qLAIGHAGUw2uW6qdRXQ2uNK2OeXZnN
ik+nBIsPPgdUj6djDmVDtEmBbsphJ/8celZ2T4DQtdPfm6OgpWRPgpybV/V0lLimY66Jsd1DFnGP
lu15OMdMdWXvc37/jHnTw6pPWRSRwmLRYyUI9KHU2z2a136tyaTkJDeK+woL9w27i+aB0Nn0vVOD
9V2nH851UeFDOHp6aR7fF8AsVI0ag+pNSjjQxs3Rab5zAtrzqVkANUcLiTxisRPCTqBp/LfZF7oi
WBCXZIFlPrI/Xx7mbEVlgZtDFZmHvIdkUp9eTN/5oFlxEbIXgJ42RiatFxfmFME75e7yUOdTgjgt
wRXBBUJK4S4eljOABRew9PdjbUGgCyxU2bn26z8YxEUgzaTQWbkX19NVU+LQ8i/3fScdoiIC7871
ve7K0fytS2F5YMvvUsF31eId6pE3BZPWl/vUjdxD4FDsHThvXjnInD8bNOzYoyzWh9lptJhoQWR1
JUF+c2Ap+fQU1eN1y8ntvu2q8so0OL+gWSHK7pb9LRWAZWnN0CS2WCfL96FRjbdJFQ+PozbpV7a3
8205+aDOnQuOZZzvkVi5y08L9MySQprd7RN/SA9UZbRfMV6pG+Bv/WdUVuOV5WGeUafj8VqwtpKr
PmuZlltCkkVsWIoBH069S/cVGWKfMQiaRJbkRn2jDY57k9oqWvf4lq5sj86f3cnQZ6cyMVoZcBlS
3WpSPBD9zcBl0L4Bpr4rK8X5XQVW6bDxxX9FWW85GZUVZ1bqzysFbLM7UafGdz9phz+gNUwQdX53
LYb8fNW1DCTMs8h31gItD9ikWImxTJqG4smkblRlRFDHOdBtIXE0txF017vESsPt5Tf7ZSk6eZqU
aUzLId9RuiZW48X6UXqVN45JWh1kSOt7BfEyeU7irLutYrgS68hHnTCFMRJKXbGuHYZGkpZEJ2YA
156VcExdf/psaRYaAnzcmdp6oZP7B5lqafpxLLXR2ZlJXtVAMTvrRxaQZnLl23tWE2XWMyPnzh66
bAoji0NKLvHgk5FQHhrNAqo0FoSqySSGgZbmqbjBY+ej13QDGgBoP+toFzQEulhR52kb5McAO/OW
P/emmaJ2JudHZXtlNr18/1/dZvxQs5+MrR+bPzadSy3ioPWFMiFiH1VX0K4DaQspGIb4H4XH5bf0
oYytCKMSkHOQQ8SbiUSkcYUvluSExoj6EkVVrgGxFsL7ZAY+MhNYWDMWntwKceWGSueNFw3H/LwM
Uzdw5HKjFnpmpotMZHvBd9RckbYEXd8UcfO7xO2MtLbIIQsiDzMJhNAG8VyGSIiBJcG9yRrZrUCE
QjvI9N5EcJ1FWbklxtCn4Mr6FcH078Z7iiod7JqxthvgaKRZrZC4aO7a7y3CtywCLW8LyYZ2rTdm
aKwr1Gkgr504B82A+TBuDdPHy6XZX+E8BSvhW990r7aRhtTwk9Pa0XZwIfx0hQ5rxsKFPZSBKta1
ZOt2pnyMnYLkXQtwUboGkQsJKQRXYKxGgAotM8KeOc7W1Jt3o0VI6oF8dQLgxkJATaz19nNrSjxf
mj5lv+qs7I/Ik+2IJDYy62+HzgIqTmaRPmwz1UOxRrLhfETSZJNaB0z4o2mkYbrVELzI22asCD+L
Y9QaRlekz/1IbX9VdaML1aLrqmGXQ5S9T0i9QouAT4tQ1iT09l0dyzJcBcaQauusDxNtk+mQ9TbK
nkR0NxdIq02Ewwyqyayk/1B1pgfo03XjkF1J6fxoi0pPV6mdNAl6dcxWwdas4e2t/KpxzHVv+sk/
rZk1t6XTU4YzKwKvDv5kVw+kGjr1ru0t6e9cMZmPNt4PkrNInvwqo1b7oZWJ/CMpb6VYZv0OAlPT
+PsJ+Xi7reiUoqHys+IJcFqEdr60smQL/dWJNh7O82QnVaCewbqM6V+7m5PB1iKcWn1vE/+xtpq8
L3/oGIdRxksggb9UZNB3HgpD7jDepSVaPSfR79TYOfaRhdyFv0MFo1mnVYf+EfpQbPC+E3V1IPIx
r35744SqqJSNZu79ITObVdWrRG78oWkeKjSR3S6Go/5hiuVoruJI2sRjGmXlH/QpSL27roGTgjWu
0GMSVVpYYyFdcXQmRgtKJdHRnq4GNcovemSBQh1zaXzSfWWAA43SkKzhMhyfxRiDSyIybLjHRa5/
GY0kmLahILmL+Z92X3y+HhhGgex7K68FcrhDqhYShVaE880N2UKtO8fNANNmfvXb91zte6Hn2u8g
yfD0eh5iK+Rn5uBE64p6JNElXdyx6gfTp9bBar0qMR3neBlydZdVU7ZTph33G2TUrTx4mCqejKon
skK2oIpArYfqc2uwl6PgZXh707KHaafpvUuKYOBwsGYnMtorSQP1S0VgBkJ8sEd3E+wTGGh5EI1b
NpIeJoDMQx7Vh+1sFIARd4zZ1aoV0p+xWI8tanl6+UQgrgA0JQShyeiRmRZ9jEG91rD0LaSCRZdT
iMo5Wv6IqwjSMB7QDBW8AyxxyHub1LPcGD82rNHGGoUgrlvD7kOWJqD8t7nngFj2wyQgeDSuAMkN
hhOQVjj5AtK3U5JZ7Qax9RQIgaZaRxz+XHui+FVPIm/Xtl6ZR9NPSdPrMWWkGy9PUVO3fD+pTFWm
t4evaxN7o88fwFKJ8aGZqVp7jeMkkVu6HR/KMouzL8SzgtUpRWgyTbrGd7fCDV2171Slqi3OuVFt
Iwwm2RfVpyiZYlv608bOQN+s+qkynnIbIz14ZLS0K9/ENplklugAfMeQcifkMfWmtqkecneHCXsq
GY3UXf2h+8D0FTboeL0vVpSAPQtAP8matwMN8m8i15pfkq+bvaoDy/5phzHCbZeE3C+Jnpbpyo26
6puJKgsPTQmPb2UMKJxXnZLpH93jN/BK+FG1c3ma2jqBzr+JifVN6bRb1a+QqyDlgAD0FGFiSpUP
zLiVbGO3hC5dhlFdrgbZTY9jGALKEUw9tOuBXgLakWmFajBoCQOpeE9mvOukPyeIyOU9MaCxv9HG
3jc3gd0pe8t3X0Cua2t+qGcg56XBLZOPRdClYt0NeXjfTFqhNgMuI/j7IKU1unZS3fZOxtYs8zQ+
YcKJSvVhCLE4wlSPGgEZMVBcgBOW8lABxPcecnJXCJ/rMySfDVJAYy2LnuK7ndb4kHDAiBu30I3P
yhjtX0QhSPiAkWigLbF5ISqhDppx1WeGXT+lKpWkMKdQEbeO9JlTLRzav6l0/a+s7FKHZuG1CI3I
EvlcU39h69ZgLqfD68luE8EZkWtKW8adSbJdtwbt5ZOkPLC0rH3f4YMb+wNrXBo24q/pl920kb4b
H9le2NG20IvE2BGyVVdoDTsN+bJfp+YWuJxjrF0V5L/JGIjbbV0Q3nWLJYkv5TB4GjN9CsyfkOYx
zxjk1oUf9UbXv9EQAc7kJolmrIc4T+VtjlAmOmBPy9pdwVe+I7O3lvoH6cyBe46vteYd2rt0OuAa
1sWVM9SL52C5P6MMiikDszE9vfko96oa2I52k+koCo8j0+cDq1tq08qrUPoWJY5cjFdUZFe0uRqX
16YiKKZgSTwKqAiPdUM5Y2OSO0VaLtV4InJQXRhbu8G5MxYheU9Q8UwDRXdi/6w0EgV2aeQO0PiK
Il2TkcVX7PK2fnHyfNluvnR7ZmMxvubFjtgdojDPSoTjjeW1gPyr4UZrenml9rDYJb6MQgOWrTea
Ozwti0KbhdE/MMtCHfWELYLZk/Jggww+Om5/rZH+xlCcxyza15ykFeqC0+fTaQPy3tBXR6+n7bEy
HEmhsqbzdWOZbOgv3703B6McBTNhRhgsVUVd2RnQ21J15PQsgAb0oM6Bh8FFjq71ON4ciqtCfYPt
EirN6XWNOr3cMW/U0RFDxX4L6XdiRTniY8KQLl/V4kQ7Py0IRA6tKVtS8l4q6IpSVkTe2uaxJf/p
CWuucQAWicPJ1/wAKwHhW5cHXBQK/h2QwD9a8yiMAFGcXhufwdjWqLccsWs8s3mC/Fw/aTRy6yb6
2xMjhI0QZ8B/MqhlA9eYayHLmktfuU6CLM8ir5c0o3Kqu23QSHcb4fzZtj7sBKC3en9oPfOapumN
l85iklIRsSiSGUtKgjsZ9ZhZBST4mHmimrraJ5Z9jYtyPmPm6qWaVarm7OoWp3e16zSs1xlZCxnO
pE1ul/o/czVmHfD9uPIenF+QZCU0Z8Us4joe4ulQvllkcU+6F6JGDk0mSJwdTMFvlx/YG9ejLLpr
GNQIiOR/TwcZpzApRG1CDoxB5geFK6hiFu5D3cjyihRy2QhnRkrboUGLjIEmG0OejuXpZlyMhdPC
f26CG8/PjZssKc3v+NC0m6HWho/26NtrYXc5ga2+e0hMrAtuGrfHZlDNgdaf9e6XhHs7m8CQdACC
WJaKffRvHWnS1TFVsbYmZ8kAD6+1HworEatksqcbmtfJbRI71pU35fzG05Gizg+DgB8glw1k3yAf
uAG6eGRjOaxggrY3bJIAJU96sb/8jM8nEppdBnnpLiJDnZemV1/XIssB3jmtedQHwb4ficKGbfa1
tfQFI3X6EQd/SNMU3fWsG1nWsmqXnFuI9tbRTRDGkHZDEJXC5kR5dNhR5hJHCvYOcFBb/FJVB2vF
w0NiTm1+o7stpnEYqHsO7mRxwhOAWdGHT0NPrq8ax2BnyRpqToGXLVNhSYSOpW0NnVjz9z8XIP9Q
qNiT0cVSi4ocxegw0GVoHutK6U8FtjjCDiM3wDUEgvryg5kn/Ks7NkvoZwETazPNX4vi0emDMWQp
DGvoSmSYJDhAHjS+lDXo/IQuN+FCE+6/IOn7+8ujLqYDNXGEL/TTaaibSAWXOrEhzTmYaW504Ntn
48PT7bXleuaVa3tjlBeHAMsXPVcYK6fXZlvBMMQCvDjRbgaaZ05VkKwdkV0ZZ1l+ZFVBOgurC4mJ
zqpvLrZBfZnUhCJb8hgg1A/3VulhfZwqKZobjCTBjy5ste+zrRY2ucyTB8kZx1ib08jdzeyOuJiR
4iQFVj7Pf+kQedc+xIs7Mf/A2XRMv5BiNofbxVMefCeKJkoHRxN88QaHpZxzMbPDu57qyygOvcnZ
7o3Acqn7LsCLokfj8wfBwMe36MmNlbbXNIbn14J5lfWSNRwJJz3K06caDYVTIRKWx6pzvqMgoMOb
ZRIhyOWLOV8c2fpB3pgNuuBMzszClWtgpPflMY9q/ZHzC1bVwgoPZZuL7eWh3roimsczeAN5Fs2i
0ysytWSg+MmRBn1Ad7QiMh4QK4nN5VHeuiBwSiwsuqKxsUTwVUXnkN/QiWNqpNY9AeTAmceawFhV
tlckHuf7PjRd7JsR7dHOYLjTC2qIOsBT6RkodPrA2WDFgsM7yOGAS6u5jwsAHNSPCljHTZ29k6vD
LJwNKsx19PPswpZ7d3Q6jQC/QdwnEUp3WQeN27H08Ua1oOPffUvZrzjzkZGix9mGWo9rE6OLyXVO
lNOkUXmrLjApd8a58f45wpYWlBsrNiPp89N99QG1S9FXU+GLIxL06GB0lb8uNKBi774gRfedbG30
TihVFm3exCtNSR6rPPpZSxBmS9F16PRuI0KwKJeHemPSM5TLz6XBYJjL9prQWsdu2a4RaZhRvrQd
LPg5EO/Lo7wx6Wf+BEdTLomj3OK2makPpCVLmPR4HEh/BFLY9EX7mbX8Wr9w8SWd5x1DzfAcBCDi
zJ+UBe6AMbkRMEP6CABzPSfG6lYvj4NK/QPpyMNTmHeafmUSvjkubCB0nTw3Rj+dGaS3EhmekxWU
FcE/FdXxldZFe3dwf5om6SfEeDz+B/dUinm3gNgRVMTpgINlkkLk4ZXlrzSy3JA2FVr2bdHH7x+J
2TifpeZ5T4D86Uhd3wKeS0J5FEFrfCotoPhk57QPVAXfKc9yOezD26SDiGQI6OYLW+z1+9V7DqoU
vpCi9wdExVP9oXYn7crCePas5lEQ+vJuMQ4KrNMLIpi9bMaESU9cA+RneyyLj42taVvLxFW6gu6c
WpzGg+Sfy49s6UJgr8VLQPF9PvxzJF5SpAyR2GkG2f3YdJ3dgZxWwaNjZd0T+SZVS5ZLTUxs2xnR
odEtH0KGnsvm1gEDTuGS+Nr0vcsZBQhckjhlOHZQOVq8lzmLHBS4Njt2ZTKtc7j9j/0g9Stqgfl2
vtrczldNNwPRL1ZMzsxQlE8WTWJdLOVD3AGN73rb/2bvPHojZ7I1/VcGdz1s0JvF3STJNPKmVJJq
Q6gkFb0JuiD56+/D6sHgU0qjRO8HaHR/3Y2qSJJhTpzznudVSG3u8XCOthog4yLDLur7t7xO/KPh
OAboSaXDnEvVsfbOnacRZsJSHvCQpUOyMYZtISLtP13vSDQJ5FAkmKQB4Gt+eKjvf7H2by3X0Y+m
m4gp4a3aK87ND3/d/3btUsuiIUr2oreMn11UUiVJVHV4H8ZcvJNMX2qkSzYtjVRKAPaWUJg6v6Qg
cNPFUnmSRDYPgEbmP9YEx8pXsylv/SqVeC1zVDndLsEUGAJPhXlJUsG7CTz4Fe6mSbQBXDksk8tu
rucqyNOqu/NGClVY6xVJ5S+RCuVDhfl4ZtTgpfymMUnt58kMFqBIk5Y/PulJgl1GTg7ei5NS3cV2
XUdhuwg92szKNL9MTkdaPe0UaBt1NWAx08qipVBJ9fGl6Zs5OneiJTJC+JfjgHd7gurBUyLtzcqc
IQ+7IWl+xgWtLX6WUeJf/VqMp7qXO+juAP+r1ujdbVrgRxtI6Ch3DQJMUAPdhM85YnYLPYKGebIo
yzKUmbHMdxMqD7SY+O2Y1DhwRNnoQ0wBYwQvcE9TLaY4auoI3OQttTT8GcnhARpDnwAAaZM72vkV
oEmWnlxNEInBIkjIA/wdlfFa5pjp5aPL/z3QDhPnHe5PURHR2NiTmMauZBb3C945GJOlDQ3wlO0d
StSDMC6FoxS4AaHtExs1w5QMzAktPIqWTY9LUve3VqKYTqhkmY4AOp4tb9OYdvNWx+bq4VvjmsMa
G7SwdCbqJq1V1WtPfo68guIjufFlXopo04/5DBRWkyP226bn9xAC/DRRpksjW9I4yAZ+dOAS4rdc
lyzn2YudkeI0XT7TWe6VWO7CbsQgh9CiuFAwvUq2TRM595Oj6A9G45Kiybt+ePSkNWeh20v9OQfP
9w4GxjXw1rXiX7E5FTbF/Ux2vKPIZoKOjrJ2PNT82pFmY8Zmx8w2iQQERBubhofTmOQ/MQnU3vRC
csNDpOaaIVKP8ZqbSs+ctJnSPsAVok+aguu3up6yJMBXI+MjcNPbK3PmvlrGMpwnOkKQYMJT3N6Q
vkd9rCeeKcMRC7FoI3ERwfe0dTHLypspIkfrKTFpCU/FvWQyxVxgwtjqv7lGT2nYUnXu+EO94E3O
2qhRwmvEGRbGEPNmqynPJ6Otdb+GaPjiLp247T0qMfVYpBBT7Cm3SHjQpxx2M/Jz0IZV8qjG3nKh
6RW1D5Ch/e1sJ+IRPQEqRlmkiDXiYZj4RTBQmk284BCMFaqXnM9N3ZnUzuP8QFFslBvuWTZltdGY
PF8tZfycpKr1WsNmoeioq/KPBg6nDLqe4hxV5ARgT2krHao8TqwnxfOW33oWibcKl5nbVM/Gh5Jz
XG5hx1fP0Ov6y0nQ9gxtTUzQTuDL4aK3mlslI4Ijv4Ax1/pun2TvTh7H5q421VI/hx6xPMZFooB4
iE1EJvDQUELgu+q+lguIrtAGrXKwa8rE+2VSl9e0aCkmq2ICmGeQnrmZ4XS/SVBw06oqEq9D3pPF
S6SZb0wtFXj6WksemkarXs+6rSbgS7rl3kqFiqeJTjkp1GSL66GIl+qto7cB4pal5M3OkjF156pH
JOQ3NmlHhGFtuVFbmWCn1aFPOjgF2CL8ye3WCMy+dPjl0dwDrxo9PP16s8PeBiRTpUPJ6xzKfbR7
Tvzz7F7rzOiW/dPqWp8CSo+XpGbO13Ol1Xtj8fpibVEvrGCiR/aW4q6W0MAnUmu7KDzPeexARdFr
lbOA8hzphNl0SwO+TMFM0S3hlOEYD+ADlxHvD0/O9RLk2Oto+9o2eYoFE9y3GMc6bwM8k8WsWcQc
Ptl6uEVumdBQrRuV/lNvBH951FvureUBOfTToY0BvqgR6ztJqmWL9oWt2hJT8iK6VH2Vbg7HZfHS
+NKLVSvbzYqyfhtFzquOzewM3CZjXKrrrhMRRVjAfGGDglP/GTd5x+5lLvajkAgU9pRlhLrx1NF+
VFyWxsYjh0T9eXGrP21XwCK3ONISVEKtlW5nXMwXHCbL6tmlfesc89OxCIbaIhgwgR52YGRtrEYV
LJurfVu39WuhOylTD5LEcy2rIvbtoUNSCGmrt3ZOWWjWBnXHcpXZs/Myj22d7sZJM8Oi8IY0GK2F
ymRC2dverBbXLy2Skxp7Ost6aHDm+5XROoh5e2zZewyvwLfPMsvee1VhEVItiKsAgzzh7FHmxO/T
kIqnqVsqa5OgpKOIB0QBtlVWUwrN86LFK1ytxmcUBTxEj2AtDkhcapqfCl0Zz0dnWo3Jk7FrfhQi
sfU9+VYc20xwZWPQzfxATOwkXmlm1bbOTplGWn3RhCwI71xTXJM3KzS68O3O28RyHtVD204onPx6
xE7twO2n93zbEa7h17M2qD9sqaXjvssXKD+5GbtvMMCiYZNWCR9WjY2Rm3ivKI9ZmXXGTi2gQfoZ
lBqytm5HyRnFT3SXWsgX5ql33s2xmt4jSJ9IeoQFJ7PCCUGHN+7gbbYg2sHIje/lbgaUhY8kNfRb
vXGmJ37E/ETjxHyXmyL/g6DAex9lwUTrKdSfj8CEIvzvXFhj9oRn5FAkzwqCiT+ahExM9mOtKcs0
VZxAmbLoXUZd/gC1z7pFvejeLsMUE91ktdqfFSDS9g5wHdzJDItMg9fCtghqDKopaCWGlQYoLhHb
gcCBeU52xPgF+GdOLwFvtffsUqqDG6w9oEtqKNSGAkugPOjGYXnryad1O/TSI5avFeSfTdlVqHEi
MxfRbrAhOeOemTTDVhNeZe/MOdevWMKYkFNfyLKQou/85o2VneykRvuJv9BX86Digggew12wZc5M
p7kRVpH+yqKYX1loRoRQTxd5u2kovAC7NmVqb2YO/5+KhwwwcCcSb/YAoQrjZ6OUft8i4dmyuRR3
WVfKi8o0htcWMBOIaaRykFbLlveJw0cJVNWbpgRXcDdSOecbF2NoHWhQJKsOuD/YPNwJbTIOYUWa
GJfztKu6jVt08a0QOCtu9L6wb1zmPh52LeAAH00ioaY6ojELCAnTcasPhjcGszNkTKNuVfWs6pv7
XsqcNiLbqt0NKqL0z8CVQT0QuspzVyRi2rtj96pOMRadZpxuCFK4+w1qNu86As4fHbTRPogsRDub
ybVw0TVStIlMM+dSWGbMS8r01AnIvakDPM3eFj6NpED4Fm1Kr2BFGCQQhwFkLgZFzeCbuojkT3of
k19qW6iXi5rVv0fI8lcKYeubhvOlth+xKekCrIoqCT1Om1pqs0sE/Jdlm/kZToWKn5Zl0QZGpgh7
3xU6v93xGvPNjgCOxmjF260wm/Esy2b7auScm0NnwVYNkKqGjjHHuRdePY6rvkCpE20H7FZxpi4y
72nRijI9a/Oar2W4nKDBOCijwJ9y0OS5tyyqHkB0ZpOVSqK8zbGMcc8k6WvVZWGcCS6+YyCyqpEP
CoCse2OIexQapg4JOtEW091IPsgrwYJDv2TcYVDZGTrfcLLj7jpVjfE1UpMaTDVu8dR3lr65NHss
enxzFI7t9wKzwBC3WhdvL9ES6/VZ1qDFzDCcDJsiW1azFy/ZT1qUXSBd1BH+paiW/RJf5dfc0pVn
E0EVIS9xHbPypa60+6HyQJDN+rlS9M/CkHuRzYAZWv4tbqYgnhWmewJC23Lam8ZatpbphjZy+7lX
tjMdTg+RMOg7X4Y5AXAiWs5kMGMvNKVctp4cnvOhbUMYhljIWvxT0Xn3FpHAdYbhwTMSVeC7S0zd
dztALLxVEChtahG7V5ACrLAdsWdz6mDJ+1tDcgQiRLWQSo0ZnlsG1HoO/7NGOvepWdiBhYWgBCTn
lxFrzkcJziVKsS4Q/pxNbRqq1WorHJVXhkOnM/y6wrcQ5ZpIw31Nph7mXua13glEoLk9/tKgTYbO
VMU/SiVxuLI58qxKW/Umiz3vRhucHldaPT0D3XeWOX0XKqnp3AzKMARGbuDrhjXIo2uih2qiHwaJ
gAA04XKBtWB+NycVdr/iBTfAtJ/krdTtqwwRGGaS+5H9ce03pwYKBUV9wQEQgtlwLZf8JdIRhdIA
E6Ju9YWt+A6OvAgRN25iH5RE3w+lvHacJbDr4Q4XMzSkQZbFv2NuiXl+ULVB0M0pfxSqE4xL0SCI
GnV/cX60hImKvvjEfv4AJkGSH4flh7+wsUGpQUo5yOz0aVnOHZiK3FTwMlOKeKuga9hw/QgANIZF
cjGokJl6I61CyqNLEHn0qDZ8AnKjWAAjZL1xnYmspBY727nU4YRW+blilF3Ya82bA5d4o1A8unDg
3zxy4rMSEGTrYqtlDfdmGy7kziqmYLFt4E9Rv6+SJTA500av5hAQxU2WY/5o5KEbDanvjb15kwrr
okzmt7TAs3lWnDG0ae3aeb24K904/aE2qX4+Dp36exBzf0Ak5wb2kvR+Lr0AcGgdpqs5pyWtWzxp
p6BU6C7JirvENpTzNsOq2SiNZ42A1U9QZm9g4rXYh044DFTdtSpa79Vx6heDZF6g2YUVLtzJQQsW
l6Icdy7nrF9oywxoOv1FPaE9j8VU+qXb7m21vteN7G5mZ0CsKDeTsA+ghH7PevrDED9LTby5A56c
hnbWuCqSzj7wZm1npu6doK29UOMH1V0iZHz0QYw2txh2BQ/AR9Ao3r7Ez2/boAsAjTq7v0B/P3um
+SspjEeDrKeO3j8C25jEcAEG7o+IMh/miXY8CsNW2TyAOHx1uiZ+j7NtwdYLwZXzK49wm5+fp6Wo
biksIn2vn7DInK+Qa0/3ZpU451puAbnuNJ/1u8tth9R0TrBudYdWawjjSsD50diIO6NGlqw7ZX/W
OBW2mCkKhCJXF9+KTYULo/vOlY79xdID1yjjoM76rUXgszGbZNv3zbZO+l9Z6jX+KpqzuDlGF0TK
9ZuZ2t7bGLnZPStfbIDZUJ3VxqeIK/h28ozLwojvcwxQNgrg0qvIrmG5m0sO0ZrkaJhCDswJ888n
xbmawCkaSAknp/5VmV267ZNSZL5wlxuOta1RuldmKvctIf2AaC/tYozlq0o/4PknAs+dtD+Tt6S4
vXp0vIhtIiVW7srvuX5oK/IgQvkBxZ3IvzUfemwPcRp10E41GMRja31uTocJEwBOS5UCw6AN9plm
1MaZZ/5inuNS7oIj9Gk2hIUKe+lA98QtXku4OuFBgbOr12tnuuhsL2jSzPOx70IcJUAhYCE2j4FX
GsPOK+oYrGSaiWmrd9U+w+DF4aTRPCJgtSffopJz8M1iIDsWj4RQW47a4uAAxrN9IRRVPbgRezCo
qyS789SpKC/VLtOVe7No6RLbIIW11We2tc7xtdYxlENbgJC9TgrRP9ZIcXmhU9PZV6QLM2Ury0rv
fswYwZIfWRpxGMhgFCENQ3QU1xHq/x3luRgtLv8DnhqKk8jXluIJbQWdysQssKbnStQ0QOSaCOeY
B8mXaH8bbjMbHLBFFpiDTH+bejMrW/44GznpsmjL/atUwixHmBFiQ4Vu3K1GiUZzmGSy6xKjqbZ5
3tbvtMfiM49OSt+j5dHIoqCxf6+kzZHX92AcdmPV9D/1UqS/vcpIHw3sUZ1NJkZJ9oXs9NMSS+eO
Y4B+CTma9Qt5Fd3wSalM9iYnvf+jVxHu+7IS8XjBi2o4LwqjMH3cV6obPFv5ZsiqzBnLH9qrAnWo
s/iaZCgc0lzmLS7Mbg/XJElCbv6yOOgd7MyNK2oAZLDZzdEHIpdL/CMt+Ro5neCvXiaF5g5tsjQW
Wdfc6xJI6GDbVhirDZtYmU1XgnTG1lMb8azTyNTsTXyMx23SKcjDUfWT11d64swN3gJr1dKal/M2
QQ9FancZ5Q1O9OkrSmw6SuZUBbebuFrSceKnHcHuMFTPIPSJ2hdzXQPz4jZPfEc7D/p+8Gg7MFIQ
0sD/xW+njVSD/iTXyfk0JTGsJwqVdHKnoIul2EDaifnPKZlrQ/OTI6F4d+YUzXCrC1TvWqHnl4sD
5C9I+sLo3s2ptUmcWYbiJ0DwUzrlhum1wB1V2+RzQSoF84LmJsEotYbsVDUD51eFDzneM9GPoi3k
szZXURToo62/lSZpihW6P8PPrQtZBli9qto+VXtX0qNT5Hfd4lzGpFxfsgH3pmujWMSZZ9nRxDnp
AtwVHX4jSK5JpbL7pRBOZWQo770ni2cjn40LLTEmJVQnlfjMbfMGfmsT2R39EPZyB5dYuR/b1Cv9
QZoNGXYNaMimcVLt0R4W596L8IbZ6lox3hYR2udNmWnds57YzUPTLuW9FdmQlsnTE5wZfdzA8++W
VVUZFbRYqHRw7WqBb/2JssrnOodrIpReG+106irHpVt4RlYn8qg/mJMSBTBjhuvFtLsTo3yuWXEr
QqcHK4H2Ph2E4cfKRJHO8xirrXqYlUYbd4Tu9q2X1U8t0oWQFjktnCc72uuNZ9yj9SvOJJm4rVFZ
0Ym6zqciMr3iqIcMamgo16ijffwhWeXWRMYFEt02ye3NmE0kDbFmkBeLlTgnHvtzzcpeNaQoo6j3
6+6xSHdKCi3Poe8dGtJ5u55r3IPkCAln22LlN5Z9osZ6jOOgSMbX5GOimVvBnsd6WW1gfnGdHQ5u
7kXdq9aZ9gvAPORvVVP0pCEHzauxizJnEsNjZsmdx8rBTh1c4u77ctSniUU9C0bfqkeDrknB9eOL
HoQcHZFF1kEfzYZhpm5X6ye9vr4YxcIMdXWFQKtFt+LHUTA6ANhtaQtvGHc/r8oLkN6Upb5/lk+l
XvQ8SKC44oGvskFxfBwF1rMwwLpjbi9s7crh2rcXtjE+2MiJuG5hXGJE+L59P+gXM5VORAS7jovo
jY3w46AIuywaN53l0KUehTJONIpHAD+QjiwnFsVXbxEdFp6ZKEVW7dLHofJUaVtjcJfDpJfLu9Y3
xlXsmt2JGfHVWwT2CuCNpbfqyj6O4oJCt9tFXQ62mRvX9FRidl5g0bcd+rbelgZXSTWmO+f71/hX
jvqhKMoDrQQR9Hyr2dOxVspKxNwqrb0cqFglgBSjmQjT7nP9jWzs6jwDBGNYy1nTg2XI+XEma2qv
1yIvJ3XWGRMlCbmG0WpuXuhtjMV4L1RqlJ22tl19/2u/eEcIaBBjQITkunCskphcp1W9SaIHl2S8
TAFTtu4L4PJKH6jphICzQQL7/ZifdimK3CsVDe0on189bvzA/6+waqrCh4QKW6enOR59GXW5JHvC
uvfE5/jqAdmkVnQzO5TtHk014QqZEnGph8qYAdzV8QiRTShpH0onUe8qOu9+LHOqvXz/jF8sJkT8
4CvpggYDcKzqTExvopvYIXPXF/l5ZKGeqEpuB7V1soH9i6EQukCcA9yzShvXN/AP9QnunIg2hT4d
TK9qQ+GN9EUbsTMcyqrKT2hBvhqLNeu4bPhIUY6VZG4yGy6NvssBG7HmWbdmCqkGySQ8zWfvhM73
i2kCABjODwJ/QEve0SZIDJ+YnTWwCda2HXPRLuDnYmmLewnbJkEcabzvP9oX2xIt1HAZOdBWtOzR
iB3H9KSuO2Ae1WJbmZiyUc017r4f5asNAoAVUkqdnQ99yZFEe1RqZOYaD5YDWnxdmL3XdElRau+T
Wn9U7BE3kZQ2YRSx1a3HYXpOcdd+mUpUiBvdSKeLKEqncEgjxBSkDOMddef5xJf+6l3AvSP6t/7K
X45+ZJdWWJSZynIwEaZhyNfVQT/0w4mt4KtRVrAuL2GVyR6jYWQ8e9PYevMhWlxspFOqJEKLT2mL
v5q1HtAjFIM2TCL3SMudlFofjVG7HGZnUfZ6acrtTEWGaz/ikr8f9/9D9/8L6dc/5nnw0r/8r/eq
T/v56qV8/+//Arr/lo7v3UfoPn/k39B9x/gXrx5F/aofXo98Vrt87/r//i9H/xeBjg1xHwUdwsDV
7O//QvdJkhuolbgnsCZthz/0f0zuFfVfzBqEkn+77GA0o5r6T6j7R6pjgh5YmgbNLCsIxAUv9nET
TWfckuyuV4N0vPPsO+LTyle5U3ItR+/utC3Grt4JFM7R5DcR/xLaEWppdBWtQNaPYxKekEum2Bz0
dG4HGrVZf8aBJvzHZ7j5d+DxT/T+3xvGP+KRfw9jWnQXIPBkERgfh9HgGlIAS9QAWgcZOSM0oj0K
lakLB4xn0uc6f8wLHGz8rjgTCweInzY+HAKFC3p8EA9UPBXnzC6uGoW2dJ9iKOlz/qXGvmtimUOW
PBCT3yHtqP2yZqPmX2GpbNwL7WpyfKcO5XhOggEdjg2hBDdwKoIv+Zvx4tU7i8w1l1ydLWablcH8
Or8KipsyyDBdYk+09SAlde1dVPH9opBtkqHZBE1O2XCfk6Y+cQR8mgd8E3Y90LiQzdmj10PpH4ep
BFGhghBT6aCnxqrmS5iA6znPsvEOcVTm088/wYKwb7//SF9NBS5Sa2sZWy7dNB+HLarGmtGeqwF1
pGmrLhDmKmpJJ05UY93ojqcCnWI8GBdvpt7RATd2+jwJM1poZT+MUALoO66gIV1K0hz1+Gpi+ESH
o92+lNXPrrjSrGsQOJsm27pMf/RfmY+ntXnQfsBScaeb1nvMHelX6rWjn2nOedpiG4VmYokOk3ye
jQcbsK8zPseop/PfY3Vi/Xz5OC7Y/pWIo6+r6ONbo9TlTKWTqUHs+pp9XUOddQr4PPGFnFW/Tms/
hxFv2YXvjFMw1eSR5U1m8V+Zyeq+dndDc12q20ScF8uLlf5REjSlZlA4k992D3Z8UbQd0uRDLsJk
xX5ceWYAwI+i7hTI/BbTt9RTNoRa38+Go5j174p1bUdlL2QSau7RxhCT3J9kbi9BMVo1pbllm07u
FORrTj8aRlYL6bzvhzxOmPwdE90+WF02ae7zR+/SQG2CrthagtjUL730pcBi/iqxzAuJAmxD0Tby
03zY19R7/aExEopczr/Pzv+n5eA6yY9mJ161gIYtxPA899FGhSll47QIygLgOaa/6BdG14blVL3K
GZTw98/71VgEVcbamMpy944e11ScgRIVG4iL7Sk0B8gLjrPF1T3he6un6L7r33b8ZFzmCUCYqEDw
1uX/j11lbox60S0Ggv1xUWfkaOts5YaieNrMRfszdxxsq7rQzdwTS/6LjYXzE8YbxzeHrHV0rtG0
gG6lt3jEDBNLafYIm0Y7PnHGfDEKBzuiYkcj7YbW4+PzmQNABpNnJNWKymogqx1GpjGfmB/H2aZ1
jkJw8zzOMpp0aAf9OEwOB6EyqFMG3ljAEcwh4wywusgxscv07qbIrislt3xlamlk6OWJTfqLs4Hk
2toH53JYs998HH4hMdubNmwLaM18KvWFytQUQGSZQreb57MYGQ0z+MSoX2wGf/tCSDehyeCi/nFU
r0C6YRUwWupqyoFQa4vfeVmopi92hDbGzqJTFgxfjsiuCkaDpmpYfR9HzDWRx3JqliADbIYaEXyY
k0QO1pGlRuNQjrEf5ngnPu4XCxJ2LwBPEgLo31e7pn8ukSairROu2hyU2rXVohiP7dkKqA3/mV3j
xHT9cizq1uu6X7sb1///H8sxMmWi5DljRU2zlRQNQthO9QZJGVoeRTuxBL8ajZFU+vrJ6enH8DZM
/Yq4YIIE+fAwztCATCj7vk5+erNo5onXuC6Bo52G+zLvUadBYt1IPz4aFr6TPqPVpuInpa9DjkN7
hFL8P909dTJbdESxX3Nd9o526iFeZIxpLi8wH83QKn6NY/57XuusXE9PnEyf9k6P3DLXfxNiAbdm
92hipMIzBtk5auCZHH+IaKAvDDGmd9jQzUj+VGqhgGZiv7OTE+n0v3nWD2+TsekCpN2E7gY27qO1
l8xzMxhSXwOM9BVXu4cuK0FCmbIIulr6wOaDctZDAAol0rKuXU0ZH0Rqnlocn1Ykv4PCCK0utPER
mR591WiK7aqTrbraQr7prI6wUc3dHOW7HBEcXqbLcOKtf/nohKMEAoD8LBKaHydSRg28xKVCRREz
RBswOoEU3q0taO8WHg4wTqrfIoQE4QRAdEPx7k81emEv5vzUL1lHOvoIa6cutz8a/mwglx9/iYpR
K50nKVezfBnCtOz7TawrZwgQlJ/Cta7nGM1lQbKZumXxY5qkgg7ePbO85Eoxx+RE0PnpEODCySVx
dQ2hcRsSytGvyeYhXbQMOQq+kz6qvnU39gXAYSHR0856clY2yZ/v19tfNPPHdwCQYO3nX8nnqyPR
x1H12J70InXnQIXpPpR/Ri4IcfxUN++sGeQHdKRE26gKETh09tZbfpb2lZlfqd2vYvw5QBpSfiXe
VYpbD3r72/TaOivkPkYkU+a+g9UOChHrXTcDNPCmiz78HrfEWQsb/VDHP7P5eUz+lO6tzC+n7oSJ
BZrOT9+XSHcN/LCXIXg+rjssik2PSMMbzdq9qZ4p3D4d6212b5D7b9vuWVSOP9rX0fyjLs4jl1vr
Dzc/l80WZ/pAWFet/AmrFrTbrTngdN8/2cOud57cZl9xra13FO1nbyvEzjrAO2vRQBW+UnKQ+TgY
2TcYdLb9oe62Fsj8jG6vC2Z2NdwqMZ0al6N+bjTo7S7JGT1P+d5QQ8cOBvvWgAGWBMbT9IwT9NA/
jsl9UVzp/d4aLhDV2tam/m0lT1P6NEKAUP7EyT18KCPbIiqkvEKrnozC+W7W/HjZQJSpQHjO1k2P
2Q3SLvFQe3sAcKL6IV+zzC/TO+Tm+EGgfKPBX3/AOLVSKVZfEY4XcLrsbbdQ1wxWjWu7sYzzJr51
LVCZ2wrEhCYfnOheDL7rXID6JXxR3MMairYAS51zd1XG78fnToSrPiGhsB6A8hhftQsrQlt+jcFv
mR9ISTbWplTOMu8qm19t7SaJ8m3aH5bxd5n8nqgzQgdsLtVlD+vFKZtNLbPVUnXjGi+qfSkOuQua
iMtYGE3not9rFirhw5T6lXvihP+8YTKnqGJReV1b047JFC6nU0nXEAFpbbgbTYOp2cZZGCvl44g8
ynfZ10+ciZ9OXqqONCUT/ZLSQb9+dKPII61u0Z1z8vIPfjmOJooqEKvf7wTUZr5YLkRmNOGDKOEu
cbQVoLy2BFK4OZDjNR1XZMJt/daIwDJultfO5kv+atof83A3mW+G+d6JbDN2e5fGDl09JF2grd7L
G0phC5A0N1SafZ+Glof2eufoCZS3wHafskHfVkM4jk/JrZFvojvlHJOkJtrUYXLLpcXE8pYw8Ly/
iM+cS9SAib1NzvvL3goA0CGFXRC976zL9krc686mLXx7pq8vQN9V35JSqD1faLv4aiwummFfGltK
MwcDABri7tex/+Gm95UHNOHPso3VsMJlmv6HOmDRN9ziZ3Ts8Ep91Xpslte+3lvReWf5aBnd+Srt
AA5tvfipba+aZK9roWcE03hPRsClHxWO1IS3YDBKOsYCHE+6apOIremedd2z5c/9bbQ81sVDaU4b
k1U2ar/cEnevUp712rKCNvF4fzHdvdlcr+YhPRzBVtyM5Vk97B3jFi3791/8U/jInVHlqCFFidkE
//lx6+8pxzlCmHxvm5YWKx1fEcNxvbHM8yWao+A/H41GT4OeMVLy5AM+joYdsTl2ppyDShro7sni
SaEXG6eLtKACr/r9aJ9vdKR8yUX9dWhhxXpHV4027xCcx/Nqse3G/lyOVRAbmN3Qm3FpDsw8O3em
rStyH+DYvdea1onjZ317RwcrYTKxrEVVC+7E0Q/InKbGv5DnnRaP47xIswBTyO7Eqv1qFHQo5JcJ
lgmZj0ZpVbwqcldMAbL+t1Su1tXeeOoS/sVE4S+nt351dOXLrXHUP241euGNhtnF3KAca1ssreMP
IyLEXsNf2HGXU7iHz4HQOhbJIhPVAImNo7Asw/W4HEYxB21ti32mnMEhPC+47Wx6qwoAdnKMu0lz
YmM/fsi1kZ6M+drATLaUf/r4kC6dd/TYIGQ2Kvnc1LL1VfdSX37Tw6WcmJzHFw+GYhiduJs+Ue+T
71U2IiC38aUOpOYNlxyvTe7Sqia8ByMhkR6djWkboFibt98viuOza60KuDwatYGVtHcs/tCUxdCn
JuowiGanFSVC3FJDOuRUlvQdGaiL4pwY8tM6JLEC2szitkOYzdX/aIIaCfpyd3RIrFuNfTYo7aU6
poEjZ+i5CgJf2lsoVuq7YRAH2hlPtaV//qqYbDEweR2iWy56H78q6Gl0GDlKIQ/gipPNFr4rhE3t
TK6hX7y771/w8czlYVmLHNIkq4ilj4MD0kt2VCgZzrnTdSfriDZjpKA4JW2a3kEd4rq/+urP92N+
+qiADFkoDhIlolyQlx+fsLHHfiGQrQIVqaovkChiOGXVgVD6xG+b4U9e0u/8/Zh/U0P/3Nzg9BD6
kHTgEkD50zpaLDRpKlo9RGVQuzdLuvVyL1SjC7d9cIRxPbQoOhsiRhlv2mrrelgQNwd8Avgvo3Kz
yF95TtfmPkGtqf5KxgcY2Vul3qYqtuzNxVBf8u8z0n3pceWF2d7SFY6UubkZNNTPW6eib2FrQXsl
ti7y9Y/C9N9o0cVSP3z/oJ+mzwrjA0JH4EVmjlLgx5frjrVpzS796HPT3keSjkPRYJrSTPi3W3Zj
nNjNP20M5HCYOWsZBUikeSy4mGQz21NSpgEBAaLWMiaA8Oheb3QaLIs/i4GAtFPTm7Eyb75/0C9H
BrFD1EefHumyjw+6aKmt9agywa/n78mkydCRgInEmCg7TyWKgn/tqqG+eCcG/vyGeWQSgmTMCQ4A
gX0ceECk0xkiS6lSqrtZjQfy5g6XrZnWyqY8dZJ9Kka4vFveq2auuRdyrkerBc1y0Vj9MoHj7ihU
dXCZbZumh+lgSXu+qrtpW9ExeEWhLA7sAm2CS1fp9+/6b2r84+oBiUM9lGwzv4VizMdnNhqHtqT2
f9g7k+W4lWzL/kvNkYbWAZiV1SAQfTBIBhuR4gRGdYCjBxyO7uvfCuWrqqSUJlnWuCYy0828F2SE
w93POXuvPU1rB5F7WRyuzutkeLZwltm2sdIuvqTxudybVvI0GExPmbDKg5uqXVUcWPBLrbdouE69
sZnz97K+MUIbO9CwMtIEHvu2ekyZTAVEQ4v7sD1Q2FOHlvlWY4Vu6nbdZ9u4fWf4QiYpLxN/8hJa
Qx11NDia5LAUn0YcC+HAnbhYOUQRmTcx/+m05y76H8+H+Eq867f/U0YBJPmXTwPfVpCUMaEYdXWF
YierwCv7U0EhsuobCyW7CUmj9tZd4l3qXkGU8NL0L1/Jbxv3dViOjIBGqsNd7dc8PdT0sm8XSgEM
0sZqkeZmCoxVM3zyJz8BtT1vlsTY/nkZ/L7yOYmvmMOfc2H20Y+roECKmfUdkR5Lv6y1xvm5ZDKJ
Epe2iPu3FBeGGPznPiw6dMIcD1eJBI/llPr4uLHSHfyAEfHdxflaP7C3mJ88h+ppkyeX2F/H84a/
Gl+rMmLq4XXrWt8MNH0UtJDIzlfQE8zn5ZQcAIpY5bqM71rvG3/q6UWHd8UcYdsJrK1hX7Hy06p3
3id967OEjMj2aLEeiDuTOHW6TWU/1HiB3D3IFAAStMhZeFFpRhRG/IkJUohIQCIBe9JGCpdZug5b
GjJ0HzaeHfmg06q1r8l8WasQpsTekDtFKyPdFsa+9XYx/oEW8EqUA8iGw3fv3C33/ciUeVU8+S9k
G6BASPNoNvZWtXfBUrk7N/lWBdup2dF7Xm5xSAYDQM5rU8t+FJiIBF6dqAhvG2/bEYlM+km3ysxD
o7a9tavM/bzcNksEF70NdyrZ8Q/deRtWO5Jp8Y/l1dbDSw8d4k1ld05ytD43coWBK72xb6fX8Ud5
Em/2zripvrf0WXKME95dgj10voF4hLkRqsBzPH/tWnz0X2V5wQZBG8C6bwixt6CErnENCryN39Lz
8pcd+rej4bpwbMZToIOuU41fdmijsGa3jIHimwrujQoxLSN12w8OlD5rctLjUmIvkb6drE2muYc/
vyW/XyB/Ph59yXXIgZjmuq7/pfhAFT0Ftrb6tWdWm7ojLZxmJWZ8QmOzgG/LY5Yz5FgZY9JMxgGa
zZ9/gN9eU55PhhWaREBmAc36j8+3+IUz0SUsNUMdyxQPtGj1I5YLuiLV9JeH/bYPcS+n0eNxNpnX
7eiXPSGQqd9fwUBrmMbJXs3xmQ79tkEXvnLm4j3pWQwAA4bVn3/Hn8rhXzYHnotYCJwZ8+hf09rK
XLZdN+IULDMv3uH/vOo3bBvgQObukJaUJ+k5Vw0EWPwxn+5woXsbYyD+hhnpssauNGzqIj0tI32g
Stvfy6UKjtzbQPIsCFO3vTToL8o+xqpUjf/p7o0Im4Y5lRTyUTD51xX8L0sEF7Y9GOHYriEbnPDz
7RnBRXLkzqgV+THTWL+M2V/K+9+u3ddnAi7nSs/BAS3w4zMx9AQqVD2cEd0uu8WbdkLo49DaJwY5
Bttq+Te51e8LEQ0FvWwY0RgRGFd8fOIQ9+SnDEiiaHwAXjC+FFiXglEbt+PcPv15Qfy+Dq+zoJ9T
cbhspFh9fJas60H5sqvXBmfRrjXpxvkTk5EQlxtJQRVu5yPX4mr758f+/qGy9qCbXhVEglan9/Gx
IWxMMVZ1xTVoAKpnqQ1yG5NEPHveFJb5inWg/MvS//1G+DMLj56nBeQaDPcvzY3KU5bXpnm9tqYB
K1NPl3EkC2sFGCU+VLYhacQV4zFvSmS0GtdxRTZpNFj5f7zNhhzN3P2pVcnr/LWO003uiLx1yrWZ
26uJMBg6OXCVXVKg4nb0cWhnd5NI15O3XP78qf++sD4++ZdPPRsXfOtYZdcYwP0piDcDuS6RUJ6/
wbX152f9fph8fNYvr01D/9lnO4Or1F7Zw9T7qXaQQSY4xW6X/sa1M3zdHmPAPz/XZeV83OB4Ltsq
WwFdMhSfH1dWKSsvbHRKEzCxcLPPSkcZiOy/1G//7pPkWk+JwUGBKvKXVzRZvAwnsF0BGLaqSJpi
PTtk9HSJjAIv/ZvY4N8sXUjDV+UlVSqz+V+PpmwG7LLURbXOpuKrFPmPGqLNPFjxeeTkqON2U3On
TgufqKnATJiK/O10/omB/+Vz5Ufw2AAdQtlQNn78XJOOYSWHY7Wuh7cmvbbTKz9lbp9VN3FDXoTZ
DfJUA9lZQXN5d0EfEW0D0AMz5CrvrfEGW28QXR3uG60xr3QZd84gLRvoXhVJGmn1H5+wfGa+fZWg
UHrxsX38gbUDMtlCFrtOM+OuGdrIStxmK7p8XYh5S7sKMpjsrL+cUL8tDGBiLi0hxLi03HHEfHxq
YMQlKhTSF3oB3aNusjdjnKLQ9V8cIp7/Xx4G+xcfAJU8PZqPDyMwyu0HlUI0JGeO0ztnppFbn3XT
7BRz2z+/WL//ZugjQV4j/2UB/iY1Rrdkjt01o2NKui9diw+8CcKdLv01uXjiL1/ev3vYVXHGXRQM
MGOqj79ZDPSwN4ogBUPT7oFU7fCVDUQuwXCcpPjx59/st8OI+Fo8L9f7GOctFpiPD4PSiKjNYrQE
kYGmUyZK7vbBO/Q3YAT+cEWqib/sUtbfnvnLYWSUDGsGSTckiNE+DCLf1Q2xhnmlzVetrA2dC8bY
rbUFlTpFVtrtEyzH4AdNO6qKl2WhOBOT4cKODMBFOX+zgf52L+AzQSxAn4aBEa7jX4rIaSajhXak
XFMFGGuNsfzO7r+0dbwDLkIycp7eB8XYHP78TVy/1g+bDOIeDJHu1dt7rWF/eWqJ2c5JbNz3NS/S
oTCWL1b41/7/zzHq/30KedwWxiOU+vSrrwv5VzVVgPYoIcVSrnOMp5Aua4S9Ke1p4IAXxT/6UvXi
EuaJtZ/hJa51aH0jTOx1dpdTms6IzcelOcD9fGfjbQ4EkdYrYv8eVedkf3kNPh6i//xJA95rwgpw
5KK3/rgyde12IxlWGV1JcXbC8rZvQQ5olWSHhho3dGAZJjdSzO7fZEsfvwmeTBYQvUnuKDACfm+n
p1XiasZBvBNAazMoRYDK5j2xU8V2Bva8M1FFKw9FMfgGiREaKsZ8KnGoeV33lozLpz8vjF+Kw58/
D3xk5+exjnbS++XAnTJj9M0uz9YSG+LagdHoBmsj8btNqMCaJnW9W/rwFeWNuSpz+st/fv7H1/W/
H0/TCBAmnnDyaj9+ETLW5jBkPH5QqBrmeXoyJoWZwLxvIUauFPFQf3nixxfwfz/xGk/B0Nb5rVBr
Ji1mhgq8ClWGQs1b/HvpREsdlGsPC92+HfyDE/veP1fc/zcf/Q/ukv/ynf9uPqqrpC7k9w/mo+u/
8k/zETCTfzB55aAlJJ5j0OFV/Kf5KPD/wRfEFRATjn0N2+b4+G/zkWf/w+KyRBcapvd1zvl/vEeu
9Q8uYozmeL2u91V6gv/rf35Quatf/v6v/pzrSfVx57xCppkMEzd1vR1S4/xyPYt7o752dspz6qZ2
lPhuH5jR1NloDVtyAsazystMOjj423LUnyY2fzhKMscrQooZ2bPPGQF45neR0jO9Ewyb5ogVOH6x
W87Ad6z5tbknPg8TYd6o0YLTRRTiNsNosBwVOXL6vsiIrN7mgObXyu7SAvl0Ee/MNjNH+F+0lAnL
bTrLup9zBzpo7ixCgfc35FOhaEhmXjuWT0r1zXgversqaXa7xcPQD8IElrMUcpNUubr0NKE+5fQr
DOBbJJUR+Jhd6T8E0au9YcSem21yowSsq+G0QhSr4B/Js5V03l6I3O238RTOGlDZJACIdMCNsAWh
kAZ1OPZt8E00RnBjZ9YwRWPhIPKJBz0wlkahuUEuXXB3rYCJnVVR6voatFs7HW4jWNH7ZURWeypT
y1w2HfTK/rUcSYC5TdJQpge782q1pyyx1bc8dOi/pwbIzpWhx+ItAdiLhE4a451VO5K2ZJ368nnx
W+AHiPKbyAZO8xVKodoRfTrtrLIfYX9ktvs0mr3fbgPSwplDFowZ0sQLoiDxiP5bpVN+zZCLAdet
cy9OjO/EVw7zqqjcalpXee8hhgQGVa3kMtowPAScJWJSg44G5aKy5TbpdbysSgen3Y0YxmyQ0ZRa
tM4b5c2TBH1CVDLejhkh+cpYuqHb1mC74/Wk+EkvpSOa+MhNlXjaHF7nHjpzsHHG2n9gJRtwVIuk
7Z9s0GBuuwEDa+hHYkXzeacDX+JoFzBcu3svaJL6tvdKnElESw4NCJ/UKbULeTcpl6TmR1Zjf1sE
jLpfWsetvChoY3RoOJHtYA8kLQ3NfewynP02JHHuHsYwm2ZvGwz51Vo2zk4BacyK9VYYpQcjLZz7
8aHsg/5msYbR/WyxEpyXkYTddDNUXYnCaZh02YqVY5F8u6mG3Hae3VGb+REpeinWYeyTp+sNVVwe
EpTU6b1vlQ7YUSBBxggPs/QQVFaJNb25Thqkq6WZRv3YawD4+7kKQOCFIonBMQ0uDYrRXCZ/H8Yy
z1Zwj+diM3m2VARCVlLuY62aMRqmbIDo7SwdSV5doLnYxBqPIAUQvzkqlUI14VX/WrjZ2fQ7UJkb
g4Qe8Bpcypr0KMxsNEi+bcCIp2vw+VPnA0JEXokxL9fKhfgrJraCVQrvNXwJBzOkI0u7UMJgTqfa
+9L77tixR5C6ZYJo5txOvJXZDl4PPKtuvE9NsKAfiow5DHJaH7mI/TOcH98IaL3Hdr1tShdI+VFq
O69r1AS+KOVKF1PpPYpFBtNumsfOeWvIdyY5nv4cmkBTOeIpBotmogzrBU16JDLF8wA9DNBP5Si5
IVYKtFuw9PFDTNBAgAotdsu9DMzlCvt2y/oU2vDJonT2ZH5sHcMP75N6JqQU2XjzLZlUsDH72TX2
QMKRgOomM7A9VkveQp5y3afSqALenkpm1VZK0wN67CvpvIqgntkYKTnbnZ4x4b+OoUCPlg+m2yLk
bOZXIQ0td+0kzRZ33DwThJs7YHaJ/HFfS2DZeCQtPPo5hPhTnJf6Rk0qO88OJiQ8VnypXQa5nuVE
RDX39MGixUU+jsGIBFLswyKH+rVNkuUWslq1ssI2PHmFO9ypECIwr39u3rmlXJj/qamOZCUnEWmC
8yA4NDXDSGl8TqA6fM5V6xyktKD/1QV1/X4cRfDNLHPyPmr+3ZU5o/NyQ1UdxWgNh6AhfDWwGiZJ
SwjETZVD8gm4bQInvbDEPp6RjcppyS+jNZbfMaktr7ElnavG1Z2brTbqyTsQEjxhCmIRO3eqtZsm
ctMpcVfzPKJgLHXnnd0srb8Ae6aBOIFpjrRqk7Mtp3x+JPClPAsr4ZqPwrwhZjVj4s5LYM5nys38
SsWSQ9AfgpFeBF1AQnbPsQE16070Uj/WdPSKQz0qk/+U5zzA5E23sT3OSPfx8m2Cqimr3VyXNsYa
A3aruRRPea75SJBaPplJb5GUHJcmyw/88bTKaDkTmtgZ6hktemcjC5JZ/zK3Y/4p8YZrKsYUm1Ec
FtInIddtzm1jzZ/Lam4Po5+3d4kZsC8kCLfLxEofpr4wjoXUyU1b2+w/7lCfWnjH8aPrDsZpTmDD
ojvkA0m8To4RxW5xGGPLVjuyCUDu5+DCT+bsGJ/NvOputHbD+/gKlFNFH5zHMZ0BpBZIHRUmqdJi
TQa9HxPeDhz8FChz4TdQCn8KCEvRzcY5WIw0skfPPgm3f1RuZ7PIbIJ1yzmwyOdSAThKDrENZG2T
tYzvawRL/k0gKJUZPe8F0Nel81X2mI8ZZkvSkA+uY0Da1V2mVrUZB6+JnorP8MkFYAeXtaNqeSTf
KflsLsqBSLaMtzbxn6eYXm9U0p86uAUHyOgn8hj4SEskcgUg9bZZ0BYtNLd72Y0rsqr8B7Es2oW0
2Q7r0YeTrzptbmNfs2/k7pS9u9AYmRzW6GPNsjNCyMaaFVqY4aNZL9mdiSZ91U5OcCJ0ud3ras52
Zb/kz9JgBh+XsdjmPkpoGLcsS21b73EGj3AM7fYxxno0gvzPw1c7yegKpwkYHzvLD23O7cmFcLYO
aye8jds0eE/E/D0vUHETm+df+sR1d9qS+tSUtrVPyTq5wGjJH2LppdGCyIjYLdsAaOPU5W0h25R8
jOIe18m84ibroNunOo65TFHYDtVRV364J1e3OrEZG+Qyz+kOwYy5neeEnO44nU8ZBJNqlZVtcArr
VO4nf/CflIVNOzeVuJnc0ofvGpcvdh5XRygjMdslyrt6ye/dymo2TQlfVtSu+5IsPQ1Bs0zw4+i2
jRikPdX1cjtPLmkE2eIU1ERBdRYhV9JeLztURQUlofvZ64evaTxfQzjwMuDjzfbKYnzXdngdKAq/
9kNPbHtHzLTkWAVkmBXst9hvVOPwkqXtseiledP03VaHDtTMZZQH5StkXTK79Z2y37cGUctLENNi
88f6xtXVsuIDhMhltW0i71kTTr31pBMWOz8muuu+zvLu1tVx8h0/WfbmoHF48Eu/3aga3fEg0vkm
i6fGWCGSnCY2u8BnxE0mwbdqsbpPrVu0O9wPIR++eQ9RO+E3pviEPmtEFTvNuq/crQiWFGi8bAAN
0icmQcCPyios35zFGQWY7liPkezd7D4J4vQ6d3D7S8Od8IakAu9Ug/Ddclgn26xbuo3XklASGWk6
BFGTduHJoY97qMKxJg1cPHPvze57kPecXrpI9/BtuQYqFManstH2xu6H+gx3HqxlxoqNHANA1Spu
B+e27yfQ6BNozaT2qygZ0x+GIfrd4licOwn5JY99ptIm8gbDeNfoYE9xofRt59Q+XoYFBjjn6xL5
Iq+/pqAm6QOgkC9aBuYs64BE8QD/wQyXrpotzCl9GlMOKcDNk2/fKvBXEFizdNVPSX2G6ylQooX9
DjNt8t1OqQEkQHPkbDZuZYeqZZc2XMuoh7gVeuW0StKC/zXV6XZMZXBSTS5fBoVRLovDeAvesDpP
vHMdXNA1HmSU5KkRoyWfFckJEPoJmPemterBPLYFhcXKYOr4lgwtnFY716fZZY9BnWp/Dgp7OJiq
4uwQVblObL/6kfbmbY7vdys4WM5lVfT48Lv5ZLuQrINWTSeonnd04K2HxtPkWxa5T/bYEryKVD1D
pw8wKOtwIVQzJXI1MGPkg9VNzdXrkDhVsQVcVu3qsKswnMTuYwqIbQcWf3i03PZV53hOFpubvVZd
hhYP62wz/exRdNVapZOzotbqHpIkK/bM2sjhUTnFQpGp27YtAz4kUFbrLsSWMk5hdbA9gdQsCYej
atCJ93E5veqxf2vDtDh5uRTHNCkFL3n1uZ8kMSvlYl5xpKJYBc64wPCfcPX1ztJsMzEEN/1UWqdU
yod+sDApNHUsDhZUUCLO7cc8DJqnSiLUTBo3f2X7fat8r90lEly7K7jbGFawbttujARTsq0W6p0F
Nu8xuC4bemz1w1w3PoIyPuvOiSvg3XF+b4VlepVJl6jNYXVxGehwDzePWG4DlOjufPT6EkxYd61/
afv+AC5rYtucUmIbfBWZM7aLclDWShsc40xfXwfuw2DI2cCwJHnZqSKmft8T3YP4ZJo3iiBISg5C
DiOGlfEtbOyhiKwyi7fB4ukjvEaag90C4LmYaU2stI97wuuTd9OfmnNAUNqhUmLcOEXYPlLlYyDi
mnFd1mNJaQS+ekrni5NhAEroxD72NbzShSSUU28qGLixU2lS3mC+FnH3rIw0fA/12FxkTZ1IhUqJ
HC5gPILZMz73BoK0rGDwp8w+fWz8OI+mstCPrpq/KjfEd2U3+UAroa31qpaCBlcy4jhqOjO/K7o6
v/B/mh6KpfH3bK7ZYUnL6plid/iMQsS8j+PWO+Vu42wqIynvVCqy41xzCSkIilizO5Q7VV0lSgyc
TyAaX1zqgpewlulbYBc50hbL3/BqYhHjiNkkAojJ4izupa71U231F6vLXUbF2XQCXdu+gwdfjhwz
em+ZjftZ6qraFFCG75Khnj41vCwvzYAWnIQEbnVpqvWJy8GntrasDXra4gzCNr3pqKPfRcqFIKDH
nBRGex58d9jVs0hOYplq7FwU2lWQ5kekq/OGaLZLCesXQHGfb6fSnrcJFLStIpvqlQoF5ttgCVgP
yul2PfvwsTGD+dynwMnCHhC5Z7N3JsqM5ETERtinp0kY7k0fd8lBE/ITIVQP1mQ16XVDuMIaKOHt
YKl4k/rLc+NU7aavEptdinaC7Po7Nuzx+9IJuOoW7M+dTJzg4EByjBpovCswtNbBh/kNF/jqC3KH
T3BKy41FECipMtjesxhuugx0uyPqqH6C53bJnJ5BcWUnB3vmjpx2Cg0SE+utbOwQ9XxsnUOra3GF
UdfDFdb3ne9jX80yT1KigWcDt98hKeuTtjsEuih2c+jc+rV3fWUbXmOY6q0ZJ3vsuPDx+CZWdjaI
fdbJbr/4ubMuWpw5Op2qA+e5PtWTmi9L6MtLHOTdqTUWak/L6bhopN6RX746lqoJUKwReBTP9pPX
KGcTmvoordwnL9DUT2FPcE9AkPnTolT5YJoT4tc8jZFykv095swUYF22a1nFxslwbeVjwRJkvSJJ
vSPsZdh1fvOtIwnnFBvVvLG8xl/ZlLvfc+YctOBrIpvAVIRHQL9jv5Jc2ghmTxN8S3YItJiy1l3U
yG1Tu692sDTvyJrw+QV0Gtf0bdRuzkR733VNdsu2Owyrys8Negz4kPd+khebhMbnF9NfyDOaDI/Q
CmI4fOJz1kKS27SCVzgcTS7REQCybG3OIowoXatjYSr9UmZI6hzuIfcqxbNVkPGxY2Ibf+JIJhcP
OcR75sRqEy8jUm+Qd9zl6+yEzp1cCBPWjCEDkgUCp2LOrEnB4AZMwehVxQ1ZTsPJHYW5o5tlRYte
jCMRIOdmdocNc5z4LkQNCWJIVhjdkmL57onclJEEXbtXy+SuW518ppeS4H7MBsQndOwQ8RMvJydp
ZSudam+TqW5e4zF/79LGugnGUG7hUVND16DXNlighx107Op1zqz5bDY639udiXAva/t7b6rkGUgt
b+pEtsVSzdUWQLnLvdkb3mY3ncOVVfvYGvtgvpv8xX4BoT9uK1Jkn1xJmbgixaM7Fz5wJzJpvLt2
duYdB4i9svRQfhOFQ9ZcX5bEC6kl/1wFxvSAZO5b7NvLTTkt43VYdR1SIa8j2ie5psXNzcYOUGle
y/uz6NoAMzIyYAPC4EYkBnbOaYQdR0QSxsrMMYwLPVP6YLYYL142y8d0oOdD19nbmb273PYpmeRR
VkLWaISzgIZKzMvYLcCe8SE+pHqZbsJcoKz0HdR7LWrkJhyY6RpJ7m/7itMwzMYmEtTtiDOHkAyu
mpCZLBNvXX/Vf2Z4umxMXREReg4nn+1A6BCAU6lPh3hNd17vcsLWni2Zc3okjmPYq/jqOu90Gl8E
KUwbnBIL3sLw2ubMGXVzJjlG8K022P+uvV16EzR0xMGMtZuC3aTrOmsiliKG8ID8PMvbiImjizb8
1O5VMMkrxIc2HCiPYmcnlLWLXfaHJEsTiqO029glXu/t7A/qiyixAnEN1da7QdjYk5hJhVtx0ozP
qaKcdW1oQmKeilNrmdz8vAa8Oamt3KJbQfMnnphPrcqyyaKknd/HpLBvNWjeM2NxbpTERD0G2iw2
YLSL77XRD99Mabn8GL71lsie/Dg6zBdXNOENITIGeUdzZ+0CkXqfsM6kUZa6DoEF/nCesik5CGHQ
HtcuDWPLVAYS28XZZTrttokS3aqq1SUorsHKrE7qVG9aOaLGFRrbb6WIZdRILh0AlKsXNUyE/igN
2qudggj99U2OdCMqHYlapHG+5Vk27rnafg+kvjEy1UR0jb4Gnb7Fr58Xq8XvrPvFaeAZCgtZeD4u
2zRDCkoKV76m62wfQR11EFINoB8GKYpY7AWRXgWtheCTO7GhTxyu3FmaiyvrY3NlXqeFcbEbn35Z
Vz0NeDCrefqSJMZnVTvcnJbF+wy//FuSkvE0F4HFDSRrtrZrl3ez1YyQcPjEuUZgZaWZKYGy9o+G
CmO8z3VQRGOc2+fRgEFm1D0lr8ipq1AT/ujBUL6gAN/bHpumcGiLp5qmzlCmMjJqSSReXjmdj5fb
ep9btgsKc2/Htv04EYkcOaLL1jTTzkvfcg80lWkcJpVfJCoCKp8+YCWbr12VTJ/aFIVpZ6KypmGe
RqKj09EZi7wnya25STwvPovAEZvWch/ooT+3iWVtG8N49lDb3sZBe/ZGIC68TwgBAEjdG1lwqoU5
3dK2CVhp1KKTHs65r4qvvcuGqP1m2vgZHQUvqSiDyOE4kF+A0G9Giu1O44B5tigfgiwP3ixr4mKF
3HNT1bU6TPmk3pzBxpIc29jgWy9hxqmqRyeHu77MuTqYXTtuXYq9fbyA3Y1BZ2wZmYT3IrGKk/DL
mBiw3L9DBDauuWGpB9PTKJGabHyoXV7KcSGpD5x//ynO8hzoxFK8jPl1kyUnMo9KSDWHEVEXSU0y
wToGDR4gqm2rvTmX2QpT3bgjq2VeVjoZEoKv3LfAosEK0ZkH9gXNBqsyvihaAhfhG916LFnAOqSN
VpuNuk/cckE2PmfnIPbGp8QKjZ2GMXWrYkfSRZuFszUWQsTYz9N90obZ/RikelP2TbfPKI+fGETV
u4aG3bF3fLm/CilXDNAgE1g0g+M6vxkFuvQpoCPt1gsif7OMb7piXI6aAMljxa/1fQn8Hwxv0lVW
QPZfMWlKadAi0Z+IrHuY6pR9LdNia8gxfi7nik5t1iq+g7ToI2vpxicfRgykB8MLT6pwemqJgTdh
mC0wfo3Ffhy73nkoPLJnVDxCVSiXDH7NZJkIDgfhrNysEdztjG5lM6w5MwSj6VJWwW2Re3ayaaQS
UVKrz37v1BcOkoRghoDQzIBTZeNOdJHMYaLNrbR/bxLc4K5EQG0XJyH+WxACVafoxZn61rXzR3xy
8b2HA/lEQwIPRFj3JeLhWt7S100xGmj5RBRrv+0Kf2ETM2S+cYJ22Pia7vrKIR9YDv2jjovyrpYh
IfKTxf1IWTF37WIacB94dDfLmTShIZtrslnhHpFlWJ+HpvH2uU3CZMKc6hwMZXUf9oH7bhNrSVQM
Vt6HzJX4wnvicvxqJKUT8c0NUxeQ3YHG4JCH6Rdj1u9V3ub9ynbS7hONqYwIKpKe7q5Ks7Vnq+HY
NByF2Oc8ZnIk2gI3LAlaXJpwjXLaWXc28UkFzd9VYRER3sUDSZIJN6F90NqXurHGr21ZjbfzEBp0
z7rX0KYYWZle29J2V1+W1B8PlHdYH1IuSX5YXFrB3Lfx6jPyaeuw5P5wz1IHokexOk8bm5TA8TLw
IJo3HTmYcrOgQg3XNDRsI+fwA590YahcPmQkLlxVN67zRGEv3JuqrMXLnPkEh0REXFQY4jg2rehK
L4B9ZC99/7XsNR0Vwx6ZwQTE5Q7bxSe/8LVqdcVMdu5cbMWyaCiw3A6Rsael/dUq85AhbW/Hw707
WNwL09h+6NzA7tbI2SCGTLUFJmDyBpJ4Qun1BDGqasxIwtA0k0bbeVBwPeutMvr6ue444elUYrea
prm6ZxJXbWsUM0diLtzkIAmX7qN0UmJez2RuvGnXKMMVs3X+XmmAl5w9Ynf9ol90nwA8WIzgSHdM
X9gy6S9YKISwBtoAMs22eDRmlX71vfAyNIv/ZWY4tLHT0cIOFtx3LCQS9CTZeYpZBwkPwhl5CeL5
xqoX/DaVpZwnw7YrtSV9oz80RefqG6+I6+915Y4X84o43w5UbOOBoBnv0uWJ+yrT0TEPOmuyS0YB
m9P0GfGLCQR6wWYJ6+HWHYd0OZo0mMKn3A06ujope8O74xp5H406VmoDWxrGEGF+4T37L+VrMTl8
iOih6eyI3s2bW4Xqj45UVupHv108sc3Q+A7Paag644ACMUm/9gam/nVhsHrIXpspUVT9wx7IHNkL
l88V5/NwN8yJ3OEToXljDar6TDjftBV5nlFF916x8xDVQD8ZtawZuZPkaMbG8CSF4W35wGz8dma3
ztORnl9hf3NHNvTrlugRaral7kOSaECN8SgVDlM/6i9cefNocbrrlFkVa3fMe+hZKQRCL++2iune
rl5Gc1+17nKuid2LOptMQ3Nw5h8hB8FjaYcdwj4KlmcEQe4l51L91RSL+7SMY/BitnG9CQ3pCwSe
THLjyiVtyxblsWFe/bX2mn47Z1fBogA2tZtbRrWM3r1yxYCtvQEtFtD1aun8rgJazWd/GJ1vg2rL
/dAynMr/i70z2ZEb2bLtrxRqzlskjS1QeAOnd+HRKvrQhJAUEcbW2BuN/Pq3PG8VnlI3kcKdv1Ei
U6lg0J00O3bO3mvPw4unJxZT0Z38pqtRNNVD9zga8phM1RrQM1gTh+FcXs2u+0au8DfZDs0lZlLn
0yr88SIrI323pBl9nlxS7bJC27CNKDZdYnh3LqaTk53q6NApXtlZU/XWPEVJ1OvmC4Iq95hZQXPd
ScMjTG62s60RWWwDB9mCS2VwDUneuahD56Uymfu1Q3/7vQh4fkqryR6NJvIv7r342EK723SK+F3t
LekxXIvyMSz1esFs5oGym+jupQrnA5oEvuJ8ja7JemSKNekluhS5iI48/SHReKMNvZORZNRMwUuj
FrbZXIlmO1kteXZEEkW7vGuihCXKvkE1IzY9M9qXqB3KR9ln5tp2DaFL51a4CMQTK5L7iBw5O+H2
xf23jJxZXSJQmRkKVXLSwdqpXdhY2bk9vRLf+FTG08kmDOjBqia4Inq9Tzv73ZzTB0n3o+ng0G09
KSysHNFIwy7T3NkRLpFuV1oUCe8upmz0yJjFS70BBHM50BYFAhpGx8EOsouyIuB70wjYPyuLV2JY
dJ/LOSVULGx+oJJkyWBxxKlJYM19PjrkMXq0apZQhHtJ3Px0Lm3OL11Z3XQNYoAgyHCAS6InOIFR
7MuZbMmuz7LrHsD8jsYS+WySVGjkMUB+o94kctQMdxePsU7tD0deL/fIqNpP6nMRX/Eg3k7uGt0v
pDHssnb4IvHOfCnFND1nFfGWY2OcKEGO1BMBatzrse2a76ZbxQNJ1vPGErHzqNWoP9EpmM8ubsJj
bRXuecR374mpu2zt1FxZLq9ZLN176Tp3WF/8pzwmx53pAuWfqOC5x99lgzc2crv2Mud3yA/K6ttb
RlHd1vLRn5B8CedmXt17Eij7O1OZH0uZfdOhoOlWubE6rlX5iNO+2eOp6+7oW+p53/YUF6BJrmS0
MvT12iC9jI2Z2k1HAPL+3IXdWCT9gcat+2PvKrj1OhyYBhtmAbDKED54ggpENNllKYvXKMsyEmbh
1j6XTUXn2Sv9Rx6NhX3bKyEp4YMuJStGpzt+Jb2GVxP6MZp+vruP1OrtUL9g8yeLnNTzWji8T6hh
dy6n8muyCsQdAdCHaIRVtwh7xpasre1KhfZQNBo2ToziJJv5u1GWzhCoKD+cafS+GWYGx0AM1Fck
CbsARVT7IK0ye2BUND/69Ogv8iFd7vtRUyF0Ja4C32uKeaNz5b40jBKORRW/2kManMI09i574nk3
VimzD6pl+rFkPJVOwiakGK40s5+9N15dNZsU2qa6irSXHsayv2gc3tkrfH3lrbHkOlyhwgn2Mm+W
cj/kutyoMi8SizkrllPIdXpYuweelvRtHDFekBqfidt+CkbaecioqRbPNI+J4fExXt3wwiFQe1Na
XnC0AnjHrSjGqyDIp/y5HpfsZK+y2oZR7x9KkkB3A6C4azGO/bVyNJ68nnHLQlqkrZxTGZYZsC9k
PRKXbOmR5svAtPC22iVJ+bQiPm32TEjUEY/XelW5BcpXB3ap3o9rIPK3wqabnbFmmXw+jCp3RiBs
5HXhzUDdtJkXrMlfAi3d8ToYOv8xbFDlbb0MejTfEoca+9mbozT64oSLFFdWwKZ4zBju6nwX13bJ
jbpjvJhTI41vPc4i96PrqUR1dOnVIoWxYlVuRDJbVo/fx8X1rFu0ZJX8wih3nmH9ed74Y/FiXSID
yy2rfl2tLi36DRZGheCJHmdhk/zZK/ih3+LWdsrPzJqtdMfQlzlsVa5Hnwr2NPndWm+WlraGp7t6
G1jDeqNcswJ3KfAI0lx+oB+z6oRI+fqSKPXlxuadP2bR0GcXS1pjPMamUm1MjNXW6epwn04+ObA5
ntvJ9tKH0XWPKpjpKaLD8Z3yqmBU/kkvqf8aEtH8zbf8KqR5RhDiVhWL+aBDsbyv7eycRjsOvmlH
jOFprpu2uiNFWsZ7ZenCO5mm45nD4uO+t3lmYdyPIcShjGJkk46IOdPSsg+1Py+fQcZxyXheynK9
1D0pv6mO/Z1hfPRHVq+zHyPORLWc2qPPXmJ2ddOjl9YT44b70U7dz8gEmqDFkuMPSYckzuF5T2lR
IMTEl+7RZvvit6sZLyUc0mBKGEr4y62ft2QCjnUBweUqM3Puvk6dU5VWYpzS5O+IPjO6aW5Q9JN+
tMqgqW5r7dgSUZxYwqm7a1drsQjyrTyCHGEtdlN4M+YmLE9Qj8p4L9s5p8QmD366J3bPRkvfDraP
3RydiKTln00pqrhdmJHot8BrfAl7d4i2YzuZYRuG6XxDS3seYGmrul3uM9GPSZDKrwwS9Jtq1rDY
zjJFWSBiukgLydEpg+Zdg6dEvrA4VuXLMHD4AqQ1VMfYLH29HTk2NsdZxw59BWWR87qxCUNkzzwz
p8adjppe3xZz1ZePaIjEWGxIKgV98p//8V//57//vyj7P+ku//FR/FP6/C+i7Mtv67cyG8Zv6k+y
7PNf+qcsG/G1cDDmRrZPbtfZz/G/smwv+AdbEQ5aL+B85IRnF8j/yrL9fwBgRnyNjj/wMVfw4/4n
E8Kz/+EDL4Ljhe0IbCuotF902H+nyz6Lrv+f0QQgWIyOH8My9RTabAyPf3YNKIJzp3FEJt1QENK5
MGn54bRnoUxLrO0lWlb/HA6a/y6R6Rcx+D+ve/7lz8FfjEvO7qqfbNIc1wjcTu11P8B33jCkTPd0
/tqjO1fBb4wivxi1/rhUDMgGpNbZUf6Hc/GnS9UEeq7TaC973c7hCbk0MYrruHfXlRmS+z8vwp+E
7z8L3f9sivjnB4oBjdUSigd6Y77tn29s7kA1FqNZiOTUEdMsR261jQKmi8d8T6r8nEg8U+fRwcNP
j93dP7+zny/8F7cJUx5Hn40rmzSm8yf+023mM6GqRYNWuYlCAq1IK/2cgnpBzbo6uwF6zPHfvx4C
L1eAJIrOvrs/X6+vlgAwJuG+dVadRSeFVaDBZfv6EvSRjveUNePvDNJ/tvycP9yY55XACh7Ys5fh
l2sOwRgU0ez3UClAvBeByjdR40SHv7+zX69CSgtjitClJsVH6P2KCbN6zwReH857n2beLmrHjNTx
IviNP/fXN4CrYI6HWu+A5rb/JQeA1CdLsVebvWa0vCaiMvlL0ZJsSdd+tS/+/pb+6mIQCVDSApTD
tfbLUzlmTouIShK6kbb5IcgMgs413Ivcffv7C/3FZ0e/48yOx8AG4O2Xp5BCUqk8rM3eisPbsvX7
Q5fF5jeP3l9eBFwz65bPS/ZrpAxPdBhFw2j2yKF/CK80l5JW0W+Wjb/6yDxyNf0z6oP4tl9YHyJL
q0BG3AnBl/rQroSRunFzVck82P/9Z3Z+an9ag3H6g1HgEeA54BzEkvjnNylwlzmiMKsuYYBufgfb
+eWHE8933llsPwJsBa71V4rHnOl1cWr0LUgkwOaAE0r7exEUiEaauhqQQY5MmAijTwt/o9tGt89N
ZaXm/u/v8Zd95vxruDAwcf8I7vBfwS0IyyJO/OV+tOdyfY3wJUabLHdhi6J9hmIcqkx8NbrNfmcL
/+V7/OPKLPuugKsdBuRv/fnT9Vc8E/06VfuUnuNhwXxPHypakp6H6/Hfv0mWDXb5MKK58ysVgyAf
JVRsl3vEluGTJYf+B2vadKFTDywHc9b7km75b8D7f/XJnl/pgHUYNpx33pB+WvfTwrXzUPfVvskd
ZD7gE8A0x2V7oYLR9Fih3fM5XTfi49+8WdbfABqHDeeEnFD/F+Nn6hLWWNptvWdmwFQxCMm4zpR6
G6q5O8w0m+8U0vWXv7/oL28+NnKi5Fwb0zrgSMw85z//6Wa9Ga+sip163y0OpG5SiJHVzjnD0L+/
zr88NOfrUGVBNuHNp9T683WyPI1neon13p5keu2X2rtrQYd9yeTS/Obt//X7w6gHsxD7MvPkc3jV
eV//+ZYy4vhKOTkXuD7Gr/lv0DAu/lN+wE/LCzIurMosxrjGsS2H8flef7qAwH6UQyUnznvMwGjY
y6pOTNnsfDtXVlVzaNftiBLsfLwMm8KFPgBWZNqwwCJQnB0ZZEzvLEpC4fnWE8iMPN6YQsav3uh7
SEiygfk/GniGojryQdTVfo/pYW268K1BWnWqGPVIBmnGfDirGJztJHT+3CoOmwDKVc3UEIx1MpS9
OGGhGPzrymXC8EWSPY5Si47nobaC+SWUIXMjdFbZvWJA8loOiPdSs3g3TjH6P8LFD99tTXo63Es6
8OEwhm956ctxU9mCxC96AX5/Vh3GBv+IXL2kpSeXb4OxWY6oggZI3dI76xOwSz7wEqc3qEjXAU9M
NCLIVqX6QuSpqBOttBcng9Dywh+ZbO7gOOTD1nPS0hyDnJY3TZ84fKz0gNjYRB02Fd+RfPycEaCN
KV5Q4GGxtXwX2eK+ZrjXIT4rp642MQSkJfGk250KlvZllzqjz0ERKhtoSiVhzzIBUq+MxfAV4/9g
xhUGCO6pK8WlxKMoyYjx1/SYjoEUiJLIU0jAIdAvQXlAC6j0O+Qn1DlNDyE6HB7TsuJ1zSMHwf6S
mRUyml2KxC+DwhxT/oAJaTzGh0qsZyg1pd1FeIaLbDv0DOV+rvAdYWZZOYQzxtuLpRfjhVW21XWb
W6m4K3s53y0Vg8NklmUzXjGPUrQ8zDxBiF8wKx69aHLe1zxohp1QqnpD8i6+uk4+jzTporlOJM9g
uB21ygb6sbQ1t10qHYA0pqrq69KvMRKOTA26jYyEbvZBNop7jYkt33ugCD5jXdCOrtJIYZ2ifnxL
w7xxL8JGtgVTKRtWu1cx6hYueAUwcaZ+o+hzxKFx8mLY141lDcdKet2cLDPyzg153vyGRsz9jvab
QP5KWT6hO16WYi8nouTFuGb+rikDhHN901n2zsp916BB6qYfpNwzaJ67RavEICm4bAM3C/etM50b
hNNk04CiDYCyapjaJE0nIt3noXOImgvIF9/0XUs0g5xbUtFNGMy3K0IjlbiBWL7SJGbY7MJJYqaV
qnG4KtNlbA/gGgpYWYZmjc1wfCCGxh8ayDptXe9FJccUGyumtg35O4P8Yk34xVBdee7p3I/AtEqV
epmaPsYa0kxOh0/Ir56cNMazYanBVqfUoQm3WSd4wzjBC6iQoYhnlhSRhcsh7XJaYNm8MgO2phi3
TzYOXSyR7EsS46Un/HrnDaHUyeK1sk1We5Tf+17PPlyvyvf2uW9cN+kqMWcHWAyjeoy9syZUtyWq
Em/VKelyY+TM24xhLvIbBimvsyISM/FFNr043dr7TzPqxOc8l5gJSkLo3y0msi6tJUZaFwOZxUDg
I9MMDA3y4WS6EPpoMTTBG+JvMt0lWjeZNGHQv1SsbzTgrGF+z1NfYUvxqwAZU17Sl2rPiJnz4B5J
Szghy9hHSHZePCr/K9XZgBx9FHTRro3xfaPQsaW3n+26GRMVdNWhXxaCLvxzi3PDD0X+F7fZ9Dlr
hFGJk+flTer6dbtn3Ll+tGRz+OizJoyLTu2QgdAoHoF2EEQch+FIjz/Omnsd5pK/XKUxU/emzN3L
MoBxtWnqMGdQ6QX4isa2MebQBhkzD0TXlt6ZMgc4pdaVNSpAT0Cucxu2Naq2pTvWSCBRSHKarjYp
nBRMavDVL8b5j0dtqLt9461jcyHLSbtbpA2emzimURPgnTpl7JZ56V1AQ+uHLk12PSJEY12xC2Cj
HcqqIcktbxTsUqP/MdmBFZ5FQTz5OY7leMeQk+SFitYB0DfMoPz3ReXZeWYnmMzMU4AnO0eFsXHY
B4Kjw5zAP2ADdoAw0H8/h7czuSWomvWIgTuP4mAhAkGpvsHu65M4UCn12vZ+v6uKmufcnxhE5H6s
rpGX599rT7xzVsC5Eqb2bT3DDFX53B4Ejd9sQ6avR7+1uxcNyw+6fJuEPUqX9u2PJguclBQHU8ih
lk+2HOJrWqy4cZF5QRlfct0S8T5MaBVrfUpF4VxNlGMsDM1u8uNvynJvmaDGO1XjxLHODsamgV5l
je/+NKwPuDU+3SjcZ7Z7FHn0UDGJ35eL/br0GJPt8pVuKYR/957RUMPkHr4mrsjiWoQrzczVf/Ii
xOcrcYrkYXRXuCWWS5zx1rHJebUWdjkyTCy1QdCLedpmtFuGWDFcTLi67q96HfbPjA1w6Jb1nR9i
jYzIe2fg2zdJi/wkWfzGTRCRFGgs1XCiI426USFHa9flwunr7DarQ03OYbsyhchY+JKh6FW/RTIV
bVXUdB+ic9r3YKgnsyuivnnsbd2d6nDB4FpzuqNVXS0HlAbWdvZj/8ewNi55GTbP2qaTnfuw5ul4
zyCAOjaPl8fc6VMiH1oaXgU3cpj0bB+cWBW3HiOTZ29wvsYl0hfRpPrW8AbJhP5K/ipbCRfNUVF1
ywxbWtRTc43cexy99y6oaZA49ZTaj308ZB7G0zKIn2a9fEt9cZEu/n0wjQxk9Pi0Wihgssx9GCOb
ZMfBuPeqLZEukuDXXQRahPdhPovPSQ8B3g257GxaxJi7bSaq7EoMhpopARjInLXv7f57SilbJIPL
2CqJSoO5c9WIH/xSqDRR/AO3XDq7XxHl21eNaxWolIAsHrtw4G3ATXp3BlFuw2XsbhgWie9Faq3z
81gvsyCnCGk+ypuG0NDW7paP1R3MaTHrR+OH066ZrfEa91+81QxOX5Ba5u9VvvgfAzbWbdcQWY56
uXk2TuB9MRHtkPMrwuPGUGg+aWYEismscN9aW08X8ezZn5HMv+LLEV/cVaiHZVyOlEfVzrEc69M6
G46bOO2SpXRes6jrXzAS6qSZxhOWa2wc5SwnlimMpjdzqS7w12LKxtr7BZMn+qZo8hQVSlwfYXB/
atPYyMaZvKemcHflGK67ISyGbTtZa7uZZnd5hCXBCE4JuRMesoa8w3FiO9nyUXh+dBcxUtg4dudy
YUfdI0Q/xvZ6G1krvpkycsJT5zc9Hpw0CD6GbFFso42FLqhlnP5tTitmo6Jv5h1Vqb0J+hoNRUAA
1TxjBc1dsUf/G7Lq5+6umOtqt6Q96XxRuJYXNsVclhjftCcS7Xhlndbsu7PdRE8BoNop9fuE8YX7
nVlNkMSZeU6noHxomwHcoWzj5dTZMwKx1JY7M6fqjYgs53GMI9TlBYLwpTTBXTEp8ajCNL+3CxcS
AEd5BBxM4TWJS7F1m5/pDJtm5KHCW1Veeexpm7A/Oz8GNzv0wpu3wTpNG7MIlhR/5JVDoe6fKRmX
pTXVu0iD+eCeMzwCSBfzCpmOLMYyiYcQ4SBDMqy29YTUTg7DLUVgn/h1PcDL9YFkpXVArnglziy6
qfLvCq/Wz147YAMTcEaRqQRVdkjbzrzlgGs20aKRnQPNxImwrq68pZu7xgkimDpE/6B7osmbhVVj
jNbTzLe0z2KHgRhFILnBjJH2o6YKBL9RkfPCnD3D1YRNbd2F9ZxxDpmli0CJghzR1+T/wKMMk66u
00hciIDtFHUkK6bc6E7PV6KOiEctzNRQsTgK4DDPEvmZXUP9EZVseXljOY8eeDo8OhS2xBxleFJL
tHpzEoH4qPdr3nn8vNp3Fyi/a9dk3MNUBMV4O7Hq98iNAmXDmeimiy4YSh6FqEf5PWJ1+tLZXnsb
DdZH29o+TKHO2YkBHjHQDGsvcObya8jxKabG+SApY6oPXeWG95Kqbtfkg307e8XbJMj/6015Czug
S4KcKVySU5YBWoyI75jzgMNmH7XmwDpUTNsCZXq8kRMFF9HMsXlby8k7E3+FOpiZAbhhk62SpWfi
qqOWfbzj/KoYzW6xuLHQBjQ8sCKHFypzrtVavEhLetj0UoKmmNkFFD8nGFrhdWh38kpbCrW8lUXq
4GGmTurqrGpNhaDJ3JMskgct2M0qz4e7Fk/CFarJcsfL494hdoiCHSCaztv3Nr5MDNH8uTcEN75x
WhQX/VGT+QBLW9prMuVS3nGiavGV9sOG9kx3tMgxxPQxY1cvauulR7B0EOHi/Oicenn2RZlxKnE5
HfkWdlGE9culYH0KAYZE7Z5P4JlZA/l8QhL8slFMOIAgANlDsxwJX2xk5cUcIFsfI+PkhwfRdwj6
G7+Rh6DA4VVEP9xVxhccXa49tRBxZKozmkM1KM7C3HoBmzM+5Y6lbxixE8VVDwpTcCnQbJrvOAzq
29bx69u+a8w7T9YznbaeNdPJmk3YhtmVBiFxqjtxiOxM3zMduQgxGeUJOdB8tpOc7QtHyQWSQ/OW
yfm8b9qAYwi6Y4bhOCs0cNpLCEpX+7KQUXwUEsWNx6KIFK12XygekMVWk7I2fUA3fZNZo2x3RZ9W
8yHGsP8Y1QFJZLzY8qZiTs0TS2X/lZ0x46Jju41YS6mkagqMULfoTuWtsVV6EeHRep3bDjB2YUb1
ZFWNfZaCM+5GeZU+yNTTV0OEB9eO8UoHu9bJzVUm/GkX6NJ6ctRiGyzdaZQnuq6RWcPN8/j3B8yh
aIrmSn9bBueJDpO3l1gXNkuKm8IX0Odzxfib8Ccknlgsr9B1dJTomogb1YSmY8Ibsf8Etf1ojd38
kWvQKrJuXwZ/mq0EMB3CXxuCDtcPBX+JmuOjjXsWdpGVy3Dd16Y1T3bfV++Z36Z7+sDqTYa99zLK
WORbgb1nhyQq+h6aJd2pPkARtVlHG1w5pTC2Pm13fMOqtm8RhVcDQQnNR1DIHDe+tK6RlUf1CdGG
9aWrzmcH7U7LG/j5mmqcIuIGLQOWMfpqqt7VSMafUBUMHCuo7r7CjPC2BTrlD3foyusujZbn2df2
g0BPsZloGEGl8Uf8e0FD6Og2cht9sC0H4fVaqOi2R2Z4DjkRl2mGNmafZWtPdK5yMfRM0cQfFStS
IoWEOYkRDFN88nFgxBlQ46LrG7DxEboXdOTR2dElfj/X7D0f1SZecg2nBc3X+DxFklLfgEQ8DUMY
vHho+nMAsvhgWLGjqd8Nk+3zfUqj1FYDSboOTT/KPQ9INRMBU9fXyDBIW2jdUZVJ30z5t0lQURJM
3zd36RJBVRSV6+DqwZdZYJhfFigPzmr/yAcW9W1s2gAt7UwbZQNVo34siIakCG1twgOMsud1C5fI
kjtWD+nswi4a7mdTVH3iQv5RSdhqkNgkcaKPxIM68vGPKCT8IcRy3hlSFjZRWdlnjo8uBuo76q9t
h+TrQEsBN5IYCrzRVRi2nylz4hkCUF21iaTfdN0wjL0qloVjcFGErOqRXvRdLNbSge4/OHeWhmy0
8eMp03iteo4S1HJmvIqNBJejmECvCb1eToVuweEkgy70qKvyHAGQIpxLel2w7mFFX19p2GjcV/Mw
XlV84/gKU8KT9giTfD5X7ctbbP3LemiMzRdcWyajcu9jhCUIvTNGH5PCXlyFFdNEBJlT4g0Ljwmv
lmBV8RapLuZ6Qpu9FrRhqB4d/6qZ6z6mD4UEWrJVkbLIJ9tuPZZagzMxrCD6l1VoXXbVEha7sB/R
qfZZ0z9W1RCYDWBMOlWhqeLv+MABRE1ezsGD1h82KiHw0GEACNpbu7DZNMGKsCIFIm7wMeZ0K7al
H3mYAmJdfwVC07GAGo2FmyxT/xNsl/9KfKmsNnCUCmvnVL4O0YA1SDSFgCbjxT2ySW8Q3W24hhgw
SmeS3/mJwWeTuZSaKRDBN+Q50ecgDFgRu1ZmL6yaRPaCJNUFyyqsjU2/DIGHYpuB4GbJUR3ummCm
Zyttmm/JkJa4EOMpFK9LXmKOaAPLhnDWqZ4acbGCYgvHkL5DaU/LlT92znhugtHdSNtV6h2dLX1L
bBoaTSuKTb0lht7C/t4DriKQtTbRtqcq4rVXVsdRbQAXdKGmTvp0/CrvS1YGubggbRV0tdSZgtBa
2EWymq6d8DNaZXgXQuDFC09zq9oVZM5Em7jLeRNoxQX2phLB8pVQVv+Je44fSCYtKbFcxKGJybFO
n9Skua2I35GNM2xL7xJAXGnIRRm9VxsLQrwZOca+6pEqY7em4Nu3rpmCh6hA88MBFGlFgqlvXG6l
KgAAV7E7Ped2byEPw5LrfV8iBBQ3EUT55ZqqF6dFUefth3FgpyTtqhEpzkin8UhDJ6BtyXkiwuZG
6wvb6JDZwyFtOvdycbTgEo3jXtQFllLxSZVq4Vy2cW8SpxOkJnS6O1kGssov48EZa/ZMEhDmZmfr
IcUFp33GiOMRHl+JWWv1w8aSR/BZlWKBaqtmIau4yZq7iM0Yvzxtd07TLaa3xLVVV20rhjrBbolB
OOF6jlB9KEFtv1U2pudt29tC771mqOsXW6h+3DRoFCEflJ0m4i02VbplZDgQBU5fr93MlR3Baiu7
iYqbxZo7Hx2b4NMCFtFp0Bx/E40p7NwKR1eVXkJ+WvCIdJU0r7rtSFN2xzIiallx1NyiF6RD7Vpz
ke1qa9Wg3fu07eOt5+ngkIlZNC+QSWbqj5yjNY9/odyLTNhN9tb7cwaVyHOmate1Ttt8Yx+ZxOUZ
C/auHQl6Z8HHilluthi60BJGwCAwnzaJaalqD2UwRBCG+lLIF3oHfXpTThGkJtMssUGcZnfW1ufc
Y21MyRyfNoGW3UfpDa11CPtI+ZgdahG/FcjQ2mPZOaDAFt9TwPS4o+wUqGJ6KQraI4nlhR5QKrbF
fIuNaqwvrWVZxUnXKSws9K58I7fAC3ifI4n7gt6V7z0Kvz2D8crKfCCEtu9br8fFr3NS064w45sX
d+lH73LWk50fUseo+MoraNywqGXhCRSVCXc4tkOdDDoOgrupbOQ9fd+c5RjXiWXt7RaiGntlJGOe
qQngkszwwJJLiWTmNVWWLa88X3vTnUdPoTwEYWotibA8Hye0CpZvwh8iQkxEawe0zFAI7DyQRJ/F
TCREvaG3EYNFitguNpgBA9SpPCf2aerTLsQhBKuK7b+kxJ6dgGm4PRYgAxC9R6QaSZErKBLS1MeW
V/IMZ6xbdZzDDtOBE+U4JTTAki/5bIT5mivZpjvZOrbZoutQDaRHM4ps08HvIsyzDkX17oJFWCh0
FhHv6GUi2LXrDOAhYkuAiczPs4dopXzaRs6yLhwkZogdmeja7AN9kcB90IjhAR8nYbUe5llCd8sm
3ISgjx5WuTjNoVEBcMgRe+JwcNc6HJMO0AGmzMaGo7/6pFxdIBQtiTB04w7R/bpi97ZXcVd7rfdQ
ERFUnm1503uM+9m5xGqKKWspOuuuFVgzkr6ugwf8wMs3Hxc4iLdslZ/CVhpIENJt6z6NouDeUqXD
XxuHOH5bhEjNHe3U+WEBHxWc2ijo1svYC1t51Fj1pqvJyrxyX412Ex/IBZsatpVqnYtdXxVkYHdl
Xj0YGWoHpMRClLB2++w5PreEOEyP4CyKdHqnR8YJfO0BwxxMT4NkDyLMUTdpNkmO8jxpmrT41av3
eHN9yHg83bfrkPY31GEQUOoh6tWha1VUHnIwAfMVhmt2eLRC/lsucovIR8lRdufAVraJvw1n3smu
SH9QugDSaNhc4dZUcjlFfZ/pPQS47EF2MTtzrGzqR2uEeVp2ltdskZoDM1KdLJ+6ocizg3HXniJl
si26viqr6OY4tdmVaNveW9h+CwwoIEoJ1nA/b8Acglu4ZE0tye6RFVMRm1btyIvuiL0PbObThouQ
baMx9kEktKsS+961NaEHzH6di3Ip4CX7UwvlPnBKRkob/vdaH9u14lcNWhmu/pVQBUU/Bt3Q3KL0
xaeLIrjI9mGOv+RBTU5FvDSxPMw/lpRsFjit/YqlQ8lX7JJn6wiUPHcT86jqy0bVHLNDOhDepnR9
sp47evBVkg9+8TU2eMC2fafirzWZkNbOLkeYYWRT2Tx/USbqipcuzecb6QQLNXAMJv9yLEd6bL63
Bh/+amOJb/j3Ypva/TRelyPOamCTogPakIX1acS0RpFlC/Mdq2txySCvZIY2lPZlXXgtr/xsujc7
aEIO0Jq+NWXhnD05QCfVDbBvxjwl28mBr4TpTcpDG+wcOod4NpF0H3MCaRjlp42/JFm3ElMy1XUo
r3puhOpaIGDGhKrRCzNOAGaJUlvUB2CkCH8LYDjjwWhI6mDEHLr+s91ygh7YE2foOw1i4blmAszs
gzY73R76KIw4MS6DuVqfmqzq7FNceNF88sCMmQtstFSHssGcS46TRRbyQF5pcTrPvxF9FrRHcXvQ
7TN2qNejPdTVustGu2X05M0gf7TK7eNczerDHlzUjBlyzpUyKSvOPs7WpGy9BQpkX1Ih9+1irlLO
z1islolvTMPzJLk4N6SIYZauwn3D7HbgTe0owDGJLeWuquLYSljk7NcUF9nKAqJWeaoZdX9fYmnK
/8vemSzHzWRX+FUcvYcCSCAxLLypuTiT4rxBSKQIJGYgMb+Rn8Mv5g+S7Rapv6X49x3ucHSEWipU
Aci8ee8539mW4JhoaOl2qb/owuRbVVmudY7bySQhnd45tSh77w3sh8Jf5UBx3Y0x1Ytp0bNjqHdw
6Ap2/8oerrK+4ok0IV9YT8xqxW3TsR3Z+OuCgztLP11rvGQGO9ZMdGWbpHl701DhMDcLc+PbPJEe
fEi5pGNW1OKeoiSVm4xtPd+MJBbdOaWY0g2/9XIgnVMWh8lSBDW2+I2nrZ8KPF/diPVrk6nRyo90
6Uuahb6lYn1Ied6QjZvptEo0TaQtoo4eioWZte4qz3COf1aeJxjxu4UY1Ea5EqrAPLgy+7Lo/ttr
WZvqLFScRM46G8P0erbR06xqA8gk7LNJPhc4g1sSrO06PBIhyQihpobs4QaU0v0skybAzYTvZ5sJ
R9/4KaQCmjl4aGmDVVZDBuBM2uRQu8NtapnTsI/NVsqTxnD88GCgDgwOXT1wiZQ3+LepnuZ+13GA
no6eNQ/VZQpGkouOOMmTjZ1PI7D+waDMC9HUwz3p8mqLH8Si5TpJv1zPUeGdYQNvvL2HT7N+rurU
FC70ODoS28ShofOIJEA/j9iOujW/IwP7xCOxdzt3tXeehonzEtVRcjtz90ZYEJMAKyQxiiHI0J53
MWXRXK4Cdyrp6PodQVP4XPJur6Dw2scy5YTPZF/SAdra04AnkALb+1r7DpTbtsoibzWCOyJrJUvK
L5HhoLYtUPwE6ymrumSPzSCvT0Rm0BafMe3IkzmKHfM5tGJcVUYsO4nTxQ8h/DnVVOt7bxY0ic8Q
GJPM6FRhHt17cU4lsgqGCIzmKoG764CIzDl/WULlw2k8T3hLe8gF3a7z3Fofq7EU/cm4ZFpiEsfn
fHDZ0/ocoY0jvoWw/KrNENtpBf03s5KjbmnHrYXvJy92NjAgJU1FIlUeXdgGA8Xaa0pkZYPxJ2PU
CM9OetfdrGb52YMul60mt8Gjz1gg/dYjkbAZR3AOO0mXT2sbA4iGDujBNEM91AdUKl21p5nVLIbb
2XPXSsrhpBkb0d0Moh+fGP3FYEscO4Sb3Pc1LXwzdt50mhrGBa9UdqfH3ryLpTs8e62SpOpxfN7A
1qi+ImZKstVge5DSBinz696mHti4Tk2WsvTmKt54Fe2JVRgyOgP5aY1vMCvCCN+t6ekjMGAxbIuR
ufh5wnmd/2GZwV9lsuE8U4bRbyglU9czWp0UTshtSEznZc4fgUjwXw1OfUivG99mFqXUGDOKaOoO
uykGKAUdqc/cs8mDVbErUYU158gjiQhDKwaPixhqeqP2qHqxQxCtozXxyJr1r07neoeeL+n2UG2c
bFvR9X+E3imQKFnfua2DHSVw8YRdUFN7LMP4uSPvYEYRLBKOYGx0Kq7H4AzVtmttIijl1oGiOXyk
0aCpClLDAkGFoPDVlbnBvHRwS47GTWhu7TTXauci6/qiQRhPV/E0UTgbRmHiDA4HWU+HLMAIearj
Mm23nt8uxkC3KRmSTn0enU1CYNzNHA8D85yFDh37oSrx8VSKxCend24Cw2Rom2PEPuXuJwGEx4h9
G5dk+6pSXTTr0qKmXY11MUPqgWmWIx0F+7vGOUblrnqq8PWc1TlXTTVHC2vmPp0mjkXdC2MJ123d
8beP8dwncm8UDDNxPnYVDF1zdtce+kOffz7NrI2VgFRbYZWuvbXRgMOiNvLrsyEOjHpj+ln84nt6
zCmnu/TB0xNVfpPpsGVIzVRznTSJOIfYabxE/Gh3aCPkvAqdNHuzHNQyO0juNOqGUXLLIF1MF3Fc
BOISCS59aC5L7VWLvW6FIkCrlZCGezX2VICwI8rhuaMdIdY+ldMNPPpMQqXya0y7pS1AUzJuJS2V
A89VHxUuTEtvvucxRhczJBgf10Y01tGqZjRLAwGb1q3jNLhdNfNfn6W9HThiuyVplQEOa76Vv5Q0
GaLBVe2a/WPI6b9cGfjQ9DIv1Zdx37Uj+jCAFdjtsnqnXGd6IapAXnt2aj/VEj/bKjFCip+AHutl
Oo8VJLuo+EJH0zumQzdOD33syy+QFaJvHj3QAvt865wRbNGZmyrLxI05ell8WVS1Qeuw4+UC0FbJ
F8PJoaI1PpZcRgq5+yLzqTSumsBugapaqKEI1gzdNz9P3Hxt2DlRzSikEEHNfUkZNgl17o6KRr1m
aQg4QBpWeNKpLq2fXVh1NNPDBIRYVKXTsEpKzeQ8T0M9AFRtJ4bHpGx4l2Maso1HmmtchTIMwA6X
aAjOGJx488ZKtdFvKrDFvKv4/1Lq+Eqe+6l0TBQqQDVWqIopMnCpqjfBK9yvWAFtvUEl0wL1cQGR
HJtSuNxjrWjP5JHT+xsnm0zQcK3Tr6uczta5xLKOp6AgNk0kHla4JAEJMAWxuCpzy3wLrLQNWFAn
vKsi0gRcO87MSjCP85vM0/TOQMTcY7rL9CvbWYeawsDCsGqdYZi3rZytArlBmzS3HYYDcEpaRvZr
42RJfTYvHeg3pRJTvdR+DaEEREzarFunJLg1ywP1lfEo+djd0JXjsYyogFde1iO+irGznS89GnIf
uyE5rxE/AbNJzFLdic6NqQ50LOe9V8WRACfg9d1W0Z+bH/gXJ3dXmCPHnLD06HoyGIE2OQ8FspyS
OBL0Kl2b7wqs9HJjZFk75YDX9eQc+B70AntZ+SUMUm+k869DWvq5jDhqrAQodBt7Y8D/rbQTJtHW
aGJeCPp7zN+Y2sTdWpr07pEphO4DxuhcPgU+TKgziOc4a+ee/BMvQeezkrIgZwvnX6CgiqK++qxF
0Z7qsPdSDO+FQ8u4grJ0MDuQTAfGfng7TXybhDbwnKUXECKMxZYbIFx13Jl+B0nz+G0nGZkZRX8R
G7vapg7lpJaIKF4PE/3pBWtHKy1cZREF33MNPWY+9EFkNve9WZXikgoHH1bCTpa/JJCXy5O8sWRz
buB/jeHCZapkAmqlJWQhTmalPwNO6iPmm2lGGLjPmd0/y+uSa0aoVxZnRuS3tFKknsCw9iEEknPc
1cgGKZV8zDSVaxrmZgiIgfNXNoVfhxSWOB82yVRCXVBQI3EQr/t2mJSkijCKEpGFyy17iR2Cik8q
e9YarDNA/2EVNWPxQi1CpkMzyuSpHhN8Bh0O0eYw8oDc5j1SkU3LCIqOPc7jL+ZcRNmVhTLG2w6I
dfLTwID7iCJuGOj+u84YXU/l0AyPEOTN7nwqRNkd0PsR8FEMM9glIr5KU+yn1JSPSRTZb5qnOMfh
L8NxE5UiW4aSfQu6w0cWSQQ9+2HDYmXU2U3Fq5isBaraYTPOJK+cmWzaDzy+Y7MPGbJ8y0gSCE8t
DZhhC5W3oPWbceA7hoS/ooOQiQuizEFSA6zWcTDmOpwyv+QkJDgbYG0e9nsE0LHJJmIy9Ceznf1D
9TwnF+T4hCBbCfB8QMiG8M1OUsbhZKGr6BCK3Kcta3B32TtAnHyVXQ7pwcrnCj92Hrsw6WogHicF
U28/WuNs8/RhFpU0qIDxwHvXqFJy2hKzY7+E9H0hzSeOQ0Ivqrx8RSuDKKaQJCtUsGaRSiSkGaqu
apOYaLx2Dkjux1jZSBSSHDHArk4b+Fv0wKv+RGZBAVUY7Ey5a2mV5CeRxVyEuAy+zqYCYsVmb6TJ
QHrmpAMadF2ioAeNU0BEhZwMyIIthoFTZIWVuY5nrLP48PDerkvRMbpso2YI9mGAvOrJsEYqGM4/
U3MQU27Gp4izC7GJp9qDp66JINgyX/LnLWpHPL/2RMdzlccc1C87s3VteM+VaSL0aht9Tngrukhu
tZmcjmJoIbYjkWWZwec5fOZtSK1bWBzLgDIzGpNiYzauQ1FV7pllhKZz2TdzjQ/VZzM71kYDK9xl
R4cMOvs4oeQpmo2e9yYucrt4DN0mqk/JYiSl2q0BDlxXIpwUJzmbHlApKiN/0HqmT4/+PdJfDKBd
xhVxAqW+b0oEomeBSCbMi0E1VlB7S0f5r6qZmRGtIPD1rkU9ltOmFoMzMu8biqK41kNpdQ9dZHui
wP7hGOhy5tBr563lpKl+cmkrUuQxtPdtoFCCVMbVTJHD0z9Ylvc4oDpxKQIBIusN0WdVd8vzv/Bl
YeQFS+5MMIr8Ag5Dke37KUMQZMTdBKdY0n7sYb8ZTXNMoA1HJ9BTUHNMVdXQo2CODz5R+aV68KwM
EB3wJ6O/nttmQr5Sh2lsXc6D1Q0oRPTcPZVtaonzylQ+pNlZAflZ5OKo5KlhI2bAWZrM7XRaRm6U
pqdOGelCXPYBQGMish0DZAvEvzjdV05uZBd02ZryjJGlVA+uh4zmVBE/MV0OhACYmyIPymDZ+sRZ
Ppuw3LTWwVG5BXMelyYpIkTwkvZa+QtYOAsZHCqqOJQgDWJFXA2oBVcmp6KXrK3QDZISA2k2oPd7
GnQOh2ASbdrqtDM5YBnegdIw8lAwSaQBcCbGOHLGfThQrVafg0TRejomXQI49cAgROTNF5/kOd7I
NEO1OJ36lYU1YF6CH657wLZQE1CfZl5739NrsRkR5WlCAFCuS05/O5Y212xPnLFfmN7D2NImYwOT
TrSxrVk5GRAnEVvIHtSks22fTy5C0KoKA8rYuJboATS++prVUzAPZDeOGtdAhRvnk96U4xwzh4zb
PgrUdjBt7d6EYRgDZmDE6dv6iEBMjleQR022ip5rCz7broL30TBYmTeRV0f0RbMCANkwaH/flnZy
X6cdY2BlRqBB7Tl/U7hiupVMBvmNbQ2WB+wh/8Gbi/AZpgR/VCErvk06ciZHE+rcYYGGPVtNLR8K
wHOPsS5i0iRkrpNy18SUBqu+lWO2xUlk4WJRZQ1vlen2D3fpv/34/8Ap+ZOX6xc//vkX2ooveNm+
FRQZ0/H1P3/8jR9mfNf+JE3M7t7iWsYWuSQb/8hIky5xZ1JgxrTdAGPpTxlphmV+YtrAtBP3Mf//
Zzc+aNhPHGKkCFDBOtLEYfl37Pjfzej/NGvho8bK9x0S4Ag+CMPze7PWnNBbSVOPOpGpy4nB0ObO
rZMm3hQdpLe5hfelde1ukrrFXd0S4fFlMAfvjZPcdPzpd/sLQ/l7J/v3S2GksXwrwiihEXzwjRXB
BLAVW8BasMbB6kCK6BmKOqiClM4RPW6vU4aEL/WIv+H3H/3ey47D23ZJv/aYQTumh/b3g/3OrSNj
0PZc0lCP7/3W4thcACsZ/R07m/2HD3vvKfz+YSi/uXFOwAdDZHj/k1dT40oDCyrENnqyU9x9sStG
jL//Rn/9IT6cB74WhvkPH4IztIkyaVQbJFDW0Vh2rNmz7c+//5T3Zl++ise/z51CjSDIgfwYPl9p
Ss6CWhuhUnktoaiuxqi+Dbz5W2TNTymZoH6fX2VNsP395zqLifbnx5YP9rFjEi7omBby8OXPf/IY
lm7QGNgr8HTI0gjWXa0o1dLBrx9Aki8jUzGPUN1L84sdzvP5aJTBLb4PdIQ4U8N8AyORcQ1NNJoW
9eDfIRMO0IvkwfiAubMif0sY+AuM3GIslteidzaBi6vNR8l722qff62Jcc53PVi5JnVTOtvFtASy
SE8gfZwzsRJCM2MuG0N4DEvQErJDNIwybPiCcs3Q2LgvEvu+4SeLDnaDGHpltZ0HrgwzHQVxpQtU
zy5Dtb/7AHKjFy9tQPohPtrva8LPPx4UZSNF7M68WKfnBmTnLdu794dP+eWd8mwec3z5Nu9zEHx8
pwDZ0LRrafwPZltvgpZG4wxVbM3+bO76WRTr3z8T732ty7Nou7xUIBQ8Flws0e8fCZdThwTF3G4s
j3QSA6E4HaXa2URVwigoLeXGmtDb/P5D/+JLugjtWb2lj6tefjDtB0HsQRwJsTyl3ZVuqvTQwm6h
ERxcIRTP/vAVf3mpl21EmmAVsNezdXyw7s48HH1j+d3GixOEw82AszXgmPv772Qta8O7lysAJ8K9
Yw3meEYez/tfsrUqwZHECXCwpMUzY3Uh8b5UaQBBTPm3fl+dGV3jRhtoeGm+5oSy9DocbFrCE96t
O/XyUtFg9n98/X/XGP9YXg7oR/8C+XPz3/9VdV/JnOq+/cdr9x/rJZb153pj+ds/yg3L/8Tm5VpA
WcAwmLYU/1duWNYny/E8K2ArAE0AAuj/2T/2J14Y7ji0BizbAnX8/7N/DPnJdAiTIvSY/ZFaIfg7
xYbnvbeG+yZrNv59YB38k67r2h+2eIHwDRwWkfMw3dGQ49I+B6hr22ewCevirG84mdJA16QrDEhl
x5NRjM1j7HRKr7GUU7sGneHDEIUUC7sq7DowtrPMTKTopQuIkhELtmtki5/JBgH/OKIgQRGjJ3UP
qXYI1lmUExdTChy1G9Tu4RtNL7PZTczTbzXBlAh+Y687B7AcMgc0meIfqLWlvaf1OPVAlluPSblH
zsdmZFR8XysvyI+Yo6zpwfeaejqxJgbOWDQ5sJEUbTkHYZUZrQs5kgZQJQZCayQX4bPTKvoQQ9zR
RsAPu2g45gaELEegqF+NMqc9FRdSnWPalkSQMjJoVjP6HIPdxEi/5rxrz6bbEzAx2hJVf9L4wf1M
gPojMy62w4hUlAv6QVW48oPMeivbNuT04+HvWWNidY/DOODUKFWZXcVQbcqtXcHbXyPnFECJHaOc
ttFgteZKlYqFW86EBalkbOhQWGpyNq5dG8RFtinOP6VcE4W8BMOGybHcosdoyo1lZYa7ZbLU+Xuz
6po9A/T2GaAgGIDALbwrl97BRdG5glRtPRM9N3ZNgCheDymNMTBNBgfQLPnSoH68Kd0I8aZWrcue
m+Fm2yAmtc+Q9c3d0lqPnDUqRZomFiNVtMwFhl+MEl6d70XtQsmvfTdJbsamb92bOa8HdVCc+PUR
XZlXHXWX1Io6UxBlGuGsnmERZ5a5zYMGITyoR1S7GpRpgyQQq8WaQKqx2kuXiLgth7LZ2BtSme0Z
p1diIZSbgHOIXbcaN5bbmD66cQJjTjQauUeaokby1Z8Sobcx11GDIwwIxhOWi+WlJp8JS0hi14iw
Ryfy10VNcbrNFsUqEQG22Z1NCZOUNSmaJDbW45JdUVfMMg+k/JbTziOYGyUFnkfLR0ZPeUtcHDP7
HR0s9C9UOzohuXAwHlRew7WJlScdDA0I6s9UZVvejepq3d1JpofxZqzaaXhC5IZmJ6bLqG4zI6Zl
nhYhbuXB6/NTpVrRX4CgC4bLpg3a4VgPo/Z36H9QNvddaoePeD5S543rNsp9MCmCIRgUgxdGE2Ep
SBCirK7l0GOXj4hNoblUk6S7JdRUkr4TgyE4WuSNIpQsic7Y0EirswvZ5J5/mRXNTH5XMRr2iU3s
bbAh89i09jHj/DdPFu1AXwyawtaUOX0xM020TckDB3NX925Me0kOmHBGuzWTfUCwGwzeOR+b84jY
gEWLh1yJyMSIlQsxditey6SgKZ9TObVXATm35robEU/t0ELQsm/DCSpxDRYP57/OzPZI9IQbb6ti
+VOxaO4PUGtqBPkZzZDDYDa6vCCsI/YOI4tFfIS6l1WHDDqlZKhi5OEJuq7e3zODBGudaIku2uuw
joLrtXLUmjZ8002pyaWlqZwp57OTdGhXKuWMcqPHicSHIOVyuPv8pcLT/kk4Fn29iUmVeSKPuXnD
eCjfMNlhJCropD+Yw/LpucYFsTHivplWo4leglcsb0CLo/cA+qhM/rR3BctNzPCQO+HUwRYLBSIv
Bx3ipZCthW4H//YFZCDztaLfXx/yKa0wqIQJM+hy8NQ3S9TeRTrxu66YjZYPsVs2b8xHzfCgmRS+
TSTsvCXCoiJO6fzLhdoNBZShcvngW9oXTCB1+RqWgscnkxUvacGEhsBrVLXwDWdJsAsm3ycCvRk2
xQQ2TGveX5q9BHskmBvlTOCxaROlSvlOU3yFJL5RxwZ1Qrej/TLeD6YT12dWrtLbqi3puAEGG4xj
34BhRmxTcthCcWM/cuBePMuRKCUwyQYzE9mFRVeedbTvxYpglw6rATYPesJm3t/llm9/UwNWHTTY
3YRnXtck7474RwFdduZtjIL3SIiIZBhPamFwcIigOu8p3l4bvB0IIZCmkW5mtbogMC4Zpw2RziVn
Dztrz0TpEt5rBVNe7GLyRS+YhQmL6dBk35ZRBkq+twGWMqumHlw7tKfO8ipU0LLtfLpuIAA5+1Yt
SGOP5iVr0TQS92iNtl2ckiUdp6tsNMVtzceTS50XMt6RnChOEbD2A66zAHVwR14Salkjn29xLWlS
Ukb3ITGUiEFPNt5JBI62JWy4jx/TwrJZzDgVPRNQJLjfI2LMVYX8Z8J/sCBNXbvNbmezSaF41z6h
e03SPLW2H50PAbZXwBJhelGjxnqo2nx4KDJDPBomJl6G4SK/6tCqRGs0aBbbTU2uwBajU19vGb7l
d1ZbJ3g1LdDB68bPQVakoREfmyQpa2MPYMGEq+/gBckodmtINX0lJqIZ5lxajIwSVEII9r1XERYl
oYWD21/3XqFvq0RC1acASlFSoYcDg+MP/iVFQNsggot7pn5FzfZGDDRz/8y0YIVbAiJoN5LSscpH
1dzA5yfLlzl0sYnd0Wdjtm0Gu0EPLo4gvTJMeK48kmVa5OgPzlA0L1mx3EqncRTMA5c2Q9SieV/3
pRpvPEhnX0U0qTt0DUpR46uaQ/BIFvqWoZ+w9whby4uSdL5zSCAxRmTqfbKza9k8+0Bgv86dzG5F
VMpTi6TD+zLIunTjjFn5yjEYf22eKcRw8B3oLwv+4XrnElVogHuRzkPNOlxvfALUuMmuZR3KBiPC
uvMFuhCxbBzrxOr1C/ozTWjuWAbAbwtYOshffNc5QHusp23rQidYeWY7fjaINRBYmHKaHYaT9FfL
ud3Z8jxF36Ts0MdmUx8/FdGA3N7wTHS5OKtTCsFp8tVGti5jq8704xfd5yWaRxRmiHxGk0c/KhmY
I8NIU/rMIzp+q3eSdk18lk5wIc+ouVAs5ydlhTyFoKhq9jcWU7itVVehcwhBq1yVVSuGXVbzyqLL
ZjtdmYUkZG52i+FJAfI47RJhD6sGrP3IXB5s2B7xEgJ6A07SuEvznqRQO4xqbyebDHCSjZT4HJRB
me4shOo3yFg8XNlpGl7lTCwYQyFsZJ5VQjKmClF4Mdlro0fDYITYMABkAGImKEqQYXA5I6PJOwq/
4bKgLOhXOm2n84CGlUNwhM08TYTEfiDxqUES1T2TkZ2u4JAgHJhAEFTNUHxRWVfnR6ezh3rTYxAg
q5sm53MVjs59UiadsTFjxtOrhF8U1xi+920QF2W2yaMsHdYa6TauCiZq35K2Gy7ypMM2l7lqusH6
oRGKBUW7mmDzPnqlZvugv5aLNWkGCFcomqlTlSuwLI7o4EqQTG5+1WhDvfgOk3LLT/CuaWoGh9wV
c6mzIzOptmMoYw39HO/rKU6t5jqCYEc+ag54eYWq0XTWmV271xFMiCcx9T1FF7D4VyYhXkA4Qz+j
1o3LOyA2g7PBFM8Q02Q2x7AkbKrXVHl4NSii2IQCEkYgKmcRdHyEjpDElJ9Oz9gXlhxppvLQOOBn
hVvG9/lN1LGtrSLTZBLA8SS9AFDsEqBsxjXaHzfGaeRPcEXWIXHYL9UoUQZEsuwf21rbTOoTq3oZ
EFMxcqjx2qwaDO/ztmGDQ7FOvky70rXvx+tpJKp7HTYwNle+NI2H0mlD90ZLHX9tgrx/BkceXfnt
lM7XEvrFQmcZBhcSfskd7cygo1yXbXE9BQiREZoWFaGFZoN3WwKKPmtUST8GXYV5AtuqT3H0jQyD
O3tusOoRbnNtu6aEzRQtZAdrGJIXVY3mt1hMGeLdgOwQJK/ReNbi0QcOlQ6LRG6yh/OW9kS2I2xC
f07cSb2owuJQMmHHvXerpnsYraT+irzPMFagYFijukYQoNy1yCGQ2M3roGCroAvYpw/JXHAgMpBo
JOuOQvXaQR91Adnff8pTd9TrBaxI7FTr90+ePaEFQJaOI3Q2YKyuemgnD3U9ozzxKjv+GjD5BDuE
U8BeR1OAN7OXTvsFTZv6asR28pXZW/sYpQ1t08yw0AF32MPOLBq3ZLXhBb/J8dw/c7yByrAQ0i5l
4+hHBnSZYJQX8Go8dr3Craxsjm9ogHKU/Is26Q6OtXtnFqXxFZ2tXdG2VPJxFn5kcAAWPPZ43Gag
UU7c3ZAmOhD8QblzPg15/jYP4/iAInzGi0vQ4pYTvf7WxZKUKR6s/MQripHkwaxPIGUlIda6SDvE
Mw8anVZWB+UzgEsJNYrKL1kpK+4I2EVZ3q8amJNUzSPb7XZOCU1uhd0MF0HCuH2dVFngn3RozfVm
AjPxNuCbjLamMqxXZU3MhWebRJPreFaGx4igl8sClveLqYJ6MEeY/NYUgx9x9BSZdTHG2MspGNry
wZEd1ToJTEG0ZV4evei0t5q9o+P0kqJYkBnXhvzGBHOZ9jZMmXJ8dgZOUyus4HXG6oMdYGWLScMT
Ytku1o2aeXFjAjMgN5WeRSamzl303mQDr1RXeti8awrFbS7Q2Z8Hc6HpPC8inhsYpgjiV0g0zadR
kGDrbXAiG1aPuTPL5vXQwKrc2jO9tQfgU+oqqtDdSX68tM3PvreR/t1Q+4e1kBr/dUdtXTb//V/f
m2mfu9efW2nf/97/9tJs8xMSSY/Kg/Etlkb+xR+jO0s4n1iNqC+W0Z5PzOc/e2k04CxQtHSEaH/T
+eaP/pejbdufBKxkOmDSXrCI7t/qpVnvp2X047g0aJj4ogCN0nj+0HmWqUUUC/v4VWJolLGMeGkx
MVpeHPkXYTeXhzHqWzgXsKxUNNBcMKo2I+ZjInlhCUAIncxh0Uib4byKBcFoGF8CkBJevGcIiZTo
px/4L6Z71vve3/cLhooKbZYONtzZBUv+88imgbTK29hEV0ogNrEjwEAj6d67rBFU412OrpigK1Zc
wscMBKz7OoKl8vuLeD8jWK6BVqbgF+M/3L7v6MqfJh8wRuLW8bKM0D7XuQxnT3wByV8fHUXPcKXN
FKRi3cYPv/9Ua2lr/rOhvnwsN4jhIt98+S/Lk/TzV48ZhdQR6NkrpvPKvWwHr3iSucvWIkq1d+hi
nc04oW5VmiNoN7Hf412igoRY64Wp2uVj4V+LFj7PknVUbDmuW3+guv76OInAtPyFPOx8n0y+v8Q8
tPGgV0V2RXRFcTYgGEUmonVD37FfJIK1Zx2HdpQXnNEwNPzhB1ru/YcfaJl0C3ihvFG/jES12bAO
Eih2FavmIsELdIuGJ7noTMs6N+jKnbhuBghhBhKwjh2rOeraDmAaqOQkneh8/N3L4cN8y+UXYXBl
io+jpF5r4GmkaV/iGa+3GVJ+akvOO6+WmMzLqSqdmyUdYk8RF5zHyhoXxYgXU2O1zYmr3OD+9xf0
EanqowYIfIS5zPwtlhfx4QESyvHjgg7jJWkU/rUXxsEL8qh5ZzZA/lqt3zJK0n2E/vrooavdgv25
nlq/egucocQcLU3YZ25VbzC2clzRTXhKMBlrglL+ndMV1YGmgNr//qq/E9nf3dWlMGbGaJHLjrrg
Izbb7AORtXQ9L9uiS7ezrtqDUcevjpli4a6H8JkVrr3CiB5OwC3zfhsWhXGGeTpb45CKz4sAcSGx
fXQQI1zQV43JWXmIvPS0aHrrws8z//oPl7z8kL9cskOFy+TSQX3xQQ5ROmkRx3ksL70UDgqVD1Qe
LKJ7xVuwa3yUb5wHpyMOfPk0jo3epdHAqQJoat20aj+6JjK2aYp/bNT/EvJv/bJwLT+l9H1orabL
1X1YPFnXKpdoJedywGt0X5ZeuCfXrrvTXkrviprumhz0TdJw9i9DQq9plFDUZvAwkcLO7gnUJOvC
Js15E9quful43VHKZsUf5vIf5CSsdMuAksEk14i6kNnhh2UEOeEQ0de5JGqJpUzrsTwqmn1PKpiT
FVcGZVGU5dFuYOCoJN0MYp4wl9jyDyv98kEfbyTpBLwrPIK293F7xDNq4XMbBJErFIOwgObXQIKQ
gWCXX0Be+dPnvVdC/Pjirs9ICTciu4v/gU49iJpdDX3ZJYMj5s26eKHNXewBaThXzeDL0yELmuPQ
cCJoA8/703P7yw7D7+7z2ewuJrP2RbL08w6joLrOWcGrNkKnu8CYh7p/cv2LDu7LjkzyE8+Z0zM/
p2c6jm21TmVdX8sYzwDuWOMFrMwtzNvoeqSq+ft3gnkkGgDaSS4KvA9rF936UpqDdi9VNixoJy1g
hyTyVDtD9cQhVd/9/h3+izvBmoOWhyWHpecjf32KEo5AYyovg9lMDtKGqQedofxMt5/crByqLcdC
Z5uhZjmRDpiE33/8Mi398OQxoOclRb/l4pdzllv1U40xJx5po22prpyK6Hn6g/bwMjsdD2GAImJH
wqn8MvuGviuDWqzxddLxQSE5nUU8MBFDFSxLm66f2jvzz9v8r1UY413XDjAVuYB2EO+8vzpJMKEa
u9a/RC1cHt2xnC/8Qegny+oJb/MBF/ldAL1zdtrTLEmMk9Iq080ffqJFQPDh5WQfk6a/LLTLkvH+
IowGoZxbYbBPDWj1bjlGB0CWxUsNqWdlJYtSQziX5oTZHpXrkubt32p0keskHdxD1PT9H6qfXys0
3ljEb97CBOEM7374WWzOAJVdue6lwSN8RxBfRAVmE1RdIZ5rVp3rvTm0VtcxfgT6DgaG07TdWxio
6JoJF9tsG6uvAy37l3HGHP5D+fAv1/+/eKaXhdXh9RGsqx/3/8qxczp2TLockMtcDiRtxpX58JLE
ojym5E29tLgA1t+X9HGcDfdPt+yX6t2m/nA8H+YAq4zzMQmlpQkdqLiTlz5ZvjekNYN7TtJ1iSPv
FDhWe5oTlr2z7DE8qHHMYIw4cKJ//9z8RRlEkUjSDABo1Gaoat8/N11XlaTH0coOZHfSWjFIXGts
9z2676sMIvCjPw4+zhjAbitav+NOqGu0Wd0pOYBRsiGSqt5qob90EZGPY1eo16SzukvXsMpVHc6k
WaZ0hf+HszNbbmPbruyvVPg9b2TfRJTrAX1DAiRFUKJeMkSKyr7Z2exsvsj/UT/mkZDtEkGZqOsI
P/gc6R4A2ey99lpzjnnlW/9l6+aMaFLbsqJMYRTvv3RqIdJmghrf1dM2MGYjJlbOC/sp1TCFgILD
iy76tUrm4/7HK667qKEQijIRvnjFMj3jWGj59ZFgzJKwV8j7SJ155SOu4rOZU8l8fnP+svUb05rC
eVTngMtPfv87G7wW7P5Wd+S0ydafhBP1EJTs/LzkQxm1F1ZELHCkOhOoxSUbWCO1KA77Ky/LX1Zg
Vn1OWTysaB858b3/Jr7oaXSVbn8M1TC4adzaW5WtUHk7MFnRSFGj2zSu/WUHVeGmyeGZUQd7RMIV
DmpvRSLEiOU3NwquZCN8OGMZHPzt6emlD8DtuXh84c4FJUdQ9ejYeC21Xk4+GCNcAu6xnzVCIWlm
Dxq0xjHaXLk5H+uDafPlHeZTkY5dLvsa0w+Xlq4JXLN0TqWEnV00E4i7wqwH8kxoB7OWzp2BPoOh
I+BTlP70N+GSOkTWqiVaiK7b9CFwBTdwrkoSPy5wPDKIcDXDZonDf/H+lgm19kjomhZ9gyKhbTCm
E1jdfuclr25CK2rghiWQ23Ie+MUwpvbLlQuk8wHvtyRjujbI3SYtMI2d919AtdPEZjRCU6DwlK/1
AFQscut6oemEGBVTbe8ILboNKoxbM4Ez4wmnPpPCXPO6k8fk6sqCO60Kn32fi3qypX2ICSQ0j2Bv
vgVhtNO8+NeV3/yXh4I9mIeSbgwF0+VD4WoSyVDg6kenGiIVyUPTrnyfij2HSX3T0oa+iRNHwepY
lM89FIFNMEqxdWSebMMQYvBcM7XmZ0He9FJjQHzlof3b1+NRVSlYKKVU++J1qWNj9KQdG0dekuZU
dZVYk4grcT1VlKnLzy/GeRl+f8FZnm1i8zir2qzWFxc8jJvOHGEE3/VlBazUasuTJpRi2ymKc18z
kgmBBzZkhCQh2ztHRMietcTzNrWY73C9M01WYuxpsyRInwbT/OJT2GDXCGscv61p7Ylqt/Z5UXev
fqc5970pIGNRy68QXTyKHgjVzCgcc04jqd34sdh3iCvGBXoLXNAEcGRPuT/QGRqm4pEo2uYkiA7Y
Q8duZvSp24eQ3PFnP4z4qtCZpwUfvMtihLq/wWY1HL0g714/v2wf31van/QyHYtdBqngxeaWSTup
0MTFd4Dl7BsrV5NNiMAXyZ4OyCFN5CEsQm01Duh2zLrOrzwif/t4jpmkbuo6akLr4rgZeOloYBOO
7molVHYqwim0X4O1p3KuNrBpgUOBVhErdq3XMjH0u89//Tlg6f1D4yG09Gj4IkVHZX/xiA7SZ5zX
4e2kVuWpkEw2lwLtP8WjNXavEDnK53Oh3Q+qdqgwnf7SKjccZwDqGHMWPPn3Jbj+deG78CzBnTDR
LAELHqQ9cngYoDukM9MPQX/C+BBbBsPaoYG4sg7aiD/SilZCX+elhWJjedUXn5zwr2Nb4zJ22xSN
lWt5Idm5AIJ15Oy5dogLXEGwXnuKpBxXWoKQmG4KaDIVFwio2ZPl8c8KC9trMrTWPhRB9g2CvTg1
3ujvbKUb9uG5U2lXqnNf6HWJOKzkv//51f3bzXV1rhHRVmi2L30S0gLA3DH2uFPoWaMtJjfprtSM
ADNzpG00fxxechV/U2YM4VIZAvPKw/WX/pVxVnXT0bdpjV6e5BSU93qOB+s4WJJrHWF3eGo9I9y7
Wd2/EghNSA4UuIQAhCDZcGRDH+rU8oY7fnIjNIgA5ibNjltPeo26Rt8fVOl2gBy+HrMs3UCrkfmV
q3Zusbx/JhEAs/CizcD78eGENyLs7iy91o6iJSN5xsS9miPWFjekbPCVcs/uEYsQmLN3QII/Oqb5
05tuXttqxq+mg4OP+VhdkAqE6BQ74aPEGHz6/NZeSMyndokxSeYxMPH64Lq5WG1HdyRrNuFL1gIw
0rwjauKQO0m+MrW0XQdp6W0Hz/PJM6J7M2KWfMS6tsgK4jksGb0xU5b1/+TCmRZi/skQxSW8WEz4
TKQPQiPiYrRoT9RacwIJVC4Q0DjkeI/RHmAyrE09HucOdObvspEstQq6PFeNjS9K0xo3MSrbk9W5
3asZhv+jy3aePBnYtfimF+uN1auGLhClMkLotIOAmXZnxf5Xryv7fUuzbZ4xRt04dVbsVU99KKuS
4m603S0bSXNU6Kl+fh8/nm0Mm7KNuYY5ldyXbcnAhiGUoLk6emXHiSaPymfpo2WepaR9IDXWqy9G
wMX8/FP/0sTgY11cEPRZIKFeHqk8Dm1ppWCDDXIveNHbxGbsBYGByrJeKvrY3TPJt/YoiZ17gwns
9vdy9fm3mK71+/cM+Mo0MUFgYJr2+RH/o88TdMS/mGiP7oLe129MXEdQ4KOM0KuBE0aKhMtzBzDQ
prujHWVcuQYfz3e83ioNR53KCOPJVM/+8ek2yJOR1DFBc9EO0YuFdnNyU1c9OPVEN2gQsV6pSPUP
XRvTtHht8dbg9qJUunj4wkTXU5LS43srAuncYuY1ZrhMjRUhMOBEp8YewzOio1qtucWlW2FJt5q7
Km8JZYL39zyiWVjqlaOuADM1M3RiXDFnLG7PHVHqqn7f+bxvQTQ+nUdctP7Vxyt37bKq5A13HGZ/
NIep9D7UeY7uO/iEhvYY1FF54yEG2VumqFZmbZLukVI0BeSYAz8nH6XPxuS1TcSp0kYO0fi0yhmL
IWJMlFSLOlKMiHZ7Hy5kZ991g5fdImD9FicVG6zUkvG7SpQCTEheCGYz4hGcYPeWeNpwd95dobUU
W8+OxgdITupPL/XFKlNt0aNNsvrv2ajrX5PWkdsEwPQ+B+u0Ud2Kb+gKY6MPQtloKL1WopP2Iuu6
fJVJxzv6GrgwC7X3ohksdyltBfRyGHnZuuhEvnKRXv9w3N7kJR1SyABumAD+mTqyeax2d64TE8Ez
lk8Kh7AbBgikjVlt+wVdPDJe66ibCEekPyIY7XMgEBb9jDows6WdjdbebRqtXScoM2xMStEB1jjp
9J6Sn1jOyGRqUBDeIgwtTnqONz32gTQ1bTy+uqGuPZPu4mzZNMQK1GhFkWThC/j8/l++NwxRTFww
LPO2o2F4uTjnWR7ZXLFWqUeRWxQ5fUshbk1VkUkSGJFt/ZUC+a9rlYvzHF0WW6lnT8/jHy+qh1IJ
BkisHRNXLwFkG249bxXU4CScAQtuixdVjP4PI+9BXU//Pm+bev35j/7Ll0BxoCFumFQLgDovtjan
rYBiQ/o8UkmH+6LgndNG13xNIlM7kBNf3JR9ehi7lIxGy6I/XZvXQo7P3Y336yXfweSNMznls2BO
5d4fF8LptLJhNVSPPb0IY8mojLJx2t4DGK4QjLKIg3+aJKB1hjE8oLXWvvS5KN4A1Z9Ralb57AdT
b7XuquaUGG29VaSp3zuitPbW1NEKIllsK82uT1neFVvAjWY3swYQ0yuHdBKdnkfEq+ni89meB+kO
IIZrZSuX9XKN4UjNz+SOYye2KXQuHjJodYKETYZP50oCVDXdFaeM1kRcOfcDLc59hVl/UQTiR9w6
6QNvEiFbdKf3rcLqXQSWCQlWH26qXP9C/q8Jx0ARs8IDzJpaFiyB2uzeqrozDkVjfasMSZXej90W
oppzFyl1/cSJWs6hr02Av2kM0feGcRRj5w4LST4TpV0k5BqkgcmG2Q8PA4XFogn1lKyW0R5n2jSx
YIpCi/I8nWPVSA5Sl0thj8peNrHYtbUrZh4xacsEr8A3kQXU58ypl4PGhA8qbXJvQbbhwdd4thI7
+9lonvZwPg8hmJNb24m0HfJS8Th4ZftrhKGKkJp5TSb14DakOl17BHOuauy7T45UlJcym1K/wmmr
Mfhnmlj6tLiWBRkWDt6idRySe+Cnbr+mjcOjQqPGvZddXmxdhB/3Aq7ExKRcVWPi78zA+Yq+7J45
g7kO1KBI0Mi00Wthx+7NebOSI2NTNJTuzsB1sKucOlpbTG16KDVkrTfObtDDflmNuljrvuz3Y6en
23w61sWt7OC3EVGVO2FyiGLmKxk2AlCuabcXBrzEPjKVr27evQHw8A7doMdg2AYftbmPoQEe1I8s
ab0dbRplhV4RtEishUcXC9xNBvyW7K02GjZANO+0lMmuXY43UaKA1QZCXWytqf7MhCEfsvMsFrnQ
E0ASct6gmiMvDp2ppTH9JVNN8xtOntYXUkB2fk4KUkUmJYmTXRTsq95Lf1e0WJn0+bmLUTUji2fO
GxzGwgLxbhd3SRCpa8NKeOUEDNt7OiTIrL2pnxRNU4pzD0Tg1F5n55tmCC6kj4TqJYbYeEuD1lnn
WFVmrfRyPHZst5sBt8vY1Xu4fsV3w5e3qdScPfe0mSOP9eeUwTY7twXtEBj5IlUnoKI5NI/AmIhc
FbCOIguvSwVKfA6RFj6SLjBJsF8l+3PNGggbXXMp8A8RaGc8UtKVt9qQtNvRdJUdnPl06QA9OkQ6
OvqB3sZLV4jiLme8u4W5SnZKn0cEAaHGGMhPWTgyaNa6UzgOg16pLIG/ebfghR/w74w3uSf6TdWZ
ySJSegjhPMloRwJJPp0Zas+edGHYqhA5F21WYg9scDjO4RmFJ8dwaDcOkRIi5EYSrZeV+bUWUf/L
wYSilKa/VRPP3U+ixJUpbHMedtmTVjs6S6n/Y1JXPzS94/zo2vCbX5PPgdY4Wwd5yuxEpDZT0bzb
nFfFkNfsxDa0YlTJF4vQaXdgPue8jD/GyeUuUHgy25ffUcboNtjoQr4ijki2rP3FNm5U3snJMmQs
Gmn86KyuPnE45kGb+gW/W1O9SHkIVVBwW9h54Y+kYvVT4gTIuhNP0xvHXWsiBF/qU7QMBAje+L4w
1zalx0mkWb70hmBY9YTUkA6l1ndxFw6rgeipo5I1wRbTRXmQSKj30DZY491cGYqZC3kumDELH3AF
ZAhgK4gBbqz6ByBsIX1ch+WFhIJ+6TTDg697Ah6yXT6XoWAhbHrabPOS53o5djYKKcNil6mrWDxP
ing8O9PDfr566WDbd2Nb7cJ4zF6JIS1gbFthvIZ2TP4SNRejK5m+ThiMb4ZFnGcW9AWcgsg92kS/
ftFbrKR1p1urqq+NLYzQbquZYIcdn6yrMSKHs2hxmQWDkswyPy6hl1WkXcVpczrPlPIU3uR8DGnd
npeyAbHpqST6M5qZUapvSFZCUxbnDn2C3tqx5ehPNtBYGhzFox6pt+DMSAfMfTCKpQLrXI9SUkOK
5MaA2LnLBhIwEjEkRBIlPM3BwKdh5CufTFDlpMGMdcfvLPRFDfbrxu69b1ljlm9l4zPvdko9m+W5
VJ8LO3rIOx0NSIdQIQ7l3kWisbGTlIyrdHRvGwzNW3zL1gaUbDfXJeEgqQtnLyqbL4PekelRudZS
1zL3FsvsnW138V62jXXvTmdS0kC4c+ehVx3jfpxzbnTWOsttl8kvumpQwI/ekqPr+AYDYbwF9VT8
nkLEU3EUkwa6hgwI6ZNbtU6lQc/fCJRuHjrwk7wA6DJhXuoNXfF00SZevZZqgchFxAF7mxJ+c93y
xlaseNUFQbdXwdDCiy5UKHFhv3YbMbzm1H2TayZwFvFYkUU2uk19UuJJG9iSD7IofQ3VVF9/NbGX
IOIHXrY3fE2fY0ihW1/Hw073ID6HpFOt5QBpYfBJMgLTvcxGaM6VZyYHrW8NsCYJsem0/tZCqkRU
Zt1bYff97eQb3yW0WJeGoC5OHTP6oieqvSuGloVNl/4KU7f/kOLp2+tOU+D0G+j6m3iBeKt46wGt
qSfORemxr8YA9eCgye9EodSP5+nJudwTBCjdC7Cub6NP3ladg1cFQQHqULFtALcmTuWETpDW8XWY
L6PANqELHB0EgoTFAqtsvG54Som53Y1lXi9zS68OBUvz+qw0ctTcnBt4wibeWRVsW0GpudCNmmMW
L/hXv/Wxl6PMvZXnHVLE47amD78tMbMxVmfsDeSvjXnLwaWxmxUjYhWj7I6xnN5lnaItEIXxAInS
uc89lQGeVSw5xxGdkKRcKeyDTM1iGkUGr5nrfcGigK2nJDmDMkg7qYq9zZMOLitHOlKEiwjmeyRj
9x7P/1QVT/LOLrDt72raK/z8JHTve13jnfFSlVxKygoOEdUEPhYFtNh5Q7enQjM68m86SMev5zoy
H2X5TC4Af9T7I2jiyHbbh7jm346+SqVMCOW3oA54Aj23KDFjj+aOU1O4i2LNfvX0vjlUXtJyuWp3
3KbArvdRXegtiL9avGBe5eNSZg0TE6x7bNBAPyJUV45gz+wVbuVezl1tzLfFeWShw1zEJ2rofB9N
2oN5ZyYcTJeD6JX2EAPbnZMv3D9gOT1CNQWBJiUfNyPFRH5h5lz/hFGJqYXO703BUdZdQPbgtKn2
oFzP4yFiAPWfee0r31Sq3mKmCqO+N9pSvBWVzmSlDsN0G6NJ+C51p2tnoaybaG7jdN/mjU7UujXe
VHydZ1YewmCkbTHjMtziFkl/BdOtVL9HhEYb8DTDbt+P+onsE/NhTMu7IbZOTkq+6oAxbMs6it+1
7fjyGiBGO8h5y0h6LHxmRTqFxpIwYBy7pl/nc+oVLBl2phGNSRTqIvNJCzWc8sHy1WTLrApdYQ2c
EBe99Rw6ZXejJa65CknEWAFWtPdjEe5MrIUUEVH0zXXCHwhsqdxCn/H34BTGXNcFeZ89ausEdOza
DIn9IBJVOnDMjeq1d8u8n5mBTexHg8LwpaxBPWHzbvxDbnUTx7I3zJ88e7637fl+8S3WV5Jd7GLo
N05mBN9gM1qHIAzLX7lX2t0KEl/4VWSeGX+FFTvtAHQbgDr2RvXNlSFh1AmAdkI+Qb6JG6fPlO9h
JJ1FqdVQT/t+WKd16s59CAqzwAmOAPx2OFPane52/aGztXilx6m4jX31TUQ1x6EYeOx9mrts3uwD
yQ9WRIOUp6j3MvIfWcyWdmvpN4Obad6sKz140pJaHmNHHda7JM/NJ7LIyaHD5tofJb6c9s4nEwFv
PZ1GkaxNNI9PZDbl/Pfcnk6bg9R9ZhljtO4cml+p4HAhh4TER0lM34wBtXM/qkZukZvBMOV3/ZBi
PHVxy9j+sYyM9nieu5z7IkLxsyWTnGKKxLT2BCBTRWc+8SxzPZO8OnpW8Oqc/1qsAl9YFKIptkSr
cAYyQg2l+Ln2KKdBdYzDaH3+q7VPvZVOM5yADpW78Ez8MmYFNz7EQ3uXjDwalZppBzZNBAk2ress
i8RzFFfdK+t5h1uQoxzbMJ/oT6fmICspCtzC+6oWDdHnsJMZA+dGWj63yZBWM6+P7F9t1MHZPdeS
0MX4KXnQxnvDxidq2zhEU9GjPc6zqHjCz4XzNesY6DJTZTQauax15qBxTsfTR2uz7V1+ejtNCBqC
RkOcfTYxih1c22ZJjZI4C9pZ96af1kfihpoTTFRzZXu4nLzQhzY9LalFOdkKlaA8r5ImV62bZnV4
vknkDrzE3SHM0VZqUkYHUCSFP6NXwfREU8Kpz84vR1Nk4s8TYlV7Y78ZsvBXK/HwtQI9MNvBXQf5
ci4JiN1moedvWB2cU9DBgw+jlk2Knzij3A02Crk8O4U0OsLjqK0UNw1womX6Le8s4RqeR45ObDba
Q9G0zYnbzvWj2kyW1eSHArYBWjfQs/vMhGw1B1Ci7kpAvF1ridusqdODyBX+nyD9ce6EaOA4tgXe
LLDeib9AhmsQ/ZAEPz3FHW8HV6B9As4bvhC7wcUhesuneTldHMedHrG8lndMjIw9cIV0RUY48MPp
iqadVZ+0XmPA4CT2JmNH53RCbBM9KOsBLObmfGvHGIPpfIqhTJd4G9UZqXnZi0Ph/UXmRrGMuuyr
AnBha8kgyOZdrGVLU4vtxwxG6Zbznz6rRpXmR0Kad4Fv5RCHKtGQVAj4fRs2W9ZBng8c5PqqTzg1
kHsbcdzmCY4TWv9BwtDLGeCWwPRCR/B7R52SX+cCMc5WTB0L4rj6LQ13Ukm64hQq0QtiVusYi7HB
D1mDaXOB2sw7qbc3Xe2TeciE674dqurVM333oQ5FYrA0cMHgHyhvpDZjWEs7ptPwYBn2c+IrD8Hg
N0vSKMOB4MjIeLUiXd24PbwoxZsmBmUm+hfNaRP6Wipl4tD66QqDO0jSgKgUM0xJMlMw+HYu6bYj
rvcAT330/dygCWBykAg7lFMIhXCGp99CAMeGQO7L1DjRxvpqEmUSzRJhJd+VOnEXNUFRw++ROV6G
/Gfa+/7d+XEXgeffF9QWpHlOb3eSJt6cbohx3/TpYzJNuQis8YOFrgmbLEuFhoA9icxFp7AaGRFN
OGErEQ+44Sm3v5cjDaf3FIZAi6usG2fWgcApSHZtTvY0XVqT6VzNex/jfEM0EB2QvLqPSEhMZ5bS
VdqM9jzDzJFjN57tprFnVYX3nP+FoNhRQQysmhDlNzZlPfve+7UEe2CEx/PqZiKw2gBW/BJVkXuQ
NSXf6twlPB+R6HSQohA5qXbnG6V1qibh+vl4x35EsxBxCIdSpHT3LmG0mAnr2L8p1MS97xAnncbz
Qlyp/OjcD/dxU6hkc/ZM7VsEQjsEgJLAtqY89Do5mn2f8K9GsROFkC9WhdnXiIR6p5IRuypSJXm2
CL/YkmGzBBVoHWiOKQ9EFnF4mTp9wKi710bLYwdrtZLddlZZPadmZc81pCvztGr7h/P8y/OtZm9n
pGPKPlt1wjK3jZ3Xx7N7op1aW+eGJHKS4mtqQluy66DgIDYo86rEo6kUU4uolkX9kNRxfkiR2t1L
TwZr5hry0CIgWxNIwMJaOtYPQ3fSvTptfGEQtoeQxJ0ZCuzuFwNelbaI1GYqcOWVZaiUjdJnMUo7
Kug+U7M7VaTFJmuGkEml4b0640DPBvOPzJ32BRxyu7WG4qAZgOOdtsmIwFUBjGOaXSk1+hwnxjsx
swRVuXSHsp4xygoPFoClZ7OveUTO6tjaTFj4G7KVlzA6rGFB84uY2QRqwU/NjANz1w4xv6bt4+6V
/Bhrn5xlNOd93gkke5QzTo0AB7YLwRROyn2YxsSQCXwyqCxnCSM0uC9Zwtd0jxyaF+rwcH6WsHdp
q8IzaRoUMt8ZrVetc3qwW8w37sYVVrkVfhZvPdEty9xXbzRSrx7h6/4Yoja8oaChKLPi5EZtxk1i
Sv2lLs3mlE7SLGC95lb1PdI7qiy81TgdzLS0Hx4T3esfffw2B8+jMADz666tuDF3uHH1VWG6B4dD
9Y1XKPpPnqfoWSJd35+f+CsDiL90xJFnoPd2WWbwK150xEUTu8VQNIgSHNgdNM9/Ep5Q7OqOZCSp
WfmuKlR33WVV9hCF8quUErGEroBujrzcf/utkhdIN9ep3flXZDwfJ7mMkF0Va8M0xnUuRzRtX8Fr
LJPxCG8mnicI7pLzaM80Q/Jq8evH+7bNw3yhlgBPrll7pknt+7kIyiHVpKCxgR1Yl34FP7Vyu3ME
zO0gAhswen35fBYx0aVSl1qUiFs1VJ+6HOoFA4zSuDPKInxLwAsxZc2i1ee36nJANlnNVJe+0+Se
+Ki6iSqvk62vuEcMbRZFaMncAu7PpKmiK5iYLN7nD/ynTMiPRcb//e/pf/NawJOISGw/4/D+3z/d
Rq/krBa/mk//1vqtOPzI3urLv/Tuv1z/n/MfB2/FRPN99w/TC9oM9+1bNTy81W36+1v8x9/8//3D
/0ABPw7l27/+y2uBZGr6rwUgDv60Gns8hv+9Q3ld/d9/e08Vnv7+b2ey7kH5AyAL3VVH0sAw+7+c
yd4/JpsN2mIOJM7EmP0vZ7Kp/YOxNxpH1Gq42xyV8f5/OpPNf6CytPgjG16nChv0n6H8XQ4bUWxN
RqizjtLinboc9HUpXH7OqwoRRkMBZsoejx7ZtGTPU7CDvmsZhnXyvgwMZU1/e4KwFdbmj4t19/v1
+V8MIu4KMtPrf/2Xi/Xm/B1wbqN1YjznWGctwx/DRlB7HQ3ZKZ6mNQHLjKo4OJpS7cvBdK9MlLnY
f76/54/iuqIa1fBnuJdqc46vNWHhHkrDtiBFN0GzxuS6Jqjr8590Hk3/sVBgXYafiICcpQpKMraZ
9wPUpPEhBqn8pgJcyRKHd79xkdFH67SR9oForhhauD/hiwRZD7BphsxWtsJph1c2u/i2Gjrr0Ycy
NCwMuyoFgl/be0wGivgN2DWSt0TXYLgMClLC4EjJmtamIxOwaYrwbOJkjQjtc0I/vI90izOVk8Nn
SzWjXgai6X46ue0sycgI8hn8uZoQbXDOND2A4g7L0W2J4NUCu2T42ZjjqlKy2J+3XeiEy0odS3Pn
MLkMf68u/61z5sPd8VRP83jeGfZPVl6e+j+nzj3gf98hzXUeBv0r0opg5Usl2X1+ay7tQzrvIW8j
foOzForV8/2nCMGwN1JQBDtBrW2UwOzQijHQH3h6ThA4qqWmWGD0XUDMGy/QtGPnEgYAcEonL6iB
xIsDaY5hV5t1kofpyqNzsabz9XDgQbg2J3+3Y15Cvisdaz8bHNF8te4uypoYeHr6qlwJUalLYq+U
x88vyKVTZ/pE9lLbnC6IiWLgYr/vs96KDHxSM0Ad0YmejBuDgxmzDXwX8RqwjTBvM2X21dFDfEKG
K9uXCbQQLbU4suTcoYGw0xvPz1aSDdmiqjXBqMVpOfxw/VEP1whJBlIV6xrAlFqW/yTZF2XQ9Atg
7cJKNnWX6dr7W9qOecxZO+fBUWEiVWmzjswgWrSNeVvq3s/Pr9flcsWHETuLW4cFGM3ppYxaiSrG
NYaj0O81/FtS7ExmxelwzBXfuFJvnKWVfy4j02dhbcfdbE4k2EvNXpj7iWK3ig8yNVKLZYbuMVpJ
XvAlTAll2ADJnELnPY3krIHwhDe4Vt5dHwyuA8au1GAapYEqVr1NdNcWC1xyqr3eubNjCoa5lQiD
kWYjyahUzdQIF6o3pIcgU10SKa3II/6ToqWfd5GUdwVHF3MmjZ7gPanrjTIf/BoyH7MZYhiKINfv
GtP2vSN/aN9342C99JYL78tslHJX5BWNgSyoWahggpJ+FESheqh5SMINIRBhd0VHo0+y1Mtrh69T
x0JJufjhPiUuls0R+ufMDAtfwGebGuyu3nPydntpneBYVd8ImfKgK9WNvR6lRq6poNY6Vt4Q/+zT
ml5t1BrVS1V4/rc6y+07W8T2HXINk/yxuEt0YhsabwpGScDsCDf58fmzdukln55sdnp0ixQD7FiX
5W6DDU6mFkjaIi/ibGURSLM3FKhN5KpNhLWQPDELo8S6sQjHqk3wBpDkK86iwidfKmeaIAJp77DT
tCfDLo1Fp7DtLDKCTMIrK9fl8n3+ruQgTEpm9nF1enH+2Md9t+ItnRbWODHI2ZnQABbNleXnl2Ta
Od/fVh2SBFQQBErsq5fejzICL+ULUgO10sd4pDr9jcaAw6D6LaqlwylwVhrB5Ely7erK4eNDucT9
oPiiXmOd4ZW0LhaaugInFqZlQEJYOLwImzY0Mb3DgRNscCqCNs3nLdsD22/aC8LklD5a6KrVXvke
H/cIvgEeT1ZsoDLeB4mY8C2lNSljlHBsAUXG4gZSJ9FDQ44QXM01+8rO/LcPBDmIHBPXIESDy515
zKU0VEiM+hA2i3wo7E1jA74s+lqbgVnOruxJHx8luAQT0wGLmYaAdTqH/fEoNTw25Pc0wbxLBcF4
msznNeXcP/3A8imUgRZWXTDq+sXdTHvPA03MrwoZum5qGhwLuCvOlfL2r78FASMDWQoDzbiQz3du
zozf47d4CIzmpEmIhUL3aPH5a/G3TyEgwOK9mzyk7sVvyXyWaGlGwRQdPi5MZIpLi77ylZfvr58C
9GXS4iLovuQCWUEG96RjOXLKNpUzC+nypmvoYX3+Yz6+4wavGebUyaUKGP3ikql6H1l2xo0hwq1b
FUZvrEr+6jqJE3vLaz08kWKNoy3Jr1nLzr/g/fKC4hGZPBs7zwaY9fdPXtl3Bml9LGIgSY0lDZzi
sREK5KNwYDIxesOctLaR7mqbr1rztU69R4ogf+5P6M7Pr8LHQsMAZYUAdDo2Oqgm3n8Vq9fraMKp
Txe7/MEs25kNhlluPHPoryjUz4/6+5/NYYWTKNcaqTWF4PvPsqOg6lUz82dFNHpPvO0o03Lm1w7d
X6SyczuPOmcVdaq6syoQiSTb01TNAGgYnBPa8KkElOQzJevVh95sMyg7FsfKVdaGQE+QtI4simNE
N9AzaE/OTDRG6I40gjJnddvXTG8qVTbz1iy4jmS72mt0BAbcUMlk55+9riYPFbZ0FZa+ajrTQ/7H
4tJDt+oG9EIk3VFWMyfWYFg17WY0yBj7/KM+rpuUD5PhDKcskT3GxbrJaSHtsV36uLlK9Q3ad3Oj
NEFC3qD3qxB5c6Xm+fjEYFjGrcd8w/F4di6eGM/KMvrNfNwwjO4sVsoexnATa1iDwXBcuYzaxwKL
H8V5nT0YQx2a3PfXEQG7b9JrprerV+OsVJ18h3+7RO2R+it/zNUVUevOE+Qf/aGtIaqoBtjkRGNa
//lV/rhc4ADCaYk3yeBSX54bDelGEkK3P3PkUH7Vg65GIw+aD7qAMFrGkT6qiFS1aNBl1pUS/eMl
n9Z1kyWDQ+vHM2symAQ7gyQkvjJBFA7xAOg94q5Q6a9d8MvFFy22a2J14tGFWed9OOWQsZjUyhQm
ErevWk5Asu/owZVH6NI5AohatzgF4qrmhwGQuHiG4sQqGGCr5RxMssQx5Xj+ekD6SZLB0ANkhd5p
GRuJWiDaKsBwqXgM9HoL0oexewexC/nXbLDQzXtudztJFcWNaMgLnIVdLwEqVC2Q+NxKIbGjYoi+
SjCxTAmrscOfA6ujXKVFRjTl5w/J5Y3id3HEdXCu01Ljlbx8FR271EQrkRnjTj8EUANWQx8qN9Kw
iivX8OONMjTMTkwdJ4ycfskXItOyBLChgAKus2aDHNxbFFK7BmL7cMDhYYdYS0wZW/F0Rri4U0NI
DwdvFfJaNOzPfUqY74y2kxJz3APtQIJ15s5hirZfYI0XrOdSYSkI07D+ltVN24Ecb0ZaPjajTWTc
BeM6DPNNOhdml5GFmzNyW5StXxHOg+aqwR8VNOG8HYlLvrLVfSis+S00HmgaQGnU6KtPC+kfa7LX
Rc0IGJs04DR+1DziBeuutSloI2eH24ett7f0B8C30aMfSnFj66Vxhfjw8a7xgrHNuhoNBIuD4/uv
0GapI1MGivOOEewq8n1AMSR5XtkR/vIplIH8Qm7b9EEXdRqYx5iM7byZI5g1ZiVwka0kuGD5+cN+
6ZDnLYaGRGYdMC1KaAiX739MCNMoavOUBAqnBygcuF09IJNIqi8EqffPTlfLY8U4+6F0ov6Qx0l/
Knvb6NZV6ZWEnmChjuiAUQjNWPu7TS3dslzLtFR/wZKubv3RT+1Vko5qsCJIM/vuV5IA4zDVwaJ7
/07ZeezGjWxh+IkIMIctQ7da2YqWN4Rl2cxkkcX89Pej78ZqCWrMYgYDzIzZJItV55w/KZZVBNgY
OI/Mr8c+XEQsrolNJBFg7Nr4Kku1/rkpa3JVpxjT4IBg7PlqRZ7u4je1kGItp7F8yWU29weElKTb
xTXwawWc+qtsyNeF62Nif9xBP38sCaoPtaRyTnnYfDjheIo28TseRQJ/J2/n/VMsVmyzR20G59bl
9Ex0kgddxinPMkITHobMKMIOp8g58jIvfY0rBig1RwRCi2EdxIn961iGyyvdagiSfThyeanq0Y/B
swA+SG2RlaLfFbEfoHkbQZCpVE9daTu4/y0GOc04zjgE+A5oM/8mA/3zMYqFlJBEwWTX8RpruCT2
eTPyry0msxIpQhFMKcHxQeeY9RIJfbDzEE9QR79Vh0R/+Holf7xt9lEd8eTmOIJ88rjKmGUaE9FB
Apk+xTXe2UiKCR2Rk+fB18uGP9KxJEGlpNeKEFaMfgF8oTHxQqnucgSp2RP4B+rHXijDibP/4/rg
t2HnR+/IdoGL2dGuVWnthO9E0QTJbM7DTluyGKacO/wh1KIpD1kLC99vCrXxcFUg5Mh3R7cf4MzE
yoWYUBOeeHP/r/COXh0bC8+KZYv1lHPUvgzVoPVwczBg1nMJghOvFsNDrBe03QwLKIvoINxvRh0T
hQoZZnrJ+5ooCFIlFXwBFvWxHxr92azt/L4qli4iiKF8LAd9LYlbHKZnTZXzA3Oq+CG20GWERrdo
JKOkMISpqLmh2TSUB/iSmN02EpYZvuwKEUCtaeTuuTXN1pXO4P8HUSjKnwpnQYwYdAvDdc+N46ce
r3g2H1E7B6B67xfVs4sJNTuWEaUuIg8/qRrDCNwtys1PqZdAPfDWfqWkISQFcGTBhqHRqASZgv3O
9Ha6X8HQ48hUkxV6WWvBnzXYVb6TPpGsO+Q+9Y8WSv/IXFpLcXdSS6bdut05405rF+tX63glG5jr
ZgOEb7tD8WYt8AlBuUsz7BuX6EI0Lf10SVRemR3carF+WOlE0odlp/WTCYLBPpXY6ngOAb3AelzH
BMPPxz4We31M3fwsbz2VHIIRLWpQ6cwLSDt0vEco14uyz/Jc3A1G0z3GQ0KA7wo+t2m2FwqKJh6K
62LO+iei3kdIu+g6fgt96n+46ZJfkpacEkuiDm4aovisf6mzjSFttVTLwUwAdtmoGluGiCK6C48I
pjlom0b53fZKi+goq9cnBdKi7htjougHaemgH0VdEiuvw/qEwTM2JFxRLjivjbXO3/AC975ZzjBN
kYv7yciEeBh+ojLV4VBr+ZoERo+ZZEW8xuLnOWGPNRkV634c1P6agVL9PZ3s/LkVDYlSydJtVNsB
zG4HJ0Cn37eVJoXixFj5oknbjU9txOh4O6IgIeroREyqHlxQyFhVde1VMDijtTaoHsDf4fUNAykp
ZDSXCZXOEud1aOGO1JLu0UKj7WLJrar26mkR6WWpGjaGx8lSycH53azIhwKTLLKKUWzRzfhjDrYd
xCbD9xvHWBwgOqOunP3o1jYyG6QeGSSXrugDkqmWsIUrD1A3WpnmO2pvmj4sLWPc6aWmH6qZGAMe
Xr1G8C56NcwtdYWCiEiJiI5aygsyMc12p1Skv6KjiRFNZQqGKTratu9Nh1gzmNZ1/FHFZecGtjO3
6Q4fvPhqiumYLmGVp4+j3qfd0zCqUIYsePJ5RMTTIIO2KhISLIkzGKLSEQh6aov+O0jJEyd3Zya+
84JZt3jMMouIAG3U4VShdxbfSielfadGW37Po+tcFELq5R4u5vhQVHUnAxR61sDPqeqXftTSBFWO
Iy8TVBaUB2OlHIhjcl5KKEjfZ+EaMxkkzqiCZOTwxWytRyvmrF7xMKiLbV4Ui93rvuhdwucgBqf7
sqAWDbKcvZeYe3MBtJCqjg/UPMwvjZUuSPrFuNxCzlIR8jjdYJ4LgSH/ua6WVX+hJokF5poPxq4h
3CL3i7Go7zLdjWGRCWW2Q75gz7jwas8hZUrFTs+PO/rvsJW9t+8J5iRwFGX8tJP2DLcWZdHYhcAI
zdVSziAk85R7C933UGlhBgd672mJ5uzSXExLAGM8fSNQlLT42o3lTrFb59xGrHapGwwMg0WJxSu9
lcNV4RXclskovBDEhzK5cCv9V5LiAkgEnKK4Yd1Rmfga6MzVVNouuSLjTM4824AXGYK4LZBOzHsR
PTipOKjpFi9HNEIlzlTiTR77XjfTEAkWEI8TGxAk2cIn3FI8TPX90ZtXMOUqIwpuSWE0hATJ1e3O
9Dp72/hbA2xZDPIt81BmQmOfjI7kDrtXz+a2UNuoNaz6Dj7W8rusnazcOX1vfDehkLXEDRkcHpPM
vDyQs47rAC6AyAObbiUbG72Zys7o1IPfr9lYhIMszPUW88v0FTWuO11aHofeWe+qMAitHlaSn2HH
TWQPXXIc5oPahIXKseunQ7b+WRt7up91hUZWTyzkO7MNQqVtkd+Kux/zob2HV2SRZ6ZdMYmyEOeM
Fw6RX35bqdcE+0SKk7wqwnmtLGVfJyBGOTrRalN2KfYcbSF4CEEf6sy5nfv6wR1ZM+CT/lrfZDAf
S7M40DVCyy1+qxnkeNWETYufFzBzY9nXsa0CW3plSApDWLGW3S0lBEXW3knt+7ytniWHuynkxaLF
+X2TZ2hRxwvLLl9zh6CorrlatRcEHkVSRa7xS+vJg9fQXfAnEKy4K/s0yipjx8nq7BzSTMLM7Egm
lTZcTQP1QtpzG35Sx8aPJOXkqgWTaxGrN4NSqoQcEhFxF9co03FN8vA4qDWUHSr/rdGyr1mbTF7C
EUxiZw7Vtt1njnwYxmqnJnwYQ9VcxVPJtotyb5PlIKQ69Iq5cofVfd91z9QbD1IpmC/26fRDrZ3u
TF2cPZnsP+zUilr0mQl+jLz/OwQqj5bSnFkZKomi1+9ckXzLbedgFY/ESxkY7OPHZXt+xUl3wSrr
IzH9Kdrk3KF6jytvBI7sHzWRXMEdI5Jxnta9sRLoNhsu6OR0X0ltP42K5gvTOXSq8RjL/CekccjI
pKyWo9ijhtvh4oSzRFnvMLj9Piv6LYmG/pac56uNeq9nfYg5DmlursX8WgkdbtNGmaPvySW7N1Lk
LblrhMqY5H6VrlGrlAk/49aurO+jNj0r7XcDZW2i5L/yvnyTMQDXLPFZzefLJC8ib0qph6qbuJyH
AJblAeWc8cPNePHzUgeGMs3nuG+GSbxcTCst2koYp66+IXSPo7Zc3zLjxwRGP1nLzZRYzwQiVv5g
Z+Fqq2cJRPW7CcnCyEDLRuMR61OEUvANb9OzZR6vGQkgskZXZiQ5w4K+e9FhqIbgobdl1p01Fqsi
T9RAXYdXPvybxl3KQ7PUTTTgxUa5Md8N3dQSJ9b/QsE0Dn6GsLT3ya2jSJodkhub+mrqhXrZqbGz
42B2n1OWDiTKybqCRnHmLvKMrGIDFn93WaD0JDHosrXI5umxEPBLQ7m2YZdzYBvAqPhyxNQx+1QW
b7S9aYB112/ELQ+Tq704HQaXUv4cNyMOXwrhqIcpmem2rN5U46BumviyqKz5CXqm8kOHHfJW6WVC
DLrmLIOvUoMkfiVz2AGllnjfPFfouW/RKlJDUmB5YS+X9m72kKscJBL+JlDVZXGCVGKHE9iw6oiy
kmVmBIXer98RpGpxsKRLVmMBLjyJFHwsYIISkYkgi+FZaWxniyTXi5/nmPZvb4pRjxg5grPAg6m5
7yHLAlgIRQtNqWU3sWdlZlDxVaDOh2/jkOK1UZA8doPXGUz7VVWblhQpQ65m5FZoFLEVyPEyaYQ2
zf5Sp5oSTLrRYvFIkXW+qG68ROra9ZrP2Hdij3QLNHXctfazUs36W4vw/s60kcDhwZ4y+O9rOP+B
VhZxDC0Ep4Ow7Vz3LSXI50dvjjFr12jab87IxxW2ZeFmQYdYj+2rV6xgEsaC7oG50DkBfS0hZwbx
VqFYcspGrGkIEcycNSZTLy6IoZVlyQjE7Nq2CmYOlzs3JwCMczANVBT4xNtkJCzV5ACKcGhtgjjI
77GyQDNnyhBr1rpfQpoz/0nl2nee1eIjDNPBJrCD4wTbwGVLiXJGgUVqOgmkJ5Xtan+WGCdgPrVu
tPyECB4TGo/nDKExGVbOMTJR3U56US3suVgCXLTOJvdAiWncGSVsj+uWDbZAdj1IJwKWSi68vMu0
0FAnWfmjMhCyWLe8vgbl5LM5QleFsF+mr5qnaCKyi77DF0YbL5tFkjsE72kBfoyHlttepUqalC7z
K8etONrtzTsGM0RnTYMmT8hJRwieoJ922oq14wl5uwJithGWdusj5NYqCeFdxE8OCv1XCxN5DOuw
ZvmpE3fAPw6quDEZi18Vi6FVh2pcK8oyo4QclLUbsJfWg5fvKDbH5LxBf4ZoY0i8gRXawktggItI
13N694yRB/mQie1ld8WkoRCHfP7sFGK8JriEm1+wvqlCcEhlmyZPWApL2MklRA9lI8mtQFNWU1Od
D0Ws/2Dz1r0g1lZOdncYKd/IG/K8wCzduMZWWCSHvBqz78lMklOo5JmDNLKyodLNujG8qmbS3G75
F3zYJoZItp5XT1OBWbmflxu6C9fGgoER8zX6ZVK733MPoo6/omYj6rIW04GIznKrkFRyWHsbJ0+D
QZYW4gyWfVMSOXgkbWKCEmX2kN/ENsnK6E8W2ziz1m687ozKTfwJ9f8rfUYGn8VY+34nxgKTGKdN
YaxXSvoq+B++24XhEBnXupiFtEDtjOLRNlJDSIUMPp52f6uRKvBz9UrAPmKK9Z+NHTdX0JAGjZxC
cux8hcL7l0Lh/I3o0pXOwKk0VDvSzEv6JZfJGGWnGMI411Oe6EQrtuvXQSNKE6MKY6c0CIqxIhrx
+hLraOFKKqAv3hqm6LBfmNbhF8MZtQ/dyvDu7WSqb/ljx5dSa2jlC+hI96lHmRv2NJKbvrXt/2ht
Hd/h8CFf+g5bnmiR296UMzSgCcKZwfaZFHnjVT716VnX1Wm5S1TcfKOuMalo7ZjAXlLK0CMBk8kF
dRrWHrOf62ufRxjyZM8aPpTPUPRXdg1n5t8tZJSCY9nVTaeU5cTXX1JQKiIRrV8zKnCQA62ErhpE
WF5m2M4W0bi4uoXOn5Y9MJKZ72WkDCCMgqaGVkLU8KJaMlYnR82ccLTU7rkRZtMzcysdNUB6l57j
e4JGelam3g1RTfBzcCeaia7UK3tf4cGQS6xvx27MUyhatXKh0qWCb1juVakO2cCHqw2/spmYXrxv
LQufs5rKUaoo3HEzUoaEJZ/zgXcEorKZdzgqufXC3o/RSUxlW8zDExWt8lc8TpVFfDdaYS+10ttl
qZOHZBPRNFKkHGDoAs2IiQVros17Dm5vZt4R9sri9Fu0smkEkzZ7B9ZcMZM9OgtysqZikX5jWam2
txpXPddwnfHCWTraFOR26spwWr3kNnWWRhKui5bcH/ti8RC6WPQi0mtGMpNNpb+A9mAQFFDRjBBA
PDpXqpkrSaRprfPS1naNWt121Z8L+5m+G0Wnvgx2t/7Wl1G8xklsysM6t84Vnoqp4xtTEn9b8OHS
9yVmobgFNsjMS5mxxOLOFmWYmw5OoDTR24TLUPPfWCFqLIaUWNBwkkyffAPezytS44wIQGyFMlwD
Wi8LZTJIlXpi6PdGOXYqWWzrICPXHjC6YIwqsKZQ7Djl8Krzb4wDTPV84ejq+JSTVe5bp1jDQprJ
Tc/Mu4lcNaa4SZPRUCLo7aXFuuL8CpshSW6tTrAYbMlMFOlMZmSY7KwD/pEYsDdkZmolTg+D9aap
HDKcT4NOzWwITnCFMTYmVNm6N1e7+ZEXXoWiZh6rYMG9vT0biAX+xfzRvjLmor9upM2aKqiJbQaN
3fTTndBCjInHkAk64V8+gKlU/5FawxEDZOTgZQu0Bw5xxBPB3FEjwSMjVVXW+cVcTfMVzfEJbsQH
xIaLGJvjsg5YgeBk+/f/TMO10QNFrulOaT2zqCt5UEXVpCcw7A+0ZJMvAK8+C6ABTQC+3+8voytG
2jHqQTeWJ+Jq0WyHk0CazzXhc6GeltqFyD3jxqgZazNrryOlrB70YWZOQHV83kITCxcpafVMiqqv
h/AfsNO/v81WiXqgYSIP7f1vwzPGrSvK4WDZxld6jfTNauK7moTOE8DVcVQabE1odZvxuU4srEWm
2/tLwZDIdSLcBdvH1JOWLDvnj9eYVC5Vk0MeGZvQ2go8fBx6VF2GF/RDkbysmqui1tZdyx+dXr2U
ibFEw1zU526vMu9CdI4zuB4/fv1gjm1n//5c2lpcNQ1o5YCw738upltGqZVYAilmWp1lyPF9Mmfk
jrgh/YAXWrdLSyULczacc5sfH1FMDOeZig9olXhhQflyx4gqobEx1CtXJrrhr5WZQthHJFfO2ql0
ik9WM6xyVo8NhxGcYHvV/6xmqsJa0RZ4OKbitb9lXXqvqSCp/uvn8slV8HhGV4uATIfAfLSYVaOr
RJ7JMuh73MkZ7PYhEoVx9/VVPiLgwPiM2zbhCqgYFpvvb4bGAxcgpDyBW+g437i6t4NP3L1Zla6D
gKTeFW5tKPs6DApj8iiu2nmbvRO4YBY+XFllZxOeiYOj1uwXtXdcRIDKesHQLz0vsQffy9m17k17
maKE4jX8+ud//Kr49XiCQuWAuwKo9/7XZ5gxu7Xa1pzd1A68L4VxJexAaeE88PWljnlI21dF84dl
vgrpCQPY95cSU6khi0XlgWWbs2uyJAkSr+F71m00UWp26is+pgZxPZNQKRNlEWxRzzpaZYOq0Mxr
RK3bVjxe5xzOUWOabQSvoDtAzbF27bCqd5Oji4BRWRMaztjtwair2/9849AjUJRs6jj4+kffp6ot
1ewwqw4sbeh/K1uSxOrivmkzY2PsXtsnqB8f36kJlxSgkmEP4OkxO3lGfJd2C/2TN3T1jW3K+ntl
jw4hfQgTv761zy7FabFtzdurPWaZuErKXAFHi4AxdmP6kDiwDYmZg/t15nknPrWPHzQNLY9RxaPa
xvTwaAFtqawGETsCGQxiKberzDCtOAa+vqXPtlOUbaxQjgBv05G/X6ek2+ZubmQwZ+Y+toLas+Jn
F5pZHOljvSKkKgxtCNiVZ3mrrQNhIJoFMcQvQWHL0ClmhRpQjO21jqeO53fIUW4IJLIfRplLDF7i
ah180IfkaR1Vezqx633yRpB9kUTIx4aO5pglrYgsY3iRCqgPqxXq86xck3BcX8baYD99/aQ+ftD8
8S58NyoGtAHHIUM4l3Ta4q5VIKZiPEu7Yj0oWoUu2QCPRPSen9irPrve32qLbZ1zzj56MXncxLgt
alUwxIu1nwYcD4AEukjF3+cmWxENndixtpLiHZBtWxwboOsUXRCDjv3cx16bHE1yTpVws+kC9Pg+
1932yuk0Z1/IgrHakGAqppGN7Fd1UZ7C9j8S4WyIOvD6rK0e8RAovl+LJh04lgebK01fV29prnkX
eVN7jIZbxTLDZCkmBRrs3GGvVxfqW+clpryshJvMvsFnmAZWksxLVCnCfcYIB+seJ+4kQ8/KARJx
1SYmhr1ayKJI880tLu7K9BcqfngCMqtNETWuKe0DcKeKXn5pixeDYsLBq6pY5qsiixlTg9YjU3cy
0c0BbnMu1/By1cHcTCgZXPC5v0p7BMsRASXOPfGCELhgwdkVP7HW1Qtq361BhbFk+b2uMiOE7JA8
DeSKES4dM1DPU/NZYrgw+vgJyT8Ss7jXiosMZ9BC5jnEM8YlY6Or7N8oN0mRxg5sJqGWJth7Hru+
gRWp92RMe2pj6ZjNDXELND5lL71ety9MP4iVpClUQ075/ikdeoayS5MLqMKM/JC+S8hhl6uxUPXp
pGBbzA0BE8O4tnovKEuz/N5lBTTUprOItlYxNCvOJqbLCnK9dFCCbB37gxSu92Y6XXOXLFDAIqHV
68ucw/f3lX6tsZMh8R1LIke2MbrIMWNgTjdJgAfQt78gwXwm/GR61E2CKgCCczDHdrS1Fi9TjeZ5
gimD29usuDVeBxILSwSXWMmWNZyQpV7nJIQyTl76OKT1fcE8jLkfQ8pL7i7/k4mROWC/VJhQysHM
/pCc3h4g1nfMSpM5fcgT7BT8gsjsi2wkZb0QBGf5XWwCuPRea2K6UzvlKxaShDb11vjw9XbzcfvH
N50DFN9dSl0mF++/hXbWMfLKUgQ91izxjNX1yJ7Qjn19lb/b+/uPnlqRMg6SFBey3W0X+qc4Tbyx
gs0BpotjYRdiNFf8XHg+2DECLB5ox7OoR/2Pw25M/EWbdeEI8ReGpWgCxoTORe7K+aqn1AqI4PRw
VpCJeokEDmoEBvNhX3X9OY26CEmLacNqZFzy9S18sk/SxbFlUfiQSntcXou4FiZfWRVUuJRdG1Oe
hLXedueJoQLBGCydr6/3Qa+AKAe9FVdkpXJZbXtz/zyyKWnU1MVqMNBC5W49s76Xu2ofn61/yvOp
B7I98Yo+OaG5HgsAdY7LvuMeHQR4po+Djg9GEP443P2+Oxz2fhScTX74bfJPFDgfF937Sx3VHKBn
ldqNXAozxbkBF/FOKQG0T17Xu7s5enpLwi6qbndzsXvYcSv7/f7P/cW3Ezfyybre7gRuK2J+l1Pt
qH9uyBqEcMtliLR7nC/bYLkdz6yLckcIRNAEMpz3sE0OAP1JuN4qO+/l61XysTDh2ujL6cX4CR80
c4xmOsTdAmI2g0hMBkf3wLckdlgDuyfu9eNL+/8lDBYI3dmx8F3Eg6F0LXZ9S6snzxIyNkW/91+F
DhSjKn/Rztub3PBYaqi3FRgt1hTUiVn50Ca1dbeYOXhmkZ6iWX+kJnMt8gtZ7wg4mCgcNZmrPc3m
YrWEsS72gAMO2qBuBM5ooaBghW6oyY+yUqYwRwmyy2s9HcJMF/aJ9I7PXiHSeHxLbepv8+/c5J/v
HPgOzIAXycBd6yPAxulg5vWT16XqiRbmszcIHMAqYahm0Te931EQjeUYvXKS5kqGj22brgcxr8ap
jWvrvI72eo01yRyCTBkUJEcbCUQfF+NgWQScheOwd1Z8niGXeKQHLYYyRI3iaQ9NXyQa3X2lvmRC
de+rSqT3hFnol+A9K+MFy5EwlcqNmGKBq/W+iCdvl+C4999HGnhGoN9z2PYYQh/bBsgc+Awe0jYG
lMyVN32n04j2xMP/7KnATHWIoWavYEDz/uEPqie1BVgJmH6sLmO7xqHJGGWEy0T+2LE+DagOszyx
uD555cgTeR10L3QuxxJFt3UUrzQYcVqkhmJrRJDOglPbiXv77EvahjUeSlImqvbx2ZFpJQCdkRRB
Xps5ToJzkc9BYrY5PVllS49xhEj1KCb2GVVZs8IxdvNyxPx7UU8lCH3yPemIiOEqeR7V7XFDo2SF
1P5ymWmWcxzjGCJDUV32rt6l4X/efRkOIiWkrmSo+ZdF/M+na0AynbVUywJdOs6u7mAcwoy6AO37
78xtVCfYVJDU5KDOtP6ed/9eChKURb3PXmWsNOvrCDELmbS4UZj5fMtHk0CuNe2+Fd1qH+CZgzMq
tXcioPdv83n0aW+DP5pg9irmIUdlnLBnGDcu/cfcF7b0Fyi1V1azmNDHYylCxU3/4I9oRElSqHtF
n7JvfFrm24xT3sY6IQbPbr0Qn0Wkv01pHrDst/ca1JN2H48GJxickHlEmgS0nJc4hI3qxu+r2vxp
XrRTIV2ffJKGi4KCLJ3tCHeO7ibWWjTBuMxT9BvLEziHew9mOfoG4+9IUyfvEQOE9MQz/GR5okrW
XNjYHHAfFLBl00M5njh0MN6AtzFo+aUcWoh0LvbVXy9PmuqPWzEgCtADCW7olo6re6DnIq3SXPHn
Fn6Nb2mjMvlpSj8z5iV0M3VsQNSlqUJug/RdPGQFNtxqYrTf6hSHTZhj4bIlHXTE9FK8Z5Uah5js
5w+rvbESrb6E1TlsrN6ozadS7pH9aiaOuo2BmzlOdT+JVdV+Cns1XhtUOlWk9ItOrp7nKHSMlo3U
OAZxREwmK3w9tEaFqTbP1eOSYYIKH64xbB89sXLbpxpukRpZ6tfoWe3vSlE7Fw15mDCnCc27LtoV
vv6IlSYpAW3Sh9izKWng9K34PdgDbsRzpTdb3o4jO+i9CjkwYsDjcugt7XlMZvHdgC7ebrpYsdwp
jlvHO53tbAidqlXO+0kASYIY5Oeely506wC+d6Wa2KaPYt+IYfBM3egz/1Ssm6bARCRKzF7HWs1K
IJqg3DkHnYOG2SZLe5UyU2pDmDgiDpeFkFMa0mnyEP6r/Opt8OIihTEUZ1fFFdw+r4I5FXDsQt2z
vRrIxtITMu5VWN8xliBOduMS8oWL9yIVEh/ktFwP9lIYu0UZIaeTrIq3olcm+VNH3g/etcLsftpN
hWtGx9adRw7elZlvlwQQ+V6NuXKILL3DNR1H6bBcSRPCDLcmWmpQej3bKaVJZ8vqEgh9TYFfKp68
a7/H8htiIeT2tQk10ILzyaviJRTCHR+3KKA4UMDJ2nCac3EordipLiuiiM7x3YN7WDBZfWNGgKlq
K7HjDIveTq/GIbObCDb/cFW23qLvJdQsKHCzCikaSqr7O2XSwrvl1i4doeoiwhHXY63OhcS4WY4j
pMkZw0B/npQGKoMp8HVcsI58Y1KEE2SnY9geWCU0HGsQi4KReDJbkatM64uYk4HgCnWc8CYGFoI8
UFMy+mmdQaHVZ/iakAxcphiT5SU3ar8YLGIzNnCAnrCzDoQOihk1xNv+YkdhwtY2Ra1gn7o96sbW
xn6vZElfRVqhz2K3Iqdso0HItj0jFah2YWJLmQegzO26q+zJFAwFmtE+W1FlMa6R2DWy8lPI6yzE
CnAtbYyLdVSwuWzVYvnRdVo8nlu66IdAKezSiYa/2FAdl0L4q4FFr6+0tcmQqSs9K2jTpFj3yzh3
NoJQPDuv3aGGM+nBq87PiiqeoLcIxdHDosuc+rCKEXpvwue7RHnnTveJ0yTmGaeU6fhYfU6XDZz6
55ED62eKrKaLCg5JiFiV16oE3kxCi5TEHowbbyjw0spmPUE8kSVvWa/WD1NTUIY7UrOaS1NObJSd
OrBYcpsxT0Q25ACJu4vjV3NZ+ifpFDrxQtPk/G6pO1C7jbKYcKl30stJyxr1ZXSBXn2MwTHExt7V
e4HIGMPoGfNbC4LNo2LM+l1aTXTc6lRYG5u0rgM8gleIFlavnedD1RkRzvzJ24KY/hFeRPP09eb9
SeVGqY48Cr0uc/PjnDcLpa1VrXR2sPTdgEhS/bpS1OLt66sYHy/Dn42iiHEg3RDys/dlqe0mKMp7
LoPdT7SGfSiC8so4YAUSGmG9a6+8a22v3BVn81m6wxho5+2bXRlpUbOzIgQmfn21nLkRHIYT5+Qn
sPn7X7b98n8qnk6Ql5Vo/LLCd/wy/I0lWvQbLot/X+yyEEHPqQHIR2jr/QW3k/ufCzYADlO2XbDy
X+/8w0sQffv29dP+ePa/v8JRwZEtCZzBmSsoTu/r7WWCsVWb776+yGdvFCiHwCtgHc6Do9vQeqMH
K+K0FkCQkdOObCiGd0oh98mt0CtRZzOh8kA7j24ll9DkUjyBAsxcu4PVW+rOzufqVoqmCb++oY+A
gUP1siHa2MF6lE3v30th1fDq8XOBONtALUo65tpitJvXKV7t82qcEZNgjiAfWqVLpjMrT5RTS2Nr
Wd/XvWgA0WjS3lh4df39iv5ZGvAMwcnkVAbjSOzHHWrEShB4o22u3SBZSH5I9bydIJq8KKlhYyyO
BH/vmUkbCbRatJbJmp36QD550aCDDplp+F1sas73z6Uh2rabsZSDTyXNxwWOCTQrnuGF3dQtdUBl
mr+moRQGjLCRMs1OtNIjQGaCyDWo5FpZqbp8N+3MWMiMSeufX7+2T2AWvC+3gSId6DZ1OBqvoE9e
HG2EVK8VVl5fgnnAzZRSQz1WL/CkYdBmRHDEbuxgqr/I/s2aYxeDckHmL2RtWfxsKze7HUe5btxv
fakpGXuBTlxb132pF0aFZNZCtOa0rdLuFS8l/MiNXXJPRIukhJwrIU+sxg/GXaCk8FdAAi3mpDYS
7PePvV7XhKSjGdlqUQDnF31hXNW4XL91SzfdUlaLOBgr3RtoOxfxq5bsrjgLCvNeSWe7h+FlzJEx
ea5ysLSCvHCbibLvtvgBBjUCCTP6+j180pxjL05JxRwZJpWzuZH+u68xOSNbyAPhKzfWDHZ+671r
VEPQOnVxL8dhgVKrar/WYs1+pLTKJKGPenViV/rsV2zGOx5dLOa2GKe+/xWDwH4nwT+GEcHkKRcU
79CdJgJTnkqD2ivA/3n5MfcNKbIZuWFTVDGD+SnXung98Ty2dXf0McNBQkNLw8nBd+ylMpb4+RUA
foHV9fhxir7Bqny2LxLdnM9zQzgHzW3VqKiz5bbP0/mRBYEyRyuUG6eO43BiAhIB3y5ndFLFztNi
ew+obV71IPUnVtu2jR7/VvwI4Wax0eKhcPSNq5iBMTPjG4IRkOwGzKmx3FGMHRYASRAvnTzxcD7Z
UzwsVxgUkU8JmnL0lsZhyp0qnksCO7zqGsKuOGt7IkZOvIIPOnR78zVm5IYLCeTMY5B7Jcvcy5Os
JG+mBPCJZ4k1gYajPLzVWVmJWedzIGXL7tGRlepYL74FBP+SrKp9Yhv9+IRddRs3wzHEIgK05f26
XB0suj2XuVw/eMP3TGvcSJb98oTxuHEOSTN7/PreP6E2sWFDKtOYPSACOzbl9IYaKNEACqs7V8Y7
WlvQyb5Q1D+5O61pVHWe/cs2BOl7I4S4WwvJwh+7qDoUXfYASuwYjXmF4cPUAQwb2H+sMEXZWZtN
fAVxp/2ZlF3yDeNq57WbbHUm0wTR/6kz8WMFwH1gg7IZrOFbc/xBt/8j7cyW4tbSPf8qFftepzUP
HVV1ocxUkoABAwbbNwrbYM3zrDfq5+gX69+iqvs4lRnocHpXhHfsSsNKLa3hG/6DXxdajW/Uxurx
WkgbdBS4ppXPFUZu2ypM9U8EnZUwl+u3bWzEB2GsscXFIELdbpKyu1lJpwtEmigNzb61Uvg8c95w
9VAx47WykFHbOn6vU1w7KnY46aZJCuCpmh9K/aepCMaWG8fSfkeT1Nw33RA8YZSVA4CvJfWTM9XF
uDJRZ+ZJpfgqUHkoGBHEHH+RRpWbeJxUStqjY1xgjWBCwmp13Iu0NTTnmbsJZB6oWXSQAWedoLNU
LcKro0aesZlj05NHu73MZzN9MHBJe1AQlelctn+w5zboXKywmttUM4KrRjHLCwtDggN43PwmcVoH
3x5sOSQpni8U8q5kpUlwegZTAKMmTftFJkhY9oPbEHRCi/zlBmcu+ZuG+wY8Qrm9KmKEtKwGe0Ws
OkvMQCx9TSX4tOrH0AL1YRMb0P1ZhCWd7Gv1rBUAbKy6nzjIUcbxEvCecODGtKCDbEfjbSsH0ZUf
zy39d6tyfvZxP3xx5L6Rdz1oahs2W95c51GY59sZv1fTTfsJ8IUZ1Iq2cgmcHsrA2yzKrjSCDAsL
juMVZDX9PIeclBstsdNrqhjB1lTq6b/xSmywOSbVYUQVlp03pyJF73p4SXZQ9A9JZsG95WJ6GYla
7tqmGkmG/abFMNBwVgR6zkiB4CdNfRIVEOButNOOn9AE8J5Kg51sfLpEFwZCQFeNGfebFh7Wb6CF
8W50sPj2oCNPt6kDGM6NMSj7AoXB3EdZ43+ukhkbn/eP6nNfi767hmE0Em+0NRYTH6h4t0lqkW5K
pY31bQb956GYqa9YiaMB3Vbjn3qNOaeaqRxida48domcjDvkmayDX2UlbLygWcPGnzlQqP8jB4mu
H8DkZdwvjWArkxCezhx380NG/WVHndA4JDZ9tvdn4MxQJJF0N1DKQVx92bQyJ0VDmsVvsNVAhKJG
smGLw1nyCV/zNbyDJQ7k41BHQOxwUnk7EIAYH6+B0O8avwr1djOWqT7dQhMUVuDczIdQCcob2OAd
GphhCXFLKlowHzi2QCBtHO05iWvqM0U2h48VAELFjeQuvMM3LgBeZfHhVrckwf6LsXuxrHh6nlXs
G1yHWMeAl5PJ1o3dt5rptUBTvoNnVZ5RWWlwTovyJ0VSfmFJKD9BuZO/12ZzSYcv9ea+Svrd7PQR
4iX5jFiIn1SDKw1NHeyL2Gowlo1a7XPjNLIBnEsGS9RWrH8XjzOoR/CPkFmRUtDaG6ns6cz1Uhb2
7lg6/qsyQJDcJ6kzKl4IRqdzEdlH66bIMyd1gwHJDepqaUBnzUqMVwf461Pk12oFrykYfw4ms+fG
w9iOYEb7+dmYRlQQlAyKlosrjkS40JoVUL9BG3+nKsfJXgfSMkEsNdNHLTDNtSz+9NilS4bukJAx
FefLomAA2x16Fj6SG6bTP5A761sdlwuvTAwVH68pgNI4Nitn2hkYCPegTINHqLaJ1uTxosL2vZub
mjDEmWDTGcC/rg1Y8ncYYpnUZUfL3GLvWgPCk/oLfJbtLb3Mbp9qmfq5lh1crytfPwRwtEjn5Mq5
zpFPXYlA36DKi5UvnBqE9zmHIKHh4kuWA76BmJptOOgKZUutr8+3Nkv9tRvKkty40o0WdyxZu5+g
wjxO2DuqADTxHYVwNhq1i/rOiKIfu8BxC6eCaqw7s4gGGzzB3Q6XAgIxqHqfNGysLRDztSRtFQMp
C/SkschxYeZH406vusi5gJwW3Ftxkr/AAZ2ijR052ks0k6u5c5LEt/Vk+r+aNu86L3DM6RYFl+qS
mzDUyaM06bVt4bOs3dpi9y/mSJQohdKfCBuW4RxucpnU0WrYWMgV7CzZSbaUa+NdDrDjexRY/Q1o
YRtIJo0ZjdD9tiDGvE57c9zPmRpuEgUPt5XVdWZJ010Dfi40okAGL0JMAI2B7ZtVs9FnqdviSNq+
UAZStnWGOVxMs42uVriG1z05ki2gG4ArqPyA2taXp7/fRHBR0CHZ1KmUHXwrbi7h6RHNlNZa5Hoa
TjKWraLZJ4NaoNSxWJjcsLRVDIVmfY6O1M4fpeqFxoXyGPlh/F3SO+JJI0AYnh7r8ABqFp8JytXG
p1CdlZdaVX6bdYcC4aTNj0ZlTa+IR7af49qen9+/p97AcEfLA1wFQChD4xRUiO3Eq/qjQEcS0FpN
WZUbTcJGYD8HbTXgaoHXhqcr1RR9UmIIJdtSKXMUDerZHxA8GAfanHYXUipFynHeFFT4MT7H8b64
zfpSW0lJ3qQOl1+S7j39e8xtoVwtIs+cjcHb0yA9T3ryY6Rc9XsyMvC5Tqb6z5YxI8prjeb0Kyjj
+KmfZQSPoHIT7OSg5/VNoEDb26RWWgGJVYYsOMh9CQMCL/G+OqBDSSTvvKWQLWyQPc+Hdkmgl6CG
UZhJ+i06SHa5U/WUBpItgV7cYzM96yvh6ql4moUrDrVaITEHx3dJKsP9MbeGBBhN02f6oY8V+i5a
pXt2aPXUW1J7iyBgv+soFG3CjtqlA40W/h3N5pVlcRJTiG8i1DSxHiG2XJK4Wi5RDYtkRFu77JtN
M9RVjWYfqtJlEAXKXu1HD6zKwZrQw6zmjLZaunZyvZ3ei7fOdzBBFxm6zr8X+Z/P8Vk0lvgOajPc
DAGIQYSRVfObGei27zZBpmyAjxBEWDINpwCJmEFWcEgB9XAn4CXbJsznw5D71kUThPInB5u8rd/J
4XU9GB2muX6FqM447tNKw+zEp7RHQ02Gxp+kO7PQa4/dHeyyqoZU37SVhwt7uS3kFrnywlav7Lpu
n96f+NNDSgUSiXQRSS8Qf3kROMcxApWNYxDYNI7/OMtjv2sxSse4Uq7uPz4UEyt4hYASQcgc73yU
bBLsVmHTdfpAwzk1R69s4YEDYS9WylZvaKnjV0kCBvyRLYwRAm/zeKzWkqagqmLu0hyj3rEaJmI2
KCwpdYitkoSowRZOTr0duSW3J8/ZQuAeMeehrDMoQjBMGidXtioMzqhKfZfLtDvMRQqFfCiqZ1UD
6x/ZvE47UPQ7fNSlW4rfyl3gWHivxFF5oVd9gMFmhkGx1OXyQTOn6oApmn9dTUW5hh85KdPReEE5
VWNqQSPT+Dh+XmUqJwsl/2yTWJP5Kod5mm9RX5LuEh88icdd3Uv7dGw6GMcU0aILEmRkKwP6w0hI
jUHwQmBS6RvmVLkY2y7Afzg3jHI7Drp8USo2LINqsMIMAZLUeFKxVfv1/uo4uaJ5AvyAuMPYflRE
Flc0IWE9h3OCsE/cRzdK54+3ZWcNB2dWE7CWDkWSOVo7ds4OSu2UDSD4JUtBYnw42kjHWAlc6dDe
kcZh31wgIob2n/l1Tsb5UW/tcgWee4oX51GJc4G8wbFCRnRxu0QFuofU+SAdaklxgf2BclHWxPQu
iBXn0k/0YjPzBwmGhA7hJPRsBjlE4KJTasgLsbRW8j8pW/CFWB0UlAD9EyQtDgFNR4BySNH3NCLG
qmj17wVodGVTnglSVATfxWNz05zqdBtBVOZYKufMdpU/ICmaxa7sx7a5jel3XU7hAGQhG5up98Ji
DtGh7UNcgPWuGr8QUDT5Dr2bLtxJXQlAZg7syXcpJyKGSjYKogJLbQou7y/Lcy9LMAlMBzKEyfdf
rEtqDUlC5xKM+FTb102UBV8mtUo3kDnDQ+s0xtZPMv2mQFjtbtIBTaIjM16bdd94SE1N397/OmeO
a8o+lP0pUr7ZHx3v826OhgEht2yjRF38zYwzhMED0/8uBw4h1ftjnRZmqWBxG/Km6J/RBRCR/h+h
2oSUAHuDQwVv23EXRuYl3DqPavWAZkWDU+0UfWNZIu1koyCRpfuV8cWhtTjEVROovM6xJnz4FlOv
pQnwUMRnNtUUZw+xUYU7jNcdoN/ciuUcD88Tze1bHGC6nYK9536O8hqRrEx9bAZjWgkKz2wScgcQ
GPzBNllWWKS6r5RcC3MSFFA5gSkZFwbq6mubREzq8qFF/UYhAgFEupTAtvQ5VMPeoVdMyovhkd3c
q5Naf1WcgOajIrWZ5cmthLwLpQMLdUO5wXNWS1L+ms5lluS4nFNQztJq9/77ODMB3NuY7tj0iInh
F68j7GwM2i1eR2BQXGwRX70ysUY+vD/KmRXOGMwvAgSgg5dsYfg5k6VHmPhMNspPcx9hhZfGgLER
RVjZ2+ceCNAOmZmObwDo4OP1jSs7HWKHYw+fBOeKDBxYqw257uH9Jzo3jA0Tw6G0AZlyOW/4T6Da
1sJHKmZwsrhjO1co06x5bZ2ZN4qfFMpZNAIqu8irirBQ7TaixBkrQY4CnNzsNEnPKiC6s7KyFU4R
P+AJyfC5KxgIoMciUq4NBH9C+uegnQbSAwm11axW8ts8Q8Y0LRSUAWdt3tp5YX1SNbwUkyKXcOXW
nVs6itK2k3vC4dppP48Av9YqEGemAoQ7X5AuNq275XWmlGAW4GnlaIHWfufSs5Jf1TkwfwqEhv1p
8okZDzHU5Zsy1vRi16Z5f89vor9pseB8BJzkrHFta0Q5RVO5sdwaAPIaVuXMuoCoLBDpYC+EqPjx
8iuCiJohsMMNNYv60Klw8Wdt7Wo/rYzTYBI+uYhRU7LnVx2PgpeLA0S0q7HpqpH270eEccu526o4
BIKqjaKthZTXTVw04U2BVm66ReM8/IZU7vOsSNrWpIa9dsaJjbU44zCX1IQwgUkgsTT4yfuiBs2q
o5tUWMPnUm+FBF2V/EbDefb0YeouABHtpDh7xRyh3+mjU+4HykIrB9opkQ7uAdmvWCVgR0/SfLn1
JTChMuXFAWYnzaTfzlAVe+Sq0h3trfiupjp8nwdziyov2qRxP01g4oeXxFY/qwMaPXbd679ruUJj
BGzMzqyK+TC2IVIppWWt3IfiTR3PGrRvEESU+fkfW/z4TSJ16xhlzkuUJGCwbVPYn9BTda5SbcQH
CW7ZXkoHe6Xhc2ZQhPfZ6dAm8FjRF4t0LvO+MTqUlxp/5tBHBusTajztvhqLaVP5Ur4t6BBu3j8x
T4vBmPKyQLB6Y/tCeV1EyH1oJqreNdVmrLPmW8gieigAyX21y0G/Qe0RWTQU4JwfphkiMEu1RVU2
uYHwFexkP30ywzb82aDwcgOKQBWYM2v61qm5+bzyPc/MjkCngLoBr0OQJD7/I0KqgEFUsVFWG70H
+8xBj61fqujzV1utg4w7S81+lno83SlSMD5PCNEJ6rme2Vu/bI1dBFRfvSiKLIt3NdHrZe3HySuK
jBn6RvGIsPP731dM22IFsdpB9BA64iC2/LpWMVXlkPN1o1Srt7EMITqFzuVJYaZ9GfJG+261EWrS
IUi090c+PZLR4zAVBSQPUYJsLSYqhUImSJGipyAPhJBBeBO0VDk6ULUrt/q5oZByEY0wEmHIesfv
BHVv6oIaVZwemvsOIUXHLe24dyf0bVee6szr55JBYoUoVSBFFj2LEKPDQJLpWVgF8qCA1wv756yp
waXkyBNKwChhgwXXannNFePMM7ItBAOOwIUa6mI6kfRKETyUEW5R6moXNL2zzXWs4R29D1bisVNw
oAUIDDAKMDqAnYRKx/Np5zEIH8S7Nxih5vamBJH9mtcQ9YTnKQq3yaiRQKvwEx1vtHxj2FmcTfNF
mZoo6ksSQpguER22szCKJPRtM7qUZmaHwQZVvFo9BOOcI7cddNXOCdTK30rop34vzTiv3R5ovYNL
AtH3yhlz5t3RKha8beG1xno5fqyyckBRZH65SUYjfCIi7a4EAfXawIzwHnSJvM3mOP78/jY4vfIJ
l8D6kvST04CVPR7UDqjs4deChEtV+LuSaqSrxYP88fCMYegIACmGBIbk0PEwo9INUOscWNvRpEJh
mMzP5jjDToesQjeSJu0BcU1YhnpZXZayUbFgY6yERREYRUkkigit3Clq/L0yqJSg358FsS2OjyEd
SBWFKmAvQs9gsUPtVCd9KWWoPfgbfDfTEEIC0kTbyUTX1W1TM9y/P+CZeBUarSwU5MiJeOOLAoeE
A8eEy0G9UUNb7lGGNp0tng6Gg2SPMjubOBwgGIS4y8quHmiW1yldNaOlV6UpCqO+Fbh5k1rfQzlL
biO/6RCs7NKVUuyZUI1lJoDgyDwIHYHFvHDsB30rYauaFZW2Q2XO9FQZbEWM4sh3ouUwhlpb21g+
69WlkY6DVzdYMCIyH9wDdDWvaE2vgeBOxeDol/GmeEtEeqS/i6Mmk3IF/WEV4R7MfUr4k7b1KynD
+FtolPNrkdAQ9hxKNP4uKSGh7Pqi6x4oXGWF5/s2DgoprRTUI9CtfJbqVnsB8t7oW7uZFXkzzmCJ
FRoQv1Ze+GmESVxJ3YB1hl8bUIXjHTBUgNzkWpYQTOlxG+mblCbTZIwHtZqSHXBfHVpjOHpKbQ43
lWO1xraXS+0FSWTTe/+7nJ7V4twET/YWIdCgO/4qJZK8xOCIUTZB+QOSr3LldNqvYazalbri6eHC
QELyguIpvTVbfP5HMCKFVpRhG8pA9eBvFCWJ6frSt3j/cc6NAsKJVYoyj+iBH4/SqH4cVi3JUNKE
LIo+t3djgf7z+6OcThouQzQL4B2y9rjJj0dR+wJNCFNJNlFY1BsBmPRQwgwuG9V4eX+k0+ehP2Bq
HA7Ctpyo6HikirxZSM9jDZvk+ZWjG9T0cULYvT/KmRMIQLVOHVFEQYS1i5O/xY5KUyofPu6QOJ+i
chxeA4Ai27pBtmlgaT4HaRu7cHJxTe7mfpMqXb9FfbXaBHlNxxN1nas0iNCFTzpr5Y4/nW1AXQqR
LBomKL4sm0D0FRTfT1PIp3r14iepigBmo93HdtJ+X5mH042JBoZQv6PRB3Z5uTE11H84QhLJRZqw
ZfvNSuLGitpcAv6Md0M84k4vcadtQMOqW98Mm8cOmM4TobP6YZUFOn2QzwGdKOjkgRs7fvVxTmI4
0CjiuovwuZPn8WCqQbKW7Z72ZogOHdJwoP3CT3mxlgOpm8AbIcSYq3XyxSEIcCOb/gzSy4BYdDmm
QoFkftL23YtGdrlFBqP/+f68n75hkNGQb+iE0ddG4ef4UaExw3fkyoLvYEZeOJEsUtzo0Oiv1mb1
zDXGM5IRcZNBu2DQ47Fw8OPMzfAwtMMCOyCjSEW1Pkpb5aovjByx3tAwfqfFbEWuCGI+TRPX88aX
dcBTOs60+HXJPe2QubFjayXsO/ftmAYRNb8h9ZcvPZ80f1CaLKPq0hF+9Sgy7lW4v48taMtHZN3r
y1ju5WgTaLCX7DQK9uh039u5DYVkIpE4BBqiBStf6/QUAgMMxp4GAyERO+N4zjCeSEOpTTLsV7oU
bJueHUzkuD96FYGxBtYMkp0/xYI4HkUZ41amvZVv6EtJP8s0Kq5opc+0+w15pQh38kAMJTiR4hCn
ZL58IPSv9DK3AaQ4A5Z8fawFe7L2D1dwaU6AgzWFjASKj0upp9yXsCocEHOHoVBegLhCu7u2re37
m0dsjqN4lXhdKLuwaNjBJ4XvKLXm0Uf7dpPa+filSiLti4Ym2ZOlNfIBHLTpBqZcX4zIs6NxORcf
f2u6ZoLD4+x4yzaP31rk906Rm+RYgFVEsdXJ96XdYRBTYOT0/pOeJEWAQchkeW3CGpPI6XgoKgZZ
KDXocKhqgXBV5uaqgkXVZUikrLVriqgAk05nluQLYiL/ECItwUD2wCFvV3iCkJvjGzF0iO5tqKbJ
QFBydXA2RjLiITFmWnBrdhkmdhPo7h9pTYXMtQtNf4kCQIH70AiGH3OrTVf0kLt9hRyquskUUwU7
n+VcMUFpTJD/6X/PQHScueUwTgF1zoHS3QN9MFsYJJVsPGAp0eku5AOAWtRFcd8Klal+DH21NTZ6
MCA64bcDSndWPUzZpW6p4DRzDrwNbGzU2ORAwoi5HXoFHnOrJ9E2NAv1ppEcP0YLpG+uOvSSkMDP
Q/s1C6f+wizHVMLsKJ4RwwdXClm6N+sboesUo2o4YLjo1J0WbujkSz9iKxqunBBHHIjwkcZ6CAIs
s7vBkr4XqCQ+B5av0sSup6+d1WgvQVxI30s5MnIkfYywcDs1sRzO3U66wSFXwl9dH0oUA4lIqute
qN1sy75F4ZN4Bkm+RJ6R8QHrEkuHWQ6j/agjwLPPAjOc3Uot0YC0ixKyPx5y8lZqVOd7ht8ADwhZ
7GuJ6a3uyp2MmZU0weK6bUOdQ0FBJxEwXjZii9Slk2nuOqPCayqNZ3ScUa7lNY04pcce3dTyW58V
mYroeTMj09XG42ObVqq+tRAV+IIPQ5ZvO6fFsAT0bW25BVj0agvphZaDoUyIFzXQtkt3mMruacbe
8BE1dLrLcVm1uZeySgKAgOVY7Bw8FIvLuUS6CJXePKMf0KEvi0cBxfVtj/J277LKTGOLrjLdKVyE
cLka8xJhOZJHddyagq62Taw5fYnnZmQToWuvusFoK980BciJGzgGLkNAqLqnzslmGW3BnqiO0m9i
Y2Q2FC/AI7rxwZG76inRDR1MHzAoVghZ3zUFelnZtEoDqjoiYAlBRGn9ndwiubjJQ6sWZHkbIY5s
CktheZ4gIsF+Ct3AH6wvKHzExUYLHfumnOv+WmM2+XVWIEzltF6fdzMcRzxxq3kASp4KkwIWoiWw
dgmGZkWBtQZ1WY689w+e0yOWi0lRRBQuSnfLm0kHBDB3KcGuUkGI2dDHDT0HmOB1FUX653k0pi9D
WiJUgtugm1FZWYmAT2GJQndJ0MuoBikivTk++Rqknpyyp1yXoWgBnc3Jt+zb7FCZgw0OYza3ahL3
e8R+tY1m4xoGeZnijQ00SwGi4hLHRzuOqP7+/Yk5c49SAtXgP/5LL3wRGABkmunS68iuy6V9W+Tp
+NA0srMy/adREY9PDkDZSBBLAGYePz6FGDWTwzjbSAOtj2H2fN3BFFl+NALDs3LjCSzRdWzPqEJi
+jrpwDKqQL6ts36ldnUSqIKthjoOFBzkuULQfPxFFLW020GFxeRrk//TwRRimxdzc1WZ+Bt9dGrZ
CvQXcBUgQKcudDzUoFdDSvwpnAtKa19qqf+7bKwPWxfQ3hPNJWqoEFRYXcej6M5kWA0dJZwz28Qb
9EB/jKImWMn9z0wb0Bqh4WZR4qKbuBjFHMlxS+oztd8neHXUs4e9mVA9tVYyuNMFCUhLdO5A8pzB
w9QaHXILY+6NYbMpksiaPL8Ekvv+uzmF3fBGsMWkOYi6oIDbHz9QZzRhE0f4tztokOCWlFO32cxy
Mtu7zs/90i2qsasQZsGXwJXiaXiuNHMoNqMxxEJovuoOndal/cpGOfP07BLwgFR0OKeWHZQmrFK9
7gckRurc3EFKtHeJgvLPytOfxkXcOkRFVEcpkp4sGpXmYaQWwvxpiLA0GMPkAV0ZqPZtWXk0co0b
ioXOZ2XUsOHODShyqtSGeE+Uxp2lpPEX5gb3NOr1zqOWOqZLoX34+FSgME9f0BF6JIT7x2/In8e4
jhOaSU6A1Ykst0ThDmyZ96fizITz299Kt8SlJEnHoyRq1WDOSeXWShUs5ZxuuJHTVFlZbme2DxAj
XJX4RxRfF5vU6BKzH2KlFIY3Neo4YO2MLKouUl/P197tSQVEcPTFywU4AdDxxAfALwru84pswurl
uxDnmKd4dqYvXWSEFyqe7nddpySfAz+IsLBQzWe9T4zHqidbfn9q31Ld47yGb0LVC1yAcG9ZvsGw
RPXbj8DjmWiLRZeTP8tfw6Rrf5KLRKC+4Mw37lANuX2FKpj2pAxVHF72ZjSlm8xu9QefTs0XJSkw
AMyTTnZTtegOU2uN4S5FrfMXgqxgSlWKvFepM5WNN8+D/JK0A7aoxK1U1eMyy37b/lCr2yIoKChG
+mx+ef85T18ujRbAjXQaFEHjXiyhNjbHUgFsuEFqNt5ytevoFsfqVwXGyMpQp/kTvHS0UEmeQC+h
QHK8Wg1KyFBaWobStEi9rGV1tt0yLvQbW6NxdmHxL7Dhg1GteYqcGRmmCY1VqjzUD5YAYLOuJuSB
MBca1aF9ymPErzHXaDzNqrTvapiMnu5XydP7M3t6TFE+w9GB98h5Jb+1Dv+oOCOH3bCCEES15wbg
qD8YxjOKXsanxo9mQolkjYx8KpMnpGbR/6SAQdeT13o8wQk5j5zqMCmSRKkeMnvGJFmB56l5VWB3
2mEKtKDGp02T7kPVgTJoJ2X6YDl5hyVZm4Z30eCT7RSlhKqXAo70IUHWe6thJtoANkBJ9kDnp/pV
NHl9H3K70AY0wugbjk0Osp+4cd010J/xecxpJGGHJXWu1klxuiuDIkmuRz8xJRc7yAruVlfWUMJs
KVO2pg6YZksapv+WrKnJL2L8oHWXaBcN2arGqDSak+lrLdVWKKCNfncxBoQJbk6y3n30tANTwbYX
hRPhDrUM9moDU1IMDPEmm5vmmkJ/B10BA2UdpsL2/RVygjigZGELtCovDf0BRxzvf6yQAKqVLUd9
R03bSj8lKsQwodFVX+BNUl2QcQdQKCz1xi8S1AHfH/vk6mBsTnOiB+p99K0XawW+lxTAqEQ+BUbY
JQgEOHiqo/0rc/gfv8b/GbwWd/86L5t//p3//lVgXBMFYbv4z39+in7hClr8bv8ufuz//bXjH/rn
bfmaP7T162v76Ue5/JtHP8jv//f42x/tj6P/oGgQtdPn7rWe7l+bLm3fBuGbir/5X/3wb69vv+Vx
Kl//8RfmMnkrfluAS89f//7o8PKPv4hb/5hw8fv//eHNj4yfO+QvRf6//1cTvZ780OuPpuXndeU/
IFARxdkgY/AI4jQcXsUnjsEHvBaMTGD7iF7nX3/LqQqE//jL+A/UmyDOg8cEMaKgofrX35qiEx9J
Cr8P3C0fCqoSKt72X//36Y/e03++t7/lXXZXRHnbMChL74/bT+BfaOhzbBG6EMsu0Z9Gbeu+0TmG
l2Ut5n6ILXR4D8zOkF4hcldmHtoGiFUOigjBsKLPpI3dpsFqpLtoD7x9DxagIwN4Anh4cgtbcjwi
2a17vZZa6j5MiiHHWLPHoc+JKvn3lBOJALhu01+og/GFjCkqtnJahQ9/vL5/T9CfE7I4zQEdU3oG
zgi2jH6YvsQjIuTnoB3Q6J5aFb8k+ia/UiMZvkl5q+xwCh1XTqGT+Wc4zgQhliMQkEv1M1+1pbZN
Rt1DLFe9SWJLvwrVao4E10G7kWAiOZzy0vzTwjfxwtR9+/P7z7s4H96el2TfEk0R7ImWjOMGQzez
0gcQ7U3qeE7apfc6GgD7/8YolGm4JmFXkQYen4CWlnc2Uh/MaloXz4WZ+jvR6ftY2iyeBX0BUGhQ
QEUGvcj/ChZvEMAM8IqhaS7BhE+bTk7NzQiX52PHKkOB7SHUeJMdIthRjx+ocbAvLMjgPbzhkiuj
BncQxXL0+P60iaDsaHdSFKY9pwh0Hamgs+iX5oNSOrAPem+w4hZunGxdtpIovnZJ+u39oU7WAQE/
JQBB/0Etnyc7fqAKCWQpNRrJA8tgbeSCLow8ltbKtJ08EKIgQoOMVgXI/hOVSI0Q3zAKy/cgaksF
cD/6CKLDVeC0EtnKy0efiewU/Dwld0u0NherLogj28EZxffiLscFBynTYthoQ9t++fg4QOgB1qjU
qNjQx3OH7Cgtvq72PYT4s8+2nKpgvRL5+f9vlAUctLYMBMlKJJg6ibyeUGHy+ipeQ/Mt3xD3AB04
chsOI6pPS5OBKow1tU/ywbOycvokaLibbtbzpyCsy8P7D3RmKIpbQtIMHAU3kPj8j7AozgMKs3U7
eI2fqe6I5lPlIpQqfyVByNc2rLY8aXkwWjnQAixeEfWhxWLIMqsNQ7kdvZwEQfMaODu+G1qGf5Vo
fZc/6WYtx1vxh34ZZ7Q64EKURn/TDWmNbl/YoZMDXmeQXeHUgU1vM5fPiEV1/cbE87d7ipqiqB5o
6zuha7WJ1bmZklQTEldDOe80Ky0/F5kU2dtad8r20FZW9E1R82bY6y3aQ5uuRh/RG7JZya+iElWN
QwacaT/Tdur2pTWgMY6MSdsNbtLLdXUxqUn+pMo9kse4Sbdu2mrS+LGKGhUuJFY1Q9yF1CKB0h2/
oq7z1ThAVBZRZyzBq1HTtnoV2d4Yp+3K0SB+1Z9n3dtQliC8cP8bDHg81IQYe46k3eAllSJd9S2P
7vfoB+coXd1R9i2uJDQD7z+6BMmKBdwDyiW5//JegqALhDtsJs9MJHkHFgC+oaz7yoXVlVm48oSn
610VRX2YxiD+UZJSj5+wCaiAMsWjhxVgtxn9YTyIeSB1iu3th5+L1EY4HnLSigt3MVSiKmaAbjdi
2k64p76QfDOHMbtA8lxbKYUukhuxRDCPZBDuDNE8WFwcso/hb1+Oo0ebZNg6ExzGcrDmiyjP1GtU
ZMZnp7Nh3KoTzbMPPyVoInTuefE2sfKi+EZTLMU1Ph+9OovlZKuhww3egsbMvEHfGU7OR4djK4gL
WZhlYvy+GK6ynZrSTi97iHqqOy00P0PW1bZZkq9xMsRZdLwX6GtyPxKRkR5wQB6/PtNGtMj0kXNR
sURuWsP3cK9OPry3GYQH4QhGIPRkORKEm60zFTIunGXoVrXZXjhd2GEd31kfDDKBDhwNtdjbeDKX
QTRlMv7wiu6Odgjwhuryh5cDoxBdmFSMwTO/9dn/uE+4lzNbbu3ZmycYX5rRIowTlqXr03xembsz
LwgIBNou5G2wAZfqQE2J0JxSRbIHBl/bUVeZ3FKvjJVdvMxFmDYaXoIkTCxrKNpiazm11MoN56Wn
olBQuL050Funzxr9rJUJZts04+j74TUO3JAKM3sZmMWyA8htYmJfYcqe3ahfAilqr6w0/I4ZXf3x
l0XaSRSI3CH+PkszayObmiDJO2SY0S19xHi4u+zxBNxPVrjW4jo9d9lMlDGRVCLhRuPjeDfpmJ8l
86xOnh7EvnMRhFap7ke0KumSa5q/phZ6Zm2Qx6n0bAD2ASVZvLWss1HsL4yZOM0ZN1VdfWuHwlzJ
G88sjaNBFmdRzKkcafbMCQF5DspDUSmIWI4bYHbzo1Yn+cq6WLaGOeZp2wk5axIrVPCXk4gf+Axs
X529Wmtq3KbydBh2vtHPo1spodlttCw3bOAJHaJeWgnOZRNBoUFu06rSB1+RkyuQbcWwg4IKVXvS
6/Lb+0v3dN6JkgBBoXZBVobExPFrnrQgskuCLa+Jh3AfNeVXU6PE/vFBaPVQo6CYh4LHYi3VUlAW
MXgcD3xn9T3zLf+R/ytaGeX07XK0EHkJlS2ajJR4jiJjRYJEQx9g8CYrjfA3HW/iqXzBM/a3Fcor
9/cbP+f4smEw4g64bchVmUv+jjLpVSKHATj63A76HVpdWFUmWVzMN6Pa6bPbh1kx7MuyyYqLYirN
4nrEFuJTLSNBekfBt0xvMgsV2BanDa3ur4IECqUr5b5DNbkLJlQma0PPdp1ssA/waS3HQ8xqmS40
7CiNbWvKkbqvNaN8SGS9vZUpDSD/LJWh85hUsAxlfCnSHLFjbFCRr5STqH9Ra7OUwIokVS06LHC1
Ik5S7EyCKb7HATNRP3z708+ghS2Q5YAR3tSS/rhdgmbqitTSCamQkt9pAUimLtIdPIDltaFOVzJx
H0k/Vwuob/r/x6+/xAWLy6UaPCBv436aenVbGZGxEo4ulQ1YWfQUVSrbDEEHblkaVgsdH+VO673G
in9mwzy+qCA/PZMG5iaa5vI66KbiumkLuhjqqN7mcr76JU7PZirvlB6ZUdELXGpMASTpkgDxcy/F
P88NYqd7DntLc1vTXxOgP51VypycYgJhIx53cS4nplNlWZP36MCgAyYXBN0Q36eVg/LMA3Fvcu0D
+ARD89bS/2OZ6FotwRXjgcicclTVZvV+nv8PZ2fW47axde1fRIDzcCtRzZa67XY8xE5uCB874TyT
RRZ//feUzwE+ixKa6Bewk4sA2arirqo9rL0WuZOZd3sj3vdNwSHGVQQsctvSAyA2jEmLmH2ci/Jj
UoLLUpnsX7o2v5HFTbmKwgWZ3BB0S/he1x5JN2pGVLoVD3D1DVHjyuobfVPnPRz9u4LLt4mgsqWm
CRkPow+9saUvuR8HzoStIDhlRvYwFf4nkG0vTgoe0yvtvWGOe/uoLj6lOsUdse2ur543ycBVBhs6
MVy9cPrr9vJYk8y92Tuor1EtpMCs5j+3ZB5dZneyRlHgYUwR4fHLDsloJ/VOAO/Wh9dfqoBPcn2t
w04KNwG3usL2b+f/g95DM6dbzAd9WD0NqZ8e1a6FqLgDith1GuhHs7EQApLZe2msvnk0fVhN3liS
VYAyYNYccj9gGGk7VLGOtg3DHb/C6lYUgmNtXQ8+3Jbn1JvFzuYqx9iumHI6iHYOOOnDxnHcpUzG
udatB29kNZVVGkxRpMXp9X299RaaeYAWqFgpQNMWk8MEXDloWWs+MB75OZjK/hGeKTD8jBZEr1u6
tx5ad9wkFOPgnNok8dIZ0xbFDPNhgePzQ+kOzjEp/WzHT+5YAQNP9wnEG22YrTIKbC6+5mS99mCb
FqwmrWNGqlL85gwQlgwyCgvIB9n6DRLea6wVqtkkotEDl7fJ+w8gVGvmZmfTbj8PEHiib1wOXAdF
bZzkt/vXqdqgAAidRoBus4vb2/lp4h9gN+I9uObtRaXQ9iTQsKfwiFnqp/xmyi46K5aw/0dWV5v2
sUU6UD6guE3tkval8ec0G1MWQYe0u8jbb6aaf+rVhjhDkZJfW4b5IEb7JcsiuILBR6coUEOc28o9
0P2NHaJQBXKDPQ6s+I30RJHyxKGKqqTPteUkV8TuPEQWdqLdWyuqV8Ply61IrrudXxCmiDMP9b6H
enH942jPy3Emv99J2W/uQzq55AeeBdaeVtu2OURIyehorS8PCLWMcDIbo+EfXB29ruNc5aI4U9xE
GGA07do9tqU5GYfFgQQk3wm7brxGISF/RQcA+xjM3HiNaEeFTiz5HXb1TJvXCWfHfVcGxoe5LqfQ
DYa9Ofk7+wvQgQ4jI1Pgm7YM8oLqwihdihXW4neRYt15GJmW3ZmauLGiMCngGCgFqiPhbXIWtxYQ
9uu1GyEYr4e1B+apnec94NjN8cYKTsKpYyGQvaqv/NuZyxr2D2oWJ2oniRBg5ntHRh9+1mWjha/f
vvcseZQLqCdRTSIev7Y0V51R1ZJetFeZPyH3ir8yaQKxEIxrO56pdubq3WJN3O9AefgH2avKBn9b
U6elvRkMpRWljQ18DIXxcGEG5ahXufxUaY7LTL7snpcWtbq3r9FXuQYtby7/bYzQTgM0bU1jRebg
liQ2if8opBokyMd4ZztvUlq1SI8pFxrALNHZLHLxzdWadEylMEu+kwGKfA09pS+p1pUXdxXFj9eX
dscdfeqnoG4YJ1NAqetNHRErtCFLsyLf0sbQFUN1shaIoV638quQvvl2XMBUMxRYG7qBzRs9JIuI
TYt6Eiw60BK6beHpJ+l3E6wNNUTCBznXAPqA7UPBried8351ZPd1zeymOntVhfIfNyw0uajK+j+a
uauSo7R1pf5pFs704qAFuYc5uOPZKoThOiTf527fpJeOFUNsTjgQadUyRm1cpqc01pMnZ7D3hpvu
fQVLTVrq5LK8lZuvLoMcr1hnM4o1JvqQTBofEWHTz69/hXsLolRJvZxLgdk06/pbe2YxwGja2RR9
EN2dkioADkyRKhNZ/vh/MKWuN04NKMftLTeQEVeI7tlRIMw6LK2ihbDe0qI5mHdo1u9tHcdE1dwI
oKk1XS8qFX2/xGZlR2XjrpfOzuxjURrVTlx2b+sAIFEFIAC8hRLmRZVyy2pWZMtZHIrZQ4FAT+MQ
RXlt55rbjlcw9s0fRhTxPMV3se0UyWEa5mDI7ShnRuthnt3gNK7SgM7QGE6msdRPWmE1zy6zL59z
Zrde2hSKXE/j2mMYekUxqNyjyblzK3Ep8RCzx4Q4W2InXwsYTSLMipp6yF5sZ3H/KrVueeSZYZJo
1cadR/K+PWb8OBNct/omcGPczuiKJHMio2DYqF/r9xPCwhMyTmGeZT9f99V7HuTBkEN4D/yBtsi1
BwUIRGlCS5wI5b2GJntqfRzzIN5Z0j0PgpWSSEWpzN28+1kx18wPSg6f01fvxeoMYUuF+FETibFj
6s6CAtMkygBYjIj59vFPglq0UmDKY+4sqrQS34FQfyeDuAnQXISueKUAojF2gFNcb5vd5qWjLdwm
deH1IdxsCA2kWfUZWrrm3KR2+5S7zV5v8U4MoHouqtpLAEyWdG3UyUH7Nn2BMlux5m2YT1P7n4mf
Mhx09A971MX9AipcacbfdS9f/3rdU+58Q1IySNApWoE23FLRMc/mI4ZpE7uZI1X9Nm0/Va5mR6mX
7vFn3oTh7C5wR7AyDlcAaKDrhS5Nv4J+YKF8TR9JVmjM3WMx0vp/Qlk4Ng+o5aDr26Nj/cG352GJ
ulYUycPrC7673T7eSsZBfuOr//5byJU2dTM20nAjV7YF3AtlPCHdDO/1O91AwvjQe930kSC9DT04
gnaM39ttxX6EAyvqv2BzswNi7HLNY9pKjOYQDX07P+qQRz5o1pqfXl/nvRPzu6mNLw9CjNTqBi+a
IKs6MippIltn72ml3LMCuyJ4ajrJ/Est+LfdzOZVMCWbupEX5/LRhsb4bObmHh/eXSuKfdjkqcJz
NmvJArjZfAZVo6Cy5Xmw8m+qbLVz+PeMbJYyQ5LXy3ZxIye17AfdWT7pq5/sfJV7N4yS4aB9TA/U
3VLsWxKMqa2wPcU8PnN/xwdZdM9UxRhQnbPvNuQmOy53b1mwFzHop1hxSOWvv5CZ+1mP2oobgQPO
vlLbL55numV7ClRqdzbRML1jUBKgnanEbUvsNYLsVp6VmMm85eKSRR+6NWZqV2/MnRXdmuL1BB2t
yjwQ3G99LqmtypM6PldnBBMK0YtoKeCCda1+vn6G7loiXqEZQzhGUel675Z0XJjL15woM+fu5NZI
0UgmG8Kxq/eaB+ozXO8fi7IBI6lYCWCGcpzfDlJpGWvODKMbydkdviyctWO6GnHILJT5ELtj9ubA
GXtY4iI0qJVt0d9lg7QJTymXcaGPH1WHMATIPr8XIIJ3fP7WA391sgALQTFDvWyTdHiklVVZNbgG
JB+Petdqx6BksOT1b3XXCoR2SuiZlW1PlrdCqDasLChPCvk46UzmdvNc7tB63L5h1DhM+HdU2kyE
sIni8ly3BlWxjQwGwg7IhOjHETL7qM6z+aGchXWcF4b1hn42H2eDYtPri7znJbRi/ovSoAKnNuE3
L/FGjUqtN3NHQZqPLKcNW9Awde/iLO4iVEPincD99rGEEYlCIPptvCWQA1/ba/qqaUiGnMjxe+BC
S6M3Jaj8pPjZC+pWIdAK/w8QgfH7ga7D3p1ye1kq6wDmgDQgOLDtuBtMTPjBOHP8AkeKcxG4/XyG
psGuorhPnTIcp8D9yTgRqdjr+3zHmVSLHxZlEiSABZt3uigHSLPIPCLTrP0wcNs41Jdir9d/53ph
TI7aGdmHwhRtzrydFwxelKkTDSwVxwEzYta2cTTHsd5xnHumoFDgIlOPDpwx1x9SwCKml6gpRmY+
e/BRNmWNsgT6yqls93jr79pSIR4VTIWW2NjKEGQMgr5yozS21mOpFeVzNvPktdmyNzxy1xTgQyA+
oInx0OtloQ6jsNGtG0HxsISNY5LIdoRXHvWNHZe4dxSgalEsaYQhDFRdm+q9PBiQPSHSGT35zoR2
JTTjxDqK2be/2HaN/HBlQS7Z7t4595yRajHRAPVIcqDNfko9jk0hiZtXO3NOfdNVUe7q3c767lkh
GgZKSbkYPaTNVpatV2WSTkdkiHU+dfPgh/Nc7DVc71qBj1uxLymA1OZFJauYGCF3nKjs8+ylt+3q
nWYI69Pbj6/D4aV2QmsLKM31t5r91La5qu0o0RJGNHRUiNxC32M2uON8issOd6B1TFC3uSTqqbWC
RnfyCEaZ9EgGkx09UL5KFPzN28aTRvjhEocoIfet7h5t1Izu8pBHQVOi+TGn+YNVL3uF2puPgxUm
2nV64RBPUDy93jZCfJMHzUsjLqXucfZkHgarX+xUt262DSsqEFWtVPBk2zGrZDD1uvdkGhF4ifKw
lPH4Y2Z6NSwzfXhzY1gZY1KOpJNH+6bqIuCBZcwKUBjUg82PalJVdpEue52d2wIXyAh2jX4gE9Yk
05sou4ldERRjAT2Qqgp/6SBug/ZXZih3/KlZQdKHlTbm3b9tm3jOwYCEB2YwZ7S6U9e4y8LEbqxr
D/nCcPmLdIK2+/b6idgqnfHKKClLGrFEYDB+bAul+gwhnTbgrN1S1acK1t36H0t6vRUG3iIMZEM6
R+hfVo5U/9C2msw/MSSbWR/HehHzUSANNKY7j9ItstBTOAXCJaBnONeW8LXL86AK/DyLgOlmSziN
HYQVdoMyzkcKhr77MfMH8aOPK8f4Wmq56L61jodUbWJmXvYMfDRPTlqKqv0FaaTAezJgaN0Dud9E
fPxGfhk6ClR+CYE2EZ/WIbvXOHoWJbA6NacsTlBL9B3RLsca6Eb9waiVMB6FikwwRsBuhV4660G4
8wGVnasEgeSaci3XDDAHMOibO81k5KODbqaImgKCp7DO8OqDb8Fb+VecTIv32VjMZrYOmpkhTXEw
4TcuvzeN3v2nq0GFGqfXf89NJMrPoZrLdeCChSF8ub4rigyWysJvish0lIxRGsBqhdCE8WJkiXw3
jhCkvG7w9nKieateXiIKpRmhvtNvoS+gj8lvfd6+QHOSl2o0yh94+pvrGapFzIQaQC5OCd2xayug
Iek/o+xB4dSETyuAHKLN9fHh9bVsSYUVyZIHyglGHJAkTDFszDT5aiM9qOcRMSBVxdLNoJjqJlHJ
9WBnvZk8OtKb/aNTxobzRCmsLc82B+XHVMPL9bJUprU+Nr6A4jrxPEhHchPdwNAcLdGdcs2w+fRz
rlfwO1qj1+/FCrdngm4vewSgg/IvGfb1Lklvil2n7asIuawmOAZGAvs7vOaOfoz9lrkWiqieOGlm
mXQnEK0mJAXWYu8JMd++JOStIIvo/FDKo8F//TMCSs82ROVlNDmyf5z74UcXJPmFQa29TOSOtwNm
+tWrpdZN3+Da0qiLNWeeoIiQaa2+MO0JSQFU2F8KU7rhOtXajoPccXbfpCdM1mMrSkz1339z9rWo
urZfkyLK9TT9MMrYWU9ubqzl208xtSHVtWf0kxmozbroP+fJnDtV5IAjOUmkiWHfywv5DFPm+rco
i72q5O0n41NBjkpvFqA2XYPrhWkjrN6xjeRnNxnl+8WS2skpaRnUAew+rx+ye6ZA7QKO5BxDdb9x
0hn6C9dZ8yaa3Cw9udJ3mDdtHAb9RF7v5Ml3bRHKMD/rMxSyndrpkl4kfpU10erXw0G6U3YaHSYb
RxLJ8P+wrN9Mbe7BCvlXiAQLdnCtoUo2Z/S5Z7PlyKHd/bqpW6+nq8qMBiecgD0wN3f8spAuNG7f
RIVTolrplJfCED0TjppxQGVX7pi7dXplDqoExl2IoYKNM9pDRQ2na5soH/P1KR+YJiBDHXbCz1vs
MyiS381sbo1pJaaAW6RhDqlPwwEuy+/+IkW42hATlzTlUOa1ghlO01xeAlGPf89V6e+s9Z7D0Ach
OabKQA6xWass4J+k54jDrNn0gni7GUlNF4+9bbSn17/iPVMA+GCjoOkA+NS6PnIybQBqotFH0ph/
YOC1j4wemLVY/D163Xv+AmgRome2mJrRxlKnkxVTNCujtXO7Q+vHxbFch4umA+nX4/bn29cF2poM
gvY1FjdbGIw0kVzokyJNOCbUMtJ41KHDeByFme5s4T3P/N3UxmWKEVJRt0nVezdx9UtgqFUoBlG6
O/fIvR0Exor+N2UniMg3d5Zn9Mj1+EkVMeubfKbQ0P87Qs/xYGrD8mTkYo+bXwWN10ElckrQJihY
Mu3V7R6uWp4w8sEetqXeoDvSgUyp4/7DEOjJP4R464s1CXFpoTPeKaTe3VI6EgA3cD9gVtdeCXFb
vkwaXtkHkwcPZwbhyDJj6P/w6RTLiuKGQnV0y6Ow1pqTOjCLRDIdrKPtxeBQx1w+vO6LygG2+0hs
TqmU1E+NMV2vpm8bCrCVhxWC5tAaHPez5OR/NIwe7qNiMJ4qKIv3CMzu7SHQI6JUYiD61pvzZjnS
YWrZLSNDA0KJ1Ft56kmhP7++tnv3Bw0JGv3k7ASrm7WVhQ0vQMHa6lwM3525XMrvaQJQ6QPV9qwI
32KN3geVBzj1AEryF4/cFIhyU3OlUWfNpU+b6XFcyPAofbQPZTHszRBfb58yBfkJaQzUaKAJSeCv
P5o3ZEFpCa+6QLLiWqfGLCeLCKGa0x3vUDv0/73jlyGA+KA+4O5RmN2Nr1M5zA0/a8vLOvUCZt2y
1EOZ0T8o4l5zuCgBwbx1Fy1gEgGuCOIaQpuNZzTlCFGudMtLM2fGUYME+WhWANMm+KyPr5u6vkL+
uzimAtUfoq2bHpk5+1Uf21BBG13Vh6Z8V7cw9gp/hSfa0Q+zjyanNKe9iti9PYWjm17PL2zhtnRQ
DnqWlJZbIY9ekH4KlATc0j4anf1V0Lbd8co7rqJALqAJf522bcsRSVHUmDK/ulA1S8NqsNInOy3f
1g/4tZV0NZUJVaTnOrl2SAiJcwPqxfZSDTmM1KZOKCQ8/RDwOXe+2p0FUSB1lA4zY+ZcwtemJpE0
pYmO8EVUy/Ih84LkMS60t42q/loQbxj/d2JimgvbkWIf7mnNzqr2MrQPoyHYtDqfD/aSaaH1NjXJ
/9kih+HWUFvob97oJR3oogjRXhIT6HE3pQEyD6X89Lq3X1/0/7Pyiy8Jwj8ap5s7Y7bGBI06l32T
wj2CbC8suD7KAf5uiGzWRZ+h5ouLXZas60v4f3YVYRQAJeawtgPuA6CU2l0NFPLKnj4cHC4QdGpB
OJB/79xWd1yD65DSvOq60fPdJBhWrieTP8TNJYUHOWydbgzzTtg7DnhnQaTR0KKBQ+W93NYj19RL
6rU328s6Ggg+JZ3/qYJ8LIIRw90JNe6YUpzanqq6kKJtx3YgDkWk3kLpSwNSexoLaPWrLreP0pB7
qOo7e8eEMLofKu9UlarrY0Wo70y5aLqLhWyU/VC5gRacpNVBgvG6H94zxONIHxqOOBa38cNlyZCU
gI/0YmRzfvS02TyhNLenWnjPCrGserdorpG3Xy+nLKWN1mXQXrJc6C8pjMo+otcQbOw8V7eXOTVE
IA2EvupO2o6BNKg8dxMTxxdEAhLv0VrAZz1k+pjMJ1hMnDrKpNftCfvdLg7oCC8IrCwqI9xO0sz+
MsSebKbLMATlRRAr+OekabLi/PqnunU/qJRoEVEvJf2CK+V6E3t/hBt90aeLE4jugRILM1D0co4d
UJw3ewWmgNiDRofWmymJa1PU2SbkEtzp4jp0iIRlLg8NBOo7Vu4uiJk0yLUgQqPBcm3FLmJvXNtE
XEpjpn3nrdyBw+xYn1dby/Ze3tsLF81VJuCAC1oKzL+5jYTl5EMvjPki3KEuwjmZA+/BgppQnhyv
nLJLYhRmEMmySj68/t3uWUa5Bbo3BZgnG7te5kqgX8pu1R4Z9mIuqC6ytI5smN/kUUojKZ/7EVL2
0HRRcdy5gm9jKiWWpuhmONmA9ZXr/lb+M+wx9f2s6IE8zNRbamv9YqSwjRirnjyunXA/9K7VH6Fw
fFsLUL0z/KH4wsGAS4E+/bXl3oJuGsjTcIZpDLR2O/Cymbuj37fnnT3l5iInQx6HCue1lWUx2lFb
p+Fc6NknkVftgb/fkEv6x3WG+PH173jrrkA9aeLQsmc9xOHXxozMtpHCdcU577MqzFaokQryikOt
GcvOS7Op66vtU7YogTAdytK2YLskM+vYtlPFaZsMHrQcTr2GMOBOeri0mV1ckKC14nBYV38FPNPo
z3PQiOlTqqd+d3TcUhgj8rOLFX+w8gVx0QS2y/Ih0+YKEhi4fYejnDv6cUvuJd9f36dfF951mkKP
kOfL5vlSnB+bcz0nYEOMrm3PAzIk6dG2+8r6YFuibk9lWfttdujh/kgBqsCGcIndwsiPkEqJIcy6
pWiPXi4IvNdWMpc+T2mSnIoR0CEt3qQy/CfwWZbd/lEtpJNf7XSYmELp/fw/Dl8HqcmU2xNqXGtJ
Q2BihnFAfTR33rPhq/2MQktV/mEiIibCBFR0cpjzVc+zo0jK9tvr+3DPX9RYFB+SkgHp4bW/DKLW
O7u3mQq0O/Oky/Ir0QLTjy2Nx7dbglQFkAxRv+Ldu7aUT21mzch+nIXn9odxtkVUmNl8WESynl43
dfvYQbYDPpORL8qrzCBem+qGIOBti+tzw0P8Lm2WKixNrwzfbIVmFhVjBW4FWri5PUhWhtZD9P48
LTrorNmMH822MqLXrdz5QB5jDb/6gKQv2zHKSqvE6KRTd+6ctPzWG+aah6KQReSYTVPufKM7Gwe/
t1L+pkcCWGvjDQJKPksaaXdeO//bElvuWfDK73yd2/sQaI96Y0gp6NFvJ5cnYaILB3H3mZLx/Igu
HKPyjRgAfepJYf+MXW3qdiqNt5sIaEoRbygGRpiEN7diiywPQwY8MWmZp5+X3kbmxdKCiVEjIst5
55PdWaB6VQD+IACokCzX7mfNXUfsaA5nDU5xMFqO2/WfgsRFKyyRdmpH1NrbPezHvSX6Cv4D+Fmp
xm+MmpoMuhGdonNbt+0Hv9TFx7Lxu+dcNutOrHDrJWrEkZItY4cEk1valtKuoAVL1/FsD4luHPqq
8OV57ntZ7EQGt4YANRnItfA8A0n+JRz/W2SgGdkyVdoynheGmA+LVQzHMbH2Wga3nwsraiCVto9B
3WPzEvjo8DqFY4/nOq2/J04XGRW8y+0YhLxke83ke0tS8EdV8SB03V4anT7EuoP433m0xvIbnDAj
vbNk/vTWSwO/AyRAt1OpM24DGwi7LJHpsKfONdNmOnTLBz9xl7Cd2j1Q4p0FgTvjFiAO5zRvSUU8
PRUtdYL5PLeFdkQ22TwwFbVHYn/HCsOBXOjMnsLfvC3dozBMb94WKPqWY3tqNL140Yx13Qmebqxw
aOmsU5EiQVI37vXBzde89kQ6zucmM+r3o16kBwOV953L6MbfgNVwaKDnUXwDBKDXVuwyC6Cemudz
YXnUTyZDh1gvo8molVmEZJC5k8HctYcgBikFUBK6jdf2dD0PMqvy53O8IG3ZuGI+NfPS/qRzVESa
ESd7fBE3AT0LhJ4MoBOtFnKKzVXUayWkZYE1n51O2qCE0sdlzb4tsxGRgr4w+/S8VvZeeHHfKCcL
BAF1gm3hvq6tTm9Xl2+n698Cbz3WWdkfBjT9Dmma1fRxh5e5mr+/ftA2SDNiYLVWxVBBHAz1wNYx
Oyundds3y7lP4BIUhh6uYmoPQ2UWT/GoaR/zvhWfl7rOIIWpevuj29n2TwQmv7z+Q27yN34HWeN/
K/yUzdTz8NtVWeayM5vAXc5JjXidZ09d9QeENHpyHGOj9uma19ofaSrJPl43fM+76JYgecslqnpO
14aNZaI8ZAbLeZqEPIrM/Q9U11HvGvlhbJK/Xzd288ixSqbYeHmo4jLGt1klNXd3nrJMnlPK8C90
DePHONXcb3G8JxR9x5Lir1DADXXvbOef5xjhP3Od5Hmp3foyN/0SGYA4zosw3dPri7q9dbDEuAhv
D8hu6k/XO7jmkyzbYpXnwF6cr97kFd+LvtuDN9xZEGAvSnJc0TAVbR0kNSDmknWun3V/yj/UMMo+
VZUWfzBhDNiJD25N0XvHFA8cg55w4VwviMSztOpBX87gQudTHvdzyJD/cEhhtXjz3qnZQp5R8gke
8G0WR3na8BYTpfdGdOKTV8biK6FethPQ3R4uHlO+EbUZaD8ouF8vqJ31LGOcWZ6NtZNHE7zrlySz
loMQlvYA94372Doi2XmM7u0iiAkuUgZ8KORuwhJX73y52JU8ZwmSDMHYJn8Kdv2gNcn65a0eSEcQ
kW6oPAkablheGSHqB8NeMJWNxWM5NqCj7HEJX7dyd0E+wQIxo2Lr2uyiMcFMRtwqz3bhf5YySU9d
MCzwJ1p75K63JwqNP4UfxfvoRG5jkswsPdhVLXkuFsTUkyCID9Y4v7kpx1vKtBC1QVpluMdmPWva
lAvKkes5lv6nZmzPI53PQy3BPWum/eZrFmMcXQWfYVnbrmpfGo0fy2E9QzIt/ePird5nFE1k+UFL
bP8SEOzt0e7d3uyY5ClVsYrSZlDf87cnhRm2AbKbeT0vvjdmx9btYXnVLe3cBSi4w/ond9Z46yCw
ANMmCfhsrHPL8xfHoy9lJ5yzH9f9GboQ+2FiOOyQ9IHcmbC/awoJFrrFEKKzs9drg/4xRd9SOufK
sWRE5vKv21vLiRuq31nUrS+yKGZgYeKHy4kmxrWloZFxjOixczY9LXvI6sk+jwkV1reeLVbyq7xP
lkTxWH3L375VJmElmuzGJ8E1tZOoeu27XQXxyQKA//V1U7dugSmyPyjUGJHjwbo2VZTT4FT16p/h
oF2Ocqqs4lBaVnIy4tT8I28C7cvrBu/sIMMMLm8JoAxazpsIo0dMw0RJ1j0D4PHeJSsYhnG1551q
5j0rkFSpjjRg5Rt9UKfXUOxsJu9sjX7NLRvU9d96UZQ7t/odMxRLldOpvaMdfb17We8XRKO2f5Zo
zZ8gi6kOFb3otzudumiJy5hlBbG8+UZ5HYzumhbx2cg0D1HsLjhNhHA7TndnLb/mmkjOqa1QbLte
S8MofEFVzyf1k+lPp1r9F71Iip2jet8Kzg1tH+PC22sIEcLeGJ3Ch5JCju+8sgnCBFjtzue/cyGo
EAL8CIkzZbbNa5sAAfaabPDPekPJxtA7412blfCzLoW5s20bJUaVM1Be4xmk7MBQGKMa1/vm1nmr
JRWSuwaZUDI8pzB8jR0ScqMsDpNv/Fl6P2DEOeh1chB5E7IvR2Fb9SHOIYeRn1JvCDX5p/Q/63I4
Vum7UevovlafU+1r3OWPXjBXYWctf/faz9eP4u3ZJ3BUlyYVBMVvqJKw366ZyUvyqezwqybVl6NV
ttllbs3kaLUMcuaxSHa26vbbYw/f+lVN4/hvdoo0VRMyz7Fn+cu5nesmpDO1B+pRfnrVCqBEogqD
1BWooFEyvl6V7PxRG+o1Pk9DK85EZHQcsqVC9BgJrg9r0hYXa+y7Z5QK6q9kWfMOd+idXcUyh5XS
K/WNrYcHA7hjc6ySC92FFFFDgTJoQKOBeC3jScr3KOk3oGDlgIhG4n9qQJbGzZagSB8y04u1IbkU
fiqXfw1fxu5zUg8kcM7CCFBUKMTC48pLAwcAELifjlMpYEtql/7pzS4Fnk/Vgckeefs372M2McBh
NmV60atWD4U9mxcj19zDPMTr51juTRYpj9l8a65EOo3032k8b6EEvbe6dG7S/jxwAZ9Go7fPyzKb
T0GXd48FZBuPaJPPf751ja6qXyoaPxoglIWvHcxElzkf3WA891XVc+yRhEpRh/Ay72z3UlZhgej1
XuOaZP5mreRglpo6VIg1azsvjBwE4R1d1HMywNV/zMaxFMe+H2ZYqBSZyrMQzfoFPa7OO1az3uXf
1mCc3JPrlcnLiA6te/AnHcGRmoEnveA+Qr+24gYC5kLxqm3GY5FNc3o0nLZyvmRrGzewkhHwvIf6
1+oP7gTD0bkbJrv4o5dQF36rNVoX9LIXZ/oQICflhVNV5304O3Dm/yhhUfdoBqTQzZ2bdqqaMI2r
ov8kTYCtp8XVqMd6MMVVJ52x1+kUdEwgPDirXn/R5tHvvzlZWhSn0ku84OR2k+5HLsjv9DC4ef+z
1/05QzoU/s+nIhYi52d6dnLQReCNBxkv5rcEnMlXWBLj5ZDNy/QR1qdpQnO0GSRET3lpFEfwPUx0
mNmo639pNnzRj0aLtOZhbbVW/GnaZIrFIU7KQD8hYlUYX3OGrJb3aUce8bOh1LwmdP7kUvw7Wwz2
P5tq3ukpWac5P5RG2c9HM3MHmPNEmfyZF3lqREW1VukRFmXgSVRymO59gmnEp2O65DJfsM2AQumd
FoR9YQUuPK89TwJhXnjmmyRJDwFhB+xDtjf0h7UjeDqAvTPmlyAoTY5CsBTdcRHIAkU91VwzCnI0
qR9ZdoHewahn7Yd4HQvzMzDEevg6daUWPCyOubaPZT7H/3TauFZfayrp/7iKXOiUZW2fvGtbw2cy
zqrjpeQ8l4V+LKfGKY8DhSpkWadm6A4imxz9FNMMrsK5GS071JpB178MBLnjZ+AkifFJUlvOPo5p
N4ozOOCheKznpIyP+ExnHRCy96ZTBja0+8AQj/h7teK0fscbhqZgWg9JEuZ6Gaw0dOe8PqUlmO8Q
sXDAtoMDlUU0wke6PMkKwYMDlWbZPvCp8THL5O57tNamd8O+WNz0Unh5MT/o7L13ADBeeX/Tyg6S
f7rFmPLQmJ2gOxlD2RfHotar5gUW8bQJVx+6w0cm9YfiWU91868szd3ifW9aaXJuxqVTglspHFxT
Crj1fZd2ix6loizHYxNrxkdYDP3+OctLXvtyNoXz3uSz0wYcm6B59szcfee6yZQfOrgqhueE3qfx
gFau8D5Ku2vTL1kTV+VLhiaeEYIN6sZvqAdU7zPaYOPnio0ao8YzEu2SitzuQ1jWXePP2u/9vwth
DGC6K+E0iDQCk3hIaYzIqOhdKZjD82NEC+rcquaTZfN6GuepmoT1pZ/6NPs8O5o0Xpy4rSTq5P1U
T8fWsLIMTu7YkuaJV3bpH2CCoCVOWaqLL4vXo2W8ZnlbvGu0ufuaUaOKrUNsVfm7tjCG52VuRH0s
K6YCI68fLUc7+Isxf6OVHy/NEX7RgDlre1y58sLJa9PkIwlYwkx8nRVtENqJ5g0PgzPW8M8mjtBY
NXPzMaSxmdDfy5Lb+RDH1RSfJbXxr4tR+PAPl4HzJ4G2MBXgkcFTIxXM+WWNplHnTJFMChfqlV24
aCa1Z4YMeslxLKYlLL0AlsvBk7B9Gf4ABJoZjzqDVmf2zkgt5cETGpjtP1aKmz8VqVs33ztFUnzW
LL8qvjmyyH+aqZ3l34pCxP3TYCziR1c1Popa9SiCw6y3yKppiFrY4eok0o8Ej752yZacgSI9WBLr
nHZ824+OyBxq/jkKQofaSLr0a7I4VOaQp+iXsK9WSNPzxhrts174sQXUzqurdzoPpmTOa4abkF5P
toaIyo3zcW6Tdg29afHtl3TN5h9gKMVXMY+D/l5UfuGfgA55AuLIWop/X39S78QwEHqq0jJOC2ho
Cz7sctw8bVbrDNuxfmLeYwk19PveobqWnq1hgQ7Bp7+rJ6J/J+xuisCB7PUnfyGhr6MJKDIcMPVc
LmqwcBOfgqLrO5jyrDNDM9C7LQwxVifimeqveRZMkUk+p/vUTUNSHeaKDOqzZXRe+6dRafIDl1Hd
Mdr8/zg7jyXHrWQNPxEi4M0WIAtl2CW1l7RBtKQRvPd4+vudkuZOAUQQQYV6o0V38ljkyfzN0luJ
qy3NaLhSoKTQh2rVKpLorOFAq1kImUlF/2zbSN9EHkiY9k815ayOU2H3D0HbDtIZJM3kuLXJp/mB
HeB8m2ut4aNuJYC53KnH28Kr+noOHxopldTCDRX6aI2rTvoobEvCwfojH5VgQRqy0I4kka7yW9TJ
hXGDsASAjLYttkippcbLUMTPRSmnmifx+W9czm9k+3NXDSiZIml/pJV69XQgKJxmQSviIUx7Zp1z
hcDrllmf4+cWCvt5ker5XJbcXLe34W4UUHOwqPENpEq8jlJXc7EslhY/4x41XuyGUmZqtMbT7ShX
SStoDF6LojcA1IqnwjrKOIw5VchSJ5FTDTKAOgk8CY3Ni5FI7TNJq/PEXj8Szboem4gqAIEoFtB0
3TyJB4e6hIND8BPmClHpgkOhWAHR4kimd290goNOFY4KMCXs9eiQQnWkQBqNJ4Ag/XDme9rHn4ZR
KTVPRQoafI2WdcPLUAuB49sTe70zMQsXprNC05jjtxmiAYtJ7EbzKVxgm+fjpWmG353U+iuKAuWg
JrMfS5RlkFgzr1rYiKgZVU/z+alRKql0oyBo/XiRHTeptPmsUan+5fbgdtZPB85Aw5f6GDTFzd50
FGk2VInBoYZReU7NfWTOXf1wEGUnjOBUCO9ZegigyNbLNzaxFZSF6jwha9lG5yGA7ecWKsAyzzAK
ufIwQDObF0MOluxkl+3CNx0KKDZGUSm91HGsRo9tbIT6KUIdKlbd1NGk+mwsNeISgdUU84tu1nHg
Uv0b7CeD2k9veiomUdETbHs7/tZxNM0HdaSpOszjmHu0PdsFk6Zaa78qSSx1X514CgO/okXcP+Ei
E7ZPRpnGnTeUppWecrClZMw8/LAIGdC7c+UmtGUPyFXe8XsyaX6ulGWIvWyqperRCOJkOctVFnyv
TAkVDyRop/v4bjzS0Y8TQBHAAgBgQC6t5zWJIh1pC9l5GjIbsR0Tw9qUo28oB3CE6/UjDrUHUS4E
nLpF84STovY18jVPitkmT05nZC+ZLt3nsPDPaAADUPYkD0IGYj0a3OcyCAiO89TmzfSYRXbs6Vp/
dJ6vqnhizhANEnVcCmzbF2/dNBFvfvYiiKTiex3lxlmPg+5jqTnRwZ18PW0i78CRk1LxG5B0PaCJ
OcPgYImeK63IvqrqUE8PVhx1/UF9RCzzKsXASRrBNEqTtJtAd4nf8a7kNutjj9KJhNADXZrMI32X
ihNpYzWDs9GX2W3guuFdZkm96WZp3h0wyK+vLXg9bA4yLDYHbcJ1fM0oM7NoKPkhS4pfhdQVJzgm
j7bWf7Wz4eh7er2AODBRIXlzBDVgVa+jZdXQFki4Bk9BXf9Q5Gx8KGAJuYsBGv3g3rqaVzJBNO9w
HqN7TL9pHckMg3Smk0uWn8WU2vL8P0Yx3g1b4l/G/ohiP/0JgGyb74uF0I/axJJEUS/mWTNMJND1
cDe9jShv1WQkJ00KaZubokdTubayOXxGjyf7HThB+TwZ2X1mbeIEU+ynGIRHMmAF/m89YQk4Cx7s
Vvgspxl16qIMnKeoNet7C/F0yQQElbqvgNZsw4Rz07dYs0fPUhHpHw2EJ58MC5FVe4jV0+0tsLPZ
QA4A2yGlegNGbEbUZf2C1G70nPXy6Mm02B9ap0teUZetDnbb28ZdH2NbuNjo4iBDjHrDEb07xo3W
xkGkwIodk1IfTr2jV4PbFBVXbmb0FLeBKzfZj6ZQEsV0FSVJSZGF07VrIFpo/bIYCPVcOlAH2Uu9
hLHyYC4FsrOFhOTskzamQ3RQlb6+4IReqlDHMxEHuupSADQuu65Skudep4b4qFCX1h77peHZeXsZ
rgOJLAWAA1q65AZb2U1Tz5emScPsubHbkjdCnv5sOLF8EOX6HhPTT8eNZwiNl+17IE11JyGFzp77
TA5fy0nSSjdtB/kkKTBr3bkJjhTA98YFLgUVO3CyNEs2h18v7DJBAhDSbr9IudeHQ4ygVqLff8kg
QfGGM2YTg3bfHEykBdVOi63i2aA+/0z17wlaQX3wGbg+K/RFoK+QLwu5qC28rnFqSyn1vnxWJx7X
XmNPSeumvdp/lMHPNgcfPfGgWZ8WPjQiUyB1tWhvqeuTmVrL3Mcd3GC7nPXXCjbCQqUc7YaHKm6C
zFVAU2e/RyOe2KD70DPhCRskxcFVtLOA4sGFCwa2KgLStP4VlhS0vBko2FutGbrGkkmXEZeVL3dv
f75EoAPAS4ksWsz8u5sBF5w6D0wjeKrDVPkA6aRztTnID9ZPZOHvZ1T0GlEug7jOB4n29mZGEaqS
82CEQV5HFAJ8B17V/Ijj/ZC6dtwu42NkW0XllkZwaCS3PnkkrqSxPMYZGUsKTW/zekXmQ67jyM78
0VSzr0YrZY+pYzQPQVC239U8UQ/uWrEs/xvqWzy87vE0EEq++BtshqrkYMabMMl8TOvk/HOdz2X1
XUKWAOZ81iw03AcqRU/tsBTRj65KqiOo3Xrf/PMDUHQQvqPgvLdwMVSf+JTOfeaX9mw+y0lbvepF
eTTMvSgUvhDIA+1PC22TwISplFITXHIfZsMPEsH8ATTa3aZ5HENgkKS4GIDzutusnZYKdFWpIjtT
0fDxtMBWn9GSC8qDA7++Xv6eMh45KgwpyijUU9aHoNTQkYxwkPNTuc28SZ3VlzRWHbelm3JX4v5P
KHILinMgcoAorkOh5CdZUTvmfmhpeOckZTn1Xk018QjAt7tAXBDiBuPQbZ2ZprmobD1BSqQt6+As
hUX4Aa/j4eM918ffwxFga0ALGJrzSlgPBy5uNuOqhbQMniFeFyWVSJmPBNv3xgJiXQV+y50MSn4d
BXRkW2gy0jnxkEevRoghIJ2+cWzv+kr/Mxoa/dxTIlnacrBr/Drp/sqFj7xwe8plvR5Osa5XkRdO
FXJtwBKlIzzG3tg0esGw0vh6Xl3zelvbY1ohkdVKqoyRczye0zjVH+5fJ/55oUpFpYua03oGJyOm
gIJWny8PCFpKKnppY6EciWq8nfrt5YecMfxP6G/kHZswi5aWYx92hd9Y/WW28tmTdAfXn/GzGnZf
pK596Qf9udSMx2WeU6+hdniwhLvTiVwHOx9RXVgZ64Em7dTSrFkKX9Py7jwslJ26iKLJ7encuzCA
BAE6h+rHe2Tz1QRr1MsORE0/Y8AP8Fra16rGtqA0kyMrrL0BcbRQEOEJTCV2c9Ea6pRAu2oKPxkr
0+0b03KnKLxbs5ybFq6EoOvw7uWZsJ62Ru3nZB5qdn6b2oYXaUHcvZbh3Acv1PGK/9yevt0xASQV
7q6E21aU51RO6YcVSK4gQuVWQ9xcKqh/B1/i3UX6X5Sr8qpqVuCK0bir9XJ4WBR1OmfGRC2rn46+
uev85u+LA1SVUHIWOfAWAKnlBW8LPaMxP1jKax7X3eSWVhDAAAlst6T585ljcUR+2ouK9R5gCegP
vPI3ez2btXSJU6nwKw1/6HM3dUn7pRyy5Zu55M5vM4qiPON6Wan/xa1PuwHaro2sCEnGercQJpVY
NNYvgWsV4wUxuL1hdUdUnr19AnIFMQKiYKqy2ZVOlC7dZOHr2tTxfMrSsD3jGHr0gtm9tbguSEs5
ydcdIsBmqWRpQ0lrMld+Bi5SnINcqz0A4uYXCbQEgKxRfsoqafxVjxBkLBdKT53dWQeAs90FffdD
NtenFsk1RnHgO/J5+CUMxxwgqPQplZrvKKlULg3rb/cfREgmAvJMloUz5nohuQyGhA1U+npVR6ex
lQfXaOsj+7e9ZcQrhPIrj2yR+6yjBHFUm5XCPkVEeEKSK/0VQMQRS2LvtL8PstmTJg5S6EaFJczk
ODiPOmgFBa24x8ZSjopEu+MBqUfbjQ8dPJP1eKhwxbGpcLFopuR8ReMydTU1SA4uyR2dcx5k78KI
3fLuaRbqdVCByCn9oR9/KAuyGLb62ZHj3yy5PddSeOna/qdo6txA7V4zbTwV0l+leSQeuDuvIhlC
QUI0qTZbxJRmYHhKSX4yj8FL4gzlkzKk1XM/dEfiQWLettkD5RH2IxIuALw3nzoZdI6ECnbuZ1r3
l6wNkpvIw5NSTN+SOkoOztpuMJCXVEjAPVKCXc+uAjKriBoKu4tVtyiATaVUP40orBTeQE1jeARr
k/6bvIH8EiieyWsUBME6qNUMQIqqWYhbLotn4djutfkcnsNRPqKB721S8TXHjxicHcI761BRl6mV
PqAbnU9VizXqUvaomFjFoeLe3gYR8n5kWyimI/6/DjSbONtmRlL4EznDx1YftTMcntKDAdMcrNnu
mKgFw5EVpnLbVn5QW2pE47nwu84KgZ+EEui7zDhoSe0NiG8btSba2tTONy/4JnK6YVLbwk8HEuZh
miIvHvrm3OZ3yvv8nTcgmgzBBfgpraPNIiXl3GXlUhV4DNWF7oY1pnxeONTIzQOOQO777uueSaOm
RCldoNk3SyWndRRpdo+0Thpw58/q7Nmjvhw8cXfmjxehQVLChuBxuLkelXEZLRvPEQS1TSd2jX4s
0TnpS0315GZKjw6y+NGbWwPqPC1C0WQm9drcGtMQGTkAj8RfqOJKH+wWZRQ3CtOm8sw60LLXsnLM
7LFOEf54BJtnt/7tWd0bL1UKLhH6Y8ifbn5AaOCRnaha4sv53P/cNfP0BO/BflTJvL7dDrVzAHgI
vFUqcFenkbk+a4UCwEvCOdOnEZtHT3VhlN+5O6Ij67ydIdGYgLlBCYvq+5ZDORptrlmpkvkdiLSz
hbywbyOD5AF7uk9H6+0IEIrXL0cNd5ct/oK+rJnFmZ75ECkZ0TDlj6Uz3W04SGOW/UiCJ8zsrsyY
c9UsdYQ3MqB0Ve4NqWZ4eGgdNYD3lgdyOVhrwa24kjnT+6kRAvNEwVvqD4xtc89Aweuv25tgb3Ho
gIkKNa8nPiTrTZD0Zi93ElK0Qe4kn5H/pycCkLZ/AigQfrwdS2yozeEiaSM3JI5oz2/O8kw+h1ZA
nIHpa6tLVDS8cUtW8qF2hgAAO09DTXOK/uAVvzNEZArp/lBZIhvYsk9HCGCyE6eoW4Pw9dqkSjyA
YfhDaNN4uj3CDZTvbQOCRBcrhvI6AITNEBEcg3qQBBmPDOV3SYnw1qjMH0PR/GKPsDAWhMpfFU8/
+MjsbBXKs9AAmFUu/y1HyunrmFbpRHmuGKyHxZTUswlo7qCHIH771fKRcFB/d2hzbWvBToS8AzLy
mR+jHOfKS1m4o7M8xSMFNA3m18Gy7Q1KFIRRIUXQEoTCemdavTWgVaSmPrjk8mcL2FgMClB3pvPt
NduNI8TiRAIOBmLzHRuxf7F1fKrRcQ97Fyel8gn3i+7gXj+Ksqk6SrKOYgXumr5cldqjHQTpi2am
410Es7+3n6iVkQTQ46JSu56zPGqrHCA4V23FWzpt58qNjb493Z6xvQP1PspmxgZz4qcrGXdGHwye
GZeml0xjflbD5YgrfD1tXBXUQNDBx1rgin8/zEUsW5mp4T8+UbkPa+tboU32H7cHtBcFrhIdDpEH
Is2ynrZq6KJwHlvVD3O2QLJo7TlO4qN7aOdyQMxcAB/Z0oJEo63DgBof01GKFT+Udbrd889mVjzM
XdMBwK9QEEs+WHr62Jq5jxfVQbZ2fXhhnVL2xpYENXDIp+vYUhiV+MNhGp9JttUjpKel37RcwqEe
s5niGWpKaBxsk51ZFcZdFDX5RpqUd9YhVb3n+RUS0u6d7jHP0+kM0K07SBA36ndiz1OzEoQ3oEvC
xWuz520nCXtHjWkE1gkWWI7IyrwsBHrhR2FeRCfDxKnEn/CtSPwu6fvmpKV90LjGqGWJC/Jbml05
AqHwXGZAkh6joUxlYPdq2jyCKSYfwgWxddzYSofmJYnl+kcMlvOvQZmr/BRKE38/15Wgdcl/m9mL
miKK3JzSRerlgZq1Dw68oPTcllr6R2Xga/bT7e37xh1c38x0dtGURbcQLjNJyXqme1K3nvIdpR66
dYkXlWYZPkm1gfwPWoSQRlLcr0aES8f4p+6N7DSOC5S0VDVhURig7U+WMmbJCYx12p3auu81lxJk
qLwEQ2nFaJADpD/Ykde3iPjRoFXJBtB72VrlgMvT4jBwqKjOsvXSRmPsFsMQPchKnx6Eut6JhGJ7
kAEIo8Rt6c/ocGkrOq30La2uTkBleq+BWH7wfdyPQq8CfSK6w9vGXwa0rZoaqfRNAOm+rmjdaxRU
R+CP3ShATHjmoR/Dd2u91s4w8JiL7dLPwty5zA5wUewYggPEzO7ioK9PrQZfHNZoHUVLKtlpFsZS
oBXilWURefSYFzenxne6vXuvs0IBS0CDHqAcPnzGJlRm10XdL2Xlx10Gv2GSlc9tk/Tn0BiRM1Cg
bsRxWxykouIfvTox1DHoXvFdwSNuPb4qr2cV24fKH8ZJ/WzycX5s2zJ8za0QkQZZah/6kh6kA6b6
8fZwdwrEwtOIK9iCuop+sVjgd5W42rFaKcCV11eDLKsgapZp6NH+ppYydnX7i24Exq95xIl5HAcZ
tYo5Q7j8PC0y3MaWFsSRaM/1p0EQdeFUIrJGq22bH3e6FU24OpS+0kzAsNBaAAasFN1XCmXZw1hl
02+3p+Ao4Cazk5UoQHKDzSVb6cd+KIyfwmAcPslGOr+GwZEy7m404e+EsDf7bEtJrtTAaJqe4UVp
0X2Cudh/1OXC/DLI/TnIxv5gfffOJxKa7GfRyabNtl5eZdGjApJp6dtDGXxvux5yURoPf9yewr3z
SVL0pscBZMrc7F85mTU7kLlmFLqE53hKpc/ppLUf5kkKf7kdam/+UI2SSSsdOodbuFQQVzrGUTah
mmr8E/pl8ShFYP2ZcNu3kYg9gPfsDY1eHqI6FDX5mm3Oh1PjvVmHdelXuZl9qAJL9YqsRENZTo7I
KHtDE9gaoeAjXmybtZLiYJAMm9p7RFejPy364kx+jwvy5FbOIPChpeQkB1/rvQ1CPZp0RdjSASBf
b5AokNS0y2nv5drQtkhOWk0FbU6eiy/3LxxJBleqBq/rSrtTyudx7tO88m0pyL3UDMMvRoS8q4RG
E8yubDkY2N5sgqrlc26/Ndk2C5csSx0MKgetoZbq5XSJaq9QzPKUQ8J8nmfkDw6eiNcR+ZqzL1Hw
BMiKsMpmKudlmh0Ejn1uq9YNagTysFr+ozfnrz0mqAdZxF40ZFC5uCHqCYWNdbRmqqNOG9vaHxa1
QLu/mYzT4MzWn4aU2l8nmP4/317A65PA7hANS1AqkCe2Jw8KesVMJo2vtZJ+1lu5/dRWY3OKMK7/
ejvU3tiQP4VuALFfwRR5PTZTa3WuZKPyYX6nn4Ns6iB+B7JeuipfxCcrTZr8YPGuzwGid2DbhP4d
mIQtWLBuFkuOaxbPlNL4bEx6elqm5QiRuzeH1LWo1QkCHUngemBk8pAok6nyQxhbgy+N0/wjryVU
vANNSw4WbG9I8L6APghzJ9ro62CFkWfDQPfTj4rA8gLUmk+Nk0Z355lAvd5F2Zwzy4yGJpHK2te6
LjoVeqydkinNDpbnOi0jii7gohRf2BSbszXpS9zU08Ru1+rkCYKB8r1Hkv08Gk35cZaUZgT0E0wH
d8juDEKaoBSDR8sV0CwasS2QsqL2IX7XtasMhtl7BiYj/en2ht/bF4Kd8d9Am6u/1EIt1bu89vMu
wG2pNaRzj6bfN6fT7YOZvM41mUleBGRYSFhcgcKtPjUNYzAr30CPOj+XaaV4k9Lqp0KR6M3odm8/
9Jme+taQH8nA7q4iEok8/vlDB2W9I80ByzQtTGq/iBEI0+T/hOgdu9Pc+XWTPMThkYjo7vq9i7c5
AX1vOUuM/ohvBlWP2k8MW14Njvynd6NQV8DlAf04airrUQ1FyX8WizcMTeFRR+5B8GnKw/1bBBQD
CwZWis6u+BXvEnXEvFVkgfTKL4o+fKRbyFUFAfdzQ/Xt8+1QewN6H2pzS/Ug+OfcZIv0eZgYngZy
o8frRg++/Is40ETIhsmwQKeuh6QYjQWOCdB0xsP8VwCWSGlII2Jn59tx9j4npB4wuICC0RrcfCql
fsIcQueKkst6/kNCFZTaXWZTZzFrC/eAWTu6rvbOMxkFXSYYvhqO2+uRhYo5ZoPKlrAxenzUisZ4
1MtwelFb1fh09+DouKMYxT0vqsabwVlxoGGKOTV+qVcdnvDy0F6qXkHMnj5z90ddBt39vVZBW4H5
ivwNbhhb+H4vxxk9InB7eT6ZP4oZcRnX1qEVHVxVOyVK0ikQeyJn5Cm0fYxbcs9NpE+FL6W980mp
zPjc2HH9ost1cAFrYH9L2zp50CfT9oHdOd+MWYqtg1+xs5aUAngbU+HgHbV93ISaNoNvBXZpZkA6
ox4G5zyEUYymgDXd/dpgwP+LtdVeKAITKg0S2X4+apI3O6lJHonEwNLg3Hx73+wO661zIlDHV1Ke
WpG3Vhq1JZ431EMbo2uf1DAOvgZRlRyMauc+QQpLtLG5H0nJNxekVmJOsSCX7/exWpPCBeWnqXKi
u7sNqBK8i7L5uKB2M1tx3gtP6MR8nKxyQhRpsA+O2+5Y2Iu0ggQne6s6OS1WqukpYzGsYXShOWpn
tFDGg+R+b+cjYAeYhk0PC3ZrtKHnLE2lsun0of8yG1LzEQcMj95DhKbD+Fw348OoYNiumJK3aE13
d9mAep4gPZLmg0zffmxwmmrmrmUfwsGOWzeuRvRdsr46Ilju3MxkdJAtxJtCATq0vifHbq5MG/M5
H/xX5Dv2Up+xZLRdkOPaU9Bk99u4wlPjCYMFB3NKur+JN1BkhoJZgNtW0h9T4sif5HmxTreP1s4e
WUXZfNfkoLOaxgwKpIaC6tyP1eB1efPX/UHwRFQ4UhA7WKb1UPpskowytApfrdF9L+TBPLMZsvuz
e1IOeE00qiHdbBvydT6izVVw1SsgUV6GrIsuRj+ZBwnHTk4K1Jwl4fFFMXkrRBosi4lgAxBtXFiU
39MkGX5R1Mz5bejCuvlklZrUeMmS2i9ktqPj357IvT0Ir12o21PC4qm0nshAHyxjTHJK2I72glhh
6FXF9Kqq/S9ok2UHwfa2BkKyqOQJew9qZutgFrJYQPNApcZ5Wr3koak/F62SHPn67VzuVK9JrYRy
N6B3MeHvkkWYU0OFLBFF1CKafxsbSfdqOUtPkRw797+RKBuxdODjTIoem1COM/RpK7PZyyXMf4P+
oyD9ax5ZiewNyAZDA9yPUfFyWQ9Iyo0sTxA/95VOlS7B2BinMR+017y375PGFB086mAkN5Q4FCor
jljCd3NXVwplRI1Qel3mp3zMsdhKDzNEUcJYl/yJQv0X7rIA7mztSqKgHBH9cwpIZjYq7g4eVCgS
oWv3k2k1/+FVnaBlR9/LmbP7oQwiNK4vpFaidrSZSwcbciWqWLGqbRuvUQb1N6kP84MzvbfT30fZ
TGO44NGTNQwwm4wkQkFNj1/0JD8yLtidR9JDwW3nejLExnm3WkU9Az+oUoqmRTUCL5Dnxh2zKnyI
o376WZei6NWkY/OMeBl5o272RzKbO3eXKOdTXWdGESva/IDO7JU5iiBwTWnsfChDJTkPsiR/nJvR
/IBVRnS2rdLy+ctOeH9milYfhW00KLH92JYAoxhtpFYCnto5VvOqQhr7JVcm47cyNvv77y1uRxDM
oMLp7W6hbPhL13UnxWBGcYs+xyhnvMqJan69fRXv7JlVlM1d0oZppCkpINilatKXUK5D49F0UDx8
+BdxuHy5r6B0geJabxqnj4c2rRlNPqL6pEH6aNx0juajWsvOrcXTDGkumSUC7LU5aVWFnuFEo8fv
u/KczZV+tsfke1WX96OGaPOS2AjEELCRrbYDkgIKm4FAmEs6L1Fb/xRA1z9IsPdGg3WwcDNAmO2K
6WyTBsT9AmVVkzlKXdX/ZC4mNtZ9Mv95e31EgrS5HOE0I1gvisA8/jbrU+KKrJatQqR68IIetpGn
lbJ2Tvuu671MsQtEXotqeroddm/7UZsVOEbcigBirLcFQgo9d0mc+4k5odCqVOlJV3Pbuz8KlCnu
K0Gyo5W1jpItTppLFuh1I8kTr9bU8SG2DjOAvbHwLQNPq6I1QSliE6UHm4IeZe7boRWgbtSXP49a
mP64PZad25dyCrVRnA4d5Cw2Y+nMrKrAdBDFyYaLNHeycTYgB/8Spn3phcg3fpWMMPWMKJRy166T
I4XpnT1JYVvFrJseiLDMXA9TahaFFzmA9mWBa5D3cOBSbUBztO7Hg9t2Z0ZXoTZ5Ymk4iZZEEEDh
/lknu7F+aHzB/1UQMEro2IPY3O78PterrKNb5GO1UYNlb38MmMY/3l613ZFYlKVAKqEctU0AKqVV
8zHkm1nIEUClka+FQpZ/vh1lb2nQcUIcgaaR+Eytl0bLscYKE+arzcKidJ24k7zByLpL3Ejj19ux
9kb0N++cQwVpb/MYirVab0eF53LX1fQVkWl3JTms7k9p+EpbYPIoJuJtsUnea2luKsAYbLYxQadW
0evMT2d5+f32YHYOFcA/Xt9AACHvbGmxcqdPVRIP5LpJN/+8zJHZ18gDjhBW9dJsWjeXo34+OX1b
1+c0ivqXoQ9GZJBu/4y9OeUmpOuBoyTI8s0NUrUVRixjkPvLFP4+J7HyaitxfvC+3BsrHVOuQRib
oOU2U5q3MvhGjQ+X02uRW0yD7YXW8M0wuo+Rql20ZPgwdCpSccpygFLe2558yThojA/UzSbXGCFR
D0qec5wrwzrxHJPPYVeCAa/T7OAk7A7yDfBNz0XIo69PAgT/pVJM+FiB0f1ZZ9MJtafmwXKCXxZr
eZDi6Set137N9ezgVOykpm89CRoGvG8pRa/jdn0QIpkN6Swo2hrxUyNcftVqtf1sN1JjfY46OcEf
HZJOc6aYMC8HH4fdGeYzCgqaegsoo3V4xEAkRMOd3IddYrpAL6UBlbVsOBsgUO7z4nt7tTGxIDxF
b4vkZHPbxHqZ1pZGLqzEsnEy5UJr4BwNmhvqPO2t1DCOqtN750McD1E44Km9hWvMga4u2cjWnUoh
1zBLxnDKA1nr3PvPIY952ktox6NyuZlGKGi9NEt27g+KU3zOzWHxbLCK99doLTBgvIB4ZaPatYmi
95XGcAD7loiFoiRbVZcwmZSDk7A3Z+LMkQzzvSZbXW8JfUHfWO3YEsJo8pTFVejbemp9uj1jexvv
fRTxK969CVMTmXNr0HLfaZ3kz7JCfALf4vC3LBjl+99FWE1SPgL2qyBptAll5FJfUcdlcfrWOY11
hXM1gN373ysWsFSVfc1rFtzoekByYGdlYTBtdHTTP80qD1wTler/3J42cR1ssm6ikNfDJmJ5to7V
VD2ihY9r7gOc+Q2C5SdlaB0vayT0yKcjJMROik8wSmGGSKquVDtgBMg2rt+5Pw/ta2RXwQcpN+eP
fBDNzzAFAHlow8EHbW9bUJFA+wRLHSr4my2ej5UlIbVa+HS0UJDuM8OtImXxBOLYvT2Ve6OjIuFQ
DxCj3HY8IiUd6hA5aN+O+/5zrDRF5naqgS5+sATfOxmrQ9RE7jtdnCehsyJSYWCFyEJvq9u5UuDp
3ujJhRnHESCSstO4hEc37Xoa/4nCB4UgDA6r3fVmjPFDVvTQSC7d1E5nsBoIwg664kt6fWTxtReK
08XXAxokV98mlBaVs5pxs1+izFLS58m0BMPDJGV4LGp0ag9WbX0A/h4Z7yXBBaObf/UNAWoXLJLU
pJeiNUvTXVqEmaTG0F7DNrPRaZ6x8Li9T9b34X8joqnKY5C65pbJjHgfrhr1iHsBVb+HtnBmXB27
6CDf35tGmkj/H2WTHdPzkORB6dKLkqL8VKtmfMLVEXWSOj5KdY5Cbc4YRPOyiaOFARlVd7GXRv1J
Q6X959ma+7sKz//MHXUvPo30kMgz1vuwsKo8xsIsvUxhr7hhMlpuK3Xh6fYK7e4JPorUaYUa7RZE
JVGLTkoMiy9DIkPajx1/6qyLEpsf+gbx59vBdmePuoO4OkTbe5PESFQZ0TTT0ssYQ3Nw8mE+B0Ef
P9vJeLRQu+MSbxjkmRjbtqtdTjCY+Eqml1hbXjPIFtpUPPeRAnl0CI7afOtE9O+l4lKgtgeQQ1Qq
10vVD3NuFWWaXkr0Zr9bbQuwTm1HlMATpR01dyjmPEOnYMDVYcms5uhjszeviFmIsaKBQp6zjl+B
5Va0PEsvTS2Rn1Vm1+DZYo/IVHfKEcF450yDo0fYTQEyIIDK62Bdg0xNk3CmO11LX6sQ8HUVF4F/
e6vsRqFShdWUQc1vm32akW1OdNVZv3FyTnGpx49TNxzVFXcmjrRDII7oVKA8tdmQ2iyrXaIoXMBl
1p/iwFqeZT2wYU5ZRwIxb53z/6Ufb5tEAC9594L3QA9ts0miUs+zMJuzy1DPjnpW8ir8ncof9k3z
4JST11dlI3uFBc7jocYv6a+iCSPFU3JgIqfEVBZ8TYzlr74pnNcysR2JHAlq2wEVZW/esYN2uAre
OtebW2eB+N5LWZBe0rk1fhidXZ/HUep/v726O6eTSi41AOH/TiterMu7DDaZJDi0sp1eZsn8mmqo
QvcyFiSp8RymaD3dDrY3JCFrxnalkIdc5joYwgk5TjxFdomASz9QKYwxvJlnEC7/Io7YrDCSSGK3
hEOTjYrlS51dainI8J9CXDSy4iNFnr0tC7FRTBsVIVvZbNk6GhHe6qvsElfa66RLkh9SJXSHOUz/
xbxZlHGBdwnL7G3RiYIghaxBzy7Sko6n3LHmB+SVp4f7Zw0ML4hrURNUtwKBWVGB80ag/FKgRXjK
Z+qs06jpP/5FFD4vXI7I01wV6/iCahEeCtllXsryYbTT5qz3xpGZ6t5Ogx753yhXWDW+oZgaStmF
1kzsjUNLltrN9xVq/75IKErj/E3lG5Eh8SveHR4rZIhRRZQOcwOvHFKVmwBQ5u0Z29lnIBZ5SYjH
BEylzUUwGoWEam86P8952JSnrCE3/YALS/5lpn3cH+yC3Wji0uFrLVC7my+YFcWxbsbR/NzCEC1d
Gy96D0sb7dTGuvzr/SMTzGDqnBBDrvyxIwOGV4Dm5bOKf6NfRQLNrTKfvypZNBx8xsTv3lz6kMN5
j1D/Q1timxlU8ojBbmUsz1HSSIunYxXbXQZ7lKtzagYAvFMpq2Uc2hyM1G4P83ozcq/CVYKIxWhB
eK+3yZIt6IVXyK7q5Th/N8ZqPCWGVj7dGwXnS+QJ2Cs8z+g3rqOkzdQwn1nwrIbm8qAGuK4gW1Dd
1ZoTW54o5AKIjTjcedtcWFKKZgn1Pni280X7uSwjTDekSnloJu3oO329YjzBVZALb01nYCzrAYX2
Ms4TqNPnOsst/EnN/HdVqvWfej20TwpQ/D/MQTsSl7r+HhIUHSE6TcIbeStbrSpISU3QpJ+1zI4X
1+yd/qTOLJ83xLrhWQNU3YPzvTtOnCVNmKCkWNtxUpGYR6UdCIlAnhtOVvRQ5WV5wtCkfhhh6LuJ
aX65e7OQW1BNEuBCHVbFem6xRjNUYAPCYMwcLxgv9j/xIY4PKt/XG/8N3iJMZchOMQZfRwHVG1p5
LhMlkiDBm7GKdpBc+7fH8kbUXB9tvEcxcOcDSZcJWN02TFzIoZSGL1lLc+Yzrf2sAAZSNu2XPDTs
+IltrYxuHpfd4AaNNsJNXBJdjVyjlkPM35QwD7xWmcVfEx6Hr05szMYLPStrdFFmabKzjoERrXsV
4vFDFYD+9OJKAUV+eyjXly8jYSMgwgSuGd7heiSo4IWlbjGStqYh4ZldqP9ltFbdei0096PHirqz
PuKlJFQE6J1hS78O5wR94URGEb0sxgTYAvXJsn50ZGgn8BhaRbkMIyTdl0HRe+dbONZF+MQvzKnA
LLETPdoK9mcfFvz7ak+bi//j7DyW5Daarn1FiIA3W7SZNsMZik7iu0FQpATvC/bqv6dGi58NdAyi
f4W2w+wqVGWlOXlOaua+FUxzeMSHD1/0zumUnTsZQfEh7hro9USKeuOuadVR/V9s53lwtkE+DQ2Q
bkf7NiCF2G8cwPV+kgIS4pNR83Ii2nC7QGtq5lpt1fSaMlT5oRNTfCy8MHtpwR0c3v90a8fBo2lI
LjxQETKwuTVlFwVce0mTXYWHSmCmzNmhaVzV1xROT1DOWzRud5YGuw/tMskhSuF3cbfcykvVgEL6
FT3BJkc0MMjcvXCm7JOuJ9bWDOCCbUL6feA4tL1p7lB9ZqDsdnmBXblajfzTNTcTuIn9uauNDnKf
MUT/NXXg//FFEXvOHpFULUatNWmtcDfA91V9NCJoIq7IlcY/jMYumf02qtY+pkmoGc/RWOeab+Wh
V3zz4gQNwCp09H8Uww7y17a3iupYhoYSHWzEBIqvmU4ydlSMuYuh8CW1f7GK3vuHelOd+Dq/x7vO
3aS2T1k/tv3GN17dFwfwsJy1AGRDVXfpz/ocQoupLJJrPwrTnxwl2aMsZWw4gQUkm72mKs55pSzD
g442zuIotZUABmgm47XxqvwwNVp7Va3COiZNkPsMBOi+kTEzoxdWf02zPIJVco4f6tLI3wBSEOiI
pHOSYveL3wBcvyC8BX4Dg6d+1oag/axFUfv5/UuzOsQON0bKMqAbQiVqSWraebBiDprXXIUeVPvJ
napdAnXIk6VGxcYru/52vK18NOAjTFeskT6l0eagf5trlek/EKM39yhPThtGpH++eYlYD1knpWi6
dbRQFqF6mkeVG85zc+UqpOahmrmi+8CMLWOv1C36eAxWW/ZhoNTxy5iTFAGo1lC2XhH5bZa/AsQl
5mFfZKULr4fgS1s79tRe87osX6wYWr8xyYenPkINbVcjAf9UoDP8TzrY6kMUB2/HBoAOLoJ2BNxj
S4jzRA3VRFKrvQZR92efmt1r0LXfLED2iChE2cZNkT5usVCIOgAJSmgQQInFIR3mNjCVOBZXBX3f
Ex3RuTpUSZkFflzmQbubhqInX27cecsfrry97JEyzQ7iWbb1l8xJomsslQGy/po3SR2eBydlubWu
Rce+7pEIagLGODe8z/qzYlO2Q4iIEaVZFoi7vK4SkQTjtZ17opasGBT1A0Jb8EPuW7V22w99IKby
taqi9FuJSt90fPS2EieQsRO3MdVA8ez2DSgMe9KG0e6vSaVZf6bIY59NdQ6fbaThNh7u9W0FjIer
BbBBlApy8tYUnlGvkPcarpkeD19MgH+vCKrEG8nMnR2VxQ45cfBGk7NYED0spVEzvKg9pZayC5hQ
Eb5C4y4/FEADUTy0hRP80ZAk9r5KpXWL82F9jAi8mDvnBIOfWAk0dZ1mtlk5TVcncRVZCKGjvCtD
O4+hxHLpHTaOiPqHP6NMMkhtmD+XhOCLINOL3WGotXa+hmlf7sNu8HxPDaZ9aFXfHj0weB+K4MyM
gBkG/HL7FcN5ZCBSaCru0LJP01y1B6PWwietGs3z+6bWroBBKcmtDKZAJxqSO/1bKUYyZRXpVGtX
J7OCvSc6vfWVftIhPtHjT4bWFy8DvIQbV3L9fmGVtI0RY+7lqpFtdRnxLtqVV29o3ZMXkHVDMF43
f0Rlr25cifVhZVKf7VTZTFzd0uU4SUh0iar0dc4ppPuFpUWk+VFdiWNNJ0AAgkw7kLJaPnwPh1Lb
6iDeWSuZydvwBa6PxtHtDjuBnkpyiPBqjnV/NqdA2wd5Mp6L2Ag27iWMffxjt579rc5AWgfuBU6/
hWfXeoEqbzjm1wpurOK1RM2988PWimbNtwWzrpew6Zk8DVE1ac+4S9XZ6WhnKV+zIk7CLzWjxfnV
9HLxBTnCSKt2gz0j5+4PZpG0e+EGc3xwPFBDx9hDLP2bHdhSHzfz24IENeIUfXPjgmEggt0duDTT
8TtTSY9FVOaXlMfdPaZj3X4eQkWBY6SO+ePwf64Z9X4aG4ilx72TaX5BeOj4Zl93uzIDkui3aZOX
u5x5/31rT7/q1Co/0Mp00o+aGWvGtSz65KUQznjyrAyFI2EFyR42raOjeHN7kEri3c6ZBbxsJY6j
9e0moFqrol6Q1Pz4xv3YIMHY7HKvDpmyN8aydHet4jkXy5h4/TUxPedAgadd103Kv43oidNDpnt+
DHUD/HmMNe+lcMUxHuxrOIRt7budln1Gp538zp37GU1xHlQ/nOvoychLp9uRz4K7QqH6RxFoBvgD
FRYNe7AOLiHj6MPNrE77EYS6PwXGDODCqvaxE3JN3GwYINywkaUck6nbidI+GsyJ+q1ZqEBfg1LZ
WW6fx09FokfBz44/+GFOdZXu2mZKTR8KvLTYAZeNkkOK7iAq23ZhD5BHdVXl9+nsOadMF9De2Tmg
uKc4nHNJhGfU1UEUdaidqDIFf5nqGDV7Pk7HDS66buSnRjNCU1FrlRX0U6oizp0WFtNRnfK53fBe
q7uFsiAAFUqgKG1Rt148RHNnjdWkmKCJ0TKk9QTu4LOetInpD/DUf3nfVa7eVklbzdsKKgowJL7k
9iJ7UaXpg9mZV4Wq5cFKuj+zIt9SnVpFwvDSQAJFDZk2DDwQixg0tKdE5Zu4+OO4FQeD0ky4g2io
ZUlz5v6hTm4Z7Fyzb/jWlZIWH5WiUrcIE+RSbtyI/BUIM/ADGF1c0Z2VLgN9NC/d62i6dLhDlZ6f
17QfrCqBmQdm1/37W7v+jgS4jMExYCora84iKR+GTsRK3LmUTBgs3TvhGP+EE8Wr9hTaHxMQIdbG
L9IfhMQXhD14vYVDVmtRA89lCqPXi3TnJHa9H4uy2khpVqcFKktMSDwYdnjLb08LtWQrDHEY17ZM
PFxZHaIQ7QxBsTXrv9o75nLJBJmEc7BInnBryCizPgjy0roqmdbYO4hBwm99bzT/CPRmPj74nSQ4
gARe14E9M9W0WNRklX3Ux65xbfS2BuXoua19npJM1/ZOUOhbg34LFQo+FRApSh3oLhLNEi4sbgPK
6NSN8o6SYlj1HSVFlNl9Nc274dULorHcT0nufQJiEscnvUZ742LNbt5fLHgHxb4Z6t6WA1/tfIEO
u4wfTaMklpWSA50YLgkbc7vzbgPPOw+/dXUpBh+qUIs+NI06FjtLKSn4jE71IW8Mu944WavLKfN+
DrDEI73hyW7NjvTOQl2f7es0Rs5T3njZ8Fc41pnz1FXQbx7I5edHe+rELbKaIWUCANksD3MNH2ib
dGGJn+3T4JiajnKh789c5PvnaxWrER7RSeVkoYUDwepiRzuziNw+SKZrXmjBIRZG7SdD/8urUu+L
Y0ze3ioD848QteKNPV3fVmIpKRzA2eYXLAf1jCRNnSGulGsvTPvaiiG55Er9cO2RSg3ke3AhM7Fv
4V9vv1xnxS4ElYl3ldoFnGNLfHO6OniZPaSl39/JVVwvlXyAbiLxLOUBlvQEXt61onBqj0QwzT51
neMyfyncI4Jv7d4RavCPnVo/37e5PpgAamTGgoAFuMMldrgTIq4mOkRX04iMF7KlTCNi05xs77aT
Mj1FSpN7G+tcnRiqq5L3Qz5TRKvLubqCZkVhWoN3tTSt+lPMo3My4iZHM94Na6RRMym+kKV/V4XQ
NoKPO2cG07SBGHk3wJAuDmteDxRie9O7BmmgH2Ii1oOXjsb/jxU6alT72FF4Im/PjDY7MURulnfN
KVz7gxKYfuvZDz/AbCPfDTkaJrQojy8yzlHtRaoIxbuOelDu+kFz97A3Ns92SY38/VNyb9swQHpC
dRSCzcXz61Sj18Mm4F7bPNH+prZYfSiKPPr3fSv3zoWk1YdWV6O3tUzWnagsxezJ808NfP7hZIF4
Nea2GH5kU+S2O8Uh/j2ayKo4fqlo+Y/3zd9bJH6WayAjKVzL7VebqrJTyy70eCiDGJmdYTyoc7c1
ALQKFvlq3HODTiR7ySjQrRXmVedhVEz3miE6Ye7tyGnBzqVzBL9VpnqJH4em9rdRiXqmV2lpHigB
hIUO76/1zq8ALwLbOhrJUll05dVIlRTSrGvb9a510LuxeO3UeVL9yBy8Z6PtIs/PEn2e95FdRvqf
Zh4p5cZbfGfDpXoazVJKQnAd67dboSkl3qFrvas3xcXBDKD1oDMiNqzc8XC4NqIsqTnKnNDiysMn
NFR643IZ3b7wk6D6XgZa7GtG+V2bnMcfenpwEGJJTSo8+TJQnWJobyeoga4w+KkvcHbCKjZ14gXt
1vjomEGy4WrWkSTtO4AQRDOQRnnmIrqr0jCi7JYE176gTZNGrvWcDLHnO409b7RJ3nbqJsPgAZSB
MbzGEH4Bb739XuGoJgaNr+i5Hd253ae8mZVvFggj+2FaGH+MThpkCL1H+r99aYfVq+1FLoxOrZb9
mUV63+8iw27Dfa8NVf9nWaRt/U2dUyLtaIiy3EeAdnL2auiF1mvF9o6vWpkX4dNsOuMPwjoGQvK+
6JJ9z+ij+tzlwi336RTQohv1NOz2nd3W/SlnSmD0jaFloFTvuct+XzfiZRBKaO40Z040P/W6MPlo
doUDLsZq7Bgi2qgad4i5OmLfg5l091keGFAhtmPxM3MStH7nsDGQLczMvtx5imb91dexLfUxhFnv
1TSibsodSerTZNhz6deeHXY+px7nrKWwmF6GwuninVMRmW2c8bXnJPsEwCTzIzmisMjF+kbtgKJn
9tUN1efB6fWd3WYoxuda2+2SCqi4BOZ8oIldbpSv7sQscnCdMJPWGYMyC0dCsAtItOJ2oVs5HSoB
AQetSTX90HVxd0hdY/6oBSkCS+/7rzuuAxwDTRd0vWTNbHHs06EGaBwJ5ao2Xtx8U62h4xAOupJv
RNHrnQWyheOQADvZEF7sbF1XQ6Q1ffgcuUH9Ka/7IN5bMCxlJ9EEborsFj1L4VuFWzt/9K471Bul
0DsrJe1F5oh5P9pby/kaO/Sc3qnD4Gp3XfKtnFTzYJS9vfEZ71mBzlTqsUlnshRYGFPbbkyu8nWY
TLQQIia+TbN9uKkC4aekDOT1Q4WIssGtA/G8moSl1YJrC6fjAGdZNp9KVR3DnVIX8cYkw/pk8oSz
Hg3+BvnMySX/ViXP4sIc4JoJn9tw7J773LX3/ciZzHIjOlOAKv/K1LE8PXouGbeFQZu2OXHSav61
mUcvK9ETe9bIJ3eeaEICs019zLXTB8gCywGVLcZs6SbfLi2lw9D0kR0y9B1qZzN3268evQ0/0gfK
ru+v6M42EpHRTDZZmUqYeWuLwnMI0sgIn8103pW2+AkbYLsDXnS2qWLtXWXjwt1dG00bwJ88oei0
3dqL3Qzq+CCNnr3BVUM/ROtrR5fQ/OahdbextnVowFNG15gRIQnDX556hvWVuW7q8NkSDi2Uefwr
qbVfga32PlNYW+Nrb3DS2/eTypeUYYMegGrWMjYYnTCxqyZQroNba8muk2nz1bb6UOWxiBX1e4CA
YPohgqwz3YXAlWJ/AFSGnmcweqrfRplmPmkM3YqDoOfyPaD9rO3FoJfDvi+Fq+xscyqrX+8fgDsf
hOlfCkhsFbnashdj52niGG1tXx0jGK502H8lgKcuUClsxN9rV0vFiFkFvLlBZLoqVHk8jz3kjFcB
ZMFmirDsPxEkjMMuUlzjtW/S7jrmtf2xNqP25/uLvPV/wE6oxVG2AgkCmBRAyuLUzUk/RoPTFifH
batXIwWEWTIyc3jcCtQ4CDiC8yQ6XLgkUo9GnTozP3WuMWYvejWI+aNjB9lWZH37zf5bDpRboJcA
a5NnLxJQpUfopY3Jo7k9DWKUZuSL2Cv9JG23Bhfv7JzkV6b+Qm8ZSoOFL2pjRR8S281OSdB5rg8C
LZEAWf2f97fu9qrKFUEzKyVlgfs6xDqLdxgPJQwkh9MTneXoUgxW8H1MRLsLAQsxdqTZ1f59g+st
xC1I74pr4MVabmHUtaM1dnVysqKo+eQp6vAzqIfujMSRt+Hy1nIh1M4IpyW2HmIKuHlufV5hTaIH
qp2ctBE5T2O0hmuf6NNrP6nd96Y03IOqdKRJ/dBei0qkp7It4o8hXOQbi15/TDmYRKldTv5JdqXb
H9LnVhtYec6ih1xcVJGWxzhJtA0rt0+K/JaIAck4FWYKZkqWjEB9NFLprdz41Ki6gg746H4avH7a
hfHc/d2M6vSxHGbaau9/0Htr42rj64kaJUPV7dpcnBYEQVN8Urup+dwZ6vipAZC9UW2/Z4XVgTNF
ZmVNsqQMCWPlFnNjdZjSLK1F59cwE23s4Po2MINBymfLWQKsLdwV9fVKCwcrPqWDk39sDIJT2q+R
maFrUw//WCY6EO/v3gI/+99HY24K4hJOKUdjcQHjvO/o6VXJadZTLf7mMdHb+7bWGMarAj3cfHLn
ysjpTlo5o8tO7/4YTfq1e9vp1eCgVmkjrjrJuPJk8InNXZOLLvXnoB8zv8Mr6h2sfEmZv6qdm6i1
P+hToXwOTE8EL9rgDcBjSDTtCxO3Ssw8b9w3D6XSbyv8b16Y/aQvs/RkzOs1s2pEypNiR0O5Q0I+
/eGBA0ZXw0na7+/v5+1jJ41BbsAFk8OivK3LGcBoMKpwBr2G3HhVHWlyV9e5cJtXt2z7ZzML1F8T
bO8Qw3lbwyHrE2oB2qVv91/dZdkBsQetSlpbjU+akrkHuy1geU6aLQji+o4DZ2LYhSYvzhMI0+1t
sxhJs7XW5o6H3iyuMMHoAAos2HV8FHw0YCuO16Wn2s6gy39/a1cLZKySmgh3kPvH7ZC1r98C/9wg
ZfICJTx5ih2oftor+j4beGw3ku7VC0FChpCGpFkgZKGadmsnHpXYtpo5Phl96n4ErV+BC45d/Sh6
AVzj/UWtbjzGoAuS+k2M+1I/vDVWg3ByKqOLT8qo/ZwVgXbbpL0MnvI6K83G2by3MM4nhCUEEAbW
bm013tyVSmlHp1IPmoPIAvuEa66vgWVt4bNWxwR+MwrxzKDA1knstTgmQUmek4sMRzYlWvKhHWLL
+jSkuvujcPoo2jWdEs4+GJF8Izu8s0a6RhQdwRmCNVoaRpZEz0czik9922s7u8FP98JNd6M7bulN
3zmPYB24Crw6lqSQWGznOERyfJNx0ySfGG6oGj8AZLxx6u8tSDJUEF1Cm0N17NZK1VWmO4dpcuqG
NDpkzIjsRkNNDnNabknyrBfEpgH9Z6SGwI8ps1tTgzLPpUed4FTlY3+YJ1f7lHnNlo7BekGgQ2R7
nPIw5GNLmsfcrsO5cSP9KRNp+jcTSuGLZ1TJ15CKz8ZNXp9CCQ58a7rhLug/3C6oIM5jmj3XeZqs
L3kTXqou/lQU2v/qqXhpm+rh+2VK1nbp/SUWfNmEUmMo3JAu0pgCFO4p6MZ5l1h6dcmC8mEZV3Av
dPaog8hxOaoutytrtMomm8aUWjhfZjedzwjKpAxqiOjpfQd153MB7oR7UWYBuMXFHnbIryE+qmlP
2ZQbu8msup1d2eqT60Cm/r6ptS8k4eAE0oqiwE476nZRRTNlg+2W+lMZAgXsULrSsvSnmyj7Bqq/
DWN3DjvuFlJzYKQW45QLY7YR6moLa/xTy+z1qwrA/Fmo5XR4f0l3rTCNx1wX2Se1ndslaYhlVAh3
aU8CpNwLU+r2QY2SLSqbu98IMgCJM5TQjEUIXCHS2gMQ1p68ApEwH2FO+LxqL4h/1rUN7cz7a7pv
jVCD/gS1qiXzEc1cFN4qR3uqzcHZMfvQHGfLq45ZtVkQu7d9cgaBmR3U5Fbs0q1hFgoDOdqTGzXW
Na6L5FRMjb5xxO9akYkRfV3qwctSWBt7buolFttHB+NMD7s7BtSPNjIIeVH+X5WIyJBqM5PvJsqV
tFvJPm+PQhTUowu8VUeCzBnQT8zVvD3OjpU/68FYaH6fpyL3A9VJpo2jvv5g4O2phtEpA1aBe19Y
dlslThpzQkGXLmiOErMvRs+9RHO1xSew3kpZ4qNOSo5ExWepZquMY+B05oj4ZwOJr+YKa6e502Mz
TG9byRPPgWBIA8aoJUIEXQe17g1vesrDbPCdWFR+lk9bVe17awE5IT+VLsFciw9WQfQwWV00Pxki
GnYk+Pq+Eu5W7WiVMKDyKiHRFLSZVSL1u/04SqW4XpuN41Pfm8bVDQr7X7PTqkPhlvH3Zp7dfRt5
xV9ZKbaEftbHAo+BGK3EiCBnusQZqOqAUiniVk8U0hu6a+FMWObUh7xK3A2XsV4kpnir8FC6PIKL
RyQLGmeIGDt9al2BvC61EteHBDc7T21b7+a4c47yx+Q7MSbaX++7q/VnhHOCKF1CAHjEljm1qZcz
I0axzQOmBb9ixNF2oS7qXw9bkWrWQDTBZIHSlL/it+TEUROnD4rOekoyCvh+BPLtK8N+5lbZ/s5H
k4gsG+8rZ/HfSk6/2cm8PInqPDSeijZSD0hc9vtmmvJ9DIH3xkdbbByvo6Tcp8UivYd8WW6XpHTl
BCNMVDMZFAXwyhh9GO5AQW8xzd21A2iCho68C8sabdrgeksY08/GRKmbCT3zECGVtOEEF+73v9XI
LhVlRsY4luXuqpznMUqw0hRJ9xPxNid9SoKwb/Zqrk//0kdKjXM8uVa+Yfju8n4zvLjgIc8LxN92
da4UXfmcUQr5Qjf1QSrkt+WZnGPJr0gTYsmBUzKhkoxWUZ8Lh2SuELl3ihpl+vHQKV9ZWaxFceqq
bPO8PltmN3+IStf7mKCT/RjYAhg5Jw8ieGoosLRLdr7bk6cPzBqLKa3PSdQ/22L4XLCyndV1sz8y
nPhYAfHNmmSDAAPFSAp16FtrbpgFcyJycaZxZY57SOcrKDwmRi02DN07gkS3eEJsUcVYBIOQtAvD
KVNx1ooWtvQCZqQEbs9ynP6IurovPqhBFFYHo9DN6fT+h5Nr+C34kGtkDAW2CznUyETuwgHD3ZGa
VOE6hjEq8BC9Cv/z0RnzDjV1ERjW32meMRb3+II5jAgjSWguheFFhlzaWj1bPCnnjMEfP7Xs4Mkh
Qojh0jNVGFnq5OoqZvsY3Pvt+IBQNuAzIjkiclyYnUfAwEM2Y1ZXBt1nJj++5tGsf3p/T+9cbABO
nE5JAgQ6emHG6wqgsHHUnK2gDToIEIlJvkbxFG4Jnt81BFiAAj5YXMoNtwc0pRdi9rHN3e4dJsbD
odgp/TjtH16ORFPJKr4UbjPkr/jtZWmmSqcokzZnQy+fR8XpTpY2bxGxLQIBziFYI+mnuAWU65c3
O+0cPaintj6PlkivTtX+3dU19ebQza9ups/VxyAMrGifFXqZPHwHgFmQoFPZQAiKd/p2gaWnt0CF
5uqcVEP7qaqygt6wNky1nznOBO1+2JZbveH1lSdj5gWVvM5Ed8s83bJz1Rnosp7NkkBkV1PM/1Tl
6FsdqmyYzqYDNB6CU/H3+99yfd0lsQ3JhmxJS/qw26U2iogZWdebM3wHffOkjhPyELlJGIaqcxbr
fleU5rRxH+6slfAKCikcDPn7cq2oQ2rgfHnopmRsXiqPydA/CidNsg+KBzTKhw9AiU88xF7z5/vL
XV8QWbKF2UEeXypXiwvCeL4NUUJenkMR5NdAyXM6GNWDcmjy7FKrlbO8DHehx7rwoWgANvY0DOW5
q8f0SdHr+uMg6q1W3Z1PhxWCchIPOXK2+HRgstwiyTKIj2BLudp54f0L6Uu/J60schjB8y0azbub
B1sDkGaJbllWTF0zQ3xH18tzEw7pLmq6+CmKw2bDuyzi1v82j+AExyJhNMscFPUpyxTM6p5Leyrl
eHDn6wG8/EYZbJWR7i7IhbSXShxeZumXG5X5PdSv2MHB6o5uNxRnIxu3ooa7C6JV84azhWtO/orf
3CUPaqTBkFyeg4R4KIybGXxhP3wamrg9vn+87x4Jvo9klqQUtyxV1YnltMDiyrMeDTMcQEGjH/tq
RF1ZmyzoVYNKf6yK/t/Xoqot4SFEDUv0nx6WxKmeVZ5HI3X+Z+mQCpWqE3+Cti/dOBj3vhb+kXMB
zJAHbhEUpWHrTrYK0Vepa/3BiUYbZHK/RVZ872vBcIhOL9EXjnGRy7RMDBmjGVZnkLbd1yRr7E99
6LWXsFa3JGbvmYIGjgvFVZXUCrcHo1eEXTcZpiJS7l3Ypt1hEoW1n7pii6r43t79bmp5BqN6rmn5
lWfPSOpyT6XbTvYVgeDGc3LPDggQrhQvKMWQxTfSCm3WRi0sz3ZujMc0suwnUIVb1fp7GwdaAhJY
eiqymHm7cWUNr3BdJyXhcVUFzwiHFuB6006AXizccCsav2uOsQQa7RxyeAJvzSXqINzCmTl4U1ft
zRAyqESvc39iSGfjAt/bP2LE/yQGZW/x1hTyTCh2Q5JwZtfmfWnAxd1Uot6/7ybuLEh2RXkGZVmH
GYRbK6IUHnZqLq1gwIAh6E58A6Wv9x+o6GhbVM93XnsgSATYjEeBMHWl0/rN/yWJFRZ64eFbA0c9
MfrHgIM++VPo+mkGkjA1w/TRAI6GLGA13ncpsAJg4dZkrCCLpBZ2cXZyRf1oJy9VtavUWewZvNgq
fqx8rrRFe4p3hEYVpcxbW70J/1fjcuTdOSJqUrKugcSpaPhqbZgYHxvFGTac7uqUkESQGBKe0i6Q
/Oa3JqvMisyABs5ZneLpQ0ZleJeJtvvjwVNCoCDbObQTKYRg59aKEoxm5ooMKyVD83ojzBeG8ItT
4tXThttYHUhMgTFlZILiPRTxC08YD6VauIwTncdRsnCGUXOspGsXSRxuoKnvmZKgAIvclid/1Xor
mB/O5jY813lmnQJF9V70zsmeG2GrjwabsoDPqy97OrR9lxtoMOFdOpMVnsPEifaTUn+DtGNr9Hx1
/CwaU4SyEPMgYUHt7vYrZUUWMGvWOyfdml9yTbvEweD6dZt86ZXgwf4APp3mEA0qcmWQoNDi3BoL
uAcF1IDlOSG8P9giiDLfhdV0X/Nnj/HNSooAOVBAf9Rgulzijm6NmZoI24nR63NiJfq+iGbPn41i
Cyj5Vpy/KXiQYaKEQHvqjUpl2csG+D+UHiIWZxfihB6ioa6tdlEX5+Yps9y2vAhEysfrGEYZ03W8
bn4xxNFLHWnC2pivWX1LmezisKABZZ4W53W7YmtmhJi8he2dCq/edYGnnsD9Wd/dpBk/tKjDb1F4
rS3ilKnayoiR/5Z41Ep1mJ2pRXaOhd381Tpa8IzIZ55eXGju8j3wmVjz33crK+cFhx81O1l+9ODk
WUpeekK4VlOZ2blp2waaylzbuRAWbNRSV9fcpg+D4yeFILZiAvp2K6OWQzwGVn8eJroxRCqdj/J2
s4MpP90w9faa3J4gcnadsgtElqRFyxW5TMlpMIeIc9SF4wdTm/KnuI7aEItq8sygd32AW5ZB+AAx
7kovimfyNufHEFqOH8OXtkWxut5hamkWAZIEIXK4Fy8Sik0ASOu8OReFaL6DI9T9xhPpxmG9ZwUo
JVNghBE6AKjbHVaZ4phHL2zPqJR00WG0DeXS9WgWb2zvnS8pQSDE4lI8h1fi1s4cxE7URq04u4om
XqFMyI6T0abfs2bW948ezbcRKlkNZGF0k29Nof0zZIPSF+cyKdLQt2fF+tTq6vjlfTPrFRG5gieg
hSy5YpfA4imrDQK9GTPCNndEMC3Kr2S48Zxs0Rit7jelAVYCaRP0qixKfsTfYq9pdmvEDsv5DD1O
7TOgFvppYqR7mpXNxevL7w+uDLQYaF7ePTonINUWJ681a0BcntGd0zmBs60S2j4abATo3GILQrza
RK63POZvXltK5tyurO5C1Z2sqT8zsDvtHVb60uVafS2r4OGikURD0z+mEs+YNcnuramoLezO8RL9
3OXIDpdTXiG1ZucbgckqTKavhfgPPTTmUYCZLBLP2a68qtYynWxQhEdGQJzTPKXxj96c4aYoKv2Z
yQdv63bJL3Lju6RVCnE0lRnusJa5jTEaHsJDo35WeyM4NFHTHGbhxkevzoYXbRb91SnM/KWxs+AX
4t1bBYuVE6HAAzKOqNmko6cu271mWSUMXXjTWWlsdd91zQjrcPtwAoeVtylB3lfWai22FkSmm6Ua
t6AtxmI/9TY0w7W+H2APe9CDEB6RKNIaYhwBAPiSyStAvTdLx1a9IL+lvA7c80tlmFstvOVRebNC
ZREmP/6nynh7IEfC2hxiu/kSQDgr4a1fGnP4Qwfe4IvI+h8o5uP793rpRqRBonOKtQTNvKcLg3pc
J5MjoJPPcnv0Qyey95LGxIcn+huEY5/ft7Y8FFiTQxdvdEqysrlIb5raqmwnrcdLh37v3myUYCdi
8RjBJIElia8qG/EUaHHGy/44VAKGBvxuQPqjKH9ZpQZH6jj3T2MdZKegbo2/siQpjqLcDNnlcfv9
zknLGk4Zl0yLg9N/+/mEEdS55STDxYTFbD+2TFLrddvu+TnT0c2d8mMLv7wf1I339f2dXTpNaZm4
SI5fQOFALfLWcpON1WwMQ39JRaEegOIruzgEIV0E86P+WSfw4CJQRqPyKdmUb02NzAfqeleIS1fN
9hf0jJF3rbXoS+WMWzJ+b//W7YZScqIAzq0zZQK5cNCeyNQo7rXuMhp2osJJOOfRJVFau//K45jF
eygN8uSLOzRheJp6I5r9dswT90XrPaRuPBWU0IWAMlQOEyOh4d4yc17mR/cexoc3hBqP1nrEZzDN
YdDHsbswRwXuI+676rVPUIbxumwLKrT+zpwulVYq2ujETctAxurRmmn1rrvEuV3uOkppz0M+RNyl
atw4UuvLiikg6VBJ8PaDnb39zrAPaAXziByptGo/e67Qv05Z4j69v3l3rEj6TklvJgdQlqAFFaqs
1g3t9tJ3XrCLMzvbhba5RRSxygU5tGQk5NG89iTsSzN6oQcAjDNxmU2j/KH2afXvGI5S/jgRh7Sy
p2tkZ+JIP1o91MKNzlY0uBu1qzvfjjE3bgzpCwqY2uKxgrdvHhNXbS9pohYvVlAlH6CTHyll5eOG
SvAdUwQ0hGvMI+Lal44WVvqkcsvJu2T9nF70BChNbSndky0exrYwIwE4UxKNUORhgxfuQJ9zgehD
7l7UrEJVrmmTYxhWwcY7tYxmpBWedzycbFDj5G4PI4cUYBBh/CVyuvBYe60LJCkpT8kI/1ULC9ZX
k4Dn4uUwAFaTnW6c0rVjJxdisE3mguTpy07PnBfwv1qBc6nBA35A1vC5JuI+k9vMR6KF+jj3mvZq
MOewf/96rN9nPp7U8ASWL2m/F2dGD0RrWXPiXkwn+yuqx+pJg297NxsZnNuhuhV/rG8jlx1KXbyY
bP8vn057tJuU7NO5KHFqHDoGzy8tD87h/UXpMrO7detUBzg1iK8wfL7iHKK2XwPkUfSLbgzeDNow
svoLcSq6ZA4oZhy3N0b/tLZRajtlqN3y9f84O88dyXGkXV+RAHnzV0pTpcpsV+3/CNNj5A1lSV39
96jnAGcys1CJ2sViZjG720xSZDAY8RqUPK3+sa77Ngclyc1Dy3w0jfdl3Xv5Iwj15NuSC9cMlS8n
7WHo2+S8ViiVGCEsCScNK3ABaQjhZbgnzni7N0AN/5bDo9kDzOXqE1GRVLyCHCOm4wPLBM0S3Yr0
WlbLe4OKy3JotMEBYCA0Sk6+qzrjDsf0do/wRqd5wf6ktsYb9/JsLMk69o6TmnFl5LkboqM9+l/S
xlfffOl5a5SxLtOdAHOzUTZ9DqDSMMHcDc25BaD/PD81EgNYrWMR92sljyV89sMACOLh9Y3y0ii8
bjdMJU9c4tjlKMpOWocOUBnbnZYlj3Yipi7CD1ndU2B/YSAYwZvGPGTkrfV0ORAEsBEdl6WMK7+D
Pac3416kffb5zdOhGucAgvI3zepr5Euf96Mms7yKwWVAiXWUiApUrHevj3IT+6n5QUaiZMwfA+5k
m+t/Pk3X544tlySP2wWVHLfozHNr4oFtmdXyJmkRMu3fQ1EY2/BdEJOuKjh4zFTW4hZFDJpoxRpA
JpHmd94b64q/R9lwHeAtKCxea8ohBpy1dGnymMEETxOjakVUyqy9F/22x85FWGI63NAbgpcqB9/p
cuUaf66aoG7yGFNg/+NYrva+KoRzlLaenhdPE0dao8YbqwPb7LZ8gELtphx6DTGnAi5ksS55nOmj
9gc0DvVH5c/ZKfPm4llY7vKhcOv1zh7Z9sDVTH9Xj/hoG+TjuoiqO7OyjdJGVRFZnUMicsR6yTrf
/uHYE/yL5z+dpmuWSLD6FGXtvIy9Irf2dmrnT4lh3wPXvrDf2efkd+C76eNeX5FZhl44dqllLMxl
KY7D0NrrwSqHLEU8ur4LX3tpOKp71NY3jTfQJZebxMPz27e0pYtFnybxIrny/QHDBMBGzZ0ge3Oz
UOYlyHITA4HlcX4VZFs1d8MoOhEngbV0uwAgRvUeQoRbR2CXTS/EvqgzSbfWaT6mVuffY/rezhVB
E4Br1Ky2LO+6wTt3pjMhMS5ia3ZQi8uyv3Su7iib13tn/PboMRILShyhdU04uVzVNO0bw29GEc9D
kJw7TbOP5ex5H8nFrV0pneDB8dZ7vgkvTA/xJ3tr4XGN3bT/sxkks5OPLQ+3VR4hPA6RkGABZ1He
0/98aahNBoJqLY4T5ASX80swOQoMtNljYUyKlqE01yJazGUY9gbqn9qdfPWF5aTjSqoMMYpzd71J
QQgkfh+Qb7hWthwM/DROAGzUBw/W4wd3rYwPhtvOf75+8dzk6LxIiWZwcTZBbp5bl3NMA3cuG4Rp
Y48nwTvZFdbem2X7CMXOSFGAy6biea1FkL7rKs0ZjmNde2+Oazwi0cSFs701Mq9/goLybi2zrz02
cs4Rvff8kMvjXmfxNnqaXHmE6mAThqVYdzlRoUyaLnmfPK4izT7ArvsKj7V4a62M63vrPG21cO7z
a6fz0lxHR+CEiDFBXR0aVY2RVebNnY1yuy+tzdBisyfkBsKA5nIqJSElM+0mjZWBpsUqxzFua1id
maPds2m7HYqgSdloe+7zYLyGvgewYhrHWtq4hhImI1dKYYWBozk5ejxLdQ9UdrsbecKw9dEi22x8
ro8ALpizcnu/iruyMnd1ZVlxVWKsY6VSnnE1SA+Gl3m7bkiX/ZIu3f71w3A7W16rXBGwvwnIVFIu
F7autntXm1C6lmul7VrbAjZiU+3AgSUI1D138tstyXAUa+BHsrpAei6Hq+C356PXrnFdKfsh6wJ/
Z2tN/j9MihANeHMjs5DEXo4ykjMs6LWucZq49Et6C2mtYKzpAyWiS+9V/15aQm5a+CybCTkm75ej
5aMc2krzVGzoYjg67twdG8EuHRxlfH39a90uH3cc+lSYIIOLoVN/OVSQN8ta+nKmDG4JlMm8ooAf
ZIMIf32c2yltd6mNYjgO5LTutrj9n9wc3zXBY9ScYyuZ9TAXqn2o0Cc4jAi0Prw+1EtT4onGy/R3
ff9aiScY1lys4EdiT5vqBz1opkOqefdS5m1hLhPJ7c/nAYiVEvDA63utk5q0YK8YsacDpkfYy2q0
/ZTlRY5z5SLnA8m6/jb2MfwVJkVjkIubZzeN1qs8vZsgxznehOFnjdMoZKcgGhftGOh1fyc8XtUN
/x1qA3yTxvKGMa4LP+7mmeROuTyxwaWzS1T3sah+mJVP17/pCvmdcpQcou3JTd6ApkLo4Bx4pyF/
7fT+e8LUwaFPUgvi6rk6d3pi+22NttLJnIcyR+I0mPaw/4OzY9bOKU+Nn51lImqXtzL/XkCaynT/
s5vaWRmW/nAITKjzXWrDu8wFEqp30vzLSPvvGpF88/7jr3BgzMtNPakidZ1Sl6c6mUwndrppdiJR
MZewctRqhrnTfzYFGAliUrXkEHVxg72TK7/0I4CXUYwA2UY3xLr8EbnjYbupjfLE5unlzvVRjkVn
Ink0itXFGaGcIpHq//ReX/1cqGXfYz1fHoR/F4EdiZE6iQ+KJ1cnGy33XujVKk/51D3acyXf0bVL
otrs7IcthX/9cG+h7/8fu/83ms9eQOocTR376gTUHb4yxCh16utseNRF0lE2FxnVH1ul73y97sKt
sH6iaZncS9V/9wSvBqfy44Hh2kSwgPddLnWSw/frs0adSAXrw1CWTrS6Po5RhdZ90BK4Zdbo4NYj
hC38MG369jnQB0yHimAaTK5C0Z6sdRmOaTUte7N3/2jatY2sprsninAZA38vE1kalZYNmAQZ/Sqs
+9oymJgLqVPAtzlMvTUAPLTtO0Hiha1HF2yLR5xP3ASuqiBWNxtdC+nrhKdm9k4zzf6AtJSBiwkF
BCRbFJKOjvg0T2X/q/Ly6dvre+F32ej6e1CtoNaD4jBFsqtZ1p6lgg5Ln5NKJ3lcFz/dm3qmhRTT
nT2F0OkZ2aTyc0pIjXynmiI/1bowq3L7gNCRt/OUZwHadYwIDUG59/th3r3+E7fNf/0LUeQhVUYY
FvTb1XYdcjhlOIypE1bD61OzqPVZBguEuczq+/Rom8nwvaqMO2Daa7uSLWxuMYliNnB/uulXCUQv
xmacZ6VOixZ0kTP1ZThni3zP7/zE3sVntmubvdcmwc72gDdVnT5/Fp0j4xkAcpg13j0G8gvndiMj
golgX24stMujMyylppI8W0+BtIsx1JdZuGGgTcbExoRRJHpvOFhVjbOAr5Vf3v4VNkkVOu9sEvta
o5T68dSb6MScBt2Y/1YW+veehYf0IJDp7qogO1dVGfwvH4HEYCtFAvy87caLtbKwHFQn35v0E4JC
HHWkwnT9WDamjli7w+0RmlmuYzpZyeyLBjCoeSwXI3fwFyn7IYTH6X9ts6X7/vqCvBCzgZFvPC4e
JqRKV18jgHzrZTpRNA3sHHvyQoKiMjBN26u1T8/SkuNw5658KSLhQbOxeLYK0nVTFRNpvdEcnuPr
gG2PJiv30zqt9Z267O8+zfWBwyZqC85bnnldMkUQVKsaWJanrVie7BLAjXtDpfMSaks7FI+BJ8yP
jejsf1yRuf/A9GzTQ59rvRXOk2ncY+O+eBIhJoDVAfVBdnYVAKRjI8Wu9euptwpX7vMO6HPYLahO
RCB3yoNe8oV9zGb/DOy6GA/1ZOo/F8jJZ3fq0ynqcFH6teRoPN5bqcuM/N8rAv4MOTLUFsioV3nD
GCyWlmTjekoWy/7aYo6nh9wl635ubPIIB8znKZgCDFnrbPpV2t1xnTXjMQ9S/AUmyEzfVorJIWJx
XjjQ6bpTHf7dFL78kgD9KORDaaR3TH5zGTF6XVaB0dT6yZx0fYppkmvPM72Z9MEWNvqKK24q7xri
qBHmWpA/O7Jp/uLZ5JyFi2d1P6rlM5bvgdxrShb874ex+svoDfvJ0ygLhHU1JW9rDm1revmbr9JV
DEWQHG8zfrMaqv1QBVZkTlXw+Prpvf1yjAI9g5STgwTi8nJl1JDajVUn+skCSl6cSq7HZe83nVW9
19fOuif1dgUGZlZc7j5AVcI3Fbwb8G1GGKGgxB7WVq8sQ2vsrY5rM8feCvWtwzj253kclg+8WFuS
IWMZml2Pu+5zJRe0+aFNwXp/fQluMo+tC7eBcHgEQVO5tjWBxrEWiWmtJ4WlSRvOTVPtFzFhcYWR
Svakee3sRb3VlPqudqp8+mzYWffH67/h9nGy/YgN8IpyIfpq16ZgvXSJ2M6gn9ou99xwKWAmhalV
byQxWYatrc0nDf4gbzRfRqXp9Y+ylD48P1hdxagVka2p6otUebfLJGYMr/++m4jLz9t0y7bQQ0i8
LqJnhT4NyTzqp4pzW4dWVlRO6M2TJe8kOTd3+zYQfXNE85gvJhqX+9HXtXKFpcs6LFVFolH/SaXp
m9Zrfwun3blVcXD15vD65G7fp3SPGBYWFtYk5ONXVxj60jjXL6txQtima6Jx0qYvTtsnKWDIROAF
LKf+PTmvVu/UWFhFuNaWC8GtzwL9zvxvL52tfcY6E0qhYAOUuFwAZWVNbXhKP/X2GIj3WkYCFRvc
ou9E0aTBoebdV2DkYctkT8WsczAYMfqcVHAKrBAJcvvb66vzwqcnI+atQpMLMYjrWzBtJ7Obwaad
BopvT3Aupo+Fo4J7r/MtBF+E6K2Dx6bGrAK2Ds+iy3kb0zDJljz0BDPc/csFgNcfskabux1Yc/A2
WqZEHuvYqBg7was8Ab4xTD+zMVBBKGkHmFZYNGaHP9DQjME9jOxv+uzF79sYPfBrt7/SS78mVXpr
rZEFzOW5qI3K2XeLobQPZlHDUNiN/tI0oWGiJfGh4Z/ZWhgUeD8eEo9U9KnFvKjc656mxL7q83zY
ibLU+weRYS/7bRKpkru6Qzfka24V9nIwnUVD4CbxZ/G3r9p1OKNA5zljWIA0bf8UVhFwTwJDdZxh
l9L4gAZZlYvV7NJmWIrIVWspf7mBZqXvYNDm06kZkVi+EzZvQzk3/obY2OIVSclNZbFzJV3XND/7
pTK9A7hB/S+7dK0fci3Qs8NZRhihjcvXutNtrbC+q2IjNfZWWtQ7czSyGvXiVlh3QtW2US4/FNc8
VTQA6aiAIch1uZEoZCdFn1fYFnrZ8n5wxvFnlwjOsuFqS/A+8yTIEs3D+fTh9YNyE7qob4El5OLe
Oo78x8uB0XPKJFTO7DwB6hAPYulS/1jVssa90BbVWccI55w7AtU4CTvqXkXh5pz+Jp9hQgF+BqLb
dZ+4WqiOAzbNzqIKIDPgaTx/Nr122r8+y9vlZfeTDnOJgw2Gln05S6/lmpGO3pwb6s1+ZE3B0n/U
AXUvfyo/a/5JeKn8ATgE55fXB77JVLiiAbDA5yQ6UIbY5v+fqi9M885s87w9dzL3H3st0I4tynZH
22m1O0nR7VJu2QAWIhtfgzW7miMy8rWvTVN7VsJVDyZmy8dMBx/6+oRuR6EfBb+dYSh4+ddoYy2r
oDNPQ3vW+8qhVyQ9GM19dyf3vXme4TW6zQF6Bsfips40zmsSlObYnic7aI8awK7j4jf2Z2+egz3N
FdLu16d1k04xIFc3xRw4bLwItmPyn+9E06OdKmsSZ3J9E0QEr1S8Eq26Tw7Kyd3kPYlo3n5Cf7eT
+9Hl4v05BDAr3kbGJNPkd4D5o/0HyW1jRl3+jnkNLBFsdqVUdtsHXZgqOayWD7xy8lD2vjPrF5YZ
dQfQ3Bu/hxLzVfnKMZuFMm0mzhpbat/0df8Adix4mFPLLEJjQFfszva5PQ+AUhktIGsFdHXt3FyU
CM90YOLOqSxc7LmKLtsHhTd8R8Zf/vP6N31hq5KPbNg4aLSb8NvlWk6+1HOl6+Js5JYYI9tK8RfW
zYlK/esDvbSMwHg2DzWK0DfVlcJQcHVdU2DKDJrGwvHwRGlKwEEe6QyUi7zH8HxxFTc+KX8Mx/0G
wzNgSZWrRZzbhQe7MTd6DINpjTHsKA6vz+3FoTY68hYYSaKv7gevInVakec7L0kA+GRVutXteidI
g8ds9Jbvr49G0ZyPcnERomFPGulz/tmYpJKXHw1btWppcGA7Z36AwXoQCcto3wNVr0/2BHPEcorq
m+9qJ6w7/ijgRezrNWgOSlDWV2SZkb+W8zs5BWUXYoQ8/7JX4f69qCZSsvSiLK0MKJ1VETaWWIYI
7x0eBmZe4sfYGqE1VdkRErmaw7EJ8m+ZoU5itLx3weQaPPI1LWybzRK8DKozJW0oxIPtv+/RAduT
7c4Yss2nuRsztKWSSp1VOQkkf10/Z1tY7WlV2bdcGaINrWKY9mma4cg1TTv+qPmAANePeijeuUkj
Hzp9nKIlT6aKXqFXZ6GXDv25SwykHArLrz81ltM/0bosn0qZ6Ef8UhSRAliwUv77BruKPb9Knv0l
HQ7dVKpuyh4Ht5Tpt4Iq/nOiVfKXIeqk3HUqKE9D7Xtp1GXL4L7zNHLzT16Sr27cARkpSAyzOfji
9PiZ7HpD8Xm27tznpZkN2NVtZXYPgfJabD6WLAt7vcOqr8VPtzyo2qVEHWa1WfFF1obMjvW2G3EG
1mWsQZzTmmxwQBPen769FOipy7lExnisgeJl55GrWX129cTxHvB1spNviIXlgxtNRQCoINInY1xA
CIHqn6VTwsrNZGYfgpnE/DgaazZEel6CUV09vyR3G1M4aTVHq98nmu2yoRTy9IdxQU1lb6FP96Sp
sf7DRPABX+CWdG9eexfungHRIxq9Ea+/ZQTEs9ML3W8jp29sGQYo5WDfpC8DTJVursTDWA1Z8ySD
3hgfHPS45I4XQt18xsJnHI9tOc/dEiYVlfCPk+2SIBSdrZ9qDRnhY9UUNbaDHfhNM0p8LR2+jVXR
a5+tpFz+Ge3ecr40hKOhjmw6bmVktPoQHLKg9OYjMhJk1rNZTXCVLX8QFNu4Yw/rUszN3ljKttyP
y+T/MO3aEyeAIRh29J3bYWxGBazcz44IPnWN0Mso71VS4/SY5G1oB+lSHbul7KYv9lip9UeeDSr/
JKqp/TnjW6YehMhVsWu6YXBDr3W6+mMyeLXehnnhQQJ0s55iGkKEPACcosR4EeeiqTCjyUjNjBfh
UFU/rS5rREhvYLbQ7l/oKET6XEzPIB98O57KtPq6yCodopnu8vChQyPcqkJen+bIMMnUfbaGWuXv
U1+B0UsH/AvPztB5ABW8NPHHGBrENJxXu6UiOowe9mcgp5flIBcEyN+he5BNXzS/1f8hTe+zXebw
auMAQSiD8C1UubN6fe4/Skv14/MQjPBhw8qq9OWM25ewQoTZ7Tmsec2ssdcWehetrUPh2xW+29M5
nqZgSMJCN+cSdRHJRgJ7qrkdFUWg/YgFgcF5QlKi8D+2i7QytcdhrPJ2XARz+5etlUvwJSvGLtsJ
6KVupI260imlT9O8w+h8eWokbvdHVTr+8ldi1G31TisY9ItyzFQclsWonk0wYlzwOXo7tIiLrCi+
buyN+mAX9jyHwhgxMkO2vvmWqVT0oePl2fQep3PVhLoql+kJtbQGFTRybW3HC8FR4VJOtvfRVVY7
RkMw216oe6Mt9orvNobB2vdFbKM/MO0qs+7a7dYqSbydqk33lWvP61GhWVCfknQ0gzApLFMA7nfM
5axyU+QYCtU6Jfoul05YN0WfhG22VTLytdPND47LpojypE6B3diYOx51XXX1IxV3TA+nldJD6CL8
9HVDF1ihq2VWddRA6kwf8Fmz9NDkfAdRMARDfWoaz9I+tbqZ9x/5IYP2fZnBlp5RUpDZvmGDuw9e
V4F7ppYymjs+tW+Fa1+u35y0czFOLfTMzogWlL4jb7CVE3mLifVw6CaJ6US4pg/Orq4N1e/Y9Mu0
95ZC+cdOybHaabro8g+Ja2jobk3FpEK/Lv0FwfXKHEJ4QzhTNuOwig/KsFsnNGSSamEjINRHA39Y
+6DG3M4fGwPXnie+nawe1r6mArwEXf01hYeYc6gEmxXXiv7rVBRBvUOtRTih3gTDT5Fn5ffU9xJ9
742o8x5KbF7SJ8x+BsxQU5OYn8tAE9gEIpN9RNrZU0CbnMELy7bBq1CrZlc9AkbPZg532xqxattc
D0c/sH7oordBWzqVMz7og5Q2Aj5Br39qk45+RSlblYV5ReMmhFphuqGs82rdSxBdzsfSH1XxiKjW
KJtwmjVL0ltFhMWM7KyYssgdsZr7VdiTPYAkDcAoEbQSEfpd5o8Hx2qtU9uDWF5D1DhUF/qyAT+b
y2TVDkNX2+svo/DL7uAiZP5jbh2cG7ArpNhr6mKSoRjtpAk17GTNI+D3zAwhjTUt3w0b7XAwpf1p
bdamPjj8wufVNdrhR7caEF0jrS15wRM6qvagV23+LdfXuiUCrWvzIR3TbqvSlVMNt14O6VGbwWhH
3ZKrbl+wCtsJKlMVarLrg6iQDW1+NY/yRw9SRh5azxF5NLfGihtvswTmMyzZqf442zgj92Hr1HkZ
NW0+abuUCr5/ap3e+r4ujl2dHOGpd3VRpM0xByo3fxU5uJZ4XOdy+j66KrPDNZ204RFNSa8Jc0OC
7uh9Jxv2IKrK6mguepHv1k64ZUj7cVofkwoI0nfMMLz+MNBazaNkcpAMXux5Wg66P/T+bkFzS71z
rC744tlF0z8knWEOz5IKphuZnZP0mCht/vFdm1jaTpuAxn9Ms6WoDqXmr9oTl4n4npqlaeyCtsyx
KKZI8idlpCLbDSw27WxnMpKHMl1F+84svMb7wfOPFMEaPWvZAyrTpjPemmZzTH2ordE6tELbS6et
SkKS1aZnUAz1vEdNpvAeJmfRq6iVqW0eikInFaTbMa9Q6+t56y7T04r8Gr8HeKiWvR7tzkyr96Y1
tlgVN+k8PAZDr4w4WDOwWEtjzEmk2Pp0FZQoh0OmO427042ymzFHWUlfRGGmX6XPtog3PKMb6hmV
tT3GjZV6wsBz7g/SqFc7nMo2Kz8llpWfx9ozushN5oKwkViqwjzYmFoWZxHJg9lvfTduPSvbmTXi
i3vpe82HJV/T+pDbq1kfbYMk7JBOQTvFnSC7xXUmE9pzvVD73dnDkGllmPs6Pj5ha2RBsgJmzir1
B4J6RZDDs9JShUJtCVOjqMAGhk0Ja+OgoXlG9PIxao68EemKnTQSTftqr0n6Ky0gFj9rmei/GYlR
ZulOd5QcHtxgLIInJ8tbFedLbnzvNRvc12auQlI6uIk8kIR36n1Q2y1/etP0n0azDYLHFF5SE5Lg
Dd1+g543hy5BgirMLacKuLi66atD3S82isQtHpN1GfN9z4qUR1mx80M0kvsFIVqn/tNYdAT88CWU
9kMLd+2LTgLmhWxdR+6mFfB6JN3C0s6a1OEgWqIFSYsGZXKodM1Skawzp9l1ndaMYVX1hIFqtUUN
C0iX9T4jHAexaQz4TLVJPTWPLvt+DFejR+S3xrTyg2Yq1ycBI/09L5YhrB1uLKsK3RK5Gf7awvGc
h5EWi8ItwItTKvV2qGmV+WwC0ise7K5svFBTRJ+nblVuENpdX27HhET4yJeakh1lndl4auvEVk/j
OqA0KX0rw5LCEZJ9BgSfLYOCEZFokKKOkevrEJvzlrGNClzeVQjWfPm7XE1vgaloZ+khoam+hq5E
huhQihoiyDK3IvvIWSjmo5gyGkBlKSiv0s1b21NjpLI61vTruZlyzArLaErH+aOVG2XxKxHrPO2M
QSsyGdWdEB/atBQ/VVaATQ3dHCFyAoE1+k+ta0H7o4iq4SrOW7JIDos9bI/Ddlj1jHtczfm7Useq
7KAv9EZjZfLoOlILCZL3AQmVdQikHqS7EoWqQYZAx5L+LHOrJfcCR1LsdaXp2cPYIt8BisNKPWvn
mPmaned2EGJX1CPsO7eQJKr843p4p/dNZR1J4ar5iZwRSpPd1Dg/u+ZI57bwVvvZLsXSnN1iEXJv
FqQo31uEz21Fb0Bzg78LOmnj2cozR093y1TlAKr0OnV46BWpJvsQBEU30X2sociGhpvP5Z8gA1fx
8fU3+mVFYCsUb7q00JW2zgeaddcVgSYj4aAiFZeIZe0KzfeitM+9iCf3PSffywrOv0NxG1ECpgUO
dmj77/9TlevreuWWzI3YoldCW6uqD9lolfvXJ3Q7ygZJhz30e06o/F6O4pidcrLU0oH++O4e72Vs
VTs17f6HUeiU4lu98Wmu+bVZbuCWmPp67JXJRL3CWbc+8j07zFt+7bZUm83hJpVFge1qMmpdseGb
pR6vXp/KAxBjO/9HVrXZ8DAwR7YgpFj7w6ipWUR972BTOGu4Lu6hBtN5qPRJZA9d003+Q1o6SGNm
TpJx1+m1GBysM+rK/2qopqz3+hy4/B/mZvV2xZB1SPQPXXCvRPnSx0H3igoeOpPUn66KeIU0+x52
DuG/LuRXinfz0yaRfA/MfLupEXEHvUk7Atw+BPrLPZDCE6pGNanYS7TmsGXBKHeUdApSsd6pbb84
1MYdQYeWjsd18Y7PkuSk72Db7RY5325B/x/jz9AS/fDhzXuOsjZ7bVPSQFL1avHIQHKPipKKdXg4
kaJIRvvbT+/s7BcmBC4LSjd9K5B21+cnr0AXDbOS8djSQVI9nnE5ZfSo5S37/PqEbofCqAnLYJo4
WwPvWn3RsbVgaotExIQG811V6cbPgtrLE6mpdqe3+9JQQOXovG2QXgLE5Y4IFE8cT1p9PHhCPTjg
OKJxdqaj0fl3Auplc2qLcjju0aJmLHC1sDguRxqR3jGLqRexaaJuF5Zprbmh1s+aCBGCbOvDLI2s
PdCGLoLozesJcwRjCxofIAmu8avt2JIjc+Rj0SrjEYnIcT9ohneocxQ5Xh/qsrD7e5a0XoHt0OcD
KX5ty0BOooFAcfu4b7T6YaCw/DAaTRPVUz1H86S7d3DSt4EDqQ/K1sAJKCeb17sSsr3DU9iu42wJ
6kfkd+19qs2fX5/U7SZhEL4Z8i7AgiBCXH66paxrWzRrHTdKz35QIfN2iq7zI5982b99KLr5AG0Y
Dafsq7OMBG2uQ2+rY3RDpiireKxXG9ijoQzyPwwFypViP0RCEIRXsyo3K98lWep4cp2/rbU3HxD2
T3dpN97DT99uCvgwALnokiJfdON/GiizJRfORbxQ4f9Ve3bTxoXpTuqgG0ORIRIBWftOuHppTDY8
BYRN9ArYxuU3Q3vQ7grH6eJ0zabPmN0OpGsWT56iy3826N/dGe+FPbKRs9j2m/wpcL7L8VKn1fVV
a7pYBnalhdACvDW0hS5KyG9698/r2+SF2QG0hrnLv+nqX9OMZrlYNkCnPoZoWR9holWh8I2vidQe
5Sq7w+ujvTA3k8YQ0WuDW99IEbr5YncWvrLxQJ+NJ9YEqmdvd1WfPvA0GY07w71wpm143pxqds2t
Z5k/DWvQVTnyXn4lP+spFayl65s7l8wLS4gmEV14wAL8/Zo6sCgbp7wRaGQGseRAIr1VgTvnOCIj
+0iJJn3zLQ0yllSA9JPoeCPsZDc5BN0pnWP0nSBNWI6CSJMOd+6zF9YO1VT6auSHxI9rqo63NK1l
4pMRy2KmncEj4bFAL+Th9Q1xe5cBSPwNztz4j8T5y81eoNVg5lo5xxpCol/1Vc07ey3d45h47Y4i
6nDWlGW8NdSzJzaMH8tICIGrdTloo+cFHRSmtvSG9ZybVvahF96P12d2s34MAscCVBlNXpSFrctB
UuXnY5Npc5yqxX9QRVFHTZl1d4LFS6NARSTfhcwJ2vRq/WoTQodGbh77ZVvtxppWgh3QPXh9LjfH
djtEWNUipwQzA9WTy7lgaAjqG2NXRJOU954mZHNMPFG8X5o6ffu3gZK6YWeRD+XquhqqyLRJ1GW/
xNqiDWasB/Uod5nK1HKnCf/CyvHegWHP9wfkc83MHm1t4cs3S8wxs589Da6bpU1vVkbDt2hTTydb
4q0AG/Zy5RCVFtlIGTx2ZKrGSMhpehxd17kH772ZDdGNe/E3Tg1+T3C126YJ3CpXiYxz9vaOxyMU
u6zr78TTm33AKEQ5HeAL2gQwKy9ng51MMCOupMeGqvIIXhYlvTmo9t141136xaE4pCTtNtO5zimK
1JqUMio9dnFwrcPaT2aSXD4QCW8GD3b/+g6/xPOQbTrImYPH4K+kt1DPL2cm1xYnvJyZITRZHPRh
0n7Oy2R/Hus8o1Gq+x9Nz5A7y0r+7hP7bfj0f0ffnJBAoMLDvaFkQ41tJNJgepxnoO3d1gueUr3J
o9zKxZ3L4ybgMlEHIDA3IkT3G0Js4TrF5CHQHOuQsyPVTO8X395rZrnsPTAT9Bi0t4YoCDO887a0
l0IcGdjl0lIEqy1QICxtP0lBK834E6eEu9jV2w1DnQ8AlLXZToOgu96byioKjoEea1aH2OPscbJb
nWJ85w13Lq0XhgJHw8sfvTz+dk0nKDCrKqepMmK9aZK/l1Eu+6bzoCV2k/7Wx78D6Yj8xSDGb8rA
V/E9aOZVq/0+iRPZ5iLMdensdTyDwoRuyD3uzW0Q2QbjeG9CJ8gMXd2LS5MR/oMi4WGu5f+4FFlj
uqrT8fWjdjsK9z1n2ueVBRX4Whmgr/CUAEbixWW+NPupM8twTfr2zii3+9zjE6EgARWGXe5sSdt/
SoE+wp9ZolOw10ROQxJa4Ri6/8fZee3KjStr+IkEKIfbTuoVnMce2zeCPfZQWVQOT38+rn0u3OpG
C2sutrEBY8wmRRaLVX8YM/8I0Dp5iPpx2lMweDWT3uFlB8mWXEal02s4XilEl6G16D1a0hp37B7A
iLacN+Z2lXByjyDEoQagpkrsupzbYBtxN0LmeLRqYHiuRYk8jZGvEJbmPfvCql57JyuxA3RylR4l
j4W1o2BMQaMkK2ifrDqpFdagwhcuyv++vy+uThX3oxKLhZXNHQPN7HJWUVSOmpPGjJKJ6Hs32+Uu
KJrxeeqXcWMBL7cg54nQh0icov7DkL/SLkTxJdJHw+hP0p8KhkHM0FI0HMDsr5nT/wYihcb2EaoH
/1t9qbGMeB0s43BqYGadxDQgxzTUyXNSUQT9L0PxCvGAMKrM9nL5wJvHMFvm4TR2Ftgyq31XGd3w
sV+2NGxvLR43JCK7IArB+KmT98fJEi3Uvaz1mVNHFX8MIKcWs7XlM6dqBn/g+l4+0QtXieSZt+na
BClGpSALCkZpO1s8icl2TlpitXt0+dx9jvLTB7fSpqdO7zdec5eZwMsn4z3MRcX2QKFxvQ3rCgV+
c0IKSRiWFjrdEJMYdlIPdXdqDmla62dkG42T4CaHqmOLjXfX5TH4//EJiyoUowC7rkPVQZ+ky8L4
XQmeQx+zbN8m5fxYoCHxcH/LrDST/38shG9Qn1G6QWsre6kBDUtyOZ7mEpM4oCZ0OstmCC1btAdX
AHvojWV+mtIAmJpfesfEKLTD7APrd4ypOvcg607lknl/3f9hN7YYth0UGJXUkHoXXm6xOGtQqB5S
1qArjeMifAhrQxltnJg1C0ntMYah9EFphzx9/amNOHMzvwRhYDcIspUob721sevZp0sLsGS0sp3I
WzecnBY8RiubowjMlHZ60328P9/LgP6/70B0oKKFupgSpLqc75RpXSuKcjx5Uezu8sDXnmrE6pFJ
jLoTsINXosZfJu4aODvBdyc6XbGdsHrORgrWJzdJEYsTNOKA3UhacuWWM9b1dlbq/iR/lOAhPa1z
inZZDG0yLKbmjMs7C9b4ZyBm2TENzLbf3V/G22PRaFRsBtSAVtEW5NFMr9cfT6kNfrtuMd3aIYQl
n4XXDZ/vj7UmBrGGTIwWI2mZqsSv66sjOjyGyBFrd9slkk/5APn47ay3xniKY6+z/p4z332vQ0xI
ds6I2qtTGk69F/As5N4CFcWTycwq8pSNVbg+POj5kRgYyL9wW68bETaiXNKavfEEVi774Of5cIyD
4HX2Y2rLMgpCPugm8OwEgn25ZXO70JouYBTgS/2j5ZbmTupBt3FEb86FIgBCwgogvLaEzjwxuGga
T6dlDv4t7T4HczqlG9mAcX38uDN5hSmfYfLeNR2z4U6RGljNUzCmvQSQG8U1SFlcxXeT1QbaHudh
LA+qdvTBo+pRVoS5tEQTRti6tk/GPJvFodfjzH5PLlrP+6zTkgb0NCX43WwM7VZt6cZGh4KuhJ5f
/BHWaeawLGbcSMwVi8n/GyyZebTj8RvKmeNG4efG+pO0wDLBX4IUcN2vsJA0ym0f1IyYKm0nizbb
F9G0NcqN9SdNp+QNGxwqy5p3Oxr15LYZePRRnZNmQWVRL54sES07p7M2JJBVenKZWLCPlEImCS0Y
2LU7hygmEnJU3E+Flhd7r/fNcofAwnJ0nDl9ykxHnLJ2SL7dDxcvuiWXw/Ku4j2Cexetiyvi2pAG
WdfTxT/VXRX9G8VO14a2nQ7prgpqI/jG5QMzUgO5+1QlI1js1Bsy4xS0RhIcE6igv7TAnO19nwNE
3Leo6UZv08bzgZbgid4djXZxgbsaca/99nsTnrce51+6pc66R7tKRXMunHKMjrVe+E9moaUocDWa
VYVJZLpf4IZr7W4ax9h8V0i5ANXDyTA5IUziyLPZz275qYjk6D72oKeEcbSmrPit42AbhVFhScnp
cJJ5S1Prevv5iPIp2phqqJJQXQaZ1FwGF1cKC+H0pTzHKELueQy/TuFWhTIeAnCQUUfi0Quh6nKU
2M7SyTNn72QUeva2GjrjsdLRYrq/A64TWpJmCJOwe6H/o0VwOUpXN0budZ53qjRZvLeLSTuNIN/e
xhkin8DX428RQuoHexj6jUfIjZGh+VGG5LWt3lWrykiFz1jlD65/so3h7E52spul9dNpUcnOyrdT
BJY8il5ZkYSdCZFKafnyxnep7duriqRR+uZUuo1zGvMGyDOkplNSG1s8vHUkZBRQGLzvdVW/gwB0
uaqC0CXoczonA0f6nSYS/2fXFxDIEyd+1Sv4ZUI2MQq61ssf7urdM8umSgfqLyiQyH6PR/QA19df
vt/fJutYyIQo9lBiJ4WBrLDOl0RfWo0FB++Uto0Da2VZmr+iaszGXd1OwQ/fQXhoI8jfWEMXOho+
btRKKGqtvtSYY7gxu7lLwgCKr0+a9ARcbD4CcNmCTt0ayiT0ImxkkKCtNW0Gt2wMb2YoVJP6XbqY
wx5WjNjF6bIl6nlrIdXWw5VaeSStc2pHLKB3ls49xdOUo2OVmd+FhN3SgdV+Py6Vt7GKN8ajB04E
wcYKd/I18Ggpc0caCguR2aNAYQ0Sg2tkcxgNTXsA8Gf8h/FIvGhKk1ZThFS/549nuDlORh4BHTvV
aeI9MwqktmKRoev187GAC/DX/Y1549MhHWLSxXApPLFHL8ezU5eUXY3Hu7X8u4LG89Aa5fyt8WW6
ESqv3qUcApi8qLGpMiQgl9VRM3BFH7oaQKw3Dc1X2cuoKnc5APXua+/L3P/Y2X7jgFeOKvMcGy1+
nBILk/HBMcT8VHFlDHup57EOAjW1G1U3baqNH7m+m6iD8UJlD9EYU0zOVTy3KRzJ2ta8U+Is+cHu
5+5QjO3v+4t+axDaU5CaSZB4Rq0uQHCptMhES+hOg+GASYW2m91uq9ai/pU/cxM1FVVrwRJKFUzX
o8xC5mkxWMEpn8f2YcxbbZ/FvQ6yvR/ez1UkHuzFg9vRm+KTNxjt8bWT5E6kNkU7QonprymcWSph
wPWpCNORN2gmLOPkyuzn/UFu7Cl2p7p5aX4Qf9b3r1xyv6qCSYSJNqtcBx14rD7odiaHpl+CH0bU
6HY4jF1gfIzsRY9SnsPIbx3w4SnhhVRIBEL7S4PuearN/rfXW6hQ3P+R15+bvpqSsQWHiVrPOmZp
SRylvS3isJ1GN7TSwgn7ppAbOms3R2ElcBHgrFKWvDzJNXoUVrJAXI27pN7rbR5TCo+rV39V5kKX
kIwDQj7l4ctRaODPqBtVcWj5FQSqKS33I3XD/7BiyhOUFhO9CR6ll6MUaAxL3PjisKAgzh+1v5+s
rtzowlytGLUSxNERMACUw/9Xf/9HrB2mIBJ21TCKESTHFvwv+ofdljvBrVHAkyIyAkZMtbEuR/Gt
KJZpqsXwzNwI891A+153c/Xj/h57CUwXp50J0CFWoA4ufDqBl8MsmuVO6ByloT4U7r9LMDnLZ9OL
0dgh4RDv6yjIm0dt0Bb9OZW2/xsCX+uOZCIebJ68g1Zx6CaQlD/B5vtYCgRG9kmi5FTsh8Ib3ggx
Ld0jAj8jCkLO4sThAAY72c8SBspOt8rE2Om66D+0fo8Rzf3JXV1SzA39B2Wb4ijpjtXWVpVJN+LJ
xNxqPJptu3rKynR5hE215Vhxayha7rpCxyjbhdX+1rPUkMhZJaGTw+WSRSd3CW2UHZyWLSno9ZOV
riaVYAUgoLTOHbzafmXqQThtA+yM6uLcxbzznMH5STj+OJfu+95yNmLljam91F7RteQEc8dc7hAN
W2vp220aOin6YMvYLfhOR/5OtW1P9z/YjT1PwqmAP+SeZKGrodIAjg0qxGkoMzMPAx0OjZNZ5Yf/
MAoiOSbphHoErV4JjW3zIja7NNQUS84qi/LgGW20sfluzkUJiNGRo66wbvYgATkPWkp5KuH1d4Q4
O+5TFyv7+3NZv+bYDKo1QSbGi5Wy2CriObg610lipOHgEYZqu7SfmrwwUFe3tbbbmU6LYKfh5A/w
RZpv98e+NUPGpfJErQaP61XoqIpRZF7D2Lx+IM+M5nzQqtrd6IDcHIUGiCrQ0MtaGw1U9VjVuual
sN5j51DF2DMsS1u/9uZQHXzK/9S2yDqoo11u8jy3xDIUehpmhaPvvcWDs7DowWtvQbJY2kgQQSgW
k2StYnrW9N1gxHkWmosWn4Oi5wXe5p/vfxa17KuITiAHawaoGDm19SBjYlszvJ087BQxq16oxnSW
U8w7UEHJyZON8ev+gNcBgqqMq9CpyjgK0NHl2nnFEEEIoXjkxN3wbuln6yC1tP7lZvlGKLqaGkkQ
BRNAdLQacfVUe+WPm3cULvy9xsxCY9Ja/ckeewMpDhFP7tk26Rc/T+UAz+T+9G4NSgOB/IiWzLWQ
puh1TBFigpJfi+kw6+MY+l3rfqg73Ch2HV/hn/sDXq0nswSNSLIEvlg9WS9naVW5F6EjkIb5ZMrg
GMVoZXRV7Plhh3BluhFBbk2P/Jf9yN1FAFl9PRJZkXj6zGh4ze5gZ3efJboHPwnR1ptIc+stQ+Sb
A6pOMcGX3HbdK+hc2CsCn9uwaCa0g9Ak+aABQ/8Bp9D8boii2Ehwb40HLYJXOE0DpVV2uZwdFeRs
AQ8UlvOc1nt30gbr0HUiPRejF32Y6jF/eO0HpDTE24JMlAPBPC9HFFGea/BzizAqF7rCEe3EzE+S
d9o8V6f7Q11PjqEC1hL5bkrl68Z4K6Bx5ZNVhh4fCgqGLr9A2adtkQ0iKs/GLOVry7DQIgIeaHS7
KH3B+ljPjspTYhcdoM9+FtROgs/A5dqNj3Z9BijLgwZCDZOwTN5xuYSZ35gQJt0ynAwe1DtNRsl7
FFrqvxZbLP/eX8OrG4YJgdGBf0TQ9Jje5ViQgup8TooqpLFj75uM4H1o6kDbsnJ60XO8iMxqIAXT
BqfNblyvnK3Fg8nuk6EI8vTT6CZtu48WP5nOpMP48c5jgOypn9TtY+knrXhLqBOfpZegkQ90tH7X
u5nV/xzclPpslAvH2tk6VKZdlTtO9E6mCOHv87iZvoDKcao9PhoIWkDJW6zHGWS3u0vE0DjHvjaM
75Xf9zEcZ8eZUNjx7LF6bSVdbRQefSgCkNPRyVl9w6Bcljlv/SLUkHvYD1lkvJFpsny+//WuMqDV
KOqE/HEnAHUyzTKzCr5ekCJJj0BfhQr0aSiK7OinXc66xvIvNKvz8P7IKnCsPyeBGtQQLDlVRrgc
WQKlaEWu0M+llpxRCp2OkdnXe2OS7kes3ZC0MUTyly9M3kGDwTb+D+NDmCMBdJBDW1ufSVuMWm3k
ZVi2MWKh+Fl/h12v2M1a/la2Zrx3Mnt+02lD8CXh2n/tM5iiPrwaLg7UcyhNry6OHgSJu6DCEk5R
5j+41rC86zPSjPuTXFFSKbQzDCwRiluQHEC2r75vG+Q04HKyC+TvZPegL3nn7JJkbq0HGq1S8dhN
bfgn7i1N7PQK0dIHXqW18SjNFqG/yhh9GKaaG0so85nijNvmhC4EClgIb3veJBUdCpGJMbcxn2mD
cnYfsDwu06feyhp3Y7uqTX+5adQty71OdONdv+6hskJ+iSSJpBI8VLs5z719rvV/4Qy4HO+v3PXV
oIrdKp4RcEyE3i63Z5ONDb4PQCkHe3GMXZDM2nNV2mVYy0iiVWbky8a3ujU3CNdUEaixk06vAike
T0gSYR8SzpXIj0ua/BWgWbkPzHgLb3EdsklxuWGpPUOHtrzVQ3GCMtXzeKtCgS/ScRht/aTLYQur
fB1aKCKRGwEA89l963aSuUh/6WNLhl0QfeOmH/b2YByJozri8425Nyvt/VzbG9nDje+mtrpHzYLL
1VznR1krpBxzDJsXe05CO8XxtamHam8vhTgOiyW/3N8nN9byYrxVGEMKIgY8PMow81r9YbEGYzfw
rt3Iom/sDYcHD5ktN4Gil1/uxh7JwSQdZ+XEhdLVoW1yVH+6SrcO2NF4G5H5xhLSwSUo4XwNGWut
h1vFZdVZRSXDqrJArU3jv5MlviRl+Xvpop+vXj6CP80rQiF0v3X+jDG7FmUlWVYp9WYvKq06FHaw
lTtcfySIctRGFAzOZ3ev3qclRHwf0aE+zJUsUTsVnbaL3KF6LVyI9SJjxB5LwabIVtSR+OM2HVK0
ojzJOIPZGrvaXYyzK3LrcH/NrjcDFZEXYC/yDJxh9fd/jNLGkdv55dKFiTmbAq1xrk2U48zUDt2l
8LeErK+3A41fVb1i79GuWiNKur5J+9ZGBRZ15LLY+Y3flmdyhjx5i+xHVr2XrdG8jnGr7i3V3KcF
xjzR9Vz3MTTdy93W0GeqxG558PHIQLjFMqh9I8n12uVU2C5lv047mgLk6oVD/0zqtaHpYdQN4z6O
kuQgC7996CBkbdheXO1Dkjkq3vSZ6M5Axlntw4zNXk5UxUPR1NOhE3V9UpjJjQm9QJYubkn+eZ4z
ICRQXgaFob7oHxukMaIeVbR6Ca2xRNTHJcCHRimSdh+jWoM5Eh4bX+fIRv5kj/T1iF8Jalnz2crA
r4qNX3M9Zxoj5Dc8emhc0Na9/DF2UY+a1Qs7DPql3Eedp4ejb211qF/IX5dzVtQfTjmAAsL+WnvD
m+PK1YFvhUPhZMux7TzRvE3tJSkP9Kg0f5e4Mepo/ZhO2hN40MAmnZcG4psU3RZefJPRG5/1pCld
PVxmrx7ghnSz9nfX69DlfYq29qfSBaRwxN9vDJ5itLH0x7wGXy/rqkUTza5Etxwyz6zN70GyeF8a
0KJIbjZ9LlE/XYxifqKAXr51irLsvhR+CkF4cEcpd7J0W+8opayNM+KPlfbU66mBHuQg3f5tgXRc
uaurIRVot9nZcFjq2JS/qqLtvlh5a7e7QThxg2hViz6cX2swxqXEgs3cBzQCH+dk7hB+p3yH75Jn
S//se3OUf1hE3Lmk+dHsHiOjibrPPeaI3oGXVDK+aZWl0glCTR4fF8frGuT38jQ4oDukLZRypnk8
D7aJzWGUx+ZnK1gWnVPTxc732vC0f2UFpPtrgSBp8SOyohwvCL9JkcyJ+jL6df8QX+8yxW0jmyfR
ABe2Rl9P0pjalDZgiIigPLidIfZBPm4Jtqvzud5kNg17riwPaf/1JmtQVY2JFG44j7H8nRRu+Zw2
rjz2scyfl9gyjllZp8f7U7sK94oIDWJQBQwS+bVmCVKrsyYrmx4mptDn0a2MsICguh9mLATuD3Vz
FUmvSZ1gtF1Vi2PbHmAIcIjQ4RmeS6BtWFDr+n+YkGrLAVsBn4OkyGVEmGUe10kWuWEwoHw2TG5+
LEDqn8p2Hj6+fkKKOgQbEJt3kJeXQ01Z1xqy9N3QS9v8bY2d92PkBPK1Yd0nfaGeSguL4qq1RtbW
yLH3WoUV5pDnJtQKLToA9dty1bvaBxT9oFjDsVHozqu6WOwvsDhGwws7v/L+pqUZHZLaCU6TXUfh
/WW7NRTbACkjMjP6E6sLRB9aLsqg8rmnxuinGRVzikmxkTxmHRIOG5vuejA4ZUyNRj0lP7DJl9/I
l0uBDYYWhGgkLuHgav4/halV+7irrK1c5mqDg4ygjKeq7RT8ePNejoWYsOa2iRuE7H4JIrmlklTV
wRYK+vYwQJe4jWCTr/WmpPRTwKdWEBbFCN/WTRGbRAD3tedITYbwC6ZTkQzXPGV8p4jHRhSEo93p
IAKUTlc6dP1BZnUzbHylG1MirlInZXsDd1ifJJhJiU5hmynFNbLnkK/3lZltXeM3RwHoQMMgQEdr
3cKMrQxFoEpE4VDZqGOLqhT/UJtdute+p+iC0AVW4EN621fpZT65dT8XqRtGaWLjkgJHpbS77jzp
mb2Bkb7e3qrEBfyK+gv7bm3Vq5NS4T9tB2HbpOORPHveGwkym4HeN6/+Ri6LhkMEECAI6uuhoOki
BSXaIJRtF+z0wQ72OBlsgfPUGbm4BEnnYD0DYlf6MWDmLs9Q7fk9Cg9lFPqtL6KvaVv5+juJwj/a
kBE9pV2yDCiqAtvPfsWa6qItnqltNV6ul5XEFnYyAVEhO9fydM5caZaRTkGoT4RbmfT2PgJtijT5
JlP/elPyHKZYp+iNPOvW6hOlU6YZerZBaBSt3h3jMdOLhwk9263r98ackCZjIN7eMETXL62ocUTj
6VUUOn2BPL5PtQmXH/qBLn4/r43wLrGddwLNVGrMaxxzS2BHqFfXQrNa0A2rzW+jDqCzAJP1+pFU
6ZHnvWpuwm653C745DUO6D5xbvu8OxmB9I41ipinMdVe/WgkLMEX5kQznh84an3/ePcM0VCXvWGK
c2a33zIfnO/UztpR/VcbF+SNLaFqWjwYGQ72yOrOijUEjK1kFmdhN+2+cZZ+bwejON7/SFcvb34Z
yQs4QpJOwJGrazidEp5jI56DsqpOGkC8XRC7v6pu4NFSvk79hBc3zSIg9Wr54KJemTM5VtlB5ejj
cxz1CJ7SLf7o91OwUfZ+2cOX0UO1goHgODQVea6tvpFmxq2jVY0W2pplF+NuCKYkezfrboWBA9ro
2q5PmwFp9XFJ613lpvrHtAn6cpe1PqVrADRlHlaxK+Ve76JO/ujz0jOAz8Z+tJE8Xh1HLggyEtJu
hYZD2+ZyOxmjQDkKPfczgmJ/yzLlBVUW38rCnTZuo6vdxMITU6k/wByltrP6zlE1wP/KZHmeAoRh
vap1j0FnVRsH8Wo3qVFg1NNOYufS8rycDvLHS4kafnm2RrOZ9kg7VCjdDrGOZni0DPnjwo/cUhG9
XkNSIG5aAPHcTQjCXQ7auzKnPZH4vJjQCdq7wUjN0ojcaUHyuBNboipXNFQaZkQ1TGcUJJ7y0epy
CiYDZwp38eADFcubpJjEY4MQ/794bXn+EaJd0u8ChMrLc4prtHcOgqQa95amxRgA15B7zveP8NVl
yeXEk43IRxqIcMcq4SyiBIcBgCbhnEQ/unkJzVJ7dIT4JqbsOWncv63aw6Nyq8t8XQJiXGIGSTxM
HNXavlx3v7XKoBIiYB2kYewMUVo7P4n8fd/qxrno4+DJCNrkKa/M6YPRa+bXyC6cv+5P/uq5rH4E
7S2waACEgGNe/oi4Gmx7EtzRfos5z4m6iN8cg6KwnHOBMjwS8HHVvs/iAi7U/ZGvTxSlJgpBFgFN
acGsTtQClxAW0hyEmVHLYudIb6bnuzjDfxmHYMmDGbEKdFnWM3Qr5CO7AG574/0U2dJ/0PHA2Egh
b82GnICSIXkdfdFVzKQ/mhgteyuspOc904ivHqgrzYfXrxlFBuXARZJzpe9Jopr7puBttJCzIRdd
ZsZ4qIxp3Oq8XscEXnrKHdymuYAw1WpbTI6guTCR5PNqTvZg5ORT4PUIN6NYfnz9nHjnKeU1CjZk
VZffxw4yrU/yLKI70yRfXTiXoZNV5uk/jIKEDauHEChl18tRyraJSseJo9AacJ3HklE/91q6ZWJ+
Hb9Ztj9GWS2bBO/T8iCKwtFLynfl4lSPMkYPv0s08w19dm9j7W6dXqX7TN6hqO1r3z4f0NpENYgM
23D7B3fxf2T1MO1Bq8Clnx/TCpzMq9dRKb4o7sJLGWUVtOAAoENhFFEo4rkNfb1JcaYNlg/3R7mx
/WCbMJBLd0GZuF5+rbyOkINJZRRqEWYPxL/gPBaxfmR3OBvoy5tD0RCiWKOUtNfCW2M3kjZYfRR6
mfN5Licqy17akPOU+cY9cyNEoL4ArlkhFyH5rLYg1jR0NtAGD6dWb3a9qVlH3e6d1290JB5UegiR
hvi6us1xVHRnkZZaGOR97e4jV0TPtqUYQq/+RErVkiSRyIoI8Go2XPFjGZSxOAPBKN5paTE+pZoM
9nPflt/vD3XjVNEkgfylSLEQwdd7LpcLC9rF57409acumn18a7T2o5+73XfHa5qtWqE6phcJMEIZ
1I9f5qcK6KsBG+5JJEmz+Gzk5iR3Y235iPs3sQ1Z3tWaf8hmI/9UjU5cfsbYymt2CCG0za/e65vy
SGdbr9OdjNriHVwQa3zfI/qBEhjMAWdXNtVY7kvP68Ru8eVg/xzcPvoRaVPcYc5VTdTXkM6ThxZ3
i3SnZ4vr/3RrL1IsaEOP30ajSYAxZNt3oehy7Z8AaQKfi60pq5PRdnFwTLNWh9EvINfAex1sfZeN
o5btrW7iF4zW2PZ7MYr0a4l4eHmYAz3JQ1/LgXHf/3I3tjxYYzA0EC0VEUn9/R+vvQZoro3WEEjg
Ma4+IoGanqDp/IdbUaXmgIR4JZI0r7ZiP3gVSL0ZXfYqdo5UV4p9vVDq+A9z+WOUVWyHPuVaPF3j
c2SkP+y+nw4YkDUbF/yNaEQhAzkj4BFUGGx1FP5YMOQmm5jiPls9G7Bs9+l6uVNhHONqea16CMVI
BcOldUswp060Gqopjdku8jw5I+Sen1OHN8YgUyNUjbuNpbueFT1wMj31B9Wz9YOyBOWSJ66ZnNNY
JEcP+ZdjNAXTyVrANd//SreGIjWizI/gi9K4uFzAHPI3Lo/otiIWa+2n2nOOgfCcD51tJxsR8Hpz
0yGmiatwLEpoeTVUiouPVTugbGO6hztu6Hpn9MEWov7mhODYwtunaEL3+3JCdYctnZXAOY3KhI5h
GvR7c07+Rihpizd/PZKqZSAVqyS1aLWvLl2YqRlSgnp1rr0RfzPQICh4xqUxDvhoBPrWi3o9HN9H
3e/QbejqkwCuzhNN7qx08yAKC39GecQ3czM7JyIXJtG0j5eNctA6VVLDwf/jiYuDJkyw1ddypFnr
XkM1DUUI0E1FIp+MwcoPLa5PYeNDN231XN/IY9Y318ugHOaXdQWstjpjGrU65e2she1sxJ80b2iP
s9PYDxICwxuy3C39GDWJPy8uxnshkqgikc1UV5EwQlxhgQiu0RzEknCQ7e/SNL7kbfN+9HMULQx5
KtLxwS6yjUfWjY/J20cVKRXw70ruI6qBKohqEWcc2/MA1wZRfJwBbLfHERe+rVB8Y1kV7ols3gCh
if3J6kz0doRvpCXOhhhToAolGX3S4ioksuk0DsE8bQSw9VFX6wrwiX0DLuRaNdz14lhrSgYUtY+b
pd9ItMmLdCP43x7lRYqSUiIvictp+X5dFoigi7M9x2JvG3pzsHXxWrYHc3mBtTIdGAMUYS5HMSze
dU4ZJ2e3iBz4e3bZPDVxJZ5j1yncHa4mzutXD9Ut8lFoyAr7sfpc+uzQcrdbRuy64l1n4NeVJcaW
iNqNLahaHlT/YXRTol+tXp4Ekz+jUX/W8qzCVFY4b2fNNEMTU8zj/UvmRiyhQclTklhJd2NNUNQa
ILdZpnOf1bL+GMeANSQB8mjFTZTv5taBx+zUzgZj4Ppw8+VQWqAtqhLh9eF25iUwK31Jz7OvV7jy
dYM5PNnCMZLTiHJ4+zi6ff5Phy2tPGZG03sH3BLdLZ+K603KlgHib5P0s33WOL0x0Vyji4vs3DlJ
9WnEce1T33fy4/0Vvv6YL+tK09nnBUj1/nKT1ijBOYlhJ2e9bvsnuLULfpul+TaJSm8jY7gxITIg
oFj0t6nLrHPUFuZ/V5lecp7K6VdV6TWG7W2xcfvcGoSATPVJMTC49i7noztdqjWC+SDnU77XPA35
MLdcftxfteu4SEORMKwisaIDr44ABZbapooK70c6yXs9F94XzZGG2InYwL7EFMvGlrw1IMVTGtx4
llBcW6UMdoNhsjXOGSmDkz6buTAea/zGHnHe6E6lN9cP9yd4YxkJj8j4KfUGhFVW20LM4BGF1uVn
R5bNyRzxbDYTY9xYxpuj0PxQZDgab45/+bFSfTKswmZW0h/kPkmLNN7pY5N93ZjMVSXcRV8W1TrV
RKf8zvvvcqDenCy7tiimZBPOfG8XJx+iU6AlcvhLGnr5W6Nspj11dZU+TFFjBueaeS8P6QJlmdd2
J6yj1kE4eR5b26s/FP1s5rjRBkrbMHHdxj3GmYiDUA0jj3OajDmJ9xD8M7DPh71ZyrHeQQ7y69Bs
m8bG9VTZ2FWZqMuvetThGS4QpHI/Rc7IvQfNo/YO3QKw+UFY5tA84x+NxHXUL3H8EXUvN/spykim
O9HbhlbshkIz2yfTWrwYra8ISAy6G/4cpq2vdZ9g9BjYwtU6rmx4FnX698gU83xszHFuj3GReDlo
NJSj9hm8nw9DYCQwjE2tR3wVXBsP8zSqbC+m4TT1JkxgKYx5F+fNmJzLyqv936mQ1nCYYqMxnpHC
WJx9K92hPIyFFbdv5t6d9RDzxUL/EPu4uhxKXO3Gp7jUgzzMiLHeYSgr5GwCzSmsvzI3qAJcmlPb
3tMJEvFu7LB16ndtiunFWyW3pT870DcQYwnMOdujYlT+RNC/6N9lg/TN3TjplbPvykb+njwaPY/G
os3Fh8b30bChiYh7jSaxljkE6QTzsnBhvBymbFq8Y+enCTHXjtryTa0VXn/SNFczz7yjxuLTLOgb
PURYg+YPzZI542FU4jifJpR6zWeAiDlWZ22WGd8Q+fNG+PuAu+a3jIIKnQ6FoflHo+fo/kC8PCL1
GERZHpEQwiLSSfGgOc4oxGNoGUwEawF63ujHt1icgquTKLnE70nkBXZMDZdtDPLEcdP3RjdbOoKU
boeYTTvPkLVz8MHdYWyN1nuTzgDkIWoJaR4ot2Tj+9ypRPAb4rAIPtS1NOSHwBqGHJ/kwcrc3VJo
bXHOXM32/mljt6vx5rS65lejOZU176IinrDOlJahVZ86rwv4AL7sxumx6nqrfcRXfDaeG+g8VZhr
QSKOkexxs37IyFzNL/CMTfPXiBuk99ZthW5h8maY/efJpD59ajRlVxnnkzF+nQFIdg85veuEs6b3
U3pUci/yAQ3/KcbNus5Tc9eJmMOE7Wla0Uwzm2r6lzLaaB5q8qT2U6VFvnWiV1DGHzRVGT8VLUDP
Ywy6IN2LYLR45o2zkZ6qqRu+NNJoqmMX9LG7Z88MzU6PAqJStEi+ytBWbYaDZG+V30Gau9wt9uRp
D6aWdx8Wt0QAf2fnix+NO9Nvh+DdgnW1/7HsEf97r9ejCcc4KEc9WXbN4rsUP6HWkLQnQ+m81Qfa
v+fKjUfzS+Hk44wT5hDgkNnn6l/qkEM5GEkad48TRiPJSdqdg5OxN7d+OFiJFxwpEEblJ0m6ae7a
1kq+y6rvLOzw+razToiNxj+pHJTJcTHaLDovxtLL4yDFNH7VnC5Oj76e2w7otqa3u30RD2NxNHqz
9dBPwG79FIOtSt/ZZq1ZuKR7vqgPiBi76c7K/W78OWLtNT2YBRKCe9srG+oA5WA2xiFJkso4jhE0
UkSNsqL5MvSBkf/wZz2Z9sOivFv/j7Mz240b59r1FQnQPJxKVeWSpziO43T6RMioeaImile/H33/
SVeV4YJ3A2l0OkBoURS5+K53CGEreH+MWpDCRdKyv+Q3TT4a0WwNsWMu8JL8fvX3ljP0TxZBm2RX
j26f7lrXnYNdQVLrEOE9O/Sfi7rJ78ABl3Jv4jY039aVW+T3ySpUHirNKwuIYcE0fvYVOu9wqZtZ
Q9mWpP9uQG6Wh65YhIo4GJPhb6EVyctkiFzeqmZKqgmqkj831c7L68yOADdnX4QpHfMRb6NVUuMT
B52PdRmylxX6g0GC9BobNknxj+5q5vpXkXSSBZDU1ax2blNquDEHiNznJjTsUnefmFlTxW2ADv4L
zhjO8lP2kzvumtmHWh2OQ9ZPIb57jXsjgtq1omYalwa9massr0LhgxnuzmrzobgvVCI7/Ac6sW3f
ZuMiWoOeWz7llcgJou+b6icecHNaon0Xo9jl3ogbtHI6frZhrjtsJAfZu8Zdn2jZFCu7cpnFbhCN
Tmw7an0/9PCP9G91ZZKuHZR1+xJA7ppvM2MdCGkmZPi27qWuHQtm1Tl0curdcCkYhlBTy/hnCOxy
iiRRTTSj7WwiwJk0B/eh5NDVHvOUFUHetY7u88G3hWPe9v04pzeNV/jez6JMCvW4SnMeOLF6UwxH
SX55h+n6TLH7OXGDRHxCc2U+E80MeNQoe/zmY3T/K8GWmUhgTqYkIsRpuR/Sqf6HGiJ76ubJrkPR
0YM7arnu/oOscH7tm0bKCJRe2fekFnnOLd3DOSeBXM5/i145f5JFUhLaxdSXx2admcOwywYdgCBw
MA96LD1brq/CmFEpQa5L/YNfq5SvyMqU6zFNbjI9k/1q5Xf+aORrH/acxzVpOJ10H2AczuXvClcC
28Iy1hL1q4F+oobML1avJa6vcc055ItT9U0HubN+zshpHsNyTJR9M+EjZ6qnfvvNa9UWJQ4sWtXZ
hJWXK8X6IWjENEc65jm/GjdxCMSbodGHxVCMJAr31vhkDKD0t5qX9+lWDjllWPSpOVFZNI2+s9Tk
/NTkmGNqVeSF88smMrCMiHHJumctcboqdFz4kg9Tkm2RsQ6BMn/JeDZe+J605LWZRZ3vV8PMi78l
FzAZNdC9P9pvpRIM6IZvhECgbKSgp5UgFYTOgbg2R5NTcdc5mhvRSYI0V1nu7krZyV91ihGdDnVW
QxukBa8AgM2xZvIeZFY1/+r+cg35v7wicwPHMhnqH3c4cNLTB9JaWXRynetjjtgmrp2JhoihnOfV
b/rX3B31XSFL+/NHH43e6ybY55K1iaHO7j/dpIvZK5rmKAy5pZybU7KVfPo1rdpbt1OY6jT6EYJy
8Tkbp59znXRwOzvK2q7+natUDLhBS1/frUrX/j+uwghqMbimeQhF7+x9mciuLbUm2dHHhkTjs7LS
l5aaeo066FfX2NcXj7bRUqEru8A0OAacM0cb1VH2Gl17lB5bYar51U++SgubzFp9ef9tXVweWR1g
d+gK8VXZ2NGnS6TssJwGdxqPU8IpaWt6GeXB8opFP1bB1oc1GvgWohFGSuuCn5CUe4ZCuV0u5BKY
DKdVfZRJNWyWKtjPO/Bh33+yi0kEEmJZAK+BFeIfeXav09ehIE3BgWJQrt6e24n7EixVftuu1fjn
w0NRHsLSs4DtcTU9W4oBiiNvUgw1BqyIcvLzcKrK/KYtumu21W881YYZQjHHoYa2/NlTabKdp6wf
jaNhJ+QjGBzn+SZ6mp38mk3WdsM+2aOIDyGsBJieshsk4wxXMAzppQ0NgeO02oaI4RGbPxp98LrQ
TNPi1crM5HOW8qD7SrV5vX9/Ti/u/9voNAngBEBHwdjhdGHWRjrmVsboKbffA1dwsuEp1j6KOzEK
dGUgS8YgQ+cMZeAO0jlcGc2jXtEMwLBz2um4glzZEs8/MvBQkBJ8uGGNgpeck4jZErtN4+of58bw
49bqVVzZ058JWf7BnpprU3e+RtC/bG0WFiODYd929lAjDmqebOrkCA2mPbTKX3e6JcRNFmTXXOLO
39ImtSEBcGstW6Chztn3nMsJvtAK9Ept4EQVjNR4EiKL3l8Ll/O3WRiwzW+OwVRR2wP/pyEbYIIc
aNL1jzJzv4+ZcT/Ubhtydfy8uCq9MtjFIxF/vu28bFTsivzmdLC8wW85MZV1hFnQLbtxFdSgbV4V
P95/qIu3ZNP2RTTL9HGpv6g2Mp4lSFyjiMUqMCksiraONs7DSzZnzpePjgUUyd7EJwXND+LQ6TM5
/lS7dWdXMSJ863bg4HrEvEK7WyBOX5m+7bv8764BVLxRgdlvwVoAI886G6W5LmUTaFXcE2Nn7Ocy
N92feZ+AaCgz8Z5EhyzgkzknZXE/Z231rI/dPF/5rC/nliYHZDZURQjO4KucPq/a+GWpgUeHNXQZ
TvbZ9GqMsGPCwsmuhY1crhdit/B94mXSW+SmfToWVzSI5lnaxJ0is1QOrrPzZO4e3n+DF64+zCsF
HBxggiE2ktnZMAk/gmvWZh23CxdVEpXZmXdrrc9FBNDiv4wB8VgxkAWJbe0i5Hrvo3VVn5JqLWyQ
h1TpR7X67ldjyUYcHkriOnYj4q58l5hJQTC6GPz+NdGKRUeKlZZBuQsyjwjbxuu8fu/0cm2PndRH
iTvS1C8v+DU6832gyEXa26K9ljfxf8jr6VKiJbB19f8nK8Hk6nRmzbHiIhL4aVyZDaXPgbvfohex
7tT5BkWtvT9/c+xuUi9Dr6T9j+zMxshD/k9uPcJ2KJ2d6yCofcwr6DEPqGkzGTmJ5F0RuaOMpzor
qvI4AROBYwUk7O3bggTwcIH52fyaK4g9EQIAffiE3DmTcZvRuN0bXtHn0Wz2WbIDYMq0l9HsfJJW
u7Ut92tiafO+5aJRuGFQ6cvfic6JvWsrs+aaXfa+c5wXIpCjNrWMBfuNaSgelKya/L7tegzEWieg
NvJLZWVRt8KIQyxbdumjl2KQuXemZBFhXunWeudUSH/wGc/p1H/yBs+vP2VDbblPfGg9uYqpSOrI
WNYUPYDPzf8uq5tee16dILdv2VO99s4uirQOlWWtP7i9d/o+m71GPhokOfgxPADIV6Eh0HAfHQwo
xN9SSWAMIFGbhIjGS0SUlGVZHzK08sVOcS0z9mmzxRhlle/95RvlqRdsjqdYL+p+Oqh6rYKIYKXk
Z1ZVmGJaGYFA4eprThUuq0uYWD6Zi38zJKbxgyOhqVnseSOOunKmbsf3TuZ8P1Sj/ry0q/uiLfNa
PY1V4mj7PCnbH6gK9b/5aKbPa6ELDAmx6gWZ1rasS6eUy4ArzZh/zcFSg53nuv1z4Sn5JFptQsjp
SO1+XEdnOTSkqGZ4AFHehea89l3k1Q3K8spJvSyqzbkK7svKc37pNQj3ngZFZXwDpbHX+7QLkp+Y
ixbJzmjtfIyCMshUhomQp/yonJ3hpXE7DA0IvxAi0kUd9DvDWBZwXSSZ+XxDHkyAr7qe6d1Lpgdr
c4fJ7EK+ebrW883So3C9yxLb+ncRtqp+umnm10dguU47OvZqVc9zwMFPrIxuauHQe8GTcNVsqWg2
tMz4ijjafKnr1S4OFUZSTRq2lA3Jv37X+8Uf0Nj6a5FnxXSjt+XifFpTWqk73e5gbTSq4JWsCjf7
50YUQxrVmkOA1ZxLQ3Ez0lu8ULROo/1qVqP/0GRNOT22hab/WyuYVUcza/1ijvDC9KanQAqv+7UE
TfFqk4yVfppl039Z/NUwvjS4Mgga/eUKTFVI5ca+6DsE/rq3VK9OUK7Obh0Cg6BKMNy/kpb0HK7m
RMxiivueHga6psv71h7q/r705vwF+yM9h/jByg+tYk3cF7nUwfg3NxN41XKt9CwUc9K8LnbejY/p
OBvuwdUnXb/x+9J1btsePvY91NvG/ly0iXiw7M7BmtRFr//QJtmQ74wBdSZgUg92Z9GBUE8duuDy
heYAX2MFMm2ELK/Mo1LiSvbgpH73ieQAGiMOzhoiyqzECEIDj+x6X2klTgcE+mGbBpTdxktKVPHe
TEBy956OqjXK7aa2wtHSi34H/g7Cn3m5/0vXHFXeAeplzmGl+MyisQ7Mz7iUVc5OZfVYYRRijmQT
+P4IGLWkg4isZeNRAtn4n6Rd0f1wvdWdCV5cO7QRk9XOUW4O9JbsSRvm0BlrMKYudYW18yHFE1rk
+WURL2Zf+5sECRvJ3nXHo+cneRXlmUbuzVTmDl5HnllkkaBl8ttcSCkJBYYKtMxB64rIKVL1Jae2
y/aWJfRPqUEjcG8Zef+ItJ/ZnctRxCSY9b/cAa7t3rZy+wn/hLbEdV/VVbRKXf3qVUaj3sFfKTYt
jBL32Rj4QE8UBqG2kimz94qu22Pdr76lU1qZd9ZqJtaNB979p9REjdHO3M4Oe7GVuDstk943Cc+/
j1aOJSOs2nJ84BpUf586k1SqzCxmIFyz/2zQSvtNnoD6OTZz9o850huIRJD1VjR4o8vMGWVV7xaT
4wGQxgNczXXnVyny9HtR+ksQjSNSfTKdzHkJNYVOeUfr2s/uFs7zP2yeVhfC6lqMsLWlQfcNXee0
y2e9++ZMyg+IE1IKvUyTffM9Lal3ucSTZl9MfgH7dSaeHguymvZ0Zvef7b4OfiyWaM1IOl19N9Bt
VKhgsv42D8zJ2MmKYATSR0w1hEaQLPk+KIT5E2svUi4ACZjPLNBSIyyLIFhDRwCaQtiFaHKz0B1I
uDB61rI3Re4HESWKguFiunO3q5BQ3CUkmvyqFzUDU+XFHDKrqLtW8p1/V7le23HpGlMZjW4LW7fl
ivHJKREY7K0KKWaU557/2zM786tnr7oWpixhmnAmWNek6kHAaZtnNuA+1+DbBonj7PJkmYdwJGGc
XGc273+TyfMsIGe9/BOMi/k9WYhl2lfDOH2bZ0EDdu684GuVrt4Xr5kqwplnVd0naoIM6PfTJCLs
BiihsqGlK6TBYvpODpzJfy4YuO/UQPTark8N+YCgeqx2E+XpUWsDZgaFJ+ev7wl+Rtxmmnw3pQ4H
BhDWYHCetdIPWSH65952u99DytkNO6gw6yhpOHz2va+tn3lzy7dxaBwtNArRfTFJYOpD4YHhhkKk
1kORSk/ug34omp0OaWsKW7jjxFGhxfzWkrw4h8WCBnnbWmnp0nTp2Rjmoqv2MEmzR7GMmNKqTGTP
ul2M2Q33Bic2OdwtRNpe74TDkrjZwa2n5kvVCQ9f9rWiczCb5PviPzey0cgCvOxZ1HW9hzCTVLvK
b5wvvUdHMaT4tKpILqvznA/aglU25uP+QWl26+EoXFn/aIovhEefujzyB719rVZ3xHoRZ9ff7dr6
IkKUP9P8SBSiHGOig3snhrX+oXHTcfhYjIDvNvFzfb96g8UMa3L9YdW6kYSZ27bJHo50qd/QxsQu
REqTnl6ZZ6IMydvjWO47u56wrnFVGRl9093SZVjLUCxVhlvPDIIbYdI4PGOev9Lchq7+gKX5VAJs
O70fktOkl7tB9X4edZPnDDdqYs72pbILEQU2IZeR1Mb1L/bxzleB5+I/Ne3jp8YO5oFe2SzGUASu
asOmnVdO27ns/wDrTn908LOAPXuwXrsecsGtrje6eZPNc3dvDQr6OvpBTk0lbNpIbuLm9IC7pv5C
4dV9rctm+O4kJrI3y6jmzyTi9s0BNMv7UvWL8c0nfMAL5wWYMERYQ5lb1Kv2xYNu8DwTII4FuCix
8DCknpEtmFlS24OfWvcqt71hVzsKS/52Vs1IP0sxSUL0NC8Sx03k1g/tb0vq4+lTbjRBSqBKVT4X
+ujjyC5r0ziqtlrq3bxosufz4OyLrNk1f5srW+CuE2r57gYiecHeOGjZ06mpwlGZZAXbuBHOoTEY
vXnDDWXRssiVzlofC8sf85tJa/ga4Wbn07GbnXL5NeH2sz5QgNvarrCy2XhJVokZMk8rkmPfl5M6
MEtVfSPr1OWFki0JvX+yRfIdeke2fqJwKNpvtqMJbd/40hbRFIhC3nfw5YbPaJ/dfufqM7e03rQr
uw0JPGXzDqe2GP19q5t5HWViyNJvsit6mumcJ7/cJFDJK1r7hZZNk2jNftT1Bb3PXIoRkSTHyAO0
Prvfpabw/NdkM6U7WJ05NvvaH/vydkpd7rwLthrq4Cal6d/bNPjGH87oD9pe90szOJAyOLi/ENRN
TIGhrZCVmm6qyK0WY5wUyCW+Ow2RfI9BmmoqVuu6mDGhous3wfoRX21PGV0alkiduoca8az7CCvE
fgGGMrU9k1S4WZjKpJkiTRBLF2MSHgx37tBz08HRvZlisRhNebdoRuXjl7k0/r1wSAaNvLlw3ENe
0uLluG4pN1F/pEWkF1MnjxQR3gJA2XXNzuBqtfx0TUezXrHsWiFPcLH17z0K0K99i05l63I2HJat
we2jsNuGS5tG0vQ/5BhX6cukbblJkcb1pY3qth3aVwcVtRHRYOk541JSeme8cMdp2Xdy1tofaz0h
SSVxqQvubG6r1iPJl1p1061mJunK2Y32iHkVqY4sRdtkyWe+ngZ7mbeyihu2y/nRkDWln6X1i39H
YvgSqJ1fQwL/upB3t+56sviq0Eyc1rmDT5OLQ1EHjjoiJ3LwZAWjan7XZk4cN+HwkwpTZ06MCKmL
XR8aSOvFzl+4wn6p7G5Y8aVZPfexLDtv2ik5kt0Ik0Gtf7pewvQLZbNiiyeHxs72MCB9/7aZZdHv
21QXz2LQWuuGbmTHTcYvh0q/7TKoiI9AzwY/qGpEcNCstciWkJiPoLt1mzZor+BLb0A77JhQ8QFc
DFqu51ighagPH5w6zqdm2jdpkkR8uF8BQof4fcjlrZE8hAUAZkjCQM9O4Qcr9/UJPLKOF6PNHsht
/668HMBDrN8+PhBWRQhnQLuxAT0D2nPbbw2dLTqmfbpESaITGA+eEWXIqq7ASOcdQUBAHcasA/uR
EUGTTp9JypIquanaOGgC5wG5SRCV1fCK5a2M2VGsPSSPv+8/3SU+Bh+daaSPYNOvuGBdUlC1XFTr
GNMTbzdZ6cTOMVsfflncleg7UvTSL6BHd/pgpa5hBVJ4TUwkQU7wyzJWtxlI2bqzsCa4sgYvZ3ED
8lH3beAPlhNnazB10JqkDbexDcv0d5rb4gQhjGk4pmpIufYJx6gwAArWj8b1bAlK2JryC+4va/IM
nLYFD1bKqY099rMirAXAdDj2vin377+1i8W/dTr5xvC02r60C0m6YbtKhyETr8m6hnYCjcNPgibS
AG6vDHWB7oObohjbIgig/14A7s4KgdXDkzBeZWv+lbJ2o3pqXVLXjJ4dsZs/2o3ZTELYsgHd0cOx
Mk+XyozLoKFPqoxV1psvJl/aK5yD7qevTcUXQqrzK9/c5QcAS0DfLJJpKgToQk/H65JeWAl82XgZ
NCtyO8//0jVN8+F2AqNQxaJZoFVH9X46itskrYJKU8U5nFEqzZUM3dAauwwKIybz12yFLh+K1vvm
voxGycO+4GwSZS8D6HNVHluJIiw2Cybxr4+n6kd9MWhJY50E131zDmBzPEPy7Q6UFzpLgV8i7u5p
NnCembQca1Fek5JdrMOtIUPwKx6C23Z1vjd2STKOBmFrsVa3/a60g+nFMPphN7u59ZoE/jUS/8Un
to0H1MSz0YdGoHT6xkZ3tUeVTkXsCgqKSi1Lg9luo9+PdaN9f/9zvnhdfFtIP1Hq4PZBWXu2OlJL
YH2hTSqe7HzZ60Gj7Ty7tq/si2+NYqB35yjDfcE4N0TOuAPmhk6BOOOI+KtLyvUfnGom70pn/2L7
xYQWBQZEAsx4sNw9Oy8d2eTm0jp6nCxoZYox6OOpQuMa1k2pwgJQPw2XPFV/PjqHm30FxwydLegZ
ztneG5Tc4whTEPE6BuKwpd9GXVflV3anyzncjklmEFY69JnzOeQdWlMFH47dCfv2QQJ8DVp5jRzx
xiiUT0wgOzvcoPMTrMm5d5Z+M8S2rU27dRq9CELBsHt/xi5f1HZ0MAycS2Dr8522rvoSaK8fYl1I
LyoElqZLeZem5Z0PuTaqhH3tZL74hjfZ0dZSNfjXtkxOvyk3t0H/JaWgVkzrcy368SZIpTi0XmLF
Y9kuV8qOy3n06PghhtiWPfvvWT2FyG00lG7McTEEaeSRbR1CJZw+PI9sEpxVEBU4J6l6T5+KybPw
XPDGGPeK9K+XW3QycW5J+2iaCX4+0ioJPhtNa19zSN7+4pMO3FbfbNsFhRXuAudW+/OQTO0sK8SK
ql3/6tbc7cesUXf6atTHlYYoPrtl4bwaXANu3l87lzO7DY0HJSsemdP/+qH/6fmPbV0UasiXWA8o
G6tmWmOzAPV8f5SLPXh7wOB/qa+cZXTLTmc2KzNhjvW8xLkwaCniz3Zv9XTBgkFdOzHfGgpvGvRN
cKAIjzxbmoZPigQ99yU2O8sOdSnFfvVzLxKJf61ZHLzx2qgGWJAcMCzQ7Sv5z9xh3NFS5xcQro2q
+I6WMO1oT7majPCZIu0m6VXyyfAm58ecybmK9HRsr/iXXX6ItP5hREEgYnqhiZz+CKMgq3DBTjle
MjQBB3PGUPtHpYPHebUzrp8WOjP9Ff3rW0vG/7+tBpU2Kq/TMa0xN8cJpD/2bXAPfULsSMCG9+FP
HiIK/u7IiTFdvyi0ViCNZKoYRYMdv29bQU+yGr+8vy4v7N8oumE1cpPZTgIbid/ps3j09xp8K+Y4
8zKE2Y02sIslzrqoR1AoewprazSesGdZDTZWvUrC1XXxuqu8VBsOBgC3uEkqgTwha7tlDEcpsnIP
V9oorhl18JOc7xGE2VPC4KGOx9/ZulZa3tvQ+ueYhbw8Z4Y7/KnaOb8y628sab5SNgPYihRN5xcf
ovhKNyOlD0Mnp3E/saRTNyp1Wec7HLPd/Njbav21mPhCHIgjGfSodfzkGiTwxgqDDQb6gHMoRGHn
rPIwil56I60U7rKNfyhdvb/DtlTs33/5l8fmlvCMmRBXdWrEc0VaSpon8Sa5jKk36oEXq+dGJEVl
BmHW4+bxkCWaVjzQjS7XD1dwOKFZPCMlMHeuc4F+mcB8WpNSxl4gxjvQxc9BUYuPf6dUNxTa9gar
cCs6XduNZabLUvB81bBi7J8Z9b7X2Hnfn8XL/RYXWQ5ntsDt5nVBmJF0wdN2Rak3UgzuEN54Rejh
+e/sPaLnP+qUi0EXvGdoQBt9fCPvnj6UTZa1LImhiI1mbnBsq7gn56tp3yaIA6/5nF2cywyG4JOL
LEsEA5GzGSybhNjb1PLiove7vzl4cnMzjYOvHfWZzX6HJEnznsfWKF8tTPOsKMMlv4pqkhQ6GlFO
+T1Dk8olZ02z+hPHgdc9rXPZfdVMW4xRX5fZM1lOgQxXOt09Eqpx7sY7cyzLJsrBcL7Pasn9HVhr
/Zs+X1XHVVBV36zMoeW0kKCg7TDFgvnvWOvSxgKrFYeutV7mLwDkNokYNHmag3BlkP6jEP78sdVY
mb9IAqyreGrWdP5sNj7nfY/QeyLxU8vtZ0VqZn83ccuAKmJSvu4nlQxjZBtgpeEsvflanszFp8hE
29TjW4j3hjae1Xf1NC1ZkVtOrI36V3w4bbbT+UYrO2RfFbGuXieubHQXy5YR2UmBG3m9m4r+dB05
ueOreezdmM7hahwGr8RIPEU1k0eWSucPl1mwzCkRMZGGmWrxWZ4Ol9uLqFaIG3Hl+Bg4dLTpxzr5
9f6neFEMMAhVJEEv232XU/N0EA6GMZvJzI418iWjqTGGnH6aOd7bZdY/6XXpXvn2L/ZpBrS3aeSu
xrd47h2Ff0PQ+dnMDTEgRsJOaKjjyW1eeVVvjoLCG6n3BijZZ69qycoAMVqgx/5czk8SztfXdUmv
qVLeGgWvAeyqoTY5wI6nk0cHL2stVKNxZpn9sdAbFdKgvwZ+XC47JPEcOOQ9b8X2uf+oGaQL6y1z
YrS25l6jjRRVRkPD07auHW+XD4T25X8AKkAmNOWzJefRcuXjN51YyK3xIZFCFRj3XjnJLh8INJj2
ABdBrp4X6Mpm9pmao/JjO5F59aIHJbFrjlF05W+Mdezn91f45TOx+Tt8sw4HAKfN2VKY4fcuUvR+
vJmlf4OsmL9W5XrNcuXNUbhRW5bl8es86rCZ+qHrksWPJ8OfXvs5m+4MLZev7z/L/775k4oOUAA2
KVsyjr5EK55tekTc6jbK5CCm1YHUCh3ymB9WHAj6CKmWZd161ur/GaVR/pto/VzcZKk+/mxy/BUO
sBmUAe2ySozD+z/WGy8UIcBmiLlZDPPr9DtY6ir1+6QmA7A0MvdJQhgZjrVTl+rrCjPkz/ujvTHV
ME/xlmJbBCK50MUM6dz1i2Q0N3civhfn4OJzs3t/lLeeCRUMUXY0mTA72P78Pxe1KZtavUyGIF5I
4oXyVeixRPENkW8aw/eHujzJCNwAk0J+QJI319DTobZ6gXY7L9Wxi/rGpwALFX4pt7nQm1BLHf2P
lV/9CN+YRRuQCXwJPvYmEDgdtO2qVkdrlsQTVLqo06s60qflmnnp5fFCBNYW+gYZAQOHc55wBsdq
NKwkiTPknY9tnpe/sGfHIHvGD7EH/7lynL0xlZSTm/+3QSsNmdvpU3WLTGwHK4V4TKcg1HSk+Xrq
Fi86mOMuMIR51y6zuBZ7+NZc4rtI+DUpFmgDz16g7gxzlixFEjcVJ7XvL/pNYKprop83R0FFjIOU
B8v83HN2xTPBttchiS1V/cJTZtlnvf/hKzSZzOSicNjQy6IJuf0Q/1n2tS68ktpci2fpmztlm9qh
qtzySpX8xsdFBYUvPJAAEjD/bMKyHnUgh5oWS9vMI2E69aF2FbYlqvn54W/rZKSzE013MFBIE0YK
OszMPNT+d6nu8AlPrV9DphnIK60Sbdi/P+ybD8iKx2cUPALA83QazYa02cxgGqs5T34CFhhDtEyi
V5G79OLHhwdDckZKy9Z2R1NxVoZQBRNtBxwf25QgTxY5aKHRrPVuGnTnCnb0xhqkt0llAVbGbn+u
3FO5pWBGeEmcS5FgmdGjN5fuR338OUcBvkFZOExRCp4jCnlADNYgbS3GvB5OoF7AsHUnefzwtAU8
CY7ulFcbnHn6jkatbN10zdPbxBqqLSk32NetsO5bGhZP7w91uQ3S+WOP5QKBkpl1fzrUNOUzJEG1
xpPM/rVl8icorGelt4SbVOXN+2NdLj3GItNh84PVN1XR6VhmT7pXOi9rjILPgoCBZzze8D6WMMGy
e3+oy9XAUJsDNtdq7IDOG5tr7uZ+6ZggiZW7RAKu0y5X40fdMf/XtdJBl3C6AqA9p5WkXUtltS52
XGvGuGu97NeoAhd+l2yvHMSXzwOqAyTq8Q9o2YVv2dJCyje4m2DVoZ4I3itvy2CQVzCWyxfEOU8H
jqsJCBKW3qcvqPSSPCMPzYyTMbMP3UB+bKD8JqwMdS1J9o0HIncNOS8viMapt/35f3ZzyByNVwtp
xSQqbLYePgRJWXofrufRAG5KXqaOasI7u0NW7jyTaem6MZGr9GQn/0dWuQ+qsOcru+rl41D7cg1C
C40qCP7D6eNgd6Os1iu8eMiMv6OT5ke7lPaVYvayhGCQ7TFQGVLKn/epknTBaaMbvBjnkWYOrU5D
4FG66hvXZA0SKzYR2CvAYfuoDeBmvU70KvQRpFXcis5ql2XUjFII6DdSDP0x86ZnfeqSK093OYXw
jKjQAfnAFNADnk5h4lc4d3UjpUrHnUFImYRar09X9qA3RuHCupn0wt31gNZOR2FnymrgpSS2V6fZ
zU7bROkARfz97QeYgr/n9Dq0ibrZwiGRgiSaZ5+SjuChz7o8iatResFOK2bPOA6zkf3EXWF8TXtp
/27sVtcOVjZu2m9c+3t/SzILVuhVDuzbyCtns3owc4CjZ1F12vyyNeu1Q1Ikk/Vg0vFt9qVXNcln
Lqu+u1/0xBgPKUY5GsoK3Zoe4Ap0zsGnB5ahEKsB1QyzhUCeNuWw3KHJWdYb7D8mtFVBHZR71aWe
vdNH4cC/zdtpuMWrszLundUZ3Sos2m4o98ijpvVmwrpDHd3ZqJI9CZW2/dXWtOU1X0TtIEfCXutz
h5mWfWwsLVt2nkhgvuqrVVdyN8nZVcdKGZUTWxLQJXKGWtDaWrN+eF4Jk7ZQpfTDX1HLQTy0bUHP
0BRj+nXRcMnezXqi0k/jYpFwUCOsEzvFTqygZMOO3Hm9cF747rv06FqaCeyPlVNUUlPa+8aDKf1J
embzeTB54od0Ma3y4GIR3R8nz1bLPsgrid2KWdlBPNuYQBU7fPOrNWwbDdMco1jxX/Hqcfo65/P6
b9GNeOhoaqqcaC4Mp3qWFk0eAkWtBV2QdN10CCt4ZqRaYe0qCfW0OIg4uSCNeLkinBG5y9wjuMHH
qv6MECsLHjLkfDXdCEOTj0CXmfd77TW9+jF0UmZ3xogT6I1NcpX+j+kptC0jcXXa7Wq6Xh/qWGwA
/y2JU2SHZckXeaTj29/24KPfnKEditumdzBcQ0yl1XBWbOnv1LgY0//j7Lx240a2NfxEBTCHW3aS
2LJkSZbTDeE0zLlIFvn056MvDtzdghramMGMYWOmRLJq1Qp/2GcV3iXbCYEvddCtASx+2TI6CTMb
p9nQrYFpbm20Y9pNPSgpbqwU1YZtAoKoOmQFyV4oDF1xA1p8ljtK7/nPMNuDce8qHdKPANXyo9Ps
zqM/YDvdzdJ0ldy5VR8j4WNkzYh2irk8plHkeBuAvkl6b400HO7spdeHkJx8yA5OhoLQNgEJg1bQ
hFGqDf1KIWcwN1aF8NssVIM2WJv3R1WqPNrMpSXRjaiNpdx0QyTiYOjNTG2Vk9lQOmwhx2BpeyRr
Ggcf21U7aCjCPhKjCtImN7sbswM9tc2RVe533CnFzF5ptHZD0i7Bxwu8Y8cn11d83hj8ndrMqeep
o985s7kftCW2UE0bJrmbkjEeD3Vsw58IKr83xo8+AyHMiaZIEzuEvxv3a4TZaX/nj7n3NZGZ9owM
m+9v0qhJqrt4RF8h0Ar0SgNpwoLa5EvHflo15cqN54wiCpYYIsJmrBO93QiqtogmsKOyTUo3ZN44
BTQAkhUrVQEcch+jRpoyD9UssmdDb8SzgeRL9jHGTEx/6aalVB919gvi0piwz6HT5soNqrzty29w
bfthOwJVE1trKoDttk7sDQPsSbuYu43C7rkO0tLA3zoxJ++r7UZTfUiV1ZqQTph4/5QJ9p7gpqFk
dfQNJ+upkEnxfbAbvTmMnTkXIKW18TOw4yx/ml0wcA8unIDppqfp0X1CAInvn/Z+/bkVY6xv4QX5
wMb1CT/iFpeDh0zinLv3kVT70dtzEX3QcY9MdhnnWP2cR33CmK3iuB9HNGPhrUL86+8GOQ9AuMGo
1htw/cV4WF1KnZ3sbX0KOCW8Qrg4if+NMBzlBxhnQxfI1TDyZnYjS95Eiev3e7/AW37TuhiV/8dk
o/E2chpiA+3CBcFIMfk6EnU0Apc7V2Lo+5i2DhSvep4649ERU7wchnjUpr2ZG/2XJXLl9BBDpml3
qdYUzXbkU2K53s56tyvHZlH3aR5HUAs7gTs1Ck6y1/ATGYS1HSZRodpnd7V1x1UbQVcpGUvuE3vK
VYiVgtUcC9XL6bZEgEs8+EOTW0GXTK5xlw8TNJbe9FV/6y2RMd+RdNvmr8iw1edCmaP5ZLet777k
jSeqLxE9Te1ZL5Ihvy0GLe2DZFH2ciiNqr/PFqjYeyeDCPuC0VtvtxvZzrbYOtE4T9z5KoKLzDZB
8w/1SA+SEUozzVaDFFTCSPA6sUpaDfG+alAm3pdtlE8b1Qtp3GNssix7b2qaeiObeGZjLXAUD14z
OPhdFnPvfCViyfrngjqtcDe1VlSwi5qoGvdMxeQnV8zWvBkaL3LDXjAuIDzES3LLAdcfncWptd2g
Omnc+B0mzD/gChXdPsnoQe6ZKhS6GUy5iJOP6YzGLoD2xi4YNFli2SubShu5OYp+RMji5VtiQ4fu
A2OORL61O+ImXIGqbh985rd9CJzdfIBX0lQ/NdXF0Ra2EYVtSh7xh/EVZZPMvaW+ARDW4jcmU9DE
UOsq+7eVxgzf0N+ou21BbGZkCnPd7nnPi1n84fZpxw++8IQfzF2JoYQoMz3dIMgpxbHPMmh8/sx8
ZWfXSN8FSJLKKGD+Z9MUwZSSFNMWi7vx69n41Nhlh/ZbX0PmWhbPvY+13sluZ3fJst1SWAJx9lLr
m53G3akdHH8mr8lqDVPtmK803UJTNO0N/5FXfBTI3M57T9HS3Dpt4mNctyQNJ0npw8HKJvG5SzHG
+OjOua4Fc7qYX2Ucy/QxE17LsVwQZiGaIS3W/2gFul9JwB6pxudlFK7/7CPuAFuI6aG584qOYQUy
8uitIXnp1IcFVucXzKAs6FP8kBHXfeKaeDbGAiPxeRarx1dVqBd08ADgEH+XO8S/LO12brJUbCUs
sf53OqU15tjdWP2AAxWhPgsM66eC4PRzgp+y7JZsBQlN7mAQj2PYP9D9jC7fp8iF/8ZfNFU7AxJN
9mQnflrdlXHZGiSHY2PUQTHBxNiuxR/eEtVcp58zleXd5wr5TGixxogsg0KXBvrzZE4fmTXiB17N
ahHPs2PAqggS7rEXGxB6+6Qo+NttyYw2gxrXzfe5m8hiN+RzX3+YxjEePrhCG9UNtEXtDkYD7m2J
K7OC1yy6p14bLCbEGbSfQ933kbvxQBZoG7i5kEHILvmJIIlXjzFii/Wjho2yc/AsZf9CwpzdNvRJ
lTxESa1wbBPIkN3RChuXI9nx0t00kZGq+8LLumqDbvbsHiJt0IefLup1H8tl1anELsmZDvWip+NH
c5Tlf17v9fptZ0n9sxh9a/jlR1Fr7CrsXeZnj99qg6nL4vnLXAqo/fiXp4eW5PRWR8XB3qBKYk/k
bhmxshmaQe1luSBS0Rs1TZKglU2H90/joZIZmoh6Aq5oobVsQEtHXLZmVKe7XhPmp9ijv7hXOLUD
HVhaC5MbRBk9NyiFBYNzsLyMkO2LWm5ML5bJNzOZPPPZS2zZfO4lm+EWOTncjGx+X2zjftV0CMC4
jOWd0xVlg7BgVtKbZLPaj7E1uPp9zYZrP3lxYwy7NqqEdaiI9sAwnNneUxWaSArk0F6OVQkpFQ8b
Kx2PudXl3h1UobG+WflEzZ/CaaNi10tPOOznAqbk6JboGBfIasoD5Duglzg/qCLoB8Oo9uCHXePB
EK2IdlWaRKgFIq+oDXcNEm9aHigtLhGrUHEq/iu8KJf7UqqF4ZCAIrnPIEBYSO2mC6cn1lZ1Q0ZM
KGC1hLR6ozIV3Q9Naz3HbQ/jze5S1X/A97ZybmOB6+8m1kT5BcU9NlzR+bW2jyIokcEI16M+TE00
qIciid0SbUw6eui4jFZfPNqughcXSEetiu8VdIU7v8y75XG2Hcl2E8oYv5RahapkBq8x2URxtvgB
RLtcC+raxZgr4Sp0Vt/Q+EczTVG1IW8DPhwtfrKdTMJQMOuStIvLzblmmbP2Z08LS5+GPuUrtSX1
8vnsParKzC4j36cDacaH1EdGVUnH/DCbSG+gffBYtwliFaKce6Rmrffa3DAqAbtPT4VmyspwOmt0
xFKOdWN20S2QkTKoPZHewy7BMg+39Cv+Xn97j2ePin4LAxMmzIhFnYv1CS+b3Fb40W2Hkm0WKE/J
nzE0jOcaQq4bSKPJf9R5skxByR3z5Oex5m+WXKS/3q7mX3nl9MR0ekiOvQ7czp4ZTUutBhgobpGa
rQPl5u2ejy73aNt0e+jSw62flHg/pH2yhfH59Pbq6//97C2ATqYFg1ocDnXnZAZkj1su1iIOOWFL
u5fd4sK0JKX5sqAripBPCS3rWv/ifE3KGTDRK4sHhMIFJl8Tk7KIu9Et3HEqPjdq94snrXtrRsxB
avp8pSuz9nZOnpH16KwDSsKxUAN7wZ//2w2k/Oe0s6uqlMmEbjfWL1kQUDOl+i22ddEHEvTxW+bI
a0JMFy3PdWVPZ7K/SgzSAT9dOcOCq6dhQp8mq/NNnoj5AfI6Qs5Iu317+0NetO/WpZhRMEZlEMhA
7nSpnpnxVE1MAEFkzl/h4Zf7sXPafYlQyiGRlG8AxND/eHvV114tX5BBKm13hglnm7cjVZKeYswU
6/mXwme+lCXqqA/DL7OmmIUcG+QOEhhvr/rKa4V2Q0ccPyfEKM/bbP2gFYLKSty2rtR3MmrIAwtX
BREuAP/LUsyQ6IuuWorn4+Ipg7Xb2JO4dZvI26FCI4MZUjX9hPiaeuhFU88FTUo72ddAbBB+z5qH
jnCtQogBfe52RL16RPvdXLTqymF4bRWayXTGobXRBzrbJ6LWyopjwhejJbKtIIFtwCJdmyi8shtX
I0jQafgir/44p7sRRaNMGR4OvmklsheJNsOT4k2aYWfhHSumyaMlg4KvcfP2znhlP640FYYmHjge
gtrpuvrSLID44izUMH+DR9oWYTYoVFRsCwHMSma7WOnTU57I9sr5u9yT9JZXXA9GNrSYzyeE4Bac
bqYPEiJqrTZdnqiXgdp7Q8PoGsjrEg3DGWcihFQf8M41tJ0+ZSRmhOxUXoVm62OLioVprn7Eqo/T
+1zrJF1XKXU7TMC52zc6veJPMwVPv2+9SKLS4ZioRLARNfn57bf/yjswXA4mu4qTCSDm9OdyzHVS
hah02GmYfTDVGuOgZxRJnUvauH97scstRqAD7cDEasU9XByXfjI15ul5uEwmwi/92PnBgJbJUUFI
RHTF1JLyvsnKaL6yxy5PkEGnE4IoE1pQe+d7O6Fc7jpsE8OqacWq2UFdQNby7sDDKj4tS4OBMBzU
9fH/ubTMPENCxcuKEGkE8ZJXabQz52XAcSG6FnguD82K4+PQW7zNFdx/ulSPeTCEZJqSdt1oYVZl
1qFBaYYIsbTo/aTI8RWwsmlhvDsWsTAtQgzJmDqxk88WLoweZnlZhEYmhh0qVVPQFHP03rmjyyqo
ugEnJe3AX/x0FXe0kepAYChEIsL5bZaIWnrm0n6NvEG+F+T5dykIoivhiwzWOF1Ko27h4LJU5HcG
SQ2TBs/Lf7+98de3cprOEFgRAvXgC+NCcw6581CQ6jpv4XPlhfcRFWFj2QJcoC2c50ByG6+2r1Fe
X9vyFAOAY8CtEFjXP/9nM/a97vTzVBRhqZby2zQUy9HNkMR5/4OB41hnkIzw/fNsiYGW3tZVWoTN
qLl7rEgofeaZf/Rk3taYa+9fjz0BGpMuFuCi84M8d17jlWlShmmKi+GyFJ97Zp2BzMdbX8/+e/vh
XjlkAM409jqX4uo1ffoK7cEZJKJ5bA1vW7qqPtRW8WwklDmNaUS70WtmumrtlSjyyocDtI0yAOMn
6ADm2U0x+7GscjSTwlyU3tdmJBiyK9W1NPAy8K81G9wg2DAgPc4z7Fbvs3xVOQvNHA7sSC9/n1Rm
fuzd5Sqhd71EzrY/OTI5hbdiWLxzEsWy0NbR5qgJW0RylqBEtFYGmo1sPB1+F5eSiTHDJ60r+o9g
MLsfU9uM6laLYhwbiNxZv4UCMj9XOaJhQTrFvnkzD75ZHLu8N40bz14E3jJknWKLAUU57NxU5tN2
WBgrhNyjzSoSzhHb5xTQrhdo6CgvB26j1cp7HKT8mXi+zBCb5YNscrAi846+AqKVudnWcVhXMnY3
jAdLLApTPZl3SFFQZ6NkjAQg3fQovxEgT/SNDbPXA+O5kFAgFdXVR4jA9ZU6+JUd4hMdNApuVHhR
cz3dl5HXW+yRrApt5jRfUf5Tj9jVXHMr/VtNn3015vvM3VfEERoV6/H4J4Lo7DyvGGQVokJlNkc0
Gzz/C3YlTGfzhVZ7oBmIjoYMBBnTyaSd5J2RmnG5he8+p9vaGc0/aFJ208GLuqalPzurZLfETflT
wKS1b9sMSP83OWqJ3Aw0YOPbt8/vK1scuj/snfUWAeB2dn5LNEgjem9VKEQuvhbswRFMm6bvZkfY
16QuzoMFIvEwW4nuAMGIh+d+ZpoTuyCK3Tqky+fRQVU6hY1uIHm2MVxcLhJlI9k4pQN6N2Rc1+Qv
zvcEy1OCgGtaGUSogJ3lHspDvxRNtDqUZS020kC90tDm+MpleZ7AscqqdsHdT/OFymr9Kf7ZEjSH
UfTtlzosZr35xvCgwv9a9uNO2WrcMvrQN1iTOVfy9MtXCxsK8XiEtCl/Lr6jmpnB6HrVhVaV/cm6
uXnSy1LttKjFSheL94OIrWkjGRk8v72BLl8q7RUAPCQAbH9AUKePO2lgHdhYXZiaPoC4dhH3LQaD
V47zeXKwPhZgfHD/eEKsHaXTVRqBKViFrlIIyFneJt4yfR6kPu2RfJo2s4WW73ufCpM6GDQQTlbf
6HNFoqEgs+cyr8Jey7KtLUfsr9FYuvJUlx+NeOeS9aDGwpMZZykc4xvPSzSvDUHTRGhm2QzGmQY7
qt66iGGN2k26zF132w3aNZCpu16R/0YuKPT0x2C70MfBtOT8vmkaOxtysXQh+nJGfMevfrqoEO+t
dda6RbjTIj/uWzltpq4yegR1/bm5yVAndMJsaSQqmzFuBkEySyAbPCEWQ5nPOGsnZm/B+NyZh+ID
WqsxGmcLEMZkXw5cAPd62sz/LXK2ftEuGOtNUaJRG8RxpBBoNwvb3Wi2yLQdvdGu33UwcvBjQ5E0
OkQ4MIFqiCGISTOZl41oStIO6ElSBcxz6mkjNC+KEdeKRnczRQg0H+cI0+UPyySdak//ccYhxZ5m
dL5cM+tvhkzamGLhvsDQo2D8/kkxqPLv/QhcWoA8svZNyC79zzSVm/ypzUUun01hJdlNX3JlHmNM
mkyKiWR8bqD/VaESzEu3Zdz41nGqFZ42Zosc261mIXIdeNAwxzu3ScwXFWESH9QlKmVo1VkmLCCc
XNu9aBz7Kwj8qg9RBxu/Wr3Z/DZaLbW3HZOdcpNjLjcf0XyucLO1u8QMK5CJ7+04sD2AMrr0+FBf
gmez3hv/RDGnRmVBj9oh9AofMbMctprTS/2lXaR2yxi+/th2ngFJD4Ou/dtn7/xKolG0skFYcz0Y
8DVOl87dmvA9zB1eX0Xm8c66+YfROE3L1eDP43ItmbyMLTZaXcCtOe9rCDs7hdLLp8GJ2j5sSdOd
Q4MfWXdnLqWDQUvbOs+rqvJ7Oaw8IzJd1Nlcgivz5ewZ4yZlrDcsQ2iDKt/Q0VjFTOc6zM3lveXH
36VWTR+QdVxN58MHI6pnz62cISxs7ocAdFt705JlfKkbHxHH3r/qrP7KC2UAYWOXS88E7OPZCy0F
ZdwS67iPaVbtbVoNWcINLlaVuYtiq0dy16ixrXr3roFDZaw0fniPFxjFOckcI+ndMcw8GM4B6jjR
TpPSbCCPZ/MVwsPlEzp/LyO2y0riOweV4ieN0CTsdCQ1jeJRy1HbTA1fHTLmKh+HPLuWubyyHiUB
px4YOPXIeXcTmjj1gWEs4WghRgI4CIxbMGh9qwIEpke8//oy6t79RqGMMI3kLwZYqEOdnkPhxash
66iFk+3U94WqikOF+vmPjij9PyxFoYWH1l/xrnOaitEbEknhxQgZtabfayQYmDUW+Rh2djVcSVgu
w4vLzIJKA2oFjJVzh46k1Ucwi44ZLuY0oKxr6MdkBOU4uWThb+/Jy89GukLyA4+D7IjO2ukbtFqc
xwBUOKEpkI2wl2G+wzM0f0INPNlR4cl3r8fMi0iG0hU9PNs6axPXc8KIzxJOCOInC0TSAEXMjX1j
GE9+pPrN20930a+lV0PugD6dyWXBGOisdhiQVteFkZIPjJSlG6GvCidF1BTiKRqLCCPbNEIewkny
AjdJPWaEohDdjQ9CA2D+OcEeVu0tc3B/vv2DXaakMEMhSYI8I8IyOjp97cxFcx2ThDzEBm88otxn
7Q3hxle4M9RH/H9OUyh2EUEc/Qi0D2C5nK6jp1bPXSUTdm2C4TQyrK5z44AQMJ+HFrxlF3QokFc/
Ksix8jBHsmCgYyTgGfrUaZsfk2sWyy5vGrzLrYS+76OUHhyCpPKmT/WCzPsLtquFuWVv4YxAyaHs
/eQUnthhADmJTadzLR6boYrAgKm0ar/LqdeaD4WZRPGeGJXXiNVK7yN0uczfRSuG8MXJE+dubk1i
h8EgTwPSwNzuLnJ5T1uN2nU65r7VFkcSlDqsF+wRAvReHbEBqum9lO6kflKcxTHC4Wk1b9G5nazA
97XU2ZglrrABOB0ALp0y7d99EbWYCeVGOWz0apkATcSdo7bolotlm8BkKX4XaLdav/N4XIbbEUX/
aNu6jWmFZVQjAL4MCTFcG7Jy+VM3QP0ezNKL87uETka5N2dLtT/7IilRGtZKdNbsiODM2DcCtyrN
qsC11hoxCrlFAwtoYJAZTTbFATSiQtIVAcG3zfTSenDrbJAPU+o7X0y3wicYGi76iLkaY7G3FbLD
eDSXnXfIjSYaj6PjoovcmWXyCEK88o+1VADW2o7xEKC/WFF/Le5npglFsylIdfodxadb3rpR3luA
9Ke63UXDpCNCV2goZagBZGGQZCjp3/p4isAgQTzbpY2COUa0r3ytvwfhTmWOK6vQ9+PYl79o/4lp
05LRancmWByEgYUPsLXqZ0BkmieWZScSZHS2K2jmpz21envQjKL9PINE88NSb4qveFVZLSL0mZEc
zNIv9J0DOrN7WZQ3qyuH5m9Jc3ZmaDaguUA3jbNzLpiEMntt6AslD1oPgAbR061/pPpKzLWZDPxW
2GKIXQwo5peRZOPRTPm8aICXzhZvFfDNpp3X3n4cNP/Jyk3UiY2GtHiDyrP+2R3QlAyayHX9W6+a
OCydxGnz4Pf6XGzfHWNsgiz1NqIVTMHPOpDujKCgbdd1aKZlGWJv3T044DOvFIivRBgHDAPTBMZi
q3zWWYRZzUadLm5CaY3M9Jcuwca57Q5mRer99gO9thQPtBbxa2/kvMIuSjehKT83IcpHFahNV31c
cl3/7QvHu9IheSU+4+JE250EUUfb+Cw+t1lHvuH4bdj5k/WBoS7iG1Pt3rz9QJerILsL6Oev/g3U
mLPoTBwbwckXbWi5UXWnvLo8pOSq735t6yp8HvJdWOzn8n7A0+x+NrM2xE54fojjTgBfK9Rxpo36
7i23mmwh7ksPi7h0LvRVxlLgEJB0YTOg4+OVTr8lJbyWir322lae5l/9NP2CzuaLdIlzHcWwRWEI
APvC2I6R9V6fOVJZ1FNh5iFKwXY755iJaHKsrk/pGiEmdUczfz7M+hjfzAAyj4kfO1cyo9eeinMK
FRoSOf8+23KRbaoOre8uzBwgqQWGULtGwwHm/VtuZd+bq7yHRpA7Pa5yXsXzRrl+oTTbtUOZ32mN
a7+zZbu+O7LxFTtvaBQD67P+U5pzlcB7LrOOu3lwtpo7+DeVr4+bYamvCadeNqhYio4pYYG2JjHo
dClQz2Q/sJPCFPUErIjxOEGEYpmAbGuLpkhJKhNksv709nu8jEXoJlCtklJBDmRefLqshKFeRY7R
0RfLsMoePQ3yBrQl0tprG/G1pda1QN6v2ewFR3RYRkbsEH1sYQMWZr4BcXjrluoaufayFoDgSFxd
Kyq07M61iR0/EZaaUPiCFvrBbTGbUUOKuBxtWiJGdK0c/lvWn16063pAl2i5Qwc9J12XMhNpr7He
hInJnZ7K4iH23OFGYNW0t+bK3xYDaaagav4yDVZ+PyWIUrSQt75GsVwt4LCAiM3KDXwcGQI7isWV
AP2Xznf+I9L3pJzFYBUdprPPrHplFCIDth+Vsl72vp2Tk/q55uM74lJj4yrVZdHebpVXBF6LwMC2
w6rgJemn+Ye35M4UJMLtbBxVrBq3OL1yVODGPoExNewOX3EexAl6fZlUoKCNy8CBUvGYSirYrTtl
doZDmKyT/yFQM+ZFPwUgJr0q83T7kh5GUrNzGkqodWy8ZBp2soSv8PYheWVDedxuEFsZP7Gn1rP7
TxhIE4xaa7vuwzky5Bb/ofSpRcAQPMPqIUGtcM0r+bUFCTjoPtKe02nsnC44yX6xe+X1YQy4YUvj
M77PGmU9GhBd/+DDFF3JFS+Opv4Xe8f0lVhK1D6Lpi1VJaimeQxtL41lYBoNoXvpYGpsnNE1n99+
nX9FhU92I6us/T8QjdC4ieGnj4cJReTgYwWWK9E77b6t6nLapatj006DEIEtVzLNhoe31my6O+m0
dvkTVkTN+DKaHf2WS1W5x1l6mb5rE5zdv461ayzBXLclBmm90wEYbHU3Wra1xJQjXJIIzDalgJMa
2JgZ2dwex75QIGKk7qUf9E5M1DPxpMMnQMDGPzRlqQ+35MUSt+8Z0msMZhqs4keFiV3/KxGUjL8r
+Bb+S2XWFEOWhgLcnZE4+fA4ddL9jY5s9Z2W/Dr/goavY2dV5MO3jHsTqndr5j4G0WBVdplTuPeq
HdviGcev7KfXed4ny5eD89GfF9u+G1CRw3FF0XZ8b/TX6b0zFV6RiSCFzlnuyi3IpqNRD1sozzvf
h2iIi1bJ/UZkvvLR+aan35ylQIQx90Zw4wImDH7ag3vn6GGZFdmnFu3PLS28CP9vMyuuZL0Xx2dt
pZMhAq1i2Er1c7q/YjXD26ykHgqF84M/ySQPBulZz1NZJ4dKb6xrO/ri4bhsANOsNurw3s8x0MKS
omBSZoYp4QPbzRmR392y9NnHPin1a7Pdy9O6otVMQIoUEIAzzh6vStkabd3bYZ7G2ta3ZnwatDEJ
TE39fPujgbW8fDJeJNAuAN5AEs/boV6ifL8ruiUkgxTJD0Mqf3x0NCRbdzTFJjOI5hFLz16Xbf/c
tY37ZTHbfgzLtHSHzcQGf7JXwgMcniH17zBhGekWVF7fdPeGU6c+xjiiGpePemZChIjRf6ge4X3g
dlSp1rlDhCbNAz12sThb9An7UeHqc3I7L3nENGhCsOs2TuFnBo0VNyrwVBFne1xlZ+wCeCnVnhAz
G0/LjErf1tNnz3scQJB6oZ9L2zzE6PvXmwbzOHcDE17v7/hVVeyVcJR6JOZHuEsONnQXre366Fti
esl38JSMr+JksbN95I+IFhl+IZ3vpZbiRIzMbS2eoAR49k7Ag4r3tr1kyw6WRu7DtTRNaHULVGv0
UjznRzkOZbSZJuXnQbYoSDk2hfZ/uJjAzRjbSjoHAHTVtPVTO9VvdTMe0f9e5owcogSoqG8ztyww
Gx1lBtM6bQwR/UFFB+ebtLaVs+0rUcBDNLM0hRk6J5/gDMMzzKEP/dfiJrJ8KNC0um8sK3kii4Eq
Vy5zkeyKQbjfR7p/beBGcT4Hkz1SnQxynVClSer9yhdtpncyZEsaLLPWGHuk3fHRwdIp+WX4RlQG
LcgiiJ7oV+nfYlxN652RFINzyDoc/Ta+TLVkU3tFkQQSRA5eAcrRvpB+SP+hwABIfZjmIa/3XpHh
KeBJeCx7LdH5rgEXBNLgxqj3KOcmRiJ3lqh86IwpJVUSqDnLr3mQr1nSaQxblR/WvxCAYV523iMA
4NakUnMoOhp/4SLxJNw7E/sjMABF5TDoofaZAXRIIz0osyi0zdjOXbt5+1j+rT/PfhB4LjZ8BCIc
MfXsB2m5q1USO16o24PpPcI3TvybfCGXQNzF1JqDAP+hH71mTGuSzw52Ch0Ue3xIBC73O5lVanyA
lOyVB+jzUXmAvA/fMJ+7vtsyhLMTTO6apmFkhWtDGTWzSdNzzP095jApNqeeLL+kwzh+4XIGELyq
QWEoWPm52mij0IzHFrkI41Hi+fTDiVuz2os5qexNjbKwvOHUmukHq+H6geM992gKyqoa0DOo9Ta7
kttcfjSGqoi4gNIDGnghNemV49jSNIfGV+duHiCrkbvPsPjL6Fah8bqAOGPivU1LTeB8l3SSlzUM
6Hl/ffujrbXi6TcjVPPF1gYGhIPzHKtpRj1OLemHShcWJBUX4WNUya40SdZM7XwVj/kqNyDlN+vx
5/+kqsoHsF33wg9R7zTmvXAGSBSLBvvL6+38zrQqs9zFY9Rf86+4fM2UkKtQOXNIyvFzmkPF8F91
mE0eu3Ycmcqne6m7KEvo8pZFF3jHfbWttfRgN/LL22/27wj39KHXtemZkaF7DNHOqhs/Ud4AUTM/
aliw0fE1xvaX8LT8ycni1oW2rPUvGWK7X8ATNOON8pKk2QiBLiyovtq+m5mafovSDCugZawmY+sN
M+STPtbU9CEZNGjob//El3uBIQZixwgdawz+zoWMirTHRblKimOtgAfi/awOOf353durXO4F6hWf
UfvKBeEiOIsS9CysJRZteVx6EanQH6PuRafnlO4dDCPbqN75Ss0f3170Mvei50yJD+AF1VDGjKcb
0GmwX5+w8DsKQe5eK8f46pqVIA622WfLwTXuSjB85V0ydzdt0lgyTGSxTxfUcttMp7nPj/oiMgxk
idCQl8R05WW+tgxzKXdFFSPLeD6HphBO8JHD6aOxNXU7D0OLTIa6Bla4/GR0uekg0EdYyUnnMCW/
mD3o/Em5duPnG+wH54exd9Gx7of+MS/S8SecC/Xy3k/GCwQdQd8JsKClnX0yBgHWYERxefSKvMMF
Nda/oNAy//JFq2/rsdGvpOeXrxIqCyw6BE8pO72/NgH/xChJ9tQPDNOPIL6aIMVzGziif81V7DJL
Pl3lbF/kOnAefMXLo5ZayQN6dR0CMVCGezBfD2+/wL8F62kAgmaBgQ6owBXueN4BSqZM5oszF8cJ
c97/nGzwuVITiQRf6y5DftPBpI72TsOECoa9lbQ7x+lT8Uz7MfcwvTXYSFXqKzPA+hLPjjJ2xxfb
aZrvqfSLP4R0s98ZM+NAs7f6bldpA16adBKz5p7+2QSUZtRFt5mLdogD2Vu4RZdVFLuA25gtbWtd
9OYO+mn9QzTD0j8O45TFv2LIxVEQiWJ4ASOssnua9lcB5BffgcaibaO6Tx/dZmC+/vk/XzvVJwsI
WZKEHSnJ1k5ad9MPyDE3jZNdCQWvL/UX/I99DTOv06WY/ZZAkeMk7J3UPQjdIv+Mkh8l+fPh7S9+
URatD8VlDmqKURjd4dOVcPtGHKMuWUnAt077JfmCRpN9Y2UGztLtjBaQPU1Hb/a7K/H14vD8XZk2
Plh5sgjn7BlLhCsQEOF1Klt6N5ww7QCT/xr77rVVGBhAboDCvY4PT58PNHmOLkMpbr24lfe4D40f
ojpz33sN8iw016GirLchf5+usoB/FKCPxW0pVHrfoiF4LCSyZ29/q1eeBYcw0hJgITp41rMNiOcI
6XE+xKE596N7SOu2+WiA53Fu3l7nInYDzMUWihEVKrAoB55dt71jTnJhKh8KRxu/4+TqfTNHVKaD
blCz+zzVZT8eFjtHwuDthV/Z9qBsWBNEFv86x5dSkSJYaUTiNve6FWaWJuh7IXRAS6Dz/fRKsHvt
dcLQWHNLDjPF6ulH63PqWAXKNOyl6497RmVGvbVrLA6unObXFqK5gckWWjIaEeR0IZzWkrKIIhby
4ZnaxtLfMGrOXt5+ea+tQvMYLCJ5Eif57HGsLImgNk9xOLjij98a2S43oub94YKZ5f8v4p0dJ+I7
1nygc1fNnv/j7Lx25caZdn1FApTDqTou2cv2crZPhJnxjHKkRIWr/x95AxtutdDC+gbGwEdmkyKL
xao3TD8KT1Bos8JeXj1UTf5qks44NJqdESJNXvKvn+ACsvpNo9Xuus0qnQmEJSsgw7Xwzg43ot9A
nN15ZW1tfgIGIvgw5SAprQJihKewbLBSDzRnEudKVv2xqVFdemcWtXnOSYR3prWx6W08FJEupIaM
CPjyg/64VmgvwQWx1CTQQ9P8yzNaKEnjaM/6iQbHpL3+A5LPUrZecOrU45dd9Mdo7RjNVee5STAl
VL6GWXUXiggCV7lH/wYfkmtI2fZrik/fHn98Y4MStAwsDnnGchJWAT8qlUZoWR4vJIfh6owtTxer
inZO9cZyQqMk4aTnDXth3cJvsJHD0kVLAwdhyotqjf8YAMdOdZu4Ox9uYz5A9RaFAb6eg+DA7VIu
/vFDPzlpMHp98y6rS/UneKR0Jxj//sE3KRkUR6o0dOWWdBql4tthxo5YOVVpGriVo0jyKsMe4pOw
ls7G6Dpt9EwMX3yzI0OxooPslGkkcwL2Tu9zVBC7MppBHHvdpvQ2x4M1HozUpbCkl06qHluz9rQ3
VR133THsOzpAKrifr5Xrlf/1Bf4BB9dLzC8z4Ci09Vp0m/wZht7cHqLF+/tTAvqoORWZtPSz7Vlt
d7ULI28+YPZofMN6AFj/4zCwpLu367E8ySCWg5AEcbDWWQDWz02MAEugoJlzUAoxHUWLDMGkqO+S
vngt+ZgxlvR7wR6Z0HPXjo81NsFRmmlFIEq4AmqauaeQRoffe0jlPJ7Z/YZiKNTj6SriUcGb8/ZL
F3OLGW1tFyB2NefcWnl0qavy1+NB7uMbzQuUbWBv8IetdTtIa1Z2mCtOEUyFm5xMbxA/Bt3N31ZF
pR1LVPreZbFUdgb9TZ1bfbRFcQT4Dk0Fi9by7agdgkwNdQ24DiLLbdvPBiUS7/QFnvKkJKXACS0z
B8/Db12Piw+V69QmUEPkSnBXU9Uw/ixnYMVflVTP5h9lJZXnNptL3R/ZvcmBcjcKhaac3laI16SQ
pVyPGrwoS+GjT6SbyNiXJdiDSmTfsyqGgShqu5V4YyjF3tN3mcvtXGFjIuK7VMeW4tXqIq7bgSTR
btvAkk5t4SlfdW9wnFdfsFmYviJV11+6Lp2HNwUyesZOuLgH2JKJcjQMCGWUCokdtyut6dmUG6mk
xWvK2jgOjiloF6GVZH+sU6/PvvRJXou3TYYI7keWfoqetD4r/wXQHRvf7EZM+kHFgNT6+Hjf3W9u
0FvwlVBqoPZwl554ZKxe54oi6FHw4gko5ve4Qoz/PR7lPvrDKsNbVKfhTOdsLbqfODIBvwWFE+k6
O/VrIKPJYYx41F7NvprtnRN7H4sWbAam0SZZF8y91WK3rdQNxCKLAPZqXZ5MVJoquq96Vx/m2B6/
WZlh/fN4hptD8lmRwAaODjXy9vu6dd6OXheVQYvAIyKXqn1qhCvPVVm7pybNmp18aHM8kAJAQdlQ
gLZvx7OLNixMyL+BRDm1PqdDHH7Vs7J4ofHLFZO0tFFev6rUbqA160QLEESrJLNqVSQts6QOQEiL
KxJm7UE32vgK07g9Zqhm7uTnG5tm8TJFqgCEAtF39RUjiMyiceM6MKesPWtIED8PWeu8Ebmt7R3P
5SV4GxwWMusi7YUOEiopq+WkM2eOGBmAMMRmb/TT3pocWAWu/WWyoKoFqajdD505VB+A5dPzyDBb
nw9W15nFOTEMBIwsR3R4vlPHK0+Pt9b91cAa0EAHcUQ5AJrf7adGDDPLKLWWgdsUfXQwjBNqUc2/
FLgKDA4pxqBtKuqd/bW1+H8OutrPVlGIuQthwakmMHaRF95RKyP3wqPttaZTHgVqkk+0tvgAlAiX
n/JH7ot2O2hMlfnBXdbOJfdFoKtFf2zjqtsB4f4uSa+/Mzk9xVzqKtAd1tOi2QW6RSuDMJnKxHdU
JWyPkREO7zi/LG4Lmq3y9d4L/5tk5Y5v9XmKflC/NFu86/J0z3p5I/zSzDAosxCraMmsrn2Uwb1G
C50yqEXs+EpHFW3uktf607DCoITAD9Bqpw6yLh92iOHGReOVwSwy7zJZpgCs6TQ7b5iNLUMKoS7L
SwJDFLz9jvZgzsqgNOCoI4GnYhnNBL5yDvqQuPv4SGws21KRIKUkZ1FJO2+Hois8y9i0oX/T1gem
UA/U5XNrR5ZlaxTYvNR1kLlZEIy3o0COEmJu2zpwB0zKYqU23vVztuf3DYuOf2e1KSmO09ICuUK7
e10fLzzphECCh6CDfjb/SIC4zz8N6A7irVFEZV4h4cP1/T0XmVLQ8U3qRpxcOevyUE5pm3xSZ82o
TyOYOXmyk7hV6LQ2In9CA2jS/yuy2vgKCKBKL1TbcvOgpxnaDUaPA89hTmPjs2rmvFoESBL3mcd8
imivPTaae2qtBjBRNyMNeY3LUWvftBZve2RA0lIcXJV05b2ttHOFiiwaugjziQa4Z+qLMlXiy+To
KFLnk6pWx8qVZgWRpcxnH8GbNgcHiAiU/KlWcnKuvdUVZZAoSG0edCni+mJagyTEhrLrIePFTXGY
ZAQGIlxUhmupa/FHWRZOhboaTjW+oQkreqdxN/WHEnHr/GMUAdEqfTkmKMimqj7Kc9Ij03CIvNAs
r2WTO/Y/Za1PPawxd6qfUtgi5sdiGArQ0jR6nX9SC4+qwEGwtzjBw0jCX8y2xX9PuKENXiQ0VCrw
pbTfRknvSd+b7Sw/13ytZ3OKRPTdbez6RzjMgqJ01iSK31I2by56pQ4/J0q79dHyetv0x6GVGGMm
poK/BO7yyYszYTOJjndV5a1vRNy9F4Ra9W8RUu8wwuykRlH9aFhTp/+CRkzUskoVyyQhc+dz38+e
hUB3C4YFdT/EVZIyGj65GARVaDPYolXPSHflxfPc8WZHXTYskP6u5rE5G6HaKOg4honzdRy42/3B
NsT8AvazcVgpTc0PoDkn7UdjUMX1JbZeP2cjKXXIQdKsT2mXu863SS/7j7maS+PaZa2Ynz01Fvml
q6D5nKrc4aYE2dHCnfbHpku7pxRvq+46arVEvxztcMAAuBfzOqiBExS+QS43nPt61n8Nhj1HX18d
URYxAsqqS4vqrotvsm3R71VqLoa0ZBvPUj3VUdXsKUtuBEnGAUu6oL2p669iitcXfZlJSAaYLMCI
TjgBxXHqIQv51EjqPWTpRgija8kLGVYfoJL1owfCyaBbmdUEUNWaoxo34RcdRs4Oh9ZYUr9VBKMq
R1mHBJEO5hotb9ahPca2gl2G3XjYcdCb+gG8XPuYA6zt/oroyM3vyWSL+TrVeG8cqtRDUt+XZe9a
T7WRWtnzNLlpc/BqGspBy23YIert6N8Kq9XFu24aJkQp24iamI1GNVYamCT8m0Qyr/y+UYz0s9XN
avyeHW90z+k82/1TmwDY9BEeh4iqKt1U+AgFuEi1wFEonh7vn+X1uFoBqhEwlj2MlxaFxNu7Arlb
zA7MCfC5Wet+GAE/J1twaQlaANEVpHMXGjr4IzU2oLFZiv3r8Q+406/hkgf3iPwDmF7IvOpqZ1kQ
IyZ0qKoAWQfbOo6zV78PhZIu4sBhJA49zqvqYdJr661rK+n8pi+xnzgactI1v8oKmoOOq7QGj++o
TA+20oX9qTBTYR9m3WriSx+2yc++Gef3BXDzPYPTjUvQRkSOYquGCimAmtsFzNXGnQZJtj+COcI9
RGLRYNiY07RvyXatnVxlI6emWbMsGdhUxl3lKlnvwBSs3Coonbn1LXb1sZ7wf6F1Y87zGw7Sh8ef
Z3msrPcHGR7YZyBeFK2W6f+R5PI6iKukz4gvOJw+60ZfwlUU3dma8+aq9YkaTNnsgozr7J2duREC
sC9CcgXQDu3jddtIkTby06j0MlXqjXnbxscm7Pb4MptxDbIMrTZasfeIsdIYVYSh6sCoSnlQxGSe
5rLFh0dNR//xUm5NCD1iCvMmRAP0AG+XUvRmRP2foSLsyRvfSEPtUmam3PliGxuStyDCJSgNGRTk
VvWiESqupqVWHfRx+AxBo/yOdPm/RhblT+aYRcfXTgpyDMUDnW/EE3tdsnDTOs3yyRG859v8KQer
+jzqYs+p/n5OS5eB8jgoJhpsa+ZKE5kA81BdCUp8Yf722tQDQmPn9TstNEP1YIRe//PxvO7j4nK6
OGZwHyl9reuaErtDicFGj9xp0Yyn3mz64Vq2sjBPEjvLyAcv4DTXynEIkZZwjf6QKX0Yfn78M+7P
O2V65syzBFgUKta3e6ZV9UmNEB4NZJkOT1WuouWsDvqBWhwxoCqSH3FoTzsnb2u1PWpBXPMUjtF7
uB008nQZRr3WQR4Z0iloUrUHp+alGPDYchiiKwjSes/X9XcGcRtpFrb8Qpl3qFdzH92O2gBj6jNI
NAE3aax89JIedU4EKfr+A0QiGX2uvDmegKCV1KhgJKs4Gmi9onbQW8Bk4lpg9jNVhqL+CfDZS78n
egtguS1MM/ow9J3tXnhOmj/VsIsSWDsUhb8kplS8o4U/2/hOCaek3anP3B95tg/8NYdzRjqzliEJ
UUGfZZUhYWPp7ZM95POHkurFzhm8j9FLqQl0PeAodsrvavkfMbqDoi3Kue+DhqfXIjw8Ld7NDhYs
qjCSb1Yx5ucIoac3fexkr2+jMjiPQBSBqa4hxXD72TBz6PpREX0wA4S/4NqQ+baDhtTjc7CxkHRP
gUQAX+HNub6G5kShVRQzip0rZmCMWvFNrXtzJx+8vwyWUrpB8ETlCwDx6rS5oxfhHmKxkGU6fTVs
OT7zOtSvBpYpp/9hQot3+G+4DHWO22WLiRWDLsw+kPBNkTWAcNYYuX7+H0ahBLmUPuHRrkuRAkW7
uMAHKSANlceoNjBbAQa7s/82Pw5YSnC8YL+p19zORWfz6Wlcy2BoKQGl2iQuE/L+Px7PZevjLE06
l5sNgNEd7KHV2jTuXBnMRSteOqkn3NlOBXrMUnYKKPdDUW6C0UY/EPwfrMzbCYV95eD2MhD8e618
Kkw3+ycU+GbEtO92buvNoUAHIza7dBrXTt2wSyPpCXBRPAt+ObSA/dhqqA0sfmCP1+/+K8H5pJT2
e8cBsV19JYBTU1eZySIYhDLHpFS576FRcno8yv3d8f+QXwDKSYjvRAkifQzT0UOWqO/1fj4WNFbw
NMEZ/CWJ+LS8kxpzz1j9/pIko4ZRvXRwF6jz6r4Cbw/pIGdMVwj7w4SHIYLkjeKHoZ4FtmEnZ8Wt
9o7WxkRBTaEY5ID9W4r9t3tEIk+CX2M6BKrRAWeM1eGQm67xErt28zasdG8nAm5sFJ7DKHJTClVV
7r3b8WxngtAh3SFQehgsvZ0YZy+sonPaSu/VtxYvb97dPPgp3xMRb4fKUB2BaFWMgXD16gqHYXyC
QbqH/dlaQKgaWLgbaAWp6yqlZUr4D4i5B03V2ciz2pml+FWvJ1OQ6E7/pZhz/fUYi4X7RiUTut0C
a1oW+Y+bspS0e+20GQMX6V4/hE2JaE2Wm9n/8LEA33Cs0XlicquPNZpVaou0GzGCrtogi2z9UhpW
/gbFoGYn+G4sI1kTZRIT4DA7ZPUitCcaHmHtqYGoNesaTxjcxcKtDwnB8SyNst8Zb2MfUgciNGJO
AeJ73cDrrUq1W4Q+A7Uq9f+mpgNNV4VW+YYHgLVzH2/NDYms377uPGXWCEUsL6OGXaEFY1MpJ7ds
BwJKXryvMOx5arCJ2gle94GEBgAVLowVYPXpa7BPHuddoxS0zfTMtd4hilseNfKN7yX+Mbh/qPbH
fEI/6HHEvI/LSzPUoVO0oD6JZLd7shrBvtklcZmkWz1pqYrCfliV51ePwgN+gb2SR5Mrrho20F/S
OSvMITCbuUWqGk/R9oBgSCNffc2ABkEBjDEAhFCMvZ1OZ4dzXrQc69bo4YBpdvhhMR7baYjd70Iq
nsgXLswGBlq3rfE5NdMi78egdslpeMGbxzBzZnyeTP3VG56S528VfRUhiDv7F2pSGgZr4xh0wNd9
WJGljzlLfnDsuP4f1g6Mh0v4XfTg193cvKICPXbqGMywy30cTzO0IJy963Jr7ahA8BwBCObignD7
hUqharOYnDFguyuBlg6aryRyvNhY4+0cqK2hYOtDZyf3oEC92nWDa+WmUzdzUDsuXV8yj7j3IW8M
2UWCf/z1eI9vjIb8IlLwPLa0xRTodmKePloZy6VSq/KQGpvwFBb4oZwVwPU7E7s/tECzgTHwoVCu
RVf/dihRZ40YskEN2jbyjnpB4RF1q2pnlI0JAVzmDHFP8rJag286xKLHOplVII4lttKIa53NIpwv
RqbsyTveTYheLu+DpZLDa+GOhq4bkELiVHUClzL13+OYdMd6SLKPj7/Q/SiwQAitoIq58Ln2b5ct
GswsrlsUMlv8oS/U/ednt6thHz4e5m7dDLyhCKXQmRfw9zqpxkXBzbERoZSw4FmKxOsOKMTPJ9Wa
9jbC3RVFO8Th5U0jnL+BkrqdUW8UYystTwZ9KsLPtsz6Y4dB9mVS8+4sRLUHpr+fGkcXeVGa7+Ce
0Iy5HQ9uP/ITuTYENJiVqzHpGCb1dXweNfHr8SJuzYz3CM+SRVebc3U70tRAA8RzYAjSjmYlLS3a
hMlYnWuMRb+ZuDKfHo/3u1JwUwBiAV2SJbDSvCMpqd8O6Cx+yw7F3iDs4ugQwwZ/4xQI1fVVWL11
wXr9yPrJeoOmnQerWvcudEJxKQQyF6S6U/iTUZpvDXXaO4V3WQGrjJcdipYa39pyVoWpOHH6qjeU
Mcgx0vZn05iPY9VV7+K6GA4timufnKzbY+feU6eohHGD4sNABIC9uToqY40zL2QwPeipzXsfw7Sf
is+5ATX3U1VBgfoRubOZn0FWm7gjRNWEwkvXuOLNgBcaHM2ws0If3hpJtdea2nsPMTrzAN7KnOlm
F+GI0VYdhf90lFuxWpBFrvxrK5GVZ2dVHVWo9EVatId4EIl37ZLMbU69gwTA2x7PD+/bFFZ1eiQH
xoeM516u/I2/TBv7ScNpO6LwE0d+laJTIo8N1akQT3Thtq8tCbA64DXA5y0n4Y5CRY29kKQzRuAi
AYojxKTzHkqa9PtolKnYCSr324DBQIJD2OK1zrPldnuGuSOMbHYWrWvP/svo3Cb62LSDWR71yDLK
S2taIX47VjbtEXWWp+TtweAlRiBb9PfoUqxVcBur9KJ0is0gbV3TN7xMXHO9BcrW9+2z6NHAPFhN
LU5VZocfHx/K+4DNRMHZ8rSG08XUbyeNEHAxumZtBBWSIQdYs/KpsKtph/h4H2oYBU0xDwz9b17L
7Sh6PY+5HiZmEEf6lPpeZWftZyqetcdo8NSRrimGcSeF3PiewLYA/S5uQkxv+VF/vAXxQk69aWBQ
noI4Ts82ml80G5XSPNT6qHSHHDGbCNQe8efp8arez5fojcEQpSXgnizs7dA1YJbZGkwzAK9lG8e2
SquJDie+AifcdYvQN9uoea0DKPkX7fQFULVEE3P9KT23B5gBDRxck+diEGkyDJz+p7Rw95Qp7zfs
0lXnPcNL2wSlv4rkhjUmbUM3A4VN6R0w4XmP+ciXYUbD35TxF6Fk/aGS5s4uut+rlNkX9QcSQJ5x
5ir9WyQ8htQA9zLZQD1SgXiB7BPxWoAhBRHwAosm5iIStObzZwX5+UTpJBgcVxzGGjPXzowsv0aq
9Ph4m9zz93lFkcYs3qVLUruGuQtTB/1Wt25QYMjb/NdNvA8OGZArICv0up0L4OcwPGM2nTjHsI0M
nG1i2hFosliFdRnTqK+fbSPU2+9WT5XlWhohmSpRXFQ50ip4NuOT3pbZHvVgCQu3EWup7BAvqSAB
Y153z8bUi/OiKb0AnJcYg0wdLLgVsEOzYz7YWvKmdGutPVSzYSPAoNQiPYm+jL48Xr/7DUHERBgV
BaKFr7n+VAMCRw6UrjBI1ar/GmU1Gn4wUj4/HuUeIr8gEwFB0kNmy3NZ355mzR3CBaIdBsjKcqiA
jrXZwbJyMSJXSDn0in8EgriZtcA/BjycjQ9ub6DeM4Hwkk9K38on3KOVvcrQxvRdyr029yPgPLgS
t7+rKvD9mJF3CDAqBZHAm9mr/aEphleDdRYOxiJtABJ5KZevjnuHo3lUOzpfVaeSpo2ivyi4n18e
r/Nd0OQMwFtakBaUZqgw3E4nGvIKq5KawgKt4PcebsnXGgLzO80pujdKLbs9U4a7KMaASH+BrKIT
xHtiNS3yXGXGq3sKzKH3nuMOT58LqlV1hUVSh9p15ZTZf2Y7T+gAsbl24szd16OlDmSdG5/vtzD6
bqeLonAWKhX4ijYbSb9LurJotHjZnsHYxrJyE5HXLlIwCNWursGqLDK6qzn1vC6elXOum6Hw9VRW
z+jNxcbZMuJx7364hzMjUYpQFy323928dR0WvdCqoyOlBuOQjhJL9LTJTqWMvRdXGx3Nd90++i8v
Y2RgJJi7I7DI2vUNt0u/xfTjw+PjrbWx1gvzCxwSOG78dldrkIk6dgoyzcCwBRwES8ZPYWzV18ej
LPvlJigyaTRZF6QxMdhdqyWOioSHKUotEKHIrl2N+EebhF6AjbO3s3k2ti5F9YW1AiqXO2R19MNy
FgWdei0YRlUeEzt1EFOxkKRWxuJglo5xDDV1et/a0R5BfmuSoARhg8LuYOhVwpjagxF5bYvEHLJK
z8B+p/cLC+2f0h7ka+97CFE8FklnALssijG3J6ToJgHCV9OCFgzrFfyAc9XzMt8hgG7sDTrrdIko
Py9E9lVWoSCZ0vCM4XykdX1JWv1vS4TGzgbc+F7sOuLMUn+hQbf6XomInCpReOxFttRPkdDrNyBb
wb4ZnS38KdOdTzmOQacyEuNOWN0cmhR40QBYjApWex/bmUIJjUhfAF75h7pA0t3OCu3L3Nvym4o7
EuZGXghy2N5TPtyIPPg/LZoxIK+ogC+/7I8EPGytLhnCWQvK0JTPES7sZ9l1yQ9EEscDBqnNTsK/
sTV5xi8Oh5Cx6Wqt4jkgME1bdOtR5ne0l0Jp+qM6N2nlZxKs4OOzvrVrlio4O4aOJHIRt3Nrukil
9IqbSIRpyTEtsvhcxWQ/j0f5rQizCinU6wzqq/ADueVXUxJTaANlNvXADqs3IyIqea08GbHyVlWj
L4VinVTp/NsY5oc+9v7SWtfHIOPUWwb01lJ3DrG9h0/cmjc4MOqIdCp5Va1/kDbijlamOh2brjzY
XZi9KaDyXh/Pe+tLoiZDYYSXOGW+VSqg1GnczzWmkUlaFJ/6LMqCKE2s09zOe/CWrU26UPFAzbPQ
dy5sqtr0TeowlAqL/28qVDIw4tn+EsZh+pSFXvfapyGdPGA8JJPET0LO6jjmoaKas5uZgSj64j0F
+uzooUB4qBQ1PKt247w+iC7FLcpa6IxCP1/Fay1ttQhrOz1oATk/5SAKj4lqvlqAhlkBEAGlRMOQ
t+/qg7V2PydwHijUOIpA2VRLj7OOLjKaTnsi1xs7EHF6cOoqf5bzfnvyat0IoZnhrROLsvk4OFF0
rd2h2oma2nK5rE4eTQ0QXcRM3md3nQ3ZDGYeqUYQzZ13oR8RQp4sw/dTMcnSBy7YtcjfGLGvVPA3
MtmHp0HHh+PxQdjYnRwA8gluXKLXWtVubqmZVhXamvnIU4hKqQhx0aRo68+Dl/uame7JsW8tL4q4
JjEHzfK7btg4Ga1WITEKKjCcjlbq6oey7ubz43ktye16dcGqLEVu3m536uvSaevU0CMzsKzhl43p
bDNZz/QkXrjuP7nJ9PJ4uN/v0dV4v1EcPGQAO/OYu900TlHoxhTVFlgE5CovCE7J5In30zwcO4oZ
8TGfU7TmnTGrn3i5RepliPDtw2C1rct/rDgt7CfF7duXOpKW+QnAXeIew1EmygHLXMO9OMrgvO/g
PC1ZbDLiNlHauR50iprrP2WeIlREstwnz2JKMg/PRcP7bNnzVB/qOCdzEl5LqAlnXc0uUyws6AGK
dIsrvH/Z+VDXE/ndaCYT/xshFYU4H87VMR6F+b3GXdo9jbrauUejVUxgkzCaYMMiPu4e9ZangZ8q
qMT6phPraGyNTviVL9/9oxX5GB2zpkjjkxGmqDOS2KKmNdTUrc45iJvcn8Ks+OQ6of5rogY9HKRu
TsVxxKCGp4MaKt/tGnrqe0utI/25igsR6JFTl4e+Mduv8RSG9cGI1d710ew18mvDO+VHrahUJOyu
MGN/Ik7Cf9KU7FeuSplh7Dvq/8gQztgBxlDrEbgG1FeLwst+RrkHy7PRi0I9YsHWOzvHbWPz22D8
F7YnLZG7uhY9W6xtCuSMOwmytKwdgD+DPR8f78atURZOCmtMTfQuGaxKqvvewOaPFN3y1QlatGJO
ezoxW6NwU5N58WbnYbIKyRL4hDMDJQpa0cdHQ47OaQzlnrfB1ijgDnlUkV0uIiq3B2vgZvFcJWQu
lio/z2o2fC9kFp0er9hv3ff1+V3YIzga8lnu4sVIebHFY4jaZmkirzwtzbHnilcKhWuETPQjnmcA
Y4Qdk8rOPSqWxxSvw18YaArjqKVOLr44td7/UqnRpHu/buOugB9J1Fz6uCogndtFiKcKSFUIbtVG
m/ZbabXaxylVHAe1EcvAzzQVqr8IFf09tUN2pic3BbQa9h76W58CCThw9Iuu2B2FuLMLchnEbgO9
LbR3kO/jn2gNWDtdko3UjN4kinZoRVC4WKO4Z9dUKJmQABJ2/pnSMLpIzv4h72W/s6wb80FAhYoT
3JAFFbfKXCAdADBpQj2IxwFCmlW6h0JxxM5NtDWKy0nknEDu4bDcfjtpWVlJwNWDpNfAERZw34aK
cPV4A2/cd8Ba//8o9+C+AeXfdtCDohrkc50V9icYZrpfDMn8RmtE/TmX1d6jc3NqJtQr8iWPDGL1
RumjbC5iUTC1yu19RXjjtSkda2cBNzYEQFCgYkvGQNFjFWciJe5MvRqNIA0t/Ygp/HdVnYxjUmXx
ziIux2gVBFCbpCDg2LzU2X23nwqXttRuAa7BFgeMqTS5PZ26yc3EWYoye283yqcynts3aRua3x5/
v42lZGhmx45nj6x3iYFzOvI6FsYNPKBPOSH8hF3CXkHyniq3FAeYHEIdZGDUJG9n2ChTOlZebgZ5
1H4ILe0/WbgKNLn+7CrW316SHFPlm9Mo7wiGn2baoSjZ6C8uaBGfJOtIA7byo374mIjppWvt+aDN
e+d/ayW4IEFDoFSwsPpuf6JBK8TRJ1aCdhbexNPsnqMUP7XH671VQKSezz9lLYJZzOJ2GHJG2k9e
bwYhdHrAAmbVoF8sZ/N9MmAMfUbWM+rfFvZQ5s/6nFE71XSEbM4mvUaNZChz9h5uWxPn+QQRgkgP
RH1J1f+oZoCtRyYZFmdQ9Bg/4+JRnNTU3RMD2hxlkZ+kiog/4BpuMlKJ6pifGTTW2J0rXZrnRDbt
/7CdKeQDhkTkknfvEq7+mEsyD1OMaoRJeTaXp0a1y4uNufvOeb2PDJA5FoQ9UB3ms37qDrKhh1TV
ZmD2anSWLrxaL9G6c111r1+2ZSigJZRCaVWsGU0TMvm5ISpuYDWyINW3yfDdiXe5MFszAp0DVovq
9kLSvF03KfM+UQxinWGZKSodKRWZKLM88tew2nmzbI0FkZAWAZgZjdrP7ViQTMGf2+w3lLyjt2Nj
iIM5uEowtZW3c9rubyfyRPI3l06kSZl8ddj6HtX+UbGsoBrwX7cis3pfml15AaDk/p2AovYb2ak7
e/B35eE2nDMqNAzUkKgZ0Em+nWBSdKXmCNUideRl9n6mRP9vmnhlbR+ruMaFvOHhEPM+0+sXHZGG
+RTmrfg+ABOWh0nosvVVnHNeQtQhUlDew4AiAOYOsBTlwmjmEdXXZ6uu+g+hF1d/pS3SEYfeNPP5
kMESmn2j8KKXtqqSFyu2tC8UUdvW10Uafq57vD19XZGpctmJbMtirqeNjwLfFT7I0speTRtpisQS
nh3A+w59+rjGtSXuH7KQiGJ2Gg+y1P4oZGpc8xA7HzwrsMYYk6R4i3FedXz8c+7jDb+CDGG53IAN
r9M5Be9Luy9HG3eaNjriT+rALJvcnXfV1gYjZ4RyQONc89ZlTL3HMSRrdTswE2X8MQ66OOCMUVxD
kSTBDLXYl7L2dhieG1Oju0ZjGEoA8I91p0Jqem9YfYJckoh+aNiAvLSytL8/Xr+NK5tgDbEYvOOS
pK6hiJaQpjsLGQZlFFntD9VRdGj2HvLzqZ872ALMo0TALooSV79wZZtR0OYY3vqI4uZCHJpCzxLf
i+gxf8ZGvfrgVo2ePTlpmA+Q8m0rDZJkLqMg7cvc8ZFfLIydLbkRabgCqIrAQ+XKWaMQxnEo+S9y
kCwcqiPSc3iSdHCUKnQ0Xn8lsFyL1dbSjrtrCcxzOWecQodsO7fPTeiJo1JUyiWr+25nqI3PD06d
SQG8J06trcQamUusECZmBeoL9ZmW5m7l7KVsW6NQUVrqc8yHtOD2NHeq9PRoLN1AmS2QMAaeL1Kf
w50AvTEKlStuSx5E9Kp+Fyv/uK/1QuR1Fy/4KRpV585Oxgu4rT1W3NYodE10COx0imhk3s5lqj0z
SRNQS6Xb42uLTOm1rsY9C4j7LH6BW3JT81m4Rtd+j5OZUdzl4FJmLyikqtkXM56ujjFDJouTYxLa
J/rU/z0+pktQXQVdkFH0acARInSwhsTXjo2cvJdZgUNk53gq8UvGWf7utqWGrkTMZ3s84MZakh+A
7YG3A01iTZmUsgCflEolQC09OdSmkR4TYRc7J/d+FCRrF/QA1HkwE2ucGYQSEN397AQGEiVnL+oL
qLMUzl47F+gRFtUNshCaF+sv1lrC6UiuvSCiePoSVqN+TiBNvH4U6JgkTgvjDnra6l6UrRz1KaTe
5yz1yR784192RnP01XOBJ8uXAXAB2HcNCkxSNM0ECJQAOED0MvbOeM7nLPvyP4yCLfwCqlxmtIoK
Q2tN6D2lYdCJvr7OLrZCMQ/VV7d26LoQ2Sgc8yAjlb89r2QEUY2MdhjMUKv9cQa3PETlns3I/dEB
YwBtGhAJLDR4K7ej2FPXeU3veBAtEzMJ1KE1PtRRZDxPoGu0szl53qdXrx6ohuWBT5WJd/DqFYxk
BlZqVGIDcGvuU6hm8mg3xt6uvr/1AKjQGoNJAEpUXaOnsIjqZZIXYRDPlULKOKVnOdVZMOjpnsvk
xjEly+IJBIN6YQ2uuw+e0VSumYVBiL3bL9qNybu6atyd9vfmKDSJoamxs3nc3X4oL/SqeXCaEJHC
psP5Im6uKnJFnx9/nM1lo1a21K1pca87fakb4wpaMwpOduFJ1aP4bCVz/jws9dfXDwWAAPTdcpQI
C7cTinWvqIyuC/kkjThounQPZehgrdzle1CFrbUjLPBw/F0EXJeWrE4MXa3SXCvxrH/nzkNynvVk
T0tla+3oeVEq5yTx/9U+yBqtiweFXDEOnfoaVR53T2xjVDaU/dPjtduaELEBgAKpFrq2q80gLV2B
JDuFQYY4HwD2xDo7uexfH7Mx6+G6XujmODCsIpAaYcnoJgY9yXjOvmbl+AV0s76TYm8FIOSrltuH
ZeO1crsNpGIWSd4kYdDUhnKhT5e906o48ROpFp8cdS6vr186Ci/cYOxv+oXL0v6RbMWIDtYCcF7Q
/R9n57Fkt7F06ydCBLyZYps2YNOJFElNECKlA+8KHk//f9V3cAlsxEa0JMU5AyqUuwpZWVmZK9ey
0+qPwYmNF8LEkUrP3gdivgdkKTPmEli6tmKD5R1SVFCfKWdMlwXFnmfTXLzP99ey53EOvRma5bBF
AthaW0HDm75kO4bPxqAl5wiF65fIhASzQXj2et/U7oKgQZFN49eG9dqUKSqYcD1MAQzX/64qMQcJ
uKajfdtd0W9mNkFBIFOVFt1CUKg6/UVNrA9K5cUPtYKU9P0F7fkdB0g2AslL8PH1giIthPao1cPn
vu2+DoaTPkTKNPqiGroLZKy5f9/c3sKgDOUQ0RSEBWPjEPOMhopVmNzmmel8afus+VYx45OfQxSx
DpYmN2mdDksZVYvkm2lhFYTDemkdhGuMmQ1RsDiWuMxUNH+1Vh/+LNKpNOUKeZhOgwMN5/017vgI
xFgMVBLSgaNsEX3DuDB+NAwwV8I2eCkJXh+7yTF+vdkKVXTuDJC1jFxvEa+W0hW5BiL6OY4XdNEo
SFySrtLfvhZZLGN2WPIDU3tc7+HYiJDKDGvR4KmSwWh8iRo1OQB67uwY4BMH1CBSPpQ2jbUVZ4pq
t0Wy5zlc0gHZ00m92MLp3n52kc8BoUiMgD9hS/5ozXWTVdQGnmFCnAI3Rg4jhNn0gHVlby10iYBZ
MlrB35sdS5Y0SjqtcZ6LxRz8anTDS2cdorpvzxFkb7wjOLBsmLp9E3nQPdoa0tig9Rf0GMvKe6E/
617yuFPffMny32fGGnQQmSrfaf1xUHjJc0WtkUV1JuOstlB2cPtXB9u2tyAmZYmsMFpwC27S4bbW
rdwzsILKruvHsKGcvAHl0Aqx6gOfvo0LLEUmdRycV8LD9YKUSRl1Pcan59791mfK8xA3/0RO/1LM
nKRibg9KdLtLk+RndCip02y9W+kQIlkmlhaXqn6a3HH4w210611udM75flA4MiWd87dbvdbgFcsy
eZAUdf4y6SPC64VbPrR5nBys6vbiwLmRX2FkAsDdDbJfa5qlKDLHhuXf+mQ54h94p79Hrdv6gIn+
ub+s2zMlbYHwkFPQXPKb+FDYueMJWbtLFK/xQRSJS98uR3F7Z/PoE8ksAjQOyevGBft+8hTPnJzn
iiH45QRfsHUaxqnSz1Qx3YNTtWeMmEyWQEaJ3tYmZ4FQ2E3byHaeo2jKfQVwk5/nyy+Uqo03hz36
yDg83wl/p7ax9gn4lD0xxrr7PFOSPqm5M1wFveuDQ7XziUAJy52jAMUrfRMlRIN0URMv7jOofe80
w+V2VkT175v9gIYUl5EkfOBRu/EDLvsxyXVqAZroFL+ruuIxr/Qj5YPXmfB14sCrTzKC07WhirtN
+EeUy5URcbJnVKIX8VyOQ/pZAGH/MiKSZ/uNPsOE4zl9+l7JOFnnbMmn+FRDoM+YsNHYOoeu4F/R
coS9v5vjUusn4YRL69tjpzvPeGD9SfP6Zfk7Iu6Gv3LI7pTOVxNDqUIf7cY4+R5XQmtPIMuhm7q/
i9K17i1vk4NBiSSJvFye0OTixfM0tNUlMabhaZzt5VNWhF8ZsJsoyyfZh7ZN8p/3ze94PiNJFJJl
ZRRM8iZGmaUb9qbVotjsMb4nmjq9xhByB1Fu/3q7Jdl4A+fG8B5v3rXnD25ozLF8uKkmKpnuoCoX
qtYOlVHGuu+b2nF/EjEai1ANAEPZ5kmhm3ammpTKsxIV0SVEPOyBPXgzzSvlCBDy8BjI/QNbt15Q
KPRFqctEeTZqMV/dvmZOrYl+mJ16RMa4tx7uKqqtNp1tMtm1pcEoiryYbeWZaqt7HuDQsEAMMXx/
sG97zsCHkWyoDB5S4F3boSMT110VR4HjVNV5KdryT8eNqsdlccaH+59oB22By9GT5LFLwkzpf23L
aJSFmqyALAZGRGLvZ2FUX+daR0w1Z17bdmLVt8vys1J2DzBqfo2n+ag2sv8bWCeNKA4Az8j1byDj
aIQGtuXZyO32f1bYNT/6WV3OLsyw1zy0PV8L2/AhK4RzHl1dfHL7TjulRPCD9/9rz3MTBWhWypkV
ig3yWl3/EqezUhUq+yZYIP7ITyacAN5XxjfT+DpPamr+reZT+LM2Z2V56toIbpCaDAfpSS0tlfBM
UghxFZLCOiyd85ArX9pkVqCVjZnAOS+MjmjPgDOVr4zFeN0HlGub5I/R7pX+bHcmI+JZo1bNKe8K
p7V8Z3aaHgCwUJ9r4Ab6e0bsiaVqmIiL5SVe/n006+lrKgyRnjoXIQVf66awORthgja0zTPWuCqT
+tqYsp3lSe3FpHxh2pU6gN8ojVjeIagaF1+Soi6Hj/W4RJ/KoYusZ60I7fg0F6X3JU7zSTuFepR5
gYHuVv1nPs9qeQLKpIx+bsReXfgtj87sq8U0U/kwkDNUZx4uMXopYVZ3p7CKPXCo2jT218rtSuXF
GJ08f3Dr1s6eZ8fqJn+yCk3zLUXnVWC6PYq5kC0Ysz/SO3EeGaboItenBij+SVWt8K60DjuPtEqb
Qn7dpE1pearcgm5prpbt/NGZ86z5pIuqLP9UJjEZEDp0zvwrM9Mov+SaLrQPE4NPjp+CpK+185w6
YXkB4hFXvhslzvTQWgXalGe7jiwzgH+ryF/cxEvqc6QvFg/Zxc61Iy7+nRCDTDqFfRITivvbDCgq
C0QnQi18lrLGAcIzEVCFqD/Ifl79eOPnYE0Zz6KCB+HmljCAwVYlj9taAR+oa4Gem93XNNbGUxJK
iDdoieEJmkrtUzIv3oelVvsviEFmH+/Hnr21ovgNhFBeenCzrg9bPRkNooFe+OxAyXbSKItfUr0Z
D4LpnhVe62CRIcOXLNNrK6bW2NricbPaaez+ERVhTJu2qQ4aMjshW0KQqAcA76BErq+tGHoJibKe
RUERhgwWeJX+h+xuv8RapB7NLe2sCNQGPRJ6zg5wsU24LDtRLEuoKM+hSog+6eHwBZ0GcSRn+JoD
b5wEwDW0HbyngYhsKapSp8tm18BOMiwv8NKcFDtK/bSM3xEdn9rJe0xV98yL5900Ju9nI3pqXQQl
2z76kNv5WQBj6bT5AULfa1kUf3V5c0V07JIVDEFESnWa1elstXPlJ4Z5cK3tvGaBa8qpJ0AN7NDm
poamNpsg1I4C4Jrfe0K+TxVZORuteCkM/r+y3z4VyIGVjXqqeNSOt/jNgsku9MRFFBhW3Plmoc1P
ZFrDQUFg76rEgLyoLflw3jb+vCaxp3Aqo0B1UasJi/QhznOGx8AKWvZ7OxxGZGXcn6ItUTa0P469
c3BF7jkfe8oFSVkCdPZmZ/M6MooknqOAGRPtn0TLes1vBFCuN8cGMLCyiUE5FMzd5tRSH0dqbeED
xnDUnNNMaOhBREdcnruL4RjxsIGX6qZVMg/KqC1VGAX5aEbUpSrGTnwdvdvz/dXcuiMVHP6CVFaO
/m2hVhWE8vagmkmgNoOdX6i/lAihLhlMgJHeO+nHfPTiz0YJucnBPt7GJdhMGP6HY5/KGPWddVwC
UJozGF9lgW4ZT6QI2QMUnw656xH9223lQ05RSwgR8Nzbeg5KAZ3qAuwKEm7/4VSrmih8s3GSj442
zUhzDowZHZzyPZt4CQcdTC7p8sZJllBtraWJyqDmM36ac00kp97soK1q8t76IF+an+5/yFuH4Qu+
knfB2ULxbxN6ndQ1gBeX0GGYWv8jtBv1KdPK/IjP+farUS7gPU8rnFMGP9T6q5Hbad2Q2CWEaKOH
9PJg82z2podKrd9eCGHSkRljKZHDUdvm3mWaGdpcYwqRnLB6mrUknB7GLisOjsDOkoBcwMxLIVOV
na/1ktJSZIAWdC6taFZ8w6qTS6XlPZgz/Qi2cPuRaEOBYQKzT2kRHtu1KaYrFG2BUjwYmJH7SdXF
e3BBZBzRIdxUDCgbgeoicgBhpUm9OVo1/LhgVecx0JQFaUAH2jDjpYn1MfNLK6p+MLgXpy9LUxTD
Qz+KECGguhRH2go3i5X4TXInSj9SN2YrO5dayL8tTCYEOVLWGrNynQblG5P5b8bvSXA1JjjhaPpw
Aa131UFNoY64WAM1q8dzP6XzH22/NEG86Mq3+6fs5lyDSJZSerSJICcEpbE2ZXpLo/e5MQRmYUff
RO4NkQ8OCQnq3uqpHcGI/2YBFwmCBtXAHBdsNzc5FZIKVVc2+hAIPa3fI2pb+plaT28lnEDoxCYY
w45J35yPsF5Y6CJmZgtzCAa6iPWjmi/F5wS2sCPe4Z0NdMD0Ep/om8txw7WdBkEYTV2MMTCNlh6I
MnTmQyzyPvLTzu1m6M+ORg7lJ1nliqyMj0WNBzECCB82oXisi1oRvbTYeP2/udaWj8OgTQ+5FUHV
ZWjxj5J33CnR5yG53PeWm8giTfP0deigcodv8XaNU6EOzJ0dWGhyPJq6SP4UCCc9WKI5GkbcN0Xk
JyYTx7bPJnVxOnuOhzHoQxtN+lqtjOKy5Ln6TkuWo0LdzsmG7x7oFakJ8LgtBiZKIo52045BVtnG
33rZmUFPwn9+++4xDILuqER5AXpYuwolFpsyhoLEdKGn6PDFesl72hyd+l2lQB70/e3mYB2k2MPE
mAdjwNpcrk91PJkhhc1IzhI7XXOtw/H7uHRHzIp7ZwC6b0rWckjV2vKUMXEMdVqaTYG6TMtP0GD1
30M0a+MjXL55ctXrtNQOPHHXJCBGSTMONmbL105rfRhLK5+CiDL9Y26owvZLL7X+6uq5yBEQi0jP
/8N+viqlS5YjZ9vyzLVETW0nnQK7HIqftjbPV2oxcIGNUXt0A9xeeJQiAZzymKbWSktj/e2w4jSk
VFPQ6X16ShVitK+IMn7see9+mkpneJ93pTi5qVE9VHV91KreizG0u0ifJR7opl6gWUsxdJRbg2hs
BqS8wuKhK6rsScw/zZ7mpd+6NHsBF+rLwS7f1kvkZC2fFGIEWSXdLr0eCxjBZtx2apqpe0Y4Pm5O
lQEDxakcovB/kRoNiW9GovwYte3wSVNMv6bgUJ7e/Ll5W/IbyGyAWHqbm3FupG4nujxcwml9bYYF
uU0l+TVYYf9439LOZsv0EyU6ndQaKOb6YyexzhiMk0wBKjPzk5KYxo+4aatrISbtfRkOPbM7in4h
1ztCie/EPZfOKfzvZAG84jduVnmpalCFnXhJ1MNlMrr02mehONAf2AnlZKGwoxCFZB9ksz702Iua
S38KmrqrL6VWlR86px8v5HTJwa2/4z2SZ9UFxSELROa2U6ukiJwpZQS8QtjT9FnP28rxwbulL1OR
KeOpDWNR+kY8M79oTOignRSDEalrHtHZPfCg2+9K9JXD9BR1AOJvf0uNVIDmxhGerIqfpdf/2bv2
UztO3wQTAD7FZT80+6/3fen2i65tyj//rQGPLm/hUYEbAmXggNbgEiGDaJIDj739orytqXTQ1wXf
fTNd5bZRgqKwvJydwvmzblrjLzNLm8QP3XD69/6Kdm2BGJUy8Dr+s/FRLRLkNfDEBMiajSfVHKcL
lWvlNMbe2yO8nJqhs2XQEuKW3uSMRuLkZaSzrDzslMc5SfNHWy3K6+S6R76x853orMoCBcSkFF42
Z4K8fp6KeORFk8TZtaXO+JznVXSAa5J7s04VWRBcLPRXCCw3s+nuPLdGrk5j0DlMLuQlo6Hxh1pV
M3+q4goKu0Murf11cXdxCNEz22p/2ErT6WrHFnYjN1MCgcS7amjSAxD2rk8Aw6DmSG2OQ7b2chwB
rQBoZQLRw1c1KNHEjH8NcNko3zxiAgOfpOClt0qxmXrE2lQUqm5sUhsIul70UEcCDWvoFF/uO/lt
OkP1Adp2ZujYNl4SaysFz7O6rLQxaMwB7IzV+YiOZ6cWzWu/6Hkh/Qdz1JtdYC0SLiF/zm9RQitH
o7cZ6w6SMXVf6PCNH9tJd/43qJrySHlpPrC35xXwq3HHkYbyv/ranlPZUIxlwxSEDe19v4b8JfMT
t2/fvo389xmhoW1M8N/mDsYsgHDVyhwYEKk679yWgcVz7jZji7VxSWCz0rLq6f5m7ixOPouAQsLx
z+i6dNbfNpMGNcWVbFADCuFgjMPmewKJw/W+kR2PJy9y4TOjEMKNsikJNGE7U70UamDWGtrCdmx/
0nl+PZmNWx/pPtwmn4xTySllWe3jubeJTUuy0IGMxACy2M6vk51iIXOT5YIqjC0lZJMRvuOxP6WJ
kvyYhXUkfrO32N9/wOY05GWvhWXcD0HbMJnvpErqG4MyfVS0avoPH+93U5uPVw0FGKisGwKyTjre
Xmz4RoYW6f2vt5MJSBgw2TQ86XQBtzs6u86oiXkIMtedTjUe448R6qdFO+enMtb+TvvU89vOPvCa
Pdf83e5mI2nvL6EYxyHQrJQ2o9FkL0g/H0H5d24ZCQgB3IB/whm+2UND4dY3Ywo6JkLcZ5Lc+Bza
Wsj8UhX9q6hD6Peicc9v31Luz1cPpVi2LabGUHvNg0vhyiu6/Puc92VgpkP3MaWbfuWSb0+J3UYf
ad69GSkq8S8MISM9DEUHOcn6vKsu6sMiZ7kK1eKnKBq+u0MtHhP6oQcJ5Cvbxeb+ht1eQg8hzOJD
bvxmtIu0NBPqLalZTA960k3AH0QOw27hueciWrTTUBqIVeRm+5BUpXc13dh7SCPKC8bUdhct8twL
4C6VtLtzruEijkZzX7PYm9/IaDaYW3IMelXr7ajnlOEaMx4hj+5q39WK4qU2KTW4WXP2OiNCajax
zvBH1de84sGOWJz+jOiGDvdap1wWO6u/3HeNvfDB6CFVAWpywKA32YHWFpYmenUI0tqKHhQ3jb/q
C2xQi/CO5iR2XV92zwj9VMG3FP1zoboF/M5j4CyUMK/JVBQVKIcoF75rdcaLaivheEqn+IiFde9k
c8XxdqOnLyeQ1rvOzHhqOnPG63S02+ZiCWSHfGuyFvOgq7VriEKLLBADWdoWrWylVRfdLcbAdSGE
SFHq8wWVsoMwvJP/8N6XzGO8tUkSNk7UMWObzJ45BlViQ9k1mQsZXdtViU/cRHbKFmp7NFa15yZS
D4TPxi7ecGxZAoiNK4t+86h5Xwd1mDlmyfxOIzE6iMO7y3PxRDknAeZpEyHTstDKPg+HoPRK9b2R
jpC0FLpd+OoQIwc/xUctoN2vBrBXTsVKiUZ5xf+Wk9SDrWh5lcrixZKED8O85Jk/9Fl1xCG7tzJw
qjSpGSZFL2rz4ZgZgwJ77HjjglzRfSvTyMV7Y56+Qz1p1tdKaeuDcsKuSfISEn/eajczXfmCmpeS
8HTyYi1+EGNffkka1Q3gPTc+t/SDDk7Arj05SAFWlALxK3vwb3spBpFV8cQLoBDmWW3S+VojJPGk
2KV9Mt3xj/vBa98aA6wADiQ6aXO76LXlRXYMHNUo4HFHy3j52rRKyxiPjd5gu6gH9vY8hUaJfEQB
hKLctfaUaCk1O3E9PiDU/5pfjyU1ijk1/5MZrk0qe8zpb6U8y75MFy+hgyfaLvucae30AYbN6b98
KnA6hBAgSEDo14uZY3tY6pHWiKZ00V9KbKcX23WSH/k4Vt/HLDtqHu9unoSn8tIFi70F+GqhMMeB
OBK045ylVyXsUKtoR7X9875T7IUqGTzkOx6O4W3fJdMrb4zzeAq4O92LXWb1FWLa7hlhK+t039Su
//1/U9v3bpzr1mKVlF/hBUxOdHtqP9L6d2poPjXdIaPx3v3J/vFq4iGPc2zCx+IhqlI3eB/Ucvbj
WNb9xWtRJR1gybjMTDlFfkuJ/PL2NfKGol+NTc60sXYTveyZHEk5Yy5CXZex7aJzOwr93RKDq/Ah
kjySDd17UXHCJKEVjX9ITNYGa6sKlWHh+wHh0ZFwKTn8fjVo+bcubPI/RuZ+Lnk2K5/kbKLwa6V0
//0PS5YMUPS3uIK2Q1SxaylTndO8cNUY0Y2h8FTl5IyUAEZwqY5fCSmbet/mnteCDiC6SIFR6I/W
q1ZKS+kZMpmCfoz0+RRmmf2JBCl9X+Vckwd+u3cUGfMFDeahlMN9tDaWhYU3hSodCxUVji+CM6Kc
VMUZjzK+XTtSbJnAQXa5vQ1oS1KQtwXF7FwD0FqiVtnHgzgIZHsPRoY36e+SUoN92NwCqYiNph6w
4kTz8NFd5uraNwjdIDyTLmetM6qncSnJLws7PCih73w1xhPhcNEB2UESs/lqdaY6C0k83QiAEBwO
zzohuRP5i9IWlzc7CAPTbCLgWC7XLVBFEVFuOHR5ArYh+uYYxVz4uVI4l7TUu4e325IsVdzh6CnB
OL72D2vu0N3REnK8cIkglYvGrLoqubrEz7o2iKOi0E5gAw3JNDg6c1I+aJOARaM7A4xiOjs0heae
QjKonyQLmu73qtn/I/WllgfbzR3zoDS6458cbxCrXEcIQW6bDqo61K4WcdDhDM4eG3j2XqKyyg/y
9V0rFIe4ahFeg91jvZs0lYSydDgJ2IriKev06DSXyRF/+Y4ryplcID/Mz+gIaK6tlE6xlKXop6AS
lv1t1sv2pQWD8E1pSwze94+de48nI7VQmo6E6u04Qma2kVBsD7fvHRjJk860Tl5owfM9JqnQz25j
aW8/5NiTlGBUful3bnzE9aYEGUyeHfTp2xDNx9xe3ulG3hSnHtjIj4G3T+KXRR0XJ+ph3RF31972
ygluWG0kAf+rkuhvia3GeE2jiBkGgbwuPo8V/KDnuEEG9WS33dQcxJWdE0EN/RUmTEkdQov1x6T8
kLozmP8gE94AoWPcKv0JKdClumiZPjdPdZXWH5yk1qLr/U+746zyJUTEpo4PZfPm6BdSu9B2Z5UZ
H6M4d6qTfnBa23orLB2eVs46V9BrIWB7w6ZogtKct1TwiqIOCtXsrlYsGQfVwT0wdQtNxhbq6oQy
vhzloc1eDmYrENHstCCxKPD5S0yFFBxJhI4qWKR3sDTM06UY08I8UQCCCr4MS0WOCXaxnw5ae8Sq
sLfDBFaZ1yMLw/jl+tum82zHVKTUQEAF6PepOlx0pTvSu7q1AveWnGAGzYVs5RZpLoQ1FXnaq8EI
l977XuncR82Bpf++t9wGArC7pGiyuMcbYvsdvbgBd06FNpg9kAWTpxW/mmqe/qptpUPM3kz+uW9v
Z1XMrMr6A5TmiDrLP//tFFYNap30oM1gnqv5f3DvzvN59oz4KLG/TSm49qiuUH5miv4G0pG0OqIa
elkGSZUYL4PdR+/sUomf8jRqPqV5aF3S2NIfDGHVbz5/ACd1SZ3FV5PgjvUKh97RmtIsRVCkYXpx
rIUOPCQs3pe3bqTEZ8JjTrKJ0swWn5MZ1swELEqVvd2kVyCj48tiOEdPMenK63InA51oEskBF2BH
2+kTzRbCU8e+CSzF7s5F7uS+mK0/AGKZVD/KiwPDmt825Sc+w6/7C9wBN2BbEvSTUtAQVzdvdUuk
Zl/PahO4ygjOO5aDIoXriDNTpr1fVl1/NfLKOVOH985WrlVfDLi33v41waWSH9LP4FLeIkaNkULQ
Uistl/KSTL5I1D472UubHgm93R5EmT3JlI23NdXvzcFIHNBjbaF09NV05xsjZt18tqPZ9ZALNef+
nEZ6s3y8v8W3VyIvbPInau7UEG7UbOvMnBSzqRkHo1nyEaxV5fwt5jSrz1NB6/cgjt9aI/1lBpkn
Eska01nrg0FXqCyICq+di+rB6Bb9Y0+ohk2lPKzT79iSdRHIZ5FZl6TXa1tWE3lmlGRV4I5p/Gjb
KVOnZZE/KouuHdz0txEN5BrjOfCj8eKEenhtKiGcjexwFVRq056teuq+LH3efr7/qW7dQxIySsgU
yaFBGrO2oupNGUbMcAaZo4lzWdnKu8hyh8BdEuVzIVrtAEuxY49nM4GFmweJw624XBYv4dzrSR0Y
ojMh+k+MfPaVIULdG5BAlp4ii8nO65sXiTHeD8CHZKK4OfEMjzeFkdk1l4MD4W239M8d8IpLWPft
u6y2wwP/v/10r9QxrFGq5TKssN7UPIt7SsV01RBe+54anXKN5ma63F/U7U1EK0ySjIGatiGc2/iH
XcIL0hmgUtS01U4xDAOfa7hWHspo/uFocR75tVO6FzrOf943fHsGyBx40fLSo47LLPt6dWVk6iHk
K8AQinJY3ns8jL6mjTYPH8DKGm8+BQRobj1mgiSGc3vgJmdMKkbOqdk1URYYcxKfGkrlB8/a2w/2
/8izOAscAmNLjJw3GSgtN16Ccpyi6cxIjpueIDSfvDd7IsOyIBxA1AO84WG53rskHDO0kHo9SKep
eFe48XBqnbj5mCFBeh64Kw/eY7ffCrQDeHqaytCTUB1c21OsKLWRIDKCwlZ0DylVo6xPUyga79Gs
TPvTWz0DrQWOGZAYihFQoqytWQIQdsq5DhzR6qcFSoBrZE3x+y5XlYON3LnFSYVIlcF6cqhvGLPF
2Om5N8ddUA5h/uimOkNUWdz96nTm1WEpTIZz1TnKWYLRPmR9nZSMmhizcbm/5B3PAWEMC7EcpKQK
szkMipfGCn/Sg3zIqnPX5ZnyYsODJQ5Cyu2HhOoKdCkJmaSa2b4yEz1My8bKhgC2IZMmlE4bERS8
8hR3o3ZwJ9yuCfwUxQJqSYzP8B5bf0YgFVrRwxQdGEvknXW1Hi8Z6Yl/f+duX7Iwx8mZUHoZcjBt
4ywIL6X6gAxt0EyV8tcYu9P8oaMc+JC1Y/QVyFuqQLJszUdyHfLXr1NPZtSohzBayEuB2bj16gy7
0RxR1VOwjI320Nb9+MB0cHZpqyz7oMCl+OYjCLEbgYvpdXCe3H1re52TiZYUjwgWzwV0DGl3LdvW
PCfM0RyktjcfDuIeUPUMEHAqeNhu7rmhnKyRKR6DLYVGfNBG59oOSfZWl5dWeH8wR0baxSW+XlBs
FbYAs2QEvJP+p7mN6+tD/ebbDSMSMyhRpISubemWekoDW2diM+haxc3XunBEEZ1SJy6SB22u7H+L
vvKm91HWZeVjVhu5e5Co7OwllH7AgCkNyCfsJnI2VSqyIc/UwKNneO1UxT0Zeqwd1BlvnFFSpEuV
PyoeBm+uzReLOBqMGXpqMNAeeknMiVk4TWnbF1M0yWW2x2h8qzuyFNCsZK8U3umPbg53Eg41Chqm
FqDeEP9Aw8f9VKiZ+76o9Oyv+yd8Zwt5I8tPiMPYN5RzncVDoA5dLegF8ozh3IH8ZFDn4O7e2UK0
vWhiMQuHkNiW4yYxi5AcwbGCrLWnL3GiaqepqpQzioDFxRmN/Hp/VTeRmEYM737SBJuknMf42v3D
Lp69cW6tAFJu27tkRq1RdXNrUP/a4gzp031zt5vI9Q2gg6IQT0WKG2tzntoYXZdqVuCRMaCiKHTE
x5lWan78BzvEQ3q+oDBhuFjbUZMJVk0mroJeS4cPRSLIIuuqPbjGbj8WhTYgBzQqeWsQPtZWwoZJ
17rO7YCD9yTUojsrVh00mquc07T5fn9JO1+KG8YmOeZelmMwa2Nq6DaJWw2WlK9Ozoan5Oha6iW0
/c3RpNGOKVRYKMsSf7latmi2KOxcb7BnJ8gVAEW/CsMp0b+oVRink56y1EGitbONNAKB+lA5oS24
he31Q+xkFvTwgU09+5nmlyN8zevyBztSgad3QjlqVewskE0kqyNi8M/2SVN7ZFC2XbuBXfXjtVPS
/hrmqJmNg3gzokh2s+SIAjRcjIhtYZ6dnVu1Oo+YSjo0PmBoM4YLnDbIcFZVrh7E+b2FAbuTsBTK
19hdOwnUEOUw97YX6CEMOr3S/JE4Sf7Y6vrBQd4xxMIkJR1XJrP/mzwg0URkp8MQBgUjCsGUuIN1
6UQr/jS7SDmS09s1BtKRvwBYgnpcr4rZsryI0SuEjcKuTT8J3f4vpc1Bc4Df/vnmYwaGTlYpuMR4
FG4WNsaRGpOOh0GqW9N5qurqUThAZBVhn+9bukkZecJQMjPkKJ1UW9tED8D8Te00WhjYokq/U9a3
3sG7rl3KZprPbdotD3XkxY/3jcqtWuWL0qjkKoR4nzLJtkm3lLmN3C5GC8XQr5lD/zZJ3SP++NsT
TfyQWiKqxEaBi918sIToNAwWt9hS/FWNyzfg1BCoVsLx56T5dX9Jt96BMVfW56lkM0iw8fk0chul
T4jCkdaEF62xyicKwvWjsaTxAczsdvekKYkOAflIXVmu+7e6vDV4XT+PisWYdbKol5B/OWVkTCbc
99e0Zwi0PTyPbJ5sOawN1ZEZi7DPHSbIzfkxjy3rkQBzJGJy64H0USmUycocr5ZtnBc0p6bJLRxZ
ich9ZDAh4a9/Trr6ZHXeR4bGvt1f1at24Nr7mPNgGBhYIDBVpqnWyyqUxk6SZnSCRBve96k4p/UM
gz2Db8M7T+2vidnCT0R5ulq89045RqfGMY4GXaQ/3PwI8tRXQRWC/+aEMyJGyGJMNbDhvEO9I2/y
k0518rEQMXSYFUTM5yyuZz90hv7z/R3Y8VUw4jJfkKJfvKDWG5Bmiml1YeVIXxU+GBjlkbF62NxE
diR3tmeKjypZIyS25+YMViJGCXdxghQ0/LOrZzYlNFqA5RhqB5Fsx1s5Ua9TjSDebmJmWpcOojHs
aCUy8U/BvM//hNO8mf6RdI5owo0DXIrN2+wdj6POrhDzCrIpzj5Wzhi/F2mvHCQjt2vBBpKGJAac
PHgz118oD+slt7I5fQe1r8G0FStST2ZcjUe0izeGCFV0ReEChaNTR2Bqbcg1i8yeGFALihH527Sz
VT8svSNCuxsvwIpkF5eUo6SNWzXPpYuHoSF4Bkni2JBJq2PsE5zH78k4hQfHe29FyAeB/JBNb261
9YqaKdfVfrCdYJ7m8hKVZftcG+58vX+Edq3gA0wvcn3ibxsrEOU35RS7Qd2n/amex/KU1uZRnePm
BmPfXpt6jIzJ4v5mLa2hL3kLCA7w+fiX0iyfplr2YNS+9Y2GPtvb1ySHrQlGklBue1bjtE6tJRrc
gJl+97GvUuNSK1ZzcKns+QLvB9l9AUPsbYNPPegFbbPGDYCTTl9nqz67DtxJIxnj/+6v57aeyfZR
JKJfTqcCptbNWfWKMYKvWHcDE/hr7VMXKPOz5/bdU2k5fXQ2RDZ+rwadKTJam2l1hd66TU6qTeXs
YNV7/sLPkBTQ8OdAV7X2l7Fyyy7vFzeIFUW7RF40Uwuv3IO8am9vKerTlXwlaNiiflsROz1zCix4
SAdfgVP5IQ/L3mcg9egNveeaMGqQG8hEBH7A9YLS0Jjq2ii9oCwN8bVw1S7QB7P/Rs9L991K9w4i
ovxWq/uSb8mjC4pfkxoLZ25tr9fn0crz2gNo3C2jb1dN81gt8EAzLtz9kdlAk+K+fjM2T1p18UQ5
4UiiugmPSatVGvqIvJvclMpH2CsvY1VUF9duov8QtyQNAYyOUIUDS1gvcAx7lFZDTt8yjCPI5s45
tUt9NJy254dgVOgiAzGG2HFzJJokikdL4Ifa1I7PSpnFF27oN1MPsW2y3i3PHQWJLa4poiUe1cVE
dIQ/9DKWyfAxiavyZXLU8jGKyvrf+yd9z+89nuzkw4jt3cjc1HrjDU3EQU9BOj/OkWZ9mVV6JnZs
HlGlvX6HjSPCkEbpg4c7JZ0tdjh2qa6EiwoPrjUxQ8bPyT/2jJNp/rKMZncqHKcv3gvkcGLfVQxa
KDqCAIofVUr6kcK/8Wc32KX2PGdZ/sWz0vz/ODuvJLmxLE1vpSzfUQ0txrrqAXARwskIMkgmmS8w
kklC40KrHcy6ZmPz3ajsKTrcLTBR/dDdaUHyBK4895xffIpMa/5c8Tr7XOIA+miicvslNbtUDUSr
/E4BQT8UYRoPAM7H6jiGWEPfmF2VF/sKmQggeVm+OHv2gvbZzN1O3bVobgPGT4q497WsMDdqkJee
p9LREEsK5Pnp0nC+ni9VJwqdpUefFs3Y2MV2IM8ntcd02WjtA3m0pYG0Kr0p+urquW38EaOQ4iK3
aZmKT/3BCu9V2sUld9holu/HfLTrAI5TdAM/roIX0ZRLdQhbfHhvS7Vr40czV/KNu+FyxaBTKPXI
cfdB63j97G1UB1WlPhKnyrCTD2Nihr6bLcsJKka3cSjLM2K9YAACyAoxQDRG7ny09NgpszTiUJ50
jE98ukAavaZxummwe8XfNxnd236ah72mo0L56jvdwOBA0qAAV1ATXx3TKqWzpaom7x5ZxsX3UlgE
Uem9Pk8hP6EZI63G0EZcc2iyzGqkunJ2mrJp8XyuAIpntt53xS4tk+qxNvvcC16758khqJ1R/QE0
AojyfFgdp2iWcoryU9lCB7HbMjmmolb8qYL99HKoy7uOdyLHGG0eWnfqmnmiIttSqAg7nFLTiOkl
zO2+S8P+1hXYvogsnzY22OUhzZubSh3mTJLXuK4lRBHC4O0shzOfhn08q94OptdWSnLlq3gkSSlG
NgEYjtXSENqsZrOI85OVJTPkXfM450kYTEV4UNxpSxvuWjQaM7I3ybFB1eJ8ukbyZOHpIj8NqMXu
arVJD4iMgQ3T6j/swmoOL0/ZMy/zfNcBFEFSGvg+OIQL7dhsonRSJ2NxMgxEA4+DGy3tXoG1196E
plukJ/R3RHU3mXEBlnIRkbEbZ8szg1gqvCPP4Lr7URVtvsdTBSSr08zN23EI0W6ssnT8JlRDNAFe
ZInjj14xFd9mEoVm5459+9XEigA8q9Y7HyyNm2lXTMJLPsZL7i6PJDFzs6vFmKl7PaPStxdK1L/v
G1ur/Xqc9cYvJk6nwKinBfcdpxj8ZejcR1txHMinej186E1zHrB7mcb0aIu5iHcbw3dxZslXGq8O
MnXJ8ZbH5y8lpkmJ9cVEiONku0jAa4Z0UhLFsn85yrVDWKeRC0yYQgSl0/MoWq3GVW/V5SnCfP6D
rkzup3AMxefOTLZ6n1e2FLVNUBSAemROIn/+ywfp3sShVPflSY10yxfIHO2tTt2SCLv6QaQEILrB
6F1U9BOn93Lc08rTDILuQBcv2Ze9qRyKfvNBcS0UHUep6iHtbC9AEoqdUBhqylOchMtRAW5M77jO
jhWtqI1pujZ2SPVIYBJpHcih87GLS69QYsUoT/Rv+0Nju+HB7JpwY8ld/aBfoqwWQ11hISOKqTwp
QKG+9ePQ++3gaMdJn9ON8/VaKEqaMLKk+tcFkLpNyhbfbofF0HbvoZRC7euiOJimYYu7cW3ofk0z
Vkl9NmXjHC+kGVGkZ/cIcCRBjpXS3cv76GoU1jUdEJ5+gNfOJygyYrVWkI85GWhoYEbiqoGtJO7x
9VEI4EmfECTn1ylTPQypPeiGOOW5He4VqAv7piu3iKtX5oa3Op8hPXl5ecl75JeNSskgTupSK0+F
p2g4SyjjTeE27+tQyTe6VFdGjUgoskmOsTTcOY8Uo0hddr3LZsVhJPHTUItuo6x3Nybn+gf9O8xq
CYSx27lWq5YnRL//1FJHv5HoH5+y3hZ59FokqYnIO5ksk77z+QfRBsF0s1fKU9on7iFaAIsFqRFZ
j7RYU3cjsbwSjNL5szwvhWTK2OfBaP8hQtbY1Ul38+GYJCh8iKrOv1Q1cNCXF55MDVZX+bPECK8N
RBcv2ugOFiupV8f1qUq6HiDCpD103Wzf13OmBXqR4BfnNuZWAnElqIT9yLapjtTxKl8RonYiF+L5
CcUAZTh0dhT2u7j1hqeXP04ea6uPg2VMZsRKfC6JnY9jzqtIb2a75OUxPU5tTR9O/ZpV4j7FhDEV
RuJH8/yEmsenl+NeWf2yOkYhW0I8aDGex3VbZZ7SsBUnqlbF7/XcJ49A8sv9RhT5uDn/PPIIIFp0
rHiWI1p5HiaxlzGP2dGnZE46/b1eLnYUVCYHPbXFsmqOrhqm/buxMmLzTY/dDgJO5hB1gcddM52Q
N0jjt/qCWt1dV+iT9walzaF5h2B+It4soU7rBGXXuAW41w+faHDW3z0vTaM7YS5RcW9TpHWORo+8
DMxiqyKNiZjyvVfXOlt+RDLoXkUAQAtU+KRhMPZq+Ec8Ijntq+4c/XCGCRqFVg2ifgKIubzTrSIf
DktuKu9zSlXw0Ns0+enVVYxJeZjqn7WqG+NdA4F5S4zzcscxlPBfpUA7ighrnIdC5x4ady5Oc44V
qNPbXdBbSPRlmbmlan65OM5DyZ//cgjH+dJ0mL2LU2w42R4NlG5fF6b26i1GFIra6KZD/qEadR6l
niZ6KR4uLFUYKUctNYygAjj+H0Shqs3NJS3YL4gTvdnHCRywmkNiXpybwYinaodErr3lyGJfWeoc
e+ClJMOV1/D550wstdBqWOphVmtB407trp5GhGJMRLFvES5A2PPl3XVtRXACS5VvSstII5xHbN08
GToevScz7tw/LZQUPxmiE6pv0YrYGMZnDtt6J/NalAB8UkE6U+fBHC/ODKVr6tMw1hbMPitrq3eT
W8XzgedT8xlltL764KJNqVKRsrVy13bmPB0tTO9/rzGXUn3QemqJoVeNpNi42AvIhqWJv+StJbzA
rbl7g6zpdWPnKp41BFm35OMH25R+HN3QWe4hXsYl9/uunL33HNzZfESDqtaDqI86/WhRE5t9000s
89hFNqKIgkO03yHesChBVGnO7MMC1MWuhJuEk5RLhaK/VZ1pwSK9jNPs1Vc//ldwkMEg2Lxv1jRa
BkGSGRbmJ0mqPUVKZZ95aeZz0Q0bycyVxQeIA9ITtR66KmsskYjj1u5Qtzqh5Tbd5+0AYKQ1sOCY
F/W45FHy+OqlJ/v16Epx9FLxWe1dJ9JjeodTfbLSMvuGk5Td+1VUNZEfKYmy5e535Tzi0yRoBOC9
7CCer72kdju7SoimqksbaCz6wImx/Hr5my7zDNCxCGmiuYQmBJCz8ygehZYmI5U+TTRr3rNIxaes
rzFy6uzMH41oedPEXv7j5aBX9rB8ZyNhRX+P4sjqgjRGpHiThKBIhuv+oOY9e8D90yzGZfcfRGIZ
ks+wSBBEP/+80qunUOCyd4q6OUxvlbSprYekgDuxNxOulo3Ff23OJE6K053O8iXpUbhpqupKfVrU
Mdwb8CMeNG/Z4o5emzMaUFLEgwSKJXL+UZ70bbOKqjl5tbpY361QM/CjaxOIxGnlCu+ECoiJ0BwZ
mLmRll5mblJuD+0UYO88idYNm0xbIKOPTnMa9KH8I+N+RgNPSTH885VIaJkfl20X3tVpmi2+ETlK
4yeZEdsbv8a1BYRUKhnBM+J5rZTd6JqIhzZvTpYmzEPVmOJdOJr1g7Ukze3LK+jalNJgkZbG8n5b
M1+6BBwaCPHmVGfeEB4jK9btwxQWtdi/HOjaaQaHUyIT4FleqBc1vQbuyLKYVTSI7yJMYLMgqof6
ztPn5ROymOEGpOpKQADVtGfl7pcN/fNlZCvLArO0rU+pM6DPaCTfvLjMsADMEr/K7NeyKwHP8oKm
JM9RxiWwOmisMBqBXHAvCMWo38VZ3e+TtnXf9ea0lTRemTJ5H0g9IXmoXUC4Uvg5+sjxko2154O9
z/2pHMzXz5cBy0tqbrAwoNmeD1+RJ9pIX5Hbh1v8iVrHQgcIV8G31jjZHyt13GIfXvZUGMF/B1x3
nxcwEV7Z2PWpwz+IXCR+J/L8aZnKhzkp3wxL+rP2rI0O9LWh5CnDS4auA0n46iN7HItrBpqPXBSt
CWZcEYvAiy3t9SUQDhNOTDBXkmG8RkhgZJKUHe+fU+OJKggrDJ3DWiuDca636rxXjk9CIUkP9Bn7
rDXvRMGYtAmnojn1lUEv3VXH+eSFWXJbYJ5yN6d6ty9U3Exf3t7XovLypFYBfAaJrXUqidFOiPJk
eypnJ7rps1Y7RObYHXrd7E/m0NY39lhsZSzXg9LBoe8nTetWN8VYZPCM87A5lXQ4bpt6GXy9Rzus
V6pml5Tcu7nY7Bxd6mEwrkiIAajh1KRKsrretdlIQVeK9jQsdd0cQiWrbumttu/CYukFMIa2vLfs
vNw1qoG85Oja2cmIcSekrIFq/cvjfuWqADyBqZK0IcDOQa7wX551aaRoBVc2v0xpA9Sop10HkyyI
YJNvnHBXBhuhJtQOUJQEwLa+G8NhyVH31drT2I7518RQoz9gaVZ3KAqnj56hNCQhIjq+/HlXNih9
MzqsGBCxd9akdbMeyDRM0Z0Uc8neItDj3KV6XG5EeX5nnz+EKCNA+5QVG5CN62/TvRGOrsko2nXV
7LEMz7FSkiYvFqRkaNopcL182eUo9dzRoJx3yADPOx3t6ENX9K7q5yVmuS9/+mpmAVsArZQNZtnK
ppy5KtG3iz3aKdYVOEJSWTHCqrxF1TC+t8al3wi1GmUZChojr3UpQsD/WYVKqsQb3QZPEBFXio/m
eeTzp1+pD/0cBZlJGhuctTzfVxdyjsKF4UwIcKnYBASxpTYHWiHzRsa/RjIQhsSURUP7U7KVL9pC
oci6JkmWe6OlCnzKvSpujmMzI9Ls0iaIfV1rW3FTmSUeTzZM5q+J0toDOHkMjn2UutQ/7Rzd6nel
ES9x4XdJZ3/JrKEz9oZZOifI3JrYZ3jCNvs2Up1Xos7l788XSBUqOIpSF/18R9NPdbVqtuZ7HJyo
/AMYjvgdelBZhZFvLPxnVP4vC18GY08D3eNaYuWvCRAelVBT7VLjvrI1gY2Y6jb5cJqjUbAO6PPb
94XZ5ulNStFM93ON+vABtpBaB5qeCnygRWr92XIZdR/HorKTh0jNhmxn1mWs35lKtBy9ecYNM9OU
/lOnj3XGsyu3G90vuso19m3SNdmnQVuUemdafacdjDhzbWLPqdj42IsNxWuahJrdRB0BEsHqtqhC
mxIzzJXTMLjNzuj7zu+c6Uu76P3+lVuX5wNFPWxuqODQ8lhNYdFZoGMKvT1ROqq5gdU/zLqhVRQp
u5cDOayF1fTZ8q7nRsJRnvzzfK3YvZWkVZ6Z94aHtbPfw5rdLYoaBbkeWu8GIym+C6t5JQBcLhqA
39JACAEz9toq6tgng6NUunHPC0yzfXDizhGzQvaK2aZb187l2SSPDLge4HJR4bXlEPxywVlG23pZ
upho2ykGp3K87HDHa15Xa+GTOP9tbgD2HS+h9SdZhaVjaeqgi5SW5a05xNGTkZvuGyvRlhuUAcbX
EVqf40nCgg4gRLbGVulSguknUmnCAj0d2j6wJXGHMm56a/QReIOyaZ9eXiir5Po5HkqEtK+hWDN/
q0Q3xFJdIBli3fMbxV+acBkPFe2qWxECPhbxor2lP78c2h7y38uR1+nSv0JD0EUORjJB1iiRViDo
rTjQC2slQSjeRka5w7enLcVwOyZxcWo0K9lVPMmOWeiVEGA9wx9mxv3lX+Ri+zPFCKpw1PH4RJhm
tWq7MsuzhhrifZjl9oHCwxSEsR3tlEpstYjlaJ5vS0JBrvFkx5Pa6mr/D62nCvxrrfuGjM0vcqHu
kkKUu2IU6o3e9Pd9T+C5KyAGxmJLQvrKXNP+fBa55E0Piut8xxQoxuVWp0NRFYsd1Ik+HNlCDKyV
4vSyVPEeGo0T6Fk/b5x7a3S2nOuz0Ktl1ldNi8xfbN83dY3lljbHeydTrQdTr5zDUqcMOdN+h5te
H7R1Hx3N6JVAq+dfgTMe8iDALqgjq2k22z7OKje17zGBsQ+1pvVB3NZbgiFXVjXNL+n0KRuJ1ItW
GzgkoRdWWan3tWZPzmFoQooMXQ1Dcj8ksSp8B2Zh5ettoj2YbT1Mu6GjcxY0nlN0wWLDgdp4y15O
O3op9ERggvKaRfv9fNpzvRXg0Q2cYeLqfuFqne6M1nlD/oykh2O9TdvF3ci1Ls9mChGscznOAC/W
1w8Y67kF/8ggFEgbK2qs+XActyxcL3cTR6TUXQJuSY9iXZdesrymtRca93NvjUFf9cNtC5Z3hz1z
dBAAooNQW6qvk3ApyMeDefvyuXHlI+X9KvFMz7y5VdpazwulqwTJPKEJy28rLzk5ABo2ts7VKDTC
OXd4QqO5dj57pWYVTa6M5j15t3rHqGcf0ihzNmSCnnE95ycTFzfPVnnPUaJeVxYrhAa0oayce1V4
+XBfJ0joJ35RA2uDrlm15VtdqVrrTZ/OXfQGp3lv8s24jH64i5OGj21V9SonV2ri2+Q7reiWODDV
SfwoZxipNwrkV9XyiyZ0PsRggOdgsMrkc4Kt1XKoLasGQ6pkheo81lrejn4yU3gK3KhOv6tGPOi3
ptN3YRIowp622HlXRpgTGXSV/a/nwepssmLgdVOUmlg9uuVb3JtVf6id7MvLq+UyI+MGo2NDIwXR
Azbi+TxSSjWr2GQeyyicngp0M58it0sOzlAbexrPw6FRimH3ctArWx+anMSX8rLieF8FNfXIafUF
Wn2lddUNVg8KPEfDuCGvMKGYecm+8VBqirs6m15/BEh9N7yy6Y9KqsP59+o51vB5BBmwLb1hF4MU
32V9kf9HUcB+Ql2luL8+aNSOdQoW3cE3YM73dKbMO1vYWyXqNYuUu4OHAfw8KTQimWarFwLccwV/
FRhgqeMlxwibXN8aNXGspqY91HaafVky1XicRjV58pjar9x18W5o2uFrwkt2ox93ZSnJpzK1eYrz
1JVXBw/s0TjLWgVOK5DVO7oib9qs3o9ukkOLCae3HgZIh5cX0mWORD0LLz1uNsiDFzpYSBpVljM4
2FuUSvim69HFT0azvSnNacul6nI7Mps8j6SROwJVawh90ltRTS6o3OcgHmx/7p1K3xWOneobqf3l
NzGdNngYqE1ckOuEQMMkkuZYq9wrzTR9KXjrZ75TN/rHEAOujVP8ciPKpcNFITtXFJJWG5EenVp6
i0ssdKicQM0Hs/SLzBX1DiBU3Pqq2SRtMJjebARNm+rmRtPjclQRf6P0wdMCjyRQQOfb0RPL0kZa
GZ1QonD9ior6bppeKRjCNiGIAdsI6gMk07UqaZwUXWdGY3Ry2sr2C9NBcrGLl6DsY3vje65NHuCL
Z3Aih/ealqJpzJnAAfQkRKHfNNqcH+qusO5EHGkb2+1qKIj+ZE82EohrsRADAiNPoi46aX35rknM
6oZS8sfFyeuNQuq1OUJKEtIBYwgjeLVIKq9L46j1olPXqsqbTh2Kr1psbtlkX54e3HX/km2G0XRR
0uzDZMoQ9S9OTuFKBnpffm66tv5WeVb7dmqj7rFerGhjui4/jUgY0AK8lnw0b9UFK2bRYK2RAFd0
wTLBGOL/hWXnfHv5mLoSBsol24sMn49cd8AmeA7c3F11QrOVvkZuJm97ruTj66OAFuQ+YB+R56+u
tpgUJw1r0DFh3ndBBRQzyAtti0RxsexkrYhCJfwrjgxgm+c7VqmFJPQo7UnPhjDIbe7OSMuznTW+
FrksRXBQJUeXBm4nfNX14QAOrqkyAHn33dB1T8ZiVX8MlfFKYMdzFNJ1dKao2qCctbq2ePsOMy9+
7x4F2PGpXIR9WBK728hkL5YA3wIyCxlKaTdPqfR82FoSGs4hl2+ZNLEbqjjaeYuz5Td3OTk8pKk7
8T/0ti4s8Uodj08kST0K49To98liZ0ev8Ixxp1fm1jvnWjA6Z/RyUFeQEObzT7JNRRtbI/TwSV1i
+7Z09YlKalnMoa/DzP388uqWN8HZS0DH+lXeEhSFuC/W92+lLJWYATPcW2Zt+3beZr6w4r0yFZ/j
uRx3r4+G1QEvKPYs3dbVXpoGBUeyaAnvQbLof0zVlPteVim3HS+7yLci65Xta1ah5NZT26b+QUtj
/dBR+171FCCcJwNE067Om27fW+XcHhylq8oj+aT22ncidQDSDIBasBCopq+u3iSPrA55H3FKxsH6
EWax8oiZdPT08kBernu5p+Atc85ChnquS/xSDs1h2+LJCM6gCA39g1eF9e/Qi+qb/yQKqRknhaRT
rL6lhISEOicQA+zBxB7BCgp09Sg2svqLK4r6MJMj6ye8W8iczhd8nRd5Odpdf/LKxXnI1KTeD7rt
3hlpPwaZPc77vNJeCbBkYfAKpDlO9oKiBMyH86C52WAU1E/9KUai6KCJLN2pTV/4LPpuY9HLi/x8
i52HWn1fb9HyaugJn/TCXZ4MOzXRTpfob81Idkk+ZY8os+a3mZKN+5fn7/IlwyaTPR2pKwiyc90W
XvrJKtVZ70/T0Ma3CL5Knd5c7Ho3i4IxdPpgaBdftKFzxPBt0DD+UEhP8R6hQZa7rzXfkaP+3M0i
D9GgM6w9JBiEammmfjxp7mjdgt1UMN9wy/2Ul8VGvn9lVYHzA4Is+7myM34+wUml1EZnxtNpaNP8
CFfS9nM8wn1tanLfgo29H+rY2NgwV4Mi7CKZ6mi7rKkF9BbGXFGW6bQIUd5FwMQOWWUOJwr99aOz
FM231E23+jDyS1bri+ybBhDTLKXWV7uUhwx64CIbTlj4FelDWpeW34nxR5ig7rVE5RzkkT3jkIHu
+3GwnG4rx7y8sXgrIjHDo5FKN3X186G2RDK0VReNp8EK+8PkzMmuHiJeOX20ZZ18WXBl5+PZxssG
8RxOi1WswaO2MM3GeIqnqC39Mmocy4+Q53qnZVLdxkin8GvJVy5+r+kxwpadWcywLGsqTGGTRn+p
Bv3X9+l/RT/E478Guv3nf/Pf30U1N8godKv//Oeb5HsjWvGz+2/51/7fHzv/S/98qH6UT13z40f3
5mu1/pNnf5F//6/4u6/d17P/2Jc0mud3/Y9mfv+j7fPuOQi/qfyT/78//NuP53/lw1z9+Mdv30Vf
dvJfizDr/e2vH93++Y/fZI/tv3795//62duvBX/t//zvaK66H+u/8ONr2/3jN8P+O+ifZ1lr4JNS
hO63v40/5E908+/QTnjz0xhlWz7bkpai6WL+kvZ3IGYgjxFbkxo/8unVil7+SNf+jmu6dNogY5Wy
E85v//OLnc3Qv2fsb/jpPQrQVO0/fjs/kHF34t9A+pTtKYFmPGDP16urzAJONGyV0TV9dzJuCpHf
VTW0XpQuzZwaT/Lhl6H56zf4NeL5df1XRMxWECSFrHDZcy5iN24WvHIyiiqGKo4F1c2XQ6wAD/8T
g9MOzKqU1lwdeLa+wObwXDg4u/R2AfOk7+yf4V1yk/gPk/+DL/V7+3vj31WBt5HzrBo+z7GxYgYM
xeyZFDyYuV+7s3OuVXmDNQI77HvcPuSh4ccYCFQ2Ro50u031baGLoJh/bnyzfEj+++gjroTrsYik
ryI9rotDvu/nOFOJi3XGLgvFUWm0tyJC1MXYW0a0n9LqnZ5bR9f+4+XI5we9DIzqmSwTkukxnevB
7lxFQN7Ss0CYIvSnAXcZw8FPcRg+CIN3gaOFW3joi1UrezrQWhlidPep2p+PcTJYbhH1hGyr+VsL
o/UOcysMWXrlcVCdjw2i7+/bAg7Cy196JSwiAqTOEALIM/VVWHWiOi6SNA5w006xkNf0b1nYt/tw
ym7HbNwZ3p05Osr3l6NebBguMtmnlUq0CA+uJ1ZK3NbZHKUBCrGtEfRal/8+5yCgDi/HkdfF+QJC
PYrDhrwEhDBV3/NBtSNAKBjnpEEIrLwW2gEDO1+o5f04b+l1nN+ScsmQjCAAjomO7Equl4wdDQAY
az0NSqfzk+XtpHPYbNHUL8dNBpE1Jdlq5xg4/x605XKhKUoaJE1ySDonDNoRoYmXB+3ql1gkHGRw
6MutBw1FhLTpByMNmligKDFMFTIL1VcjVbdArNci0SviJkHcFlzj6nOi1Et19jjLIFYDzu2gE3nA
5tv4oGujRnueq4r+BTfQ6vhyRAqLEiu4AO7LB8dqnuq82gjxjDc7X2lwq9hFJL5MDV3p85lRRq2v
1ImZGVogxhnPtsc8rMUNNpBPi1rsonL0st2s9cPOULzshopDE+Aaq77HvEDTg6mzuv0Uzlvdjivf
ziZjeJFXJLdaD/GUVO2iqnUWZEvpADFDH/xQCDd8/+o1Q4LIugT6Ac5FXR0jhaIZURvRfVqsxNej
2G+BmJhNs3FaXd6CZIXkCVzvGCSTFa/idCq9L9BkWYDXyze67NMh6tIPqpdbOzWzlL2uih+eI+wv
VhHVKMbagFFQj2jvEkvNTnVUJzdmOlm3tVkFvdMbP7veaMCqGfFuUXv1z5dHRU76alHASJAyLQje
IH22Wni2E5k57S5GZX7Kpz+d8C1Soe9m4+PLYVbA1uezB3wCWC3aZpSv1nQ12DmDl6HiE1iDfddX
w3gY62J664owVQJgRkNNGwINfH/WefL7xtSA3QYP1yhRdJyVTNh7Na83zt7Lm4XUkLepTPpoAK1v
lqJqdXXuW+5QJQrcZo4eJ2/4ikhTb912xajclLWmBC+PxJUDBcEkWSmU7D3KbOe70FaKkltFy4La
dPZidHM/Tsq7UHSvokhR25JdH64VeXPCjl4nRKmm6FpfMLHVHCkPXmyEu37U240o69trHUXu7V+q
QEsmQqMoY/auqLHRhIkE0n1BLn4w6n1OsX9jxtajt44nf/5LvFj1kmgY+CqreYMnwlJ/0l57TjyH
oPci6fnoH6/lUW2h9k3nEcLLsQpc/MJN0HTZAlWvnpHP82NSn2M/wAYEVLg6JvQs67O0VNkQFu/W
1lBs5BSr6cvgxMNbVW3ar23bqodkqf2pmB5bsGk+TkTI9768HtcHAJ8LRpkaudwHspR3PqJTPmtl
685woNr4OJSwb92w51xSUTvXcbSEqbixZp4P9F/PnH+FBPoBBQvIzvrAdzE9sdRyyAJAFtPRrIrw
XdEDs0BsGr5NMqRPIf7LuzkLzV1twH03FP0wZfEjGJEqUFPg9/WN4bwDxFJ/6OpwAxJ5ZY2BFKUX
IiWeaB2t1pi14FCRmCO/Xji23xXXyAD3tFyFYTi9jmD31yr4JZbcX7+s59oFvIXJUxbMdRLMqvGn
PXuHKREbnyQn8WLEfwmzuvpVu4BCtZC5jxijntBIvMtQ4xpt82H2kvezHuvUa/qv+Oy8zr30rw98
fjmTq5G7ryIvSdZZClqogWUrvT81dnbf6O7WYXe5m7hWaGTSH5P9pAvZci5HtYsSnbSmiCc/KQqE
GiPFt4QaWJV9oOryEX3jGy8s74Y+PuZevHEwXTxASd05c2nPUeyklrf2bYyUopkW12yCKYr+dDrz
bW7kT6pQIasV8YPWdB/UXt+1ieHrTbjx+r1YsavYqxXbicFTs3Zogsb4Pg65ryuJP7lbqiyrWi5z
uQqzWqwaKkr1SBkhQEhsjxLljaMkXxGnVH1br+7sItpnw3yLAfit4WAiO5RlvNPa4fjKA0v+FhKx
Qb1eMhNWKwpqUati69oEXZY+1vFwlyjKXtFScNLhPhTFqw9I4slzgJ4oBxcqMedb1HXCOTMmqwli
8BocGcdpKgFRoFVlHaZhSx3j6iAjgMTX0VVEUmzVuY6VYWhbZEgYZO8mrpK72BretV5yV5r1Oy31
3lR2U/k416BYE+p+Nbu6PzdbZ/Q6M5JTLR16+N8OuPp1ZpQlztiPnVYHS1ya/Yeu1TmjFqV1HpSs
NptPpdGP1VNuGqI+TPlQWRvJ+vpNIB/CNDw5MCjnMKirtLRsJ4zWO5LCbBlpHYjIH+z4lRWU5xgc
72Af0NrGo/d8YkUKFFqf1CagCfjFsnpUHOJHt/Pe2yoyceEWH+jqJ/0STj8PB3/GWOIobYJUwbZ2
yeq7aeifXt4bcgeenfNy2H6JsRq2yQVj52pLI29Wy7eRDBxLZz+E7EbOhI1MFq0dOURn8XgYG5IR
wVhSdVvvjdBSXGlcovjQZdVgamdd21m9pjQ/+8WeEbfJFZyCgGJnITJooXgSPD3pDdi9ZfjVEqIg
AaE+xdDXdbFBd9FBin+PI9fK3yapBseumoc0xSBntpYnfXGmt/moKZ/nUsXRYVGX7I+2rcN4Z3em
eECbjEpYUoUi9uc0TQnfuv1N1tTNo+vMRfWjdBP9IVSHJvvoaUukcWz0yLJO3nsnTd196yjOR8gD
xbtRj0f3lOjt6N7Mo6d80bykFcd2bMW7RhVGoGmtHfr2MkyfEO8cSEkWd34w1aK4nWhA7VVwwj8T
LtbPUR5Vb3ShOW9Tx6oAnQKMNLPsp2W1i3nbZpM3+tWgaXMQIeZW48eCKGLXmGq2n/Moso+zzhMx
KMnn62NYGryQGi/7mmduc0hA3tyVVJvH/WCpMcXPNh4+q5Wnd34blqdQt1EisVxaXnegvo3HDNOr
XO/i+9EKUQ/QsuEAaUeqCDf276qSLc2NNWvqSdVK8503FQYI2+XJxu3ybU2l+xY8QKvv0JCAoBEf
wjotw1utBcMf6iLej2MZdzeKCMX4rbXyuQi6XoyHoTexjDYS56EZOv2xC7Oq3xdWYRx6ZnSnzcrS
P0VhqX+0OoSjKUkllbWbXMsrbge3XO61rFL9DPILA1fsO4EXiq809eQbrRo/jsV8N5opWHbEyDEC
qI9FlTmfbZG3PxsVstw8NG+0NtIDNJZ2sTrXj8UESZKVCV89n366dkGGH2dFBmgcuKFfF8fKmu90
dVR81JjsP6tijtPALiMfAlC+U5LR3uM7UbWBbkYGEF49e0QkUX3HfHUPE5Ib2huvXr5Z6rL4KpMW
+UmUM85maQs/I6M2vPKnMUwz2az7KGRdSShdEKVQl0Zh6kFZq+bvWbt8c4zE/pLmCCRq7Vjtw1L+
gglE30HY1S0+ashLQee61Sv9Z2XQUw6yMa6B+iX7Kpr83vF8Jc8+pojZ+nYlbt1BmanYmu/D+Ic3
t27pq9GsfJ4s8TAL5piDSfPr2fiwGI0IxmWu7pyqGAL+kHJTOPN418gLX1lC977ij1p48uoPCZKy
vE7EHCx9TJ9+UrVDqg0PKNfoQWvP2s2IdLWfj/f5VO+XXP2QG/VAmzelW4DnKWWvYfBrY0r+KFuS
l9YqEGML6+8QrNJ9neTVG7hEyx2pU/aQs8P+HP8vc1+2HLmNbftFdHAeXu4Dh0xmSpmah9ILQiWX
AIIgCBIgQfLr70q7O7pL7tN1fZ9ORDuiHSUXlUxgY2OvaZncrQhgwn0k49sm+BUGc54tMiNp9pos
a25JdyPM9tRFr4pUdvLsU4/lIe8QHLvAZd1OcidFM9UwXvMlNqZsH6wDwCZ3vcF/mNzPcPNF6aZT
GbOsTAX7tvn+O3WwzBbPhWuro90SX715bDHautJciydNwqb0Bh5XmJHDXsKgtA3QYeSQ++0mJ/Y/
dOPEu2bQ2aGDkUdS0aXL3dY7jSqsKLjsK7Mip1kEe7DmSosIsma6s6uqNqOxgdqwYmm8dNUMaQ1k
kv42Fwid7orU9M90FqpEZq6fewhw8Cwfq6bTMBIQUCTA3mgfMlaHqa7klh0u3rQIv3pDitxu5aI0
OCDE1uzAFC1mPr0sSVu6vMHjeCk8YX6fOqp7XFJq7cWVCVUVw1FCTTUPltyL+ty6NtczKXEQIGmn
t6aeVRy8DNZbSiRlvKKOlVks3PnorvSIy+6IW+b2GaemCBulciWSZ6OW+cxjlAUaRwjN2dpF7eAV
7n1HiLBFE+DfOFgXx3AMt5PbBvGwa3hgkQqw4eI000l/aD58pDS621xxyZmNKZSzsBG5UaEh1exw
b4TYNn0IKL5pHYXshk+b0+ep3bYdgg+H+wXeUPi+AyXyfvXdW98TogjXEFZEW0IO80p+T7XH847O
8bMrqai3gJ1CSa4Nc55lFL7yHuZIKV9zmsJZN5BLleigpus23CISdrgfnCTIswwGz6t0bAP7kQVZ
OQmdMu8QDd7YHUfIYe+6DANCD+m/LGfZEOYwNBjKTZAXI3toTdKJi6qTg12OBBebfTbTPYKekeqz
OdNn2EEhUfG1WdmjhKnVbeC2y95xOgSGx4LE+00jFgliNCDUawpFTqO78CRC/4gtR6/TFJGM4wgs
T2PeDcQ7tybt8s3zPvS0vLjzEqsjAIWwmmZLPkA6X4acLO6236LoVgSdwo29a0vbqnMT9OsebW3p
LHAFCLwybdcj7IpyAcNjI2XhQ9VSzCuDpkYvdQOypcmzkUQY/01pX4Du4L5wIfvw6Ao5hveaBsGP
0RvQ4ig7VehhK3eMT4HLThiR7DXR1ZbYYqPwtjg387nRGOmpLC64YP1BgHqjC4u5i58jbfke5svT
ESp7G+UuhKrYNyl/TSlbxVGzZfXyEDHyOesWno9rtghsaGzRiAz+eBijA6fB+JwtbXQENyHIJ1f6
kNpKKbKrhUZbMWBCkWMxu7wAz7bN5YpJDuakcQ4Jac0s3R4h+O7xAdVgnrbRzpg5jXhaodNYVhlN
tprQKUFGsvdB3UB+6H6Dxqv31Csq1TuG0ApDcxPqElrOFfaFsDWFrms4C2fmSamJuzSFJmtwdgLR
9blHl3VEiWmtKMe19fMFzu0qXz14c+SL0yNJYXXLPgr4k9OOvc27mS+1yKak6DFIaPPFhRVd7Q/J
pIsRcSNnvg3p2zAqu19gSZbhSIkWpBfo1GrAdXDiLucmG6JCRP1LJpeC8/hVJyouA+EkFnG0y7Xx
nUOkhocl9fq3JokQLhJuw07FcB/G27MQ8TXWnru4W2+ZTLq8cbOXgJvhpBKnXmQPY8QFUbf7RLV+
gZ+iNx5iRZsiQaV24F2bezNsMXK/h/+/K7snHXGgHYNVbrkOGT+ZrulzDuHBK/V7NCikSVFDu6FW
Bu5tuR9t38J1PcsFAQh1TIOapapwAopYsRQXlFtjUwN3voV/dGsgS9DvbYqR0XJHQrJP5v7Ki8xw
D7p4U8IbXZeGhW0N72Z2LVN7MMwNPIwaabVt3TeEPh2sFCOrhvauI+mjVFLfZCR56ZwGLmgy2IEz
qzEZXCIA3hhOOmE7d690w1u5GLTBqhnnQ4GaRs66DZM63OabrGMPaRv1ZbdCcY4fmt0cfvbdfeDN
8KhtsZfyHi2wk2civOeDL5Dy4rjHEGTqq9Rn+lWsyz0V3l1AlhdnDfY2EYbWAsZ4RJgqCiQMCZWk
8XtrN2RAkjEIurx1YcsRNDhsDKxRthBxHQZ8r5xHDsnyFhrj75bJ4cUQWPEqNL43g5amsHpTj9Om
rlZn7sayt+q+aaDs8Y3ZB61JSjist58bc/cTGZdXpZJO5KByNfkgwmcW8aUE0e89mZofXQc+FPMX
qqqsichxTBDdy327h0tvsO+l7+5Y2zwHQd/DC3/qSrs4bU5mQfPJiisa9dENFRwmgFE75eGMdlyv
zZm67rUZ/SrbPBxsibYPw8aGkiM7us0dlZS8b97jkRXxrJLPMYkxLDCK3sCn4xgj5Vml8Q6X0yIG
lh1OvbNHbGxSiQEuyNYLZD332Qx5MNM1pK4S5zDMAjIn4TS3KAOQC2+X/YiMmvh2XbJ8hm7glIhY
AMppB55HS2f2WYv7rVXwoy9gX+ojjjyae7hRj2QfL7FfCM98LvBPGHJ3HQdEwy1ut28Ds9IiwaXk
Y6IJ4pMi6xfhwOzbSNAJRQ39HvsLVP6EUjTO+j7L+jc5QGM7u3TrrodxhAfx6q4GG4C1h3HyptOg
0GQh/XS5yUZJyzRSS7/jWbzk8eTCqaFpoedzW8wL84ywuVIeRLMhYKCwQT1NlnEcimUj8tMPmHMY
FwV9Kx94iGMzYabiAapql40YTA1ND+97qOqWzfDKa/R3uQLwhJzvpc3IDGdWdFQrQvoEAuhntRPj
FNZ+QtsSQEYz5327PMswa/Owd850aT97fxrveGyk2AU2EzdNg2OyNiijrGgmiz7UMxjDlLEdelpi
48j3zWbZcMStmdCrefOVvF7A4d56NPaB7Oo2arL7DCknEdDxlC7l5KWzKBpiurbO7DQuRZAMckiQ
ZAYn01PbmQQwFVkyU2aqxe+2elkb34+Y3gQ7IC6zVzYrInqXJRD+UalwdW9hwC9J4YACaOs5hPgi
H7lxSgZfvWoSa7C+NGPohwWFkVY5cSdDaAoFAKtMCp8MA2f2nEIjSl78vpubvRsyO+w9mOxAPA+R
1PsQE1gy8raVaI8iVzyt8FQXlV3W9Qnz/TbYD2rNfsCcfDblHCbqeuYBu020MA9ZTKdvkx8RpKht
KziSis/2iJ/0EC1PU9rtORvTZ9Zt81qsvViC77C5zG5x7ehRlRX8XG/QkCT2mU2+rAhtMj8njbOm
z7NDJblhatZpTtWSNLCs1jE998HqRiXKk0JJ6lSOI8lcq5559TLaeyv77eDIIcJnGX+MBvpEFoHb
lasOF60c2PcYHLtWDtlLL+dpusI4WsjCUUG2R0RJtr9Etpp62RpTYsAjc19FtK1weJMYqzE7r6Gx
J2Dw79bjV9LxTEnk4GskfoAbl6OytR92pOPTxe3sWo0r1BdAZlAGp5Bhjm3C5amZA4gx9oo8OtlD
04zHJu5xEeeoKlsBc9sCJ8kOB5+a2RmmnTkPfzR0eEAaRkCOIDX617ia0yNO07mkIW6x7t5z76IW
1+KFumKpujFIuhrGFlFUQDOBC5ujvZIwpEbE0YTsH79Jr8m6pcNOGgTWp8EmS7zoM7I9roImqpS7
XgXjS5i8wcCs2EbE/pFg7c+0GQNxN45+TGreFXYqtg3r7mxY1N8pGZXJdosH9q/W9xQyivkbYjAQ
VLV5uGrBivllTEsnVkW4XK16IiXUnZjQ8XHYMR5+x8DDKZDxFja5RGiB0s01G1xzMrjVxRCfOXhL
sUWauUdGSHoXY/O2cffzsrk/NFCDKW+ijSRFEKTjo8BdIGqx8VYAUvN45UI0eA8y8fBsfeTaX0EI
Ml4jCU3gtFT420decNy3HRNe+wFMYhGsJHWJTBc483jneOAU9tvgyTg7RSzzdsJtyU0Tgw7rNxMr
cWPn+YRmjznf/ZjlsVxMHputcFFkJQyWuFTFCvcuAwK6hbcWqrtQRTMjSs6iO8QbSgLh5QoQ5SHK
tkFUzQjdLWC1JkOBo80wFjJmd6vbBc4uHHtmTl3kHBnkD9m2Lh8JErXK3ncQVEdtkLICCxKXm0TG
77J1MHSRPYYyI+bxkFDBd2rcOYtglY89V85IXQFZSaz6TNuBYKATEBB+mItfGI2bqKYhCR/Nuly1
E2Vpnkj1bWndQzISixYunBZb9RQr/uys3poPE3scQDJTlU3CHzoM9l2iX8yAW1jddYYlGFmxuEwA
V549ZMOBfBvBAQn75BE9Kb03mdpFIg5phbSz6OB7GEFt1g1u0lXrcSccOqR5MHTz8oiAvDDH6Gso
GggzbakTXbnUPC6xVPH3yXPJNW/TBBOQJioCnMyFvyEEBCYaGvVO7hC8RJzDFDknSGO9Xc/Go+3n
8zyul8lbdoTzm4IWLKxk73rlOqUaSiqzzYqWkxN5FBwvGyBCq3Oi9hrqh82UiJXGktpkdFIDQroZ
2oZ3j1h4VazotI+J7HzME1ow7jBMWJyCzWK5mWWLqpg2G+5hSf8pBBP8Tqab+5AR4EKFpzfd5K5w
XiAwYNeLA93GTQtKPro8s5ADPFtHn+SjPyHeKCHjtB1nJApcB6BYpRUh8JBDtwA/hQTi6hKWSgvf
tZhe9Hm2tfKRtZk9QCTEXnoWcHmtmd87RQqnBL+isd/am5XMlO83f03Wo6foI9qn1aky5FqbPFyW
8BNBQZ2tdIv74ez4vJwwMD1k0jcfJIzto8ah/7uAea6DnB2nu9tEYtCYzoh4bVU74Pagw+VSajqQ
ZmHFjHGJ2GfRSj9aa9yrzOO0JtucmIK0pg/AwQcT5nBxLanWi/VquuMaZmByh9m16qJ7ZeD+u6Bp
gsWZHfJ+UriNfrNNEOLm5YSLVrhB6QQ1/sIuBwvI2zGy4a8Abts6zrTfYgJUmymFwQA8B9gteqjw
CTPx20Bvsm67AAYSro5ulg4XI2+CHx/OUMuP1AjxyBEVLzGX8HpddO6chrifdTyq/AGpL3G9COQ7
kDZvR38bnHdrwZ5x3JCILp8XhBi2OSrAWv89VAHL7w9GE2wVIeKAndnPyIXnhxtDPOxYaHNxM5ww
Xe+KOHskyy9Qn6+o0+VBAPWg84EWEaTLLwCjvwwmC2fAF0AVTJFwXxWdx19aFr/g0mpLgFEGBKLw
V/qfr9DMH8+NwBcHwRvK6K+2cwyEcOoIsN3mrhN7d6TtGQpS9QvewwWY/Hew5PKUi6Yd8e4JnFm/
vkZqHMOYwGtkYVwE0iso4pZ2W5LuZBfPBzO7v3Ka+IoL//HEC3aZJADRQJ79+YtDMu4a9BZYouxu
nPUq02ERs+gXBJKvmNPlIQBG4dkH3B3kwsuX+m8UBnSWEoy6C1UQCti2wa2ryuYgT3Cm/f1lCNU8
DBgxGwqgjP75QUr4YedfiBghZsjUIXu4g4/ndpLDfQPP6b/9MEQ+wuIBpuCgXn7lq/HFgcRGGDxs
xu0QrQf6bI1QLuzeX7y/v3AX8AIhXgflBEKA8GJd8fPnchO+UlDMsfpesxtJdvH4RBC/iMNBjpiX
N7s0OsAU7++/TRQ5fERQnaAK+PoBmzGj1CW4FwnNJMJHBvdlIb4t4E7Vl6Tnzi9e6H/YYyBEQuxw
CXS5CCl+/pQMQ9pRrFgmWUs5xrWuzqfwV5q6//wQGIvBbhmv86tXcOSiX7ANtljiYRQBl5GoDGC3
8otv7D+seOQ6guoBEh8cVr6qNyYgrNoGeHUyvenme2l/D9n9KJ7/+wr8Y+N8qRd4DKog1CiQVX0F
V92YdK3iy1D4AlAZb591Y99x+oG3IyBN5Lcg9ewCV/S5mEiejGnd8vjah6QOo6cnX+I1Ozpci6zP
bhOr//76wUYEYRTweQKq4ZfawuAZNkzoGjB/8roa+egwllphDTqCpVME4BnV//11fKUwXQBmSK2T
S0YPOMxf46o9mwS9r7BLUs33l4hjkaZnPkJvNa21Xc1uZeN304rX//7Yv37XIdjSUMRjzWLHR5df
69+qW4PTf2iTERtfdXucHOViWBHp+J4gBfX/41Eh7HpC7MoM0oOfH4XQ79aH3RwehbFwC1QIfBNv
xDX7F+fQZaf9vK5wIIAZioPu4mcRfSHQSMBdmVaoo8HAS8C0pZkU8OWtsiODF5x36ZB/sWP+Qv9F
nJMLx5wLZwfJ3CgEP3+21MbB6CQ42SdEMOTr4u0Ng4s9rkCAyt0n7bXfdK9rClxjcHFfbTG1C8w9
58Ay//tb/sunh18D8gkgCIMA4uKv8fNvgsxgvbYX1kfU4NMGd711oUPt8mDENU3U8leimb+s28vz
4IkJk3TMYtBf/Py8CDiXO/Y+UINK3JqrLR9KsP1efhUm/ZfmAo+5VNcL8RwuNl/VxDLGACHGvaHA
OFzmkHkkBYhL9ypyHtGENkXq/8rr6VdP9H/+YJkM4CwKEK9A9NgooCpANoEbAIRwzA5Cz198bV/5
dSCpIycVBxZUXumlvn9ZQaAqDYamOIFVP8GikpwD3ZUKd1SMR3pa+1u2o8rZMfWPKIZ/yBtv/9wZ
X/SUX/71/zz2Hf73VTH5k9Jy/6O/yBL11x/6XyirhKnvxRgApe5/FlfevjuicT5Y8+5oPf27xvJf
//WfSssk+w3iJfhiI7XhoiS4nAR/Ki3xJ3gSSOiwEb7I5C7i738qLYPfcHJcup0A+nDon9C6/kNp
Gfi/YatccgXgNX0pT+nfUVoCOMM6/Fe5A8s9xIrB4fFl42X+qriSDq97JHLuCTZIITHzKlZ/G98y
OkM052cYrTm2q92+8fZ+wFlF1sa9Wn3hq0M/+RvwibR5TyCROY7uQp+jsI+OdBOv3Oq3ZRr0WUF6
dhXJ7jEe56WI0rHLl1bg72UQ/WJ/qAI2TKrwGDTgos2OuAIk9yxYHK+ER1u073V64xAI0kVm2ucI
gVuvYydDWImsoIkBRw9PgxRvQADTIt0CjfGCQkam74QlvHgfvOjdB8++mD20VqzRpCRDWEjfalAv
NT9BhtCfJGFr3SuyFN64DnnfSfyWK366jrRjP6JGkgfGR8/JZ4/Sa7vG8Rt1Y/9IW4R/qyEZyt7d
4I2l1+7awMqeljIQTRlA8Pgj4GFf8zigde8k45VapfzYwJXejYhjeyTwiHpODNx57QAuLGjv49EB
l6OWtAnuhn6FPySEozsh2unIQPkqvWQFXyZz8X9bAg034t9AcUlk9hCP6WZzYgbAeFKHOSohPVsq
W5xe4XwgmCaXAcKAP8CmX9IcfKsE6orUHXLfHe1xwMs89p0bV1Gmg30YYs5VmkXw06ykOsHMTd62
ZJQ1gRJHIM/CXDr/dtqDCSNPoYn9WgHFPcfpOL/AeliBs0OS+5iz7GZdhHMtaT8/YVgtjmMPOiFj
w1h2uFHewOGkPWcLzD9JHPbXIfHBIFXeDM8qQ0iOusZB+2HsBJC6KQzH9amLHQMqB+YsSwQgLkwR
8AWR1IaUJ8ZXN3dHNNBzYwqoh586h8ACPEvXZwtR3HfKRgXD4PkOkzQHWDIO1SZr0htM3aB64obs
icHXFfiNgsmt/hF1pD1jzCwRfOTb+o+y8bfK5/+bOv0/F9n/jfXzcoj/z6XzqhkpazaQCt5/UrP/
cfb/WTNT9zeYJSDd/t8q4581M85+g0oNl3XcleCI80fS2z9qZhjgjy6FFtX0n3/0z5qZ/Qb+O8if
fxBm0dt4f6dmQhV+Obz/VTSh8oUpCdgKF1MjFOf0qyPK6sgWcXkhq/U4ygW46rZVDRHOnky+Xwdw
5pSw6gmd82I2UCyD0R6SBADAJSUd3bhUV3acxe9C+c6NoLq5BbngIWYXaqoKnQER54N3MMK3cFiO
J3NCjtH4iUhqBK60o0fKSIrwxzwL3eXRDBfJaerCxxaRHgosUwZDKpjpjPtuCZ6HdAU7EMWtuU0W
sC4wO2tgLwxCTPhKw4x8eIhGO3I4rau80WE74C90yI3sPC/XcbSxfAZDoEML4YIuupuEOCc9WwGF
m8h/UQ1AFGRo0b0GSL1z/a4/+Eu2HIYlGQWmKS6vMPyL7zp2ofQ0/laNl5k1gyHFIWrc9DWN7eec
qREgA9hZNZypwYZsA4qwumly2WOUSHEEpRROvcYOH7rrYiQ8CpIHC7tBvm9SZOHqNyXF7DA05nsz
+jynApjNpg3CIAMOT88+yEMd892U8Gs3WNccuakVaxDuzWn8YpwPPXQ3abo4OQCu6c1BTnDJMb3M
UwUT4MnSN+200bnZTl5Y0zH+YY1xi4F79ytRbyrhr8oAIAEaAIQCDPsYEd4XzwsPhRhKqSWNK2hy
KGIqliXfEiD6mYI3JAzFM1hhKd6Lb02jk3wbU2cPv6xTBLuvKgIe2sJ2ZYx785C0w/ocIjKvzaIK
WGkOl6Y67gK8RVuF7lqLGImsSIY9wis7PEpJf7cWuCJHxWwnAKnd8OZxjkT7dq9F6lwP3NDCWa2C
xnKTuC7+QJZ53gTj3QSH4hrBue8ot4U3hGkeQ2+Ug7wbFgF8r6DYWGvQKF9hqw0mQQyKx+BgGYID
lNbEDar4kg/HeWcPiOoAaQb7a6pdpp3KxmsClUuyrWCuc/9DIU6D5SA6rKjoLpbAnWNiBxzNYM99
PR2yrClhaQpm6GSasgcUDXYGGGrcF1gQIXine0SQpY/aFU21zT64MGF7v/kMjkF6xgsbLP+ANDnO
I4tEXnfgzlWGYf7OiQigXOBdAbi+032D8xkQf5BW0GTNOw7vKT+HVmauZBCd7Bg+xNZfXzGoWvaL
XQ5NJvNo7fWORPFwiEhjzqmPLQbSGHmeaNC9mOg+YiuoLaPhe4jYs4dZAK5CBkGCVJK0GW8V/gR5
9nY4BGEL5MTpLp4/zjw+bUD9+QyiReiC/eV1ntiZWE3HkXveZwLA4MBdUkxuMtUXz8Ubl7lL2RuG
NsogzCqH8uNOuYM6+mG/geWSBe/gRUhQIparxfeufThs1a3u7i0c7IohydYD0UN8ymDUsANjtRZI
ei3AKThFvciAYRv3SY6Tk/Nu0O/go+Yc7Bk0AKDfZUnpB8Arp+w8gtFQR3NSO4SUA3qPdoVuFCRo
sElblYFMfAMXoU/tsB5IOroU5ESh2gCwoa594uviFmooUXLWA37T5WSz/qUxolyalN8IPnyjAT5O
N85HDLEevAkvks5+ydVcCLkc2Zoe5CQrIa7BQ7xbLD+DkHPUcEwOKHteEfcL6rIl59VbCvglvDUL
zQrL0h7O7+q54dB1Y3JkYvnDYQNgR2SXtqds2bZarMO+QTArkm5b/Nbutzge6BWinvl90GAEaj1s
98Q46B/RMsEsknTcu56B0sDMtAeZCTF4ou33ZJuCsnORo4jdihWPXnim3clsquodEJ+AMhYJAlP3
TuiVNm2T0kUMZ+6nsu5EJAuIp3N3W1jtuo8OVNS1B5YvqkFzDMbtVbkI55AGHdnQwe5Cr9Gr20wv
sWz3a3JhvoZgKHpAPVMBHwBQoporRyK6pJv0N2BW31bHDIVGbSlFBNJa6ts8gBVzAXKSrq2l90G3
rvUUIk0QTilXfdtWjI2ygGYufVSNfoG3hbqGOv9ucV9Bc0dBJGAbGjXnCPQ9Lm6yJ/1cwcnv5AAh
wcQDx0wW33DoY4q2Bf8ljOBZjYeA1zbxczhP5tgN2EJZ++YLC9ZANFSjmld0vsq8rT4oTQCYPgOw
Nd5wY0BwcI9Z8BC1hasxLfbgqM7b6C3tYKXvEDc3k3RfFVzvQ+3cLGDBYQEzdR95e5vJY2w+dbbo
Z+wOFMImXs9LgsDSkVu5b7k+JDqi+0jbPXURVxyz4Qx3jNtt5cg0VeSpz4KnBBEYB62ipfSR0Vqi
U01eiGuvNt2uudfQF2adK1hmVyQMQNddhxn3kWk+tpOyO60GsMH7JnqCVi68hTlWd7uN3j4NeZQT
B6zN0KzgOkOnOLbmdXAJwC+ceeGekeQwx3HFQmEuX96JkgSq7cyuQB02Cw7LNoLD3+q6GRKvbuAz
thcaia+IDi9ZA8AscvlUeBQcf90n+1SpF5H59lpycR/Y5sLsDK5iX5u9XvvvrRrepsyWwwwPjpkB
GV9Yu+0YHc8SVwrMKm5WeB6XtBXrzhC25wmglT7yPk2bHsB2BWEX9O8KlK8Qz0pLHk/iwkIGmaL1
7oYBfG0IOsB456AUeLz2KNgJUg/JqVeJj4uO7+/6hTYFG8VU9uPsXnuotkUMHNoBk+ieugPkHXaB
h5vBLUaTWNbb4qrnIRi2PWNTFasVFwtrcsKS2u/GvAcGW6l5ykDpxYTNgm7ep00VT02IOcqW3bSI
gug7u5Mqm49x2FWZqwHzQhVS91639x0nroSNdoB7Ib9AwJiwIJnEgwc6xRyue03JfhnlrqXgjC7t
psvQuC8qmnjpQbvi92nergEMTmA6gC2vzmHYPJJpgy/Qqk5ONuMVUgyUYRaRFi5oPKXbG1XNcYYS
DkRWb8TUEhCvwbi2iF1z1zAwH4ySPU5xUYbQpeQpSFoMeGjVezcEEYvVxNE/JBk5IDOLFIFGNRZI
K1zJBoGvdh9GZ7mOL4QPx/POPoXSzAPJ51pRgjardV96DxaRCPpeQIFwRW2DFZQl9CMnGqNrmpJz
A3Z/2mQ17J3pIbFoFuy0XiyP50cicWR1tnub0e0fYG8HR/qZ3QvmQz4yhWAWNphvOonpcp9R96AY
AeCEWDtECmjvhVLM85Z+fMaeqeHxXs4dLJW80fIf3I3MrmFNUkcIKS3jdcKSa/zvU9L392Ah3oGj
nxVha5NKo8OCbRvAgA7FFyqM1HlAQ2oLxGDqfIMNYIjEE0nZJ4Q13p0DjA1VW56MGA7IOcttSJqc
KP1H2yMK1zjrzu0Qv+Qt6byzcjk4rPsRbxOMLVmGQdz01hk/vcJ1fIRdCNQFyARi7zaJw900xx5E
F/0IJ1EVzzXS61wQztztDdSiEDOThewbGpirxrjrtbOhYTMWy2pLpfeUDfFHQHy9HyKDZHavSdBB
yqbgmMxgiTjUPLgj8jByiGvWm2Eev0VDB9RYtcJ7C6M+yaOG0ByQuroF6WPB0AKpUFlzgM7xIUnW
6waJhVUIVuFD14RzhflU9PvEWV/gOi+vnTbbipl6vGwX2kPfAXL+IPR2UUxt4OcM/g/DO6TYrNmo
j1HcH9fZ+9Rp8OGBlF4OikLO0ZaEDG9R05PbXsHiJep1soePa1+L6DOwODVYGNymKQbE1E2LDcno
ddT3z93lbhKDx5O3IMfmeNlQboX+d6a7OqPLdkKTuE/QUye8hZDxMjoibQyemetVGkKqahCghCIE
aC7m5hwj9gRGi8EPRMuhaTe6XkIEurqpE946EA4ycTtn0DQ4ClQck4BRwlsTFj7D+o/W+7QJHie8
7lOUufhHvaXue9aAzpFMv3tEebdwUu9zuCc9b1x/H1N+IeyfvYGCFJR4yy0BtTGHnSAOLzU2JWY7
aDpCKwuyUmisbOuD5uVF9higiwG5ZdpuKMLOKs9QpM7RLKh5gt5eJXAzH9POPU/W2w12+CQZAqc8
eeqgIMtTpirajujUcJ7TabNlOLLp8owAQhvWn+xE7GtAUgfePs78iHtjiPO1yQpcZKfPJpnI/6Xu
TJYcR5Ys+0MPJZgMw5YEJyd9oI/hsYFEuEcABsAAw2zA19dhvhbpqlq0SC960ZuUlByddMBM9eq9
R1+xyznPYmLC50ldbYHrzA8MoXCMdU5Q/c661L3kqTfqXR2M6Y4Q/0jlNWnItWN7KFLX+5ICE1nl
mXCTF5Qvk7auuhrcE8n4fdNVqNYY+EZP/w3Qalhg1m9Kwa+gdKv33LbkoZxijK2T/vSddTtaKea8
1OGu6wAmqEKnyRTjQtqwKO7kZdEBrue6cWhNErZsEhvUxX5YSoIwoztdykKfRgKVW9668QGzrt77
c6AT8icJbrpoU6ejcwxl/zX4a7G5GfeBLcIxDMaN1RZvK+bE7eB5ut2M/WzfYzt9YO/CaSnn/qAt
FdzBmWXXDDg0RkyUJvGEA7IdEtHl/T0k+Hu3WvcRbmLIxcuuzdbPekWlRIQNWvztyKNYfnZ69vyP
aC5ehE8E0B9Lj75vdk4k/X4TNi3jDeDFb6S6F9Gafdh6XNZFiFl1Ji3hkg20Sp/86JXG4FSMR8sl
XVeeAqu6l7U+LXClfs1MGHYidz5wmR5Z+PFAi7puWSz5p1MYeXpOysG9NZYIAfXNhWjCJIudZTc7
YXYpwzQ4N03mJrSgbTLWncfcvN/lzZhvc3DmZx8Mwba3SQugPUZ7MapttejHZqj3Fd/miw4QUJQb
HMeIuFWzqhNG/PMtV8HyekGgJ7fEtrPs9IMt8Miys8EPFLbK2TWeKDfTMLD9YYkIok4ZnNqB6DqF
c3xfjHSaZeO1rLZarn3ozd99XQRJG+L7xzPtvMQ11sNhvvUIeHAXuZ/dpttl2iHENav0JY51bW/T
CvMe6tV0Ma2rX9UwDhcc4mT/vWyW+1KF+bObtsGObWvznm6yOQCPqk9R5c/HslmBzUz46jZRMSPH
5usOY797sDXBVasVadJnPu+uE84Teu70ors1OmdO0J2EPVCkeNXexXK0y0DXnpel/PDE9DRo1rhU
4+LcK2fqXtqboRjuw2bgHSYuxDhRGbtkH3c4x2fBQudpzGZw6WI9labRB6CL0xbaY7G3TdRidnTk
e0r2J3EbzPdjYE/ffkFNs9MVTkXj/cw8btW24vumCKBzdXL3I6gqys02KHWiqxiPuax/mjQ7xKm/
qSNtKELHuzDAGC1m6dCyj/Y26HGg4oFPYf5Y2Z0yJsZ/W7kHa1XR+9IuH7mhUKuqoDnOVGII+7zc
8WjBp+amUdp9bZbhPLhlfYBNY2+XDvF7SZt7d+XNtJ3gDh+BldSmKGj5ybrQpFr7hTWIbz2HWtS1
LtdqXd2P2fcUeFxG2VTv2Nden+yizRIdopI4pftmj9pPeK5JIEbCbJAwl5PtxPdzz0XA0MLF8OxW
/LNEsjZDER+cFFx3tPj1haVEP/o8m5jDFzZdx2hvQqf1DiRIL0DENm4RT5saBw+nSfzQBLba9lL9
xtCm9jWUUdyXFFJFWN5Zfext5DiSRRXyXs/WF+Hga2r1f8aq3Ntl9hrqIn/vYlEStbQc0CKKscAq
3SsjmqeKsfd7NAVc93M131QwZh2WK5LG5NY3bLriwIantzA0DpOQ0Ns1drjPCqiYrOla8dUnVPRL
Qt7vrKrbFmZZUOtk2YszuY+qMfeS3X+7sXeeqVPzjXaEDWYyem97dEojaYu97JIWMlEZWVCpo6cw
DH60vXkGG0tiN30Yh35nesIfbZNo1z/2AS+yu7CqKyJnsZbHEN9jWnVFvgkD0+4J5j+Hrbg9Uihg
QV2g/HNR8Irn9LMeJVpmMpbUZ/mv1DdIh6Qoi72sZPaZ5eOSzH2+bJBWsn3v9dRkg6KyCMhLVOsz
wWjrV1oVJOcWbED8yV0722GSp9a7gz76RzfcO8Oo7sTAv9FppgSt5xH+Lr+VqU+0gU6S9aTXV8Iq
xSyI7FXvYzEdEWTqP36OCXtOs5ZZSZXtq9rHOW7Vr0jo05bcWXgrPuVOxiO3CP7pByNMyKo4OMEq
NK9aoVHWPfMWPmJzajz/BxovP12doTOEmPWtuakPKcPOvdtFOduf5mdc0962NFxg4WTtb99I0iIY
bHp2oB2x4L7OGqHK7mgHyjGckgYXMsoc0qaWfEfwtx89ft8oVMszUBuEwRyIiedg9K+7b5SYfOdU
S5h4Yph2JPDbragdZOC5nH6SAKIbMs2r6PxT0NfPRaivFcaYI1uR2qtb8luOF/9DLebJStFqJjkS
yZi99NAZewbR5avnUUn3Wc6347OWB39OPxud3Y88v5vKs55HDPnnsF/za7gOd0MoiHgXC9n8esLJ
YG1j8lrbgvD3QtYYzUuRHXKmO8L3O8Fr/WZlefhbz+IW96jQ+TzEVn+ML4E9d49zTdW+1t1RW/r3
uJIpIFDJRla25qXcn258N1eE2rWSP9GP32rP/OWIZ5FNTNSSZEQShSxW1X53YfoRJsLR5lq7VUwA
Pm23+Ry23F7awnaNjrLritgcCVVBDUALljFw/Gpe5qdWNWeo2QO5hFnRSczDKVak1+eZDIa8E7mY
bukckNIxkzonXKmKOOw3WYrYVKaXHGhTEgowYVa/JpPT/rRI0wAdMCdKWguyU+3f8Qmnh5TuWfSo
1R2L3WiF5gjU3prRqTTPpMeHjZlriwq9nd8sou5nFtsQe03LcwML9YFCsUdeLt/yGRkxF5gsiPWG
r33HY2OV1qVkBfCefXdHOcU/17nKnlxPHNJWPLQ4XbdWu55JYP7Kw+HJXZa/MVWukWu8qxV4BiY0
G9I79LrIz3/r1Ln2nXMekDRjW+NCGtJ9qzIPDMJffwzjJLX4XunX+8Tr7efBdx8b3O/7JWbtlx04
1a4oqcUm4BB236Vn326rx1BYVdITSvpWEVMMd3kesmwLRXxJ4sKhYl8GTQhG5CS0bP8+mFP7sGQu
IX6Wx/Dy1tGuadkmH2r/IMqBA262OCH6Rmzb1D3iMcSH0qxYzvnauVTl/ma4GcLPIWz0hfByui2a
mWST2Vch2nlAHfoSMDF/ynLL27UpDYxS+fhYdfJss9IMoYtOpqhvqhfG9UyNL5UbPqSUmqZBJKeO
IjasKvCBDQuz0v4Oa5riPke5KzmZ7PEaBo+5E2Q7p7ezfR227SZuCDiDcniy2k6d4zFe94FEAWmh
p0jqYtfqzc6d3fXOvxmzmWoEe5iETTKwj8v3xvs+tk70qKgsYvlTe8UfryMbUrnllfuyYuN9dtAN
5ukqbI/RhIXPe49y1/6Lrgbno43KHc2f/BON1mdKGbTpWsc/dXlgE9xlcWQ/UTGU8gDb/WqJTB+8
oj0NJZEJvU7VgXzhycBdD8OjNzaXKOiDRKCxD4PtbCyWJmyUI+uDzossGRx5361V/cgpnjFts/Oj
K6b0IhD/jixsIhgTL12P6PSjLtzsbkTE4TFkyqzp4De4/M9sPFu3Vbvui6hlDjEM7YX24iuovJdM
MlDja32Zgoh9ZC8OCCj8nkCY82F4zp1h2jJMYw3cwug5wlaX53lPSLw+YDCnpBqL9JcalmC36Mns
2pgHzXXc4Qh/hVNuNt37aKoKXWz22xfYjeMrI1TCY+OjO8jwD+3lc6tW534cZqkeRDsQAgtFXvyS
rjg1lE7mNs1cmoxhfZA+LxquJJVmjx50Cy5LQ6hkxcx8SG+jglZV1vOUAc7v7S+/YuObKZRC7J9I
MbXNZmr9F512Z+TJleNzPIh44EBtQvHLgjgdpu7Wdi5RbSe+iqyTaSu6k65mADSVdkyfZH7rfFkh
Ga8/3LVeDkOnnhFnOQtGNFwJ2sHP22fH9fq9VuoprpqjV6KVzl4I8CEiY6S9Y1y+sTExQRl75ky0
tn27TNs+y15rl3fHFCTWSxK+O7Br3zJKB3o9D6dJ4NOwTgV4FjgPA8tPelddaftuhk7DiDdjmmAV
T2UhxkRb0wvoiRazZbbTqbqBr46sqIu3djw9LvRAtL7utqlKUvdFytQjW4EwQFvLqi9n6LI956DQ
28rMDE9s/bD05DluMIKHZRD7aZWYXEx89GeGCT5k64aEhyD8NE7RqewsLwnS9UFC7jk0xuev5wMU
lBTafkURtVGcckq0D2nUf9g2wp2zkGCz+uh1bJg/Lmyc2ISFXK6SVQUHCWB208eduMtXs+2wm75j
Lst2ORfatvSmfRM+6RFiTuNeBya+N5iKu+uR98BuTdGWDXEO/b+6Z0vwg47cx3JE186nIllpiPSU
Jex+TZPZI6YJ4OLozN6QRNqpNyxn7bcrAdbNmq8oCeTSN4xOvJeUxXE4S3EHYWwlRam2SIwyKX04
MogBXdoEx4AehvNmHDcRycCLV3t/Ve8iWRgqlKpmJhLE+3RsgCbG0ZqfMAtWlEB4lPbTDPOuoUj0
NzKc3X0Xlf4x7oxzgpgOmyYq0oVEKTPCxFFV+TQU2kqitnDfGMCes9LdB8bZEnp54so89sQAeEiU
ubCoHXAk66qbigRjz+u/WPaBXoSP69ewKWz96YrRfRGZ+jHpdX4SsAh0om4MkrKBM7EdMkccSD/O
m3YCmbGLwBBsCnjcV6uQj7kbujQNLplK47tP6ayXn11A/97r1D4TB3pHsdUJJSpxKCuUhBDznNkT
MIBpzZ9L3xSJCdJfuKUIjE3QsH7wm93GMMpnUee7Yp6AFMECBsn1VnC1zW6xs8MFRUaJI5XmZW1v
I4HxzgqIRMbQE1L2S1IUmEedVs9Lb/RzO9oIGop2aTCHhhUqoH4xHKwbzEKf2M4A105P1UrweSnL
cjsOWLqXOfsavV9j0DJWluWUbby4YLr5JfwHQzk1iXDPwtdrpFEHioLoaRevx9ghy5W3030UELSX
d7IM97nX34tCn82odmoJh0SicD3Lxv2OnJbEqSnK5J8fuVy+Y+BFE5yICrAHuJ6OE2mcn9K0yjnK
QZaspGKt/AvO30cWHOtlOjhZyu1P56oc9zON2zzRt8DX0jSUfM4c7yu+BsYPNX2egwIYTwwobFBG
pW+dYqCwh9rjGMs81j7jOvhU1vzctXpntQASjfmpfB8dGycNC8Hu5FDv5rV5LuY0uvPTMQYF5d0J
zfcxL6zd7QjFrw0kF7Czh3+kVqUj1MpYPPmtYNzEgpFdbQsrCUE1JjF2qV0aQ1xUMhrf2SUVJ8EM
8X2j0vqd1ZlEwoSVb12HzZZiuDdjfYyC6msW3lUPxUqus7bOtYiYTZURnX0Puiy/QZvmQN6xcHZE
kYEfXeU1BWdI8ypcTh3yZgwYhl0ETPN+bJvwPnSUi3mrj0jR1RKxzqrWb8ArXdKT+N17mBRe1zlX
WGq6Jj71beMVm9jM0Ul2rffhuwYnxRKAd8kc17qf/plGVAQd4Z+HC7+0MSrUZ8GS9w8zAj3JgEo/
dHCdrYN0Wh4kZb37lQyvSxrW9wVRu3hfBLTWxgPd4zbu8FCLIb9kY2A9xZPbf1Z45x67xsTf6VTo
aLOaubwgNtj7dI0YWSztSMJTQ2XmT3N1YviY7kSYe+eeHDS5TJP6r/0kmoMzGTDHVljuwkVj2xHV
ypBkAWtmi/LbD9Z566UhKg5Z6PrQFB4AB+ic8wGD3fwwepU52Dx2ezYVBY+Vrj3wHLe5rT3rh1CQ
+FVhJ76MkRfjOdMXoi3u6jQnZjtcla2PrXEeRNMWF74tfQGc4/20HcLx6zSM+8Hxmh27YyhrqoyW
yVLbdHKzrSzL9bAsw7AR7SKevWh0vhXpuJ1TNwXIxXSh2OvZ6UCMfKG5ZTFf8BGL4R3HgMsYFX+m
nFvwBZP/W/vNKbTv7djcLz4+8yF0ip+FWKgiwicYDS+1ZT4m5YJhETlwSU3RH/v6NmAlZFAhOYKy
47wapsr+W7Ps8rEuWj7kZNJLDA/qYbGjXViByd8yBgnbPUsCKazx1OsoI9dqLAkSQxZbTFtQbyzI
MUvRTkxJWBx+bOEY+aTPtlalzLlwlrPtguRiMhQ/NVmfEDxPIs/Kd7KZb69Vz8wX79a377ZwwkWJ
P8bFaMBFkBDYr34SpraSyUwzfVw/EHwvvGu0oDfIblVbORTHEYAz6pxFCn/ygxNyfbTD6nCjvMCD
fM2baoJwp/mhOY+ZBriyL5jGRfJP3vbD49I7znCcdYPKXZNsz4p/l9Ui6avc/5yEmXCFaGYHwv+a
FC54JdQxukkt+ToRfscenzBcox+2o+puHhiEhR2aLvHi+Q5rmnWayiX6aLtp3NWiZUwdLtZdWYbq
ysLjFVaVspaHDhLDjmlAfdOMQZ/1VMwZyMOtXOhxNuPQ1csmAE3wlZVa7QjsTmcyOOteuxIfcO35
Z0dPchf1i/2xruKba+ln6MWnVs7igvrANd/ChP61yCw6d1Vdc6Et9T3iXsB8s5IXC7jQ/Ti15qVB
jubXG1soDb7zZpFTTxPE2ekyjbr5LpalPwJlx5I/DMHArdyds3XktMEc3dxrLyQ7mqbjdzHk5YsI
xvGHcVtBNF2PywqFLUOvdyHJAA3QrNM2bjAf5QgBCLmqSMJseK5JNV5v6Pdzy4t/Ms7SQLSJxbkO
5+4SSx+zkRBpucezb+5Lu7a+8x6vFrCV7LctI/soXT0z07ONx/XLkuXNMpMurXO3TeZiVdOu6g1Q
B79298oqGU2UgNPtoecawy5Co1U9OpLf/KDvXYrnHc11+I6Z+VYFhpI1IQg0Kkj1tdOEXoYAv4sf
ts7L4qj8JKAnMaKiv9mYYNWPbOeTRwgZK76waQbY62W/WAB3i4qTPx3LWZ9E4Vcf+O/arT90MT+z
+IZbR6hEt/qevF13diwvf/OrcQ6TKCMsHI75I8Ys+1b7LWTPRZhNpzob5t/hWOtXB5vlPQC9eZs1
95jW+H07trVNV696WmM5fWZN1/y19eBgtxOVOnqtO957mHcQGux8+iFh+a3bgMUNwClzJOV6/JuL
ZXxIq9XeIeKaXdFhmBMqKJ5d35s2wKAwiZipuMIKopUcSlUci9Gh38/mMr26M0dRT8gZDFztXHi/
+mSNbNggK5rXwg7CkzcOHjCCrOI31puITxBnn9YQLvc1BPVDhkYCGrSTJ5vlQ3s5eN12NfW4d4U/
nqO5sygIWVydTymfGxBo0lqhuQK2nd6tVqor/6XyTGcX/BbATG3mRNIvwIYp5w2XQIHqqHzxmEfB
Ux72H0Ag2UhNDiGpgvxGS48g6I5O9GyjlnUHy3bLx3yNp3tVLOvPQY2MfEtwS/FUQOoovfghKPFR
hA5h/L7H5tMFhU0WqVMPumkCpDB4aJMdoP+FQ3NR9BWbxgN7LAu2kKQCQrkXVQILkmbtWeqGiAij
uqapZQ5zpgqQiDUThLUJH1g6L88Q/OLd3KbQa9gwY7getrd1QpfeiXiuzCS2hYnKO/BzhBnj0s8e
W6nnn8C1UAWXtp02XT/Ev6fUpC8qc7u3GQBg0rRt/JVJIf6WVTVdjbekj70w7bxj8lUdmSjEesPT
Hh/R/m/FUBSB5uBHlklU6+ob5Ip8txjQ7XLr5iaMu/KBlXzvRcz+Mquswl/FaJrtraGB8NRGWZI6
jbl4TquQvFcUUlHpR4LH7AmCY4YdDAD3bHHWxzBMX1cxSZv9ftLv4F4EsAr7AKcVPa2O7uXa+MfG
ZX1R5k3D35pM3n6xG06TBo2OI5AfIcwzfVRkmh7HyQRJDeEwSd0KgdTBuFdhun2kec3l0UKF6jZY
M8PnzOH06pVLMgm0P/LaQiknGxTFKW+goU/AfRBBe8+h/W+G7yGaWg+qNSea9pl5Tqjgp9UKxiTO
sOeZzOrgr1nrxquFuAsqPewH02WnJWbJoj+lBc7XUUwM6wZ/Z8EY+5HqeNkxNWP01l+9LkPIp4W1
eHqSTJprG704xB4eBYDR1yUQPSSFuQIEK/ybD69W16Xy8W1OtXMumDTsBo0bj0WtK4dSZe2bbO7P
zjTnT7X0vCROKewmO3LR02Dll4D24EEakZ2VQJpnnGwlmOGIcQBo/ZAuXHs9x/ZtuIfjSdr1t1cE
0XVZQvVlNE7wLfgHjlofIaVX9ncBEQrBTkXLgTIXIkhd/11mktjEC+phopyKmy93CqxEMJ5N/IDt
E4GYqh+9bOunRYztb5p/nDLYCTPtnmz51czBtvHwRC2mLP46Q6OSxpqW+6UNblyqIG6vIdbA2zMF
gs6ppuChSJ96mc03DKF+ibMUyyHTYfutYKjMr2aw4lemenhrta12y4yJJghSAUo2TG/xQrendncA
C0scm1soFOZbe5gSnLCwf6P95s+MfhCG16bGZdVYH3LksK3SJcdcUk04TUEyMYMNHkqVMQ5wl+6P
PbvuW6bmcZ+1VXRZ1EhRETTrWeAuONp9zwSt6XDy2Ax1NnPNEcIYXCKoFE15tfiEd/gy3I1XWsOT
Y0Xrc2aBCRs9Q3gmG8C0xZ3SiWuxRTCLvHFXLTOVkErNbsaxFjB4G3hwJ+NzrVjwwuziChMqsTy7
fV4kRTA2IZC+WOLcZJUkUjofr/h5zoBMzlWon1La3003VE5PxmdEFeUJyTdIgeOLK9FE4Zb04hpZ
DM76bhnfLHcI3nz23RymVTOfFfmAlmB0tW6W2hxxsvd3vu7qr9Gn9AyWQdEz9uOhdteSa6GN3zo1
Bt8WSLkpbZeDBZFpxyLtIclG05+p77D3gyHKNoGFLESXkD//s0cnUwgyeSj5suKFJxnA1Q+8S6Ar
rbR5dqoVKl5W3ApOA/fPikx8zaLSujadlPBlsOdlVVM920P7M+qx2i4rZV0IB2LHyx9vQSUZRikD
+KjVCV8a/zba7OzbIL8Hwb718cDTSxVi71Vz8SPrgztnbrp7+pTiIrQVfE5aF8lUDvIPBi/j4wjL
htNiwuXlFrXCSTw4LpN3FNCnosbzhFHAulRVWiGUe31xlHDyHpoJM8sGsI/CbBBk4Ml65DAq5t79
9Icg/8rTgm9AhtlvazHIdQNtVA6PaQ/BM33yedW6O99F0kTqnbMfXosjStSRuo+aqDvJtLV55UIv
P4oq8/pjbKHGG9q9zawUHVKQB49sJauSKK1KrFqL7cOEj2wsbZLbjxjJ27wa/dNCx3sO47w7Bz1m
YFWKBTcrtIjNUFN2GdNGr45GZrKkw7iAv0tQIAamVqQVUa6a9aFvEcL1a8UcxzCgccLpbpxV7aKf
sVqvn2HeFouPYa/NsvrgSZJbWwwLDFkKgrtvY5Z9hisN836NhfnEFous0xS036tgALutXRUlZQOK
WIUlUD4w2+LCwx6/i96MT0Zphw9Pr7mxGkUfEg0OqnVQRDiS0zHaDW7n301T0L+lfPQzgRhQgG01
/EBMhiOpR4zGHh7NpG4N8it5lReP5c6bKMKka25Et7AN5aGd1UvkDo+usNLzCFZmZ6J0PYehrT70
KtJtPjT8IUQo7As3TOaMtpNmtcTGVutfY9GOzRba3G2G7xbHzhb9zjGy2Dc17qwS3ee1Ej4kVSHW
JA1ynRgrFY8OdN9TjWn4vEj+00u+uMCacGPnPRva1jCnN1wxsSpkJcu8ZhTSZ80aN3BHnvvmx9on
QGGppyxq08uo4+ZlaYX6bib2Km3g1Mh7XziMenscRDs/qkF79raP52nN7J8eFqVH1aULFg9uDGAi
4lo4PgsiK2n/LPp5uvi+4hJcRhsGvMi2POPq0YuH+qntTAHnMxugb4w5C5qVfJypLe4Y36M6w5Sw
Nh4dG3cHU/UssuUOgSDa1aUIH+MZKkGxuNlrS2H1ARYP6cIL0suU6WVftEH0XUlRfPp4jv/MdTRt
Mhw422AF4OmmvtrHFZmjTZWp4MFb+vBnAMJiY8C3E45ZZAzHomhyIMNh/iYztcLBT9GFrRmH7iIg
JzF18E4owumnHRfVNfMic9BdIX+wv10lNfTu3xm8R0wN/nAurDk89vXNbOWv2YK0DKBztBASbckP
bgkLtih21VcRVeNl0k53tzSevpM1MDXpcRta4J2I3zhEQwniYJWHHUb7N/yZc1OcZ38svlgPwlLK
ssME5AsRbylYQN5SXeXlboXgBPIST95vSHCCfwLsGeIsiqHmTvvlVLH87mT5TAFojv0sIPExkvjC
lN4D+CrKUyrDoMfax3vKLXtLXg7xlP+K2mY65DEHWdxHzR6JbriLkJO2HKdMqFMCBT2xF3ZoYmss
A+OdZlIqPynlgZTjanxzcb/mB0vF4s6OMi6ouGXScMsksVJ3UdlrVszM7wfHio9eaFhvHfJ/9AgG
MxiczYEmHaytS9jGdOtM0zoGBGuCsKEdEidrAafEbbUOrEqYwxf43czwiJplHry+3o39d2iUwP1G
x9tmgcxfHdnQ/pteIFOWiDNtk+M409nEFzr6Bsa9wl8VTkuJ3WECww5grt3UPL0H8Igz/UMKALti
fQczzEeJ+fGvFbWoJIOT39a3zASNWrDnFkXbOixbFU35txS1f/SaKdq7WKGZx8T1EbqV3gpeIYpt
WJp3LS8oVdCoStDE9FgIK8ud6NrpK43d9C3LBauZ/ZiJnQmj9huKdrgXOQ4113R8GfbiPK+VQStx
b3pwZ7rHfzUT89WlXePD4LHceQ4njxA1pOekRU19DaFQb3Kk7yPa+bebO57ahhxk6CsuBWWa5nD0
bBZB71ZArke3sMHuu9hS8P+1kLy5gNwr2Dn+nnCk/xa0Y/WD+iUCBAHw9F/MrOOuYbnBcUzj7qi0
N/wtVtw3+Jo5KFXjY6TTFlYT54aCth2MWmMKDq019RZVxTpABOtPPTbtRPfsgMVx/oflkc1DENfY
NWc1M84Z64BqMHI8xqq+ql5H5qDVrmQaQUqwZkIMXxncf8vYB84k1dDFFmN1XErLv3TzrY8G4XVX
ZUt9LAZP0moDjN1EoZEfawiJb8NTyMSKsuhKJXEfDXL8LePS7FUlux1s/fxVDpiSdzpk0m487IyF
144X1WK2jzCRJRMQ023PkqMXZawfQUUlOXSwPsPYzu8a2fVvZs0NiQ3lX2FXR3d1R4g8tAezL4ol
v/7LGyZ6cj+Ux35l/ZzXWvFek77fk9CXG6nx+BbOG/cT0/jhFnMAmIqJqxMr3YbVDl9ZlsqkckrS
Ep5WK3RzVsNwc7ndT06Hekfrsu4bvXjJuChXb/7lCxkRVISQmTaj3nN3OVePieXFFXl0n1vp9IHr
X79lGGWSf0nMN6ax5+BQUP3A/4TqWvU0xv8a+hwMrlflR4Ml76lI8R9bwVLuHL+YD5JG5jCSLPo3
ceL/QXD5/7e12gw0/k/5Zazrv7L6z39lPvzzb/w7uuz/h8dpC8Elsokb2/EN5PTv6LLlRKSQQRXZ
4Ll8jE830tX/zi6HEHwc6ikAPrFzQ5FxYf+zWTv8j8D2bdRdoGi2B7jp/ya7/D/Wb7JBly3MHhuo
bWaEpBls779jSeZoJJ19W2QhKrjRECIhDbKoqg7Y4asV2Pus7G0ISaQsb/4wMzIgnNYRe8WC82kY
8d1tCjoGbKGpiLudX7H2YIclK2KZAgo9IZWlS5k52iGNWAyDKXr+L9/2/+KN/NdV3cA4/juk5rYG
2Pec0Gf/nAtkynb/x4egyu5lWU1/RwEX+Mr/FNhAH8MzvA2JoXGGeByI3ix4B9AZ1wvEgvUQza7/
h2O+yj5TyjDvEHSK5GLDaoTyAxv26gBwrRWGjIXsizN53vhrZGczZvbWCchcQWoNUDBDalUUwTHY
O3J1uxd943Sjd3rNkxVmjncwSgbTbjS+6A/rlGI4NOutjXCD1q629Uruj5UTVkgcPFBTItWKniUd
3T5ZLnf6NnehfSZkVTuUArsw5BmKdGTXX6qttxxtlsidkml3IKPLmpS6zz2YqG4By9+R7WfklgE2
KLNwruSdoamcb6xisJCs5kV70WzbGOU67kgcs8BD/ydzZ7ZkJ5Jl7SeiDBwch9szn5gUoxQRN5ik
kJhHBxx4+v5QWvcvRWZLln31l1lZKbMkxTkM7tv3XutbNY2/PX/JFbhiT+yLysz3xiZ1EIt1M79Y
AjX8btLjYD0sbVznh0yOoX8xTwaNepFn6WPq+HgJ/CI1R5SHs7vh6MR17MgMSXaaee70yp+myTsQ
X2Eek7D2rbuwnZrhQIqBDao1qe17JCOOvB4pFOcDxarJ6WeFVrxpddS+oNQRA+ZYCuhNQmLNW1ui
KnlIoJxCgpKyWZDw25gVMzOZF5A+BT4ntidsEBPBQbcD/bf8ELRWbhharfJFxPpYoz0qigtpmHax
xykFtNxt3Xu1EEqC5D/lW/SZaF7qoU3Cc24icWewvdQ4sZL+oumXJcYRMyYTKjJUx1uEw1MLttdt
Gjp20MVobodtuUefbbfnwvdrrK92uVwogYiTk0ERPA/aE+FuHHFloZkcCHiqVARb2GsIM5GRqfTZ
ijUazDGryhbUZpl9rxsmcpu68mLnrZbddKv6BGkK27aF501U3menJfiAKlIaWq96lbT2AWEXe2g2
GdJy3qlkT2EaJ0+NzM0XUWeD2NTC7nmT6IgvAMfxWG7JQSK/Bhcif1k8OfxlXlprQh+6ueK9b1OL
9sSm5YtxdUfYnpf1RAAdSm4D+bNC7XdbhS2I11aZ0SIRrQ88xqEOL1vvBAs08RJL7gHVekEYXjdN
t5OAeOpt/3oV+75b02GyjIbQrpHknr1OdSS9U2LNC2puqKpTjUrCrZPyDRd1AQClD4fJItSAw946
jZRJGH6cGPlS9qY+CIXdEk7NC8DZXnwo8nKMDn89rnTtI/k8kAqb7BiisDT89dB1jJ7DQ9CMNnR9
EKVMs3MEqRvMwnm/zXTwWdH8kDsvtZj/d2Msn9Ha1v658gy9h3hW7rahBr3jmqyVRDJ7zACi/EoC
q/vgO8Zqsack3pfJMl6Px4SZVF7YJ+GK7DKJWXVHjTprAABGxlKDIToOxHiKy+o7LaBut1TCjw++
VeY3ilI0w9ZmpygW6m6YmVz1MHEWW5p9xcDw0zQ6A0t/LvbZks0vUxOomxrm7VM4Bvm6HcT1qynW
lIQ5Td0toIvEMNIZxHaoonLX1XXx0aZZe0ZQUF9LylTyL+KGBANGhQOj04AgFwAduPxnTn3FJB+I
E+qQkicI2zDvYc24w1k80Crmb/A3XawywfWhxcSPAJmw9aXFhV6N5wgnsK9u8zCmizXLtt010G/u
UcZYyU7Mo7z1nbK+crCQflauNTwOU4jiO+LcMa98zaALsGE2vaEZyMEVOVsCt5x0m/kDYVjtVWzq
fB8w22E57p9y1Wc3s5i/25npPpGzUcs9hTqB4Jj2K+aeZR19ovn6MCy0svt26K749ihGgmF4IaYM
jc+YRvAZOGw0xYC4MufRHfsG6JdKs+pi8Xih0zGBrw1/x9nWTdjgUEGNBCPbGZlALDnHG1sWyfcB
GMMDKzYDoiYK/WqTNbpl1B+vTSZFYqYJ2zBnOtJ2BxnrEqUXYgEUxOwJAmVGmV0toRcnoGL18DWg
45Vx8k3pa4ftGH2uF1xiDt2j1wH+DUJVS7UQ5C3fhmlszw+taf2jDR0d55QUBIEopv0BqI1MAKT2
/Rti7GlPalx1rCTU4SZXW5hDMcPloIUfoJbXcWYaGMNAhDyckHSEyz+rv7A1ZvTa2j49ZXXWn8q6
6RgNJ5BN+gAp00VK+aJORZkBGmdAm2Au7vPxzULY9s1Pxu+RvXTXtCaRalJNPc0wTF4CO1evtDBN
iras+dJXpmo2ZPtE286OML3Hag0A4LngR+WhusyyJgsv0R219543R7sAu2O660LTfJuZmn4PMt0i
sO052AS8ezegUPuvDNbVw5CMw64jZI/wo4iQyaHylmbHQaPgLCcC5Kyz+lx2c3uXWX56z4JZ7mnC
L59yx8jLPoBwXgdNdB0U+fJV24vzCUVKzolV93dw+TAfz324gT9NDInPgfmFU0bF+qHCTt+UIlke
F454pFbnwVqOadzw4GXoVLzUFJXIAQoLSleWO3gGHaS53cZGp3+d1JH/gmqDl10sY4itVVZmD2WA
nNAwHorvQW88j+iHRn8MOp+9n+UgIHGBPh77SbTU9MV7caiSchy2Au30wE7LQ7SpfFoBByziKJTZ
DfJPud+P/qHPl/HSk9Wodg3Z7lAANOj0Vo1QDOoWpendDLri1Pel/FZmcX0Bu1hPG7i2k49H0S9w
aTvKSZADzilWa4oxdI0T9yB4GjGaabT/Q2kz0FI1y1ycyeBZtHzoLaTzTO6QsvveKSJ/jjw6PSZ6
TxEEx93j5do5Dh7uXR1V1jfB3Nk+kDGRRru4mIGgSYuh+hhO/YEjabxsSUrgfNrNDWu3YylcOvYg
SM9odThcNbIe0CFGnR5QiQvfujcqZTRA4qyK9wH7pgbz4GCwrVPPeR0QS0y3eNDsLdNRrznidPUt
9gCbVlZlxjbZd8vYDLc+lVJ65UQTri26wqK/iOUQIkZiOc+vwizUz+ns0TcmjGm8QE1TYxSj6sDF
XKTsXChEmreBnjO45lqF4pgjC60PCMzZPgrS0E8uHaH4mI1Yhb0kpJkzLqRjboyRPj5LsKnRxmNO
59wVrYeLHAnieCuNKltCQZzmOLh5eEmEVhjsBQWexuRn7BNaG3S7RCf4l4BxpI1SaMpOhHwwUh8m
9lWv8fDxNs2NDyADf7AWrbpwXMQLWHkwaGzCJtTMFeLUKg/MPOjK4da7LDWCyaM9REO+BZeUe5d1
Se7X3rIDgBzA0vEFJtQZLwpfekB70LQ3OXuoRAZU33lRUmY7e7BDVD2YqcfNNLoTARNMfUpUHt7s
gmSfedkLjm57zjMU6yhAks8dAoQHrKNsy0hY8uvOGfxvsaP0YbbADSCPm1I0z751kxdl8xo6ccjp
KCHDjWStwXdWpZJBwNgzQd/kc4UbQtMBoEWygJfYJBqVMTLKehg3ZkzdYCNpFOQHCCEtQAAVC/Ky
Fmld2RVS8t2CkdVB1Fj0/rZxh/Qjg3m9yi6r4NmUXbxLpcccwyRp8LEl7Is4Ms3as+39sDkDTncv
RBOQyhSWite38ys+JiIn8TFoQNMTPMX1n10Q+luaVurKH9fzXWwP3pPb5/WLVzTjMe/D7NVLXYp5
p6inN9E77R39yxwgUZsgbhks3z1XKLLN2S5IOdlKME6vkUa+gPF/PQQAJZjEFVrPj0SDBdEe5SZa
+XExdXDqA9PAarK8BA14FBlJPlb03cUreGmnNu4UhDpnxyVKKtRozbathZprV2LqpavCeAKfeUjq
VoKIePmUON3ycXDmwds7/rA8gCkkxSAJ0exiWkzfhBsRltJOU3BrAp6wDVAt5s7rYiGdzkWvzUju
1Im4e6D8HiEg0D4OZpOeGkwI+TapGahz4YHEiKA+68Tq6E+p5Jw0yZv0+5XVkk5nXjp8aUUQj7C7
7JKb3Fv+aaVuHKygSe48WuzfOq/0vg+jtO7LMO1eIQKEqIWjeK/YX3dCIQXHRrWAKbC7ShGal5lv
ETlMmLI4sjz3A6HlRB0ticvE3xTtse1m9eJ09ZoPr23mSuulxyXs88910M4fRuiOWNbr/oDSrvII
tUINUEyjRe+rcsfTKLzqgvnedGSzNOgrncugUGtOADD4ZuPb0y2ZEvqYhd2nVKn4CfWCf8kUiMXC
dsVpKacT1Rupr1YrnmWDq2xTtia5xCGyuCiQ4u7oz6K6ReaNSpSnPY+PkzcN52kuNDYzZ3yaCkcd
VUwB39ruoS7l+EH3AtdppN3wiqiDt3paZQZ5RL4587KlvMQSlp36ceEdgQmZZ/gTRXCR1pM4s/t8
I08ufvORm51mWrH7gEW12oW15V/ZmWLwjHMlZYAks9DZ9kWf3LNKFtdlgHrY0KdkiYDPBgYrChkF
uG4YHsyc+c/Y4uPtoONs5za4wkOkcFtMUSX0o7G7LdMUj5lrxmuzFN9QtRDFOPekNPlucellljiN
kb8lOaD09q1jld8I+3X3qdKYvgvtL1R4dScPWVeO8pjkVX/j1VrfVVGUHxVjqIvOiuNir0OE+9ag
ErXhFGKji+/bJkYuupCBZJXU1xEipS1pdtkF6orxjmHx5yVupgvKi/6UzyS3FAOiJtB73gdR6uIj
rr+xZQTXpezNbPSfiNuYj4lcba34TvptF4SpYcSb8izxfJ4jpiMueXMm/OJVaX1fabvn5rvkSjUd
qQWXjikia2PS1g6ZGWbj96JrObg4VDWsk2Ge4KFM86OhgflFGa/4oNFXDPAi5HhLADEvUSIWlntr
ybo3e0JUubEJpKSY7d1PELXQa5KnBbAHA+uXCP+Vg2l2xA9nzXHNvM7igMJjvFCTd16MxmBKhwfA
SMixKdTJmbEZMiKQYcyLnIbIHrdKvL1mOn/AsPXita1zWZFcti0rp8eiahAcTpb1ak/gjcSo0Edk
2YTlxYrPE+ePTd5b0J3QLa1qDrQfQe5EZ8LAOBswEZxPnXKdp6lXKTmSqOjzvd/zmVH+OJ+aoIr6
bQ9Pj3ZUmN/S/wWOEVd+welc14/zFD12Ou7XyFfVndGL8eKonDnWY1eNpdyocLBR5OE7vYXYAdZv
lhg0xm4MP1Z20e0D3zbHWYMxPeAkRK5FOTDv2ikr7qkHlwPWDNFulCO7L7msus9DHnd0zBiXYMjO
u93gLvs5tXBYlYV3pPK0IMyExiO6GxG7Lkfrhg2wJS/Gym8Tic21i0Z0A8iaBaHPZVnjOu+is8E1
fq45JN2V43hQqggWhJNz8YW4KEQTbL3h2UnKy9wNwCiB6Tw5XslCMSzJCXMF2x/F+kCOzxB864w9
6y3uykDu0McN1AC+1fXHyfYXHKHj8NxKMFY1lLv+du7ymXCa/pXtuHzIAqJIg7wsbgHLnQe+7XGw
Bl70AMzpN8/4Rl4sWb/YF7EKtNmDT7Fel062z0HZ3zSZKPc1/dvt5Kr0GUO5fd91IEvkgphk0nb6
Eua6OVkxyv1MWQ9YUeC80SqbT9TM4Uwbw6La5pyMvcf4JfpUNCAcJxnnd5H/apUpoS4x4JGMu9TX
o79KNSPmZ8kiYQsI2eNlFvN5SDzrXjN1PVPzSF4F995Rw3BB0y/GUWZ1h86yvOvI6+erOlXIl8XS
I07CooI7dQmc1bUih/TG7kLnBfiufTJoxaL9kFs1Fs9xojfXVK8I2lfGy/zdgSNzIBAx/SgK7POw
qtJdH8rsYkLxcJ2j/L0RqnhaLKr/aqzeVB3Yj1Jr3iBd6upDERJrbUBv9V6VoN0Nqv6j9khhaqug
f8EgBmJHunktbjPqiOkV00FME1YNNrm80ZDhwMoDn3aXSWNQbE3p8R1p9VXtbbowOd2pgp1nl9it
flSlTwXoQvVCgbN2giIvtdtj4hIGsmndmCo17GugEowX7ae59ZASwLjC8p+MHsA0m9/Awd6/nT1T
PrLjdhi7K7xXKH/qWG7qIqY9MHIYKXdOg5njskeykOzqhKIK3G5u0r2cHPyWVCYhks4ekcJ+8hSH
Lu5pQPMpKfPxD3zwf+qYSybWFJQ20wr/HdS+rb3ICDf8BlKVbNlysOVpXrwEgVYdo9muh6imod/N
Nyq3muffN+x/Rbyv3XqorKsTPHR8WwUMMH7JCAj8UbdOvXwOCEu6TkN3OGLQwg1G03WHAQOIoVsM
91aUe+U2Gyz78Psf//eRR0AQxZpe464bl++9++4JBkdrQh1FG8wBTVCCTqaBGIIz+hqhjx0fm8Bz
bFb+kFswWbb9BUeBpw+doru5N2Q+YT1iM852RNNOTPEHay4uhzqOiLxMRGmB1tLtdFsvToDCbM5c
6+oPX+FXSDeXkLrDU0Bvg1DyP967gYeV+ChDHI/JMKBY/5h0CX1wVIWMkMeR7twes6tTUCrlzHSS
iihM1FvOOqqxJvPR03lZHhe0EeOOTEWqenT8fnH77z9k4IS2pOrhGeNz/nqfXZfFVkXtGqTeZeMx
Qp9fX5ZjzOdi477DQJB+C/OeWU2WL1zkH1Mk0jc4yAnUOuDrshih9KQ6eAzTvBpO//AJf2Xyr+FC
2BooxiXQXg+K77twAxrbSRO1EEn7oQjH+79eOrgH2XR0GnpUN6wbUiNLpl+/U3U3++d40ktxE1bJ
BOesnZFQoOTOKR+KlgE7v3Z5UiJsNPNliV7QxChYez+4/v0nd9dr9/+Aw+snR0bhkqDmCwnw9D2t
vcnkgu0H7YLwCp5eN5+L4LWI22bcWzMv9uey5X7vjEVs7jUKn9gBcyOS7Cae/RoqlHJjSRItdmqc
/ElaHBiB6XgH5cBbNuCHWDSzdRpEJyCRW9PP4iOOBJzWYVf4wKJ0lnuHlrp52pUlRw1q6TY4WkFd
gv/iFfjOiSm7d22XXmvaMjMhjDSwPjeJCcwdgA3/kThvCRuwh4Xzh7dD/BpCsl4cD1R0QBo7cTDK
f5/YsTCYKHErwCLkNpGVlwYcbQDGgmdIqZlqjCq1517rrudAhbxRzJcLCZv5BTGc/Nrj0PaB7r9O
j2HFiBb2oPQaKCMqzy5tfw68A3BafGlMdoXetfnA6AbpPn9UTEGdUiFVNjjEoBuy4HPjl/lypuuS
PdPgt+fH3z8Jvy6mRHv7xAEQYrE+DDbL0rtHODHODHoFD2+Ju2atoGMojhMWertsiM3t6AfYNUab
3usFwokQGvHvP4D4dS3iE6yZO1j1bDf0pR/+GM7+FPmCigJ1IspOjBqprg9+7HgUkUtAT+GvkQ6X
WXlniD/Jc2rV/YQDsFtXVicWX0FTYNksGuS+O0FzNiK9h17loXTN8FplbIKcPqPobJGa3u5lGIJN
GHLgpS2HXfIr5WKVI2SoyNpLj0bl8Q9f7v3lZcLuAiB1HOkTp0H2wq9rmASebEd+/8bJpL2m00J2
qxgKPj0dgvCaUyRRQqmj3AsAm8nnxq5oJyrV5dHeRsno7k1I8uemtn2Y93RGd+OcZQ+CjFqgv5Yj
H8JhBhAwVKwpdiSrbMv0pup2tm2c63QiUJGWMG3zYHbxpTZVNZBuyZK0L0Fk33sRh6E/5BStooOf
VhYl+MZIFXyhPH4tkS38+o3J81TkjhdvYKKYq5HxzAKoar32zlAlVNuA1hOqs3Sqr4sxxlohyQgg
fL3jWNO3bjLtf38L3g331w8UAE5yXMF43xeuelcuYHlNKSLQ2feG7ZyYicZ6yLKwgmA2OFGL+sef
n8Z2hKsp+yJCrCznALMfcqWUblOvBxhhLa0Z7E3h9yoJMgwkxBrcKDcHrzk0efm9SyWjStxIJR6x
qi0ebBNMnK/WAScLDbbsRstHOdCv38y2Tffux7/FdN/QrLdHS23neEyxfFlBXhx0ZPGI1DgGNva4
+lilrnN3I4ESEKIDnLDZGsbYGAfhSaZHKEmaJxrJEh0XivKEv9J4yNhYRfrnsKr5y4ofE0hReiQR
VLjUTy7+sUPA2J+DpIyg6dUBJ1rGnAix925W4OAj9z30ztW8hi8OlsiviEJ1nnQ40xGG70jZm2ew
0zdjGV4TlEhuBAiEIty7PRJVpoIAtjYNV9fC7D4wbvpxY/+VYOjxz0Ex/2sYwv+HSQfrs/u/Bx2c
u+Jz9faLUGj9A3/phCz5HxYv5EAsoHKNLVjzy/5bKGT/h+0MYYtD0tWPaJj/EQpJ+R8yZCRrk0cE
zCoK+h+hkHT+Q2Hg8m8JOVL8eflvhELv9lQPoRAVkmBnDZRP/bkeKH5a5Z1Yaa0ZI2xbIV58bCCH
sKnXqTHZuZIHbffTlfknUc+70uzHz+OTS5RTbOO+erfw5iLA+Zbw83SVo84A5FhuGxGLwxiKCp39
SFg7RqqNchniJYkvnzPcp6DJ8Q83upovejPdT7yeF2kxODtrEPk+K4D7/WH74/r+tFzK9XNKG4mH
T5nLLiHfrU5EuS8LVGRcfap7bfF+XHAIDvG1tu0fcsj+fgeo9NlibW40Kt4fVc/Pd2DQDqRwAqRG
Cj90sZN/FBDB9iMNvFc1wU7//S34+x1YSyceHIeniwrn3R1POb6XHbDDLbG0gkn+4m3pNaZbN8nn
68FUpHC7VvCH+/4PX9KnlSU9x3EoKtx1P/7pSxZZQZsRuOqW5iJRrUxRNo3O8103zCx5tfX9999R
rI/RT3U0t49n60cdjX4stN+XTwxMY5qVOf7BhU7DBhnZ+ETSGpC42q70cyYcGLI8QNYDAmdYd9HS
+Q9YleSbspEkbAwzNmTwc4e7z6dUVrgAhybb8h2WFRLq+Y8F0rGvians1xZJstk0YgkesrJ22tPv
v8w/XTseEFfxPOK1s9dH9adr16Wtg52oabcTVrarquvyY0kc8FUZ55S8Aweq3/+8f3hAeDZcLiGZ
QkL4736e33Y6YkqDyABZ79GMA9Bfi3YPnab8BohC9MDA8E/l5rv6ZH3h1tO7R7lJ7q1LruSv33L0
01jHQ9puC7zGZI/TOtiarOiOndcCI7GK6OwgpgKP5YMTrCZ4yoUEfFVL7w/P6t9ffQLWHM8mS82T
IbLfXz+JJQNdc4wisWoa0Cm0g3Oc02B68O1+ufn9pf61xv7rS69n/dBZJZrCe/daiKGjZ+nhHYbw
EVx6OYkJbTI05//DT8GHzCO0rjHuesN/eoC0TDT8C6fB10i8YYGH76GqCaD6tz8lIB8WVayH+ZkV
5t1jQ4OFKJDOqrdDu2BuQCbBIm8pLf717QnocHHF8C1wSJLvdhD8PZFrsAdtJ37TiZFkd1HHHoER
/Zz++x/lc1vCdank/jjvfpTEdKfsJKy2iBfbyzXq4CyKzN53LYHp//rqKVoqnLh8m/+665Py0z0K
nWIKNCKZLXMmUHZhmJ2CIK7+8FP+/pZRbDhUD2TPhh5lxLsHTsrAEphAGviZqxO+wbvjZFHwhUm5
A4oo7TYyj7DMJHLZy6Luj6ATlk0vIv8PT/7fFhnkvCyyHtsQZCf5/gAWK78DsQ2KnQhzTtkjSzXH
IEnQb9fsdDq5OxfQ8B9ehHVr+2VXWDXEAlYz/1EcPt6dgaAwjG26PqJVgbbGZR9kmm0BG+1jjPvI
646j3Qe7Im3S/8OFFxymfSkVWnGOPr/eX2cuXVz7fF/A5gpWbRSSnJOgEAA0f8Vcz9nCYhY3GZkH
l8g7px1uKgYSkZj+8Ez/04XnGbOpaVYF+/swbPC7FlN+DL15meqtlWLgz5hR4XxLtnFMRtSC3+QP
Oxj9y/dXftWgU+JScdjrvrL+/z893gtjcrctGuw5rAgXCEUwEwetGG7TFIbjLofodKwHG9itHsgP
YGDqPo9+HV7WbYzux/ZKl6CQORjlBkFjlW4w15EHIxBfXYAa8mfGqCvsoIV5/80tW/ncDp5VnmO0
cdeJRuuxmXIBLLZJuvwiZ4Lr7rvZqT4OnUCnl4CwJaw+gAEAckzKayK1a71XVS8uGmzqdxlgRbXR
7D3V1gsSqBs1LVpu0Fxn98ynmg+NHu3PbcC0YNPQkeVsFa7T1HTW4X3P3EZw/KoQqou6X/XZ9iQC
LHR9+zFMq77b100OuJO4ZuaPPLmo2rsm/KEIb+XJ42z8NUon+ZEquak3lC/tM5YSfZsPGpUyjkp1
Uq3t3S2ZbbL9aGL7pFnR5BWu3+KlJkBCkM5gt1/Q9QdPXheqhflDHO4MSizGpSrqvd00SHwABrbl
V+O2DEFLYxW3rUhcULMwvkrS+cj62RJ2oLE7oharAU+uwQ+Jz3BjO9KVZ67rSMdAw0T4s6fbCpeu
akxyrSol8Dg3uNYsmEbzpg4Lh4N8RY9zj8BSl9u5kETGCEbPm2XMGW8zYwlAkGDTV4he8hQbQhZl
2N60Gp6MaCjIaQSiUqAJ6L1ogykOquo6F5x1M8r9rMfutWQaoGkQ1pojwxQSjTUqOBWL8oCQpMLh
uScporlpqkBzJUSVeXhUjbEx9iyeByy47w3ABD3g2wsUA3jR4HDdkUOTMvinQvxoUgPuLmCcUO58
+O4RKD6IGDuGNNWnsIH4huiws16KKkTUwAMOXtWtYPFvQ5W7VyA4BnB2WAA+dY1BHAixox027myb
FwMUkMyNMJs+K2xKDWb5vmXGqmfatWHfBGDpgyVODp7XLjczww1/b/cMaAk2m4pjMvhtD4J0gPk9
Qo8YyMiIo5OPyxs7fWbwuzayRe3hpdq5BVALlDIfQVpvcKzN8X5IUnON0CT/jq29jbeuMxafCl+a
W39ZTeDTSOGCuTKPb0RRIduaea7NIY4Y+tK2gayKtc99sg3l834OiBNNSpf0GbRXAzh/QwgXfj2s
iKZX/heG8stjjnaM0rsbSLiaUfi/qXFYc5cc3b/kAdoG8MwTcha3W5FqfipTDJQWjMyNDtrpPMQL
uSbBPMkKIElgTYgGE/s7l5xFna40fuBlNs73OU9SG7PHaPV7xgRzuFvU0tV7mbs+0eHSsS4R2TrV
juCPuNxNlY29tExSCbByRPLNmpF6a2QKDClK5EGTtOTjxe4ZkbfbIYb+RoZZb8fbSlom3ldWAZtN
M+f+kiF0cjcdaJfb3gponPaDBny+IiUM+KfafxbWiEobeXhXYY8VJLcULXmmKY78N5TrfNgoSa1H
QqDmu9JQpMA+9VEBm4YMctCP9+v77B39uWrRkOlxfLG8JvykF14i+mVpjdUPEFy6VaxrwG2bMvwW
BngLOJARY8SYA8w2vgq4isR3kiJhgL5CKkc2/pD2wzgCJq+RWbiz0Fe0T+XMSdwufORDnX+n0QjK
rT+RBbDtdFI/iX4hyDuzbfkmgQm/9pw/IeWPWvbnaA1ucWKbcUSPQzqDDAY7itFRPdwzb2UGEffV
NBwMtgixKQJFZJkxkz2eE91GH3IvJStiROcLAB2AWrvxcdUBQ05MdsQ/DnNywtH/SZgueARZZvdH
OYvhNVxUW5xdsgbxz4FleZ6TWvibJC/hMZdijTIBGt5e9zPjQbIPdP4tUUl4zZvYvCbjXH/1Sa6D
IaBrYjDQq6EQL0QJDmM0FrMGXyUf7KAt8j3NVWy1LMnyDY1fl21T4PGvA+Z7hvTgXD5ktFeJuMVR
g6jEcuxrZ4BFgX6u1Plh9CXePzV7U/Cd22mqexQZkgAlBqAEKJYeKYfYIcVbFsWwJiChdbtJlupJ
W1bxuiSgNHaJ5UwIZgsz2Bc1Had+i+IJKmdfZuaZKjOHyI9XFbF8l6D0bVRZn6IRHhUKr3kstvxb
jRAWUuYV83dTbiEYyK9jgJeboGBeBnTefiSAvAtkJ3RYOQ2XIzCQc1AiaMLWZCFnn+zZOhM+O09k
4E7E6DIsdmt0t7ihNlG2VFeZbzRwOUC9a1pd4rGYKwihGw2A0DoScpd/aPMpQrnSrZ7gcI6iJyAx
SoOzbfGABNItPrFp9ay8RjYEGGSrDqqJli9+jvNpzxM6PzAUb7kaGPFj+p9jEx8Wv4YT09a2F++G
vghJGyp9JINjmUMGyfvSx2Jfwc8qI1RauM5y9SVQUQ5PxDGkYkWeYVl3YDsB2GiEuAKqgOB6JbFB
IXSL7mPrYY1esccQftIkghsUWjMvZTz2kCF0vTy7ELd4nzxyADYeVpLvGFZKjXCvyS16FgvL6WAV
1QtzI5wKeVEHX50QaMbVYlTzitsD7BBuee/eIxQHjT1GeIJ8bDxsIhqdr0AX7G++xaRC2RRQkK/H
6Hs8BqQB9Ux0AKisrgfsQtwLz3UbuTMlAHGAke6buxgsqNVSv4KKkh+iBPfFZiHs9LbILXGNYj/r
2OqKF+Vb022QWrDxiRjqW4y+xFiwwDD3gXS0z22A+bmKa/D/OGZCVWdmC3N7JBmQ0KVvdZMuL1Im
3qNVe+ZSqBZVayt0l+xpjesXQ+4yPO2kJB0ycqV/7bkVkXXZIs0nszjUtFw4m+mNIurEyYLh00iR
9HkaQu2cySPJCbKpBOsqvp10a+xiJp+twATeSqZ4now4F4VtpQ+izUeuYZUX0GZGThgbjNC8WHZe
kM7YoD7eMq4Qyy5Yf8+qKJi/R0OJJ7p0EAZuGSrBWiHA2HlYapCdu7acl08tGvB6pxmrEbPShnhi
8kkjJ+QRQijUT2HHpNpU2CGiWj22pmFlFhPhA1DTElknW+gvGmQlYrEJF9ISfR6E271po/NHn7Tc
BozPgOEY+4V+KrFDZacIVuczD616TBBmXrDPxWqDLniydsRWldWOcrANd0B2fYXChxnnTpmAyZYt
2p5wg6xpon3mFOhdQrwlyQVGtvqM8Yv5EFQspPKiEOLZmhUbol9a+FxaayFFbG5EciUS28VdKnPx
haNIM2wc0gZCUg7K7EsbTFoySp3xybe+pDmRlm166c32VOy7ogjv7aH1w5OHVx27A3yPhz7iD25D
qJhPziIh2thM3TbaA/o511Lce3Ra3pqSUayj+hnefZbaEx6LNKf8ahRZpJokmZeoGEcPLz7BXrDf
LBGf0tBUdzqtQQ0XjFZALtqJ+6FNNDLhKIjI8QAZw/oejLF5SlGfkUaNuyskonpgFCQoBAh2kKF1
C8qXEs1vRXUeoTfjECeEB8MaY6cNAIPmDqwv4aWFI8aLpsPfulEDZgZM7jINj5PK1jINo1y7Jyl0
zT8Lm+U2I9Ya05FWzZvtr2CE2iGDdBulGvM53hHnHGDVOfl1oY9THoi9x04CGdOZ/VPdD8zP/GEY
b6c5oTqPRt3QBJ2IAN7ZQs8fLN+MI2nwHP3uPMZ1C6L1BDF7Ny7ONySGzDJQkqlNQ/cHsm3c0qme
yghuYuoZGPu4uxJzgvc77bWHjHhPNAztfUZZw0vXEWKO0trmmkYspt/ApCnQuwOegAZxSLULVJla
e0gzqX/wxyEhXugHi1kCHOm2a9QLzxLc588o67EqdFEejaQmsTJvq84x3bboEnUNCix3D2qcJtYB
KsJNp2z4tBZGQ5LGlvWwbzHeQ4Idzagl07Z2t+RpMTQo5v6/qDuPJcmRLMv+ynxAowQKriMtvTAY
gTl3Dx4bSBAPcM7x9XMQVV0ZDnczk8rdLFJSksIAKJS8d++5k7HFXtXe2vo0d6jsa5bRpKGHprPe
syvn3yZNBn8lZ3W9fyZ1FyxtkJkiZzec8QphadTeWAx1ug1rfZGw9TjGCXTux/exkw03sMHoEkIl
TY6JKCewxhyUj1XeM+B8hMZPENyGKwKvxadeqBUnBD5NYpRbDLW+Bnlbyx0VoE/FfpCCfantGxM5
GQc4lupdqRjjo28rNroyK7HBplngw8YCZ5vrFGRX7ATtC6SSGXOOq7AvKFzMQuOTMeXMbDOGlYeg
mM3nVrRs6ys/JAZSz7JfEnfujyQMnPEubuYSt23csR+04yA8cJst7LeqKLPHrsn0z109RcDYDSSJ
SENRvII6lSR1hmrDlxMUakeKKGtuCE4rVqstLe75U9PWxoiWfKT/gziHcLQ0J8xE1Sm8uamtVN5c
g+10R4a9tWlQxPi7hj0vaYfE2WDnqcnIJLmV1AJlnOqPSGRkv+Xli/u0XtSNZl/327Rr4hl7EnZB
vPgWAW6YJLjxXALSaYJCbHGNDuwqHSZkjAhF/j5BIOBss3ZMfqC3kbcjOLcbFC24A3Digf2ngJJ+
GbCIP5LLpzzTO48j4nWAe16B4RlseBq9VuDcHbvbOVjmlMGHz7Rjn7QcVBIHjReHTuegVXbzRRJ+
3XjqlEdHbJzjT0krF6QcoUzWtnGUKNjOpaCkIHUz+G50usoLK4gMttgdQUysnLTFqi4G6ML+zANF
XG5zVK7o3xsJik+X3xTowK3JCdlSHVRIQ5Om44VG5RdsmI3k28xXbG4npctuUpJReHEhCXka6N5f
cT0Zz02k1dcOBoDeY/PGCW4cJDLQ2TY/aOB4Mwh7GSoPcnHi+4nNgnR5cWnj5lUeHusW/9PGii3j
V5U0yDgNux2DL1NuGhS6NERc276p1StqE2Cm6yKYgSKKjK0jPszpWFRjYnBkRJyzJ5awHN0CGm56
YGVNEYYSOINtbXYiZ5fYtXJNiF/LXQVhzNwT9ZyTFYflki1c+aNFK0X2MJzAu0RP5q9j27Y3DYGH
X6sxU75iDALqbowFPr9wkrl+FVQV5XnJytkSsoPO8yqJu4lgFHLM8A0hgVm+/wlra1sEqQtbIXDu
DJGr7zAo2NOux+lCmSGr1Z/t6ACWauVyTC700H8C64GpGT2XjXy8FvEHEzX2Z9j89njM2sp4nqJh
fqoMBxazTI0QznUTWPg/YFy3RGz4RBoHFSeQTUpZ5jphEuZvJ4XzQVfNTB4ig5iOrb6Y2jlNdGj5
adGljE1j6pPjoPcObqAk4on3YXjUaw2lgEHSwgIr6/TvtkU9Hy620eRHm3o/UjkEf1dNsqhVIJWB
RM8LWHmUFxDFg1mSQu7tgZLbBqotpeNUQkDoYouE6zpTqzvK7Ph9UuK8zUPVzs1H325qYJ561bhq
QuonFSCLaKSsokLj5plW/4xgNMCiZLOHEmpUu8dsDpRwi6gr+UxtmZNpNLRSP9Z8zKwxGNspfyD9
qK5CPFOU0Yya8yU6DWHCamWxIVuIM0x7P8SF+T0SFIQxDk8Ki2HexZ80cpokzW+jtre4I8lkDoIJ
g2pdKEVyEBT6flGfd7CkhJw6+ayz7yxxI6jSzAq3S0kSRqA6mCHjnvyHLbV1E2uVaeVboy0W924t
yEuOCJ14qGrMrRQnNKe6on4SX3OgmBqMHRwo3arB5nujEOqLObunpgAmumxaF98cUdkY26RI3o3c
W74fOowqorcbfCCIOrYVnG6SgPU+HHYYb/rvrL9du5e2Ft6OiR+Yx6yI7fxI1J/JDsi28D+HwTIo
YysN7lMyYD7/l4ntQSWiipdLFfGh7Kv5Cfdke/dfuQ83g6QxWqspiUb47QjWrVNqJPvzHZFXJWPH
QMvNB0drHA2as2rDYd9W9bxig0y+VXmYUFq7c6uaV3lMnLePdInVTce32Qf5hTbBG10S09AWMYRJ
w0Cov5XGf1SrWx+b9BBa4B8sfPYyqxF3d4JVj1yYj2NbJ1uyJPGgKQlEcKtGhNsZ2ZZScnA4/wxe
tSJpdWlyUXsgFEE7smrXjLGD0DdzCpoDRBXUOUhAs+driQfczucvtTSYXvZGTGArFqm6SA5tU11V
6NOh6rXW5LvDS5N4FQDGnamr0+4/vQqtB3owhpDI7mhGvuwDTAizDXLGiEZS1fqgRVn0NCqVdaHH
8fqxWbS5aHAhBkdZsxa1tGIYnWAGPFeWTOc9OvsDelnaCD1l+PM39LqdYmkGXWLDNjRIG/Yiu/tj
qPgxpoFO51JKHardbigNZd9GjrXLYnDycu7Yry5W1gtC4VeXXfopqJz5NEzem7a67JT4FEKqpWmm
WsHVPDeDq4DauhbQeI7hDFC5s2v7QhPr1RfJRZGf8T0syiNprHpYOpCfUrA+UPTmXNf17NkH6IGH
2sy/V76Yts0SRecnZGaef8ivP8jlyvyBUJPtAE3Sl09ZVfyl0hgvGxltEJsgBQpMpbQ0wcerOhB4
jaoZyQaYyurumjBhEqOq2Sm3swIY7sKPeesxOFIXvHUTtvu6l2U2GR2cmseg2kn5lDQE62k9ZbZh
nJ+7HopjpuhgK2fUhLPS9sfeqFNPGvidk3A50/VRuS/B/aI8t6sHpDDa0Q8Ajxd6bv3Hcyg9f+QF
htBM+qzOSlQRVbXS5FpfuI2tJPvJVPRrghHzm14M003Tauomg061sdpLndbXs8lyYaQGtoaKTVuL
h0U6AGRoYXTaiGLfp/hct5OuJt75V/HWVRy+PPqpZCxzky+Hhemjr7RKpOnkaTq3cCQ/jzH4/79x
Ebxv3AVCLc1erUN9h8xA7VIOU3pieAMR6w89TPVLQ3wZwi/nX/R8aJUsRN8S5tXqXkAb132WA0ml
t2XcYSKl9qtZ8obtPlYEuhIbIWt1bzVG+EjSDoripksqig+xtg3jOPcyU4uunWZUPhS4/76dfwji
rUctpQmHy9axFtmr5UHrx4hkwLhwy8z8tRBDvnRl9WSRU3OtS3aFaTMV7gwohqylwe5uHQJ94Tt2
w50V4IksjJEKroiHT+d/16tvEe02cdMWow3mgFj7JWp01gZl/8KFW5vtgyKiwNaLACCZlVzNVf8c
pDnZbJP8ef66b7wtYxkSi0ZzkeqvJiQOQw76fQZFYrEN7slwu698yr+Dml1azMSiSliNDK61SD2x
hGB+WH3EFJp7Za6wK1ckE+z6MlW3WTrpuyyliU2qNd6gICJLtsntu4WQvDiBlQsTibaM8vWPQMAg
tUU6iFRrteCkEqoBG+UctbgGn1+DLEQoC7gxtak5YU/xUUyjvKK8NH4rlVb7Str9r7q1BOIGqleV
poT3idPgj64q+wHN6QzlIqusd0SEc4opa0XQeyqJ1q2m2KScEqkOhTT1kgD1jQGDmUFbLFag8fT1
i6OuO6ml6NiACKN7NoPIeSIbKdsR65o/zbavfBL0em5HnXPW+SGzvKbVEzRt5O7L8sWoWW8qQ0Nt
S5XCjptx5e/EmhIRhvD1id2m+lRN8tKn8cYXi4nIYvcDHY+FczWh5DR+NRXbmpsiIHxCwdPdT7mh
X7irNz4Em+epsxVx2NWt5wVWmCgWkk5wzot9p+Z6xYwVRPdOUor78w9QvDEGWU90Xh46KYTUqzE4
kgLADFNnbg3NzRV6RgJoSUSg6BVaaS1WgHZQBc0FlW8l0spDPWQfReTfsD3yr7W+ujD5vH7CtmDK
YUfyW4e2duuVaRUkXZ9lSwBBfCA2YabXmgUXPr3X44at5WJSMW2mAXa1jKs/dphSwyCt8w2RDAJG
NYekR6KkHDwSDhSiZingnH/Mr98o18O+zESDoRMf0MvrGUQHcCjheoaWR/vGoB9CR8Dfh5hF/uPB
w6Ugs7LeaTZDdXVrEaXZFDxg6tpdR+b5so2eiRg7AkyNL1zqjXe1nKSQ0y8CMM50L+9KJnTW7JQR
06dRsSf9xTiEvVAuXOXNdyUx2aAus5Anrm7IEaGajAM35NPo5DWZ9XVOXcptgWVvCGboL2yA3nxX
f1xvtQzZY0VsUE0GVY979V1lge5GTR7vwzG7JFB861I6ax0LrW7iLF5NJ7Vs/EER3BpzNegdTD1u
06b1tdIFxoXz91uXYqHDpMQpkSLx8pT/GPGBNpSj6GmsxWVrHHuSjEFUZuKuUFtle36w/zYlv5yV
0cBzlHFMwvAQ/S4HrT+ulZk5HewWbUMOyPV7ZRVoAI3YeSixLEGTL2rLBdfRfUg00nCSpp72yznj
wQorEnsXY9Emr3xnS1YTHUMoBtUWN4W48Em+HrzLj2RQCUR0EjjWyx+ptuwby45J1hoTSPbC9/cB
pe4LE83rx+6QrWBaGhsqqi7rsznNA2SpvY0TDj3IIfSz9FhV1ozr2awuXOrV8dVxdBYNvCsoplDx
rgZTEXUWocBDSp94zpMtrR37Ixk/koZ8O+bkeNoQPXtnurSLff19Oga9QtZF/kxhYHVdX6J7MthM
u/00WP6CQWzoM4jW64V/zYMvnnj5zRVDfb7TeqMnldouDgTjEvdqI4d1YYxEH6B1wcTp7fckS84X
XvXrl4DM07L4lci1qXyvfmEg27FUWwQQteZ07xSVGKxOpWMTBuRJnx/7rx+G5GDGmELhzEuwV7WY
KktUqggRqC1Fyq+aljibngb6uK3bqXgAXTJd+NheD2O5bNZZxJggYR2vVpa4pFtUlVTUispoPjiD
Pj059UyIyPn7Wn73y0+ajZ0umEFsBplYe01K0zcLByCZq1P2vZpHwKV6R/UVjRvxlWjm6Gb2+JWP
CtVieEi06s//gDfuk5IQO2Ws/CoH4OWf/zGnJIDFpZbhX2AbLXey6OJdEo7Bu/NXeWOksJO0qVGy
m3R+O8T+vApzZI02ogWO5ev9Uzv1j6i+M8zILDXnr/TW/UjMJwLfDov0GioxVQS3kZiI7ESVUGbL
rP9uq7J8f/4q4q0bkoiz0SZTXtLs1fCYC2iaIu0IdlPqbheDHSqg6jjj1p78GBKODHZWk05bcnBp
eqXE243W8KM1G+dQorTa06pHthhPrbuwGf7GoGJYLQcwx1gODy/fKaIan00X4CAlCpv7ZolOyRO6
K3Mz0ubja+YoTsjUvrRS1H/IwC9c/9U74LkwapiV8TXxJlbzApNj7XcmOFoYucmHkHy7WwI2swtX
eX3MZ2vN/ogqxKJSZ8P58jYTZSAU0rJCF2awRnRjG4YHcmjRC+YpHQYrSRxPxg6CHYFUbpeF8zdD
hPDiUAXuSA9ud8CJ7A8hvaDt7+HxH9lKT3pGf4z/9wdAvTqC//M//79x6JeJ94y7NH1u/s/ttxTA
ZP7c/EmjX/67/zWZ2v/gVK5TAjEgBuhsaP5tMrXEPyhO4z9l7ArJfMh/9S8avYKVlDo5fRYq5ba6
OFz+7TJVTO0f9OtYI3X+lxztGHH/89885+C5ePjnbNus/voFzP3lYqNw6mU25BKrulEddamPWoNM
ntG8H8N5abclkYtqV9/TSSGGtkmUDzYBt5+jBH9AQctrTzHHIr52kXAgzD2ocxntetUXH5O6r/45
rl780he/7OVy8dcvW+38SPVbPNxG4qU6yCnNmMqbhCnVjbGu3mo5okiwSOauCmx1I/opfdfq84de
geyqqaSakXhr9vi2UnIh1VTbgzCu6LU24gD1aNyB09Wf/njv/3qmL37pMsf8tbD99UuXZ/vHeqIi
WuCDShKiP4Tj6nWHnVwpiauBTfBDpTF8bdGy3hH1naQbE87RtiXz7wJ9Y1WG+uvqy7T9x9V1p0Ej
jGvCUyvN3Ft2OWxRJJg7p4JAXIdt5sG6pF0+DOW2FEN/jYTkkn3mZdXmr2svs+If1y5IzZ5p8iTe
nAcxSctWHz2iQYaUbkLENMnqe4r0aJKbFjLhhVXv5XL01zX1l9fsZaFqiiBUqkxAGg+kssG5z9Pb
wld/Xnihp25rNZljk1Bgfw4J284gvJ5LeLBjkhfvMysakDP6kH2NhO5RAEDWLjNqu0CU9rS04I8O
ALWVcSsNglLhjH1H4W3sCwKHF+2wf+Gl/+4jvTXkVusA2uEib6wh9oguHiE+R/EOYXqzT9nXe/qs
5lcDdPGrQEpibsjXek+XLN4FopIw8NC8g7REvV+n9kFPRmSDg9Duyrkbr/WqnI4qTF03QflCT39q
LzjLTr231QqdNQOdcQjeRI6OAKakCUJihE+Envnd+ff2ewf5+qm8OiF1YRKkZK0UXtqr6VVog0UD
wqSQGVeO131WUdKsI1h3jWRjgIDt2NVVdtVnApgwqUmP8BWnHVAn875IODkqYZ98avPA8IIy7Dx7
2br0Groyfw6qAxgdZTeOBDiZ4VLuajoceunkVgSh79DaYJlv5/za6LvqOJZjvC1NbrluxHhtBGxH
mqQot6TIPTeU0G+1oHP2xBvqF4pybz9tGEsvv5IYbBNyHqvwcn9WXZS79naykO2o5WTvzz/uEzOP
JVczdFVThZDTyOO242YfpRXxP8zVLuqUO5K4Pg1+TfhfiEVDtyF4Z/p04UX/biC99aJXMy5RH52N
cqQgSc4i/NEi59hCNiOMjyp4uOesd2z8azFeZBSMU2Kg+xHy0Mg2AJRnjabqzajpLlXmTv6c1RRc
jg4uzMLkYZeZfjPMS61BNlHmTZOJSyo3rnIHX1JF5WCjdQXEb5FwrANW5vVG1l6YGFfd2P+dGanA
vnznfQ7HADdV4QXYhLwcJhGqFGSadeB/qPRBx5adVTvI6somHCpnN9fSOTgOqsrzA+LtvQRe45fX
pxducApRUs8ZetslF9pBWJhW1zkR5sjIrGB3/jqnxvZqevaxGbZz76ReD7vsgNMKX4svq60qqvfn
r/CyDvLXk1xNrzU59bNfysRL2i4mtleY2zhRJG9QdMdKjwXHn0l8On+xU9/R+mDV5Xk4Z9UcwGtt
9P2UWMljmtgKCw+zTiKsZqs5enjEIvSr6wy0/MgdL3xJv5vib3xJ1rL7+mMFt+3JmaaqVQ7YBPOr
plTQ5BHF82WyTf22hNCOyqSUs6uEZn3wIYGMPGYaoRvaseZ3lThhwvN48MFWH2hy5Xg+9C25mZ0X
mQPscCMPPB1gZumO1Mi+J3RYPhtRWB5AooZI9ugx0X0ijLLeRsZEVKo+lNN91VqyPZx/vP+0g79x
j3K98oxxB9bCyT04q9NP2+Q3bSru/MoCYyUR6/LckRRbqb3pkLZfp4HqgPTs/BHnkEEmheu01rhL
4OlZR4XuE0YYBl/UQgtOkYffjmlNqK+IJ/WHqbX+tyrzoQ8jUo+/JFPTfQlV7IcZnvi92Vlq7bLE
ANhFOALQGWMdyM8px/BzsPzIflCdDhMSOD6S3CkrQKTHs3fbdP10p5PF1+3mtJPHdGoctncR2GW8
Ib7tbIB8l+PWYgd8sEitJWgBWP+DggsTFjnuzvvAdLKJ5xvG15HsUoFsNyNmL2805dNk1MkvSXTm
uGvxfWQ3U4UA1GTbdh118ejc9SDZdibhLVi/zCyQm1KvNblBfx5brgztCmxgmQf7JQemPcCztt7r
HXxe7qyYfyl+rPwYYswFEMMc06umXH+s8EUCOpJLNl1syfc4cU2xE4YflVx0ykkC6DMcbhy96s8m
UGUEtiG3t2kqOWMCc/TavJlmTI9Ky9/UiLjs9PQqVWdSIfIxEog5rcruXaF18bdY1cf3epQl94jH
S9TdKU6zQFPaTVsDiNukvV5SYEtLpMeaZQzkz01NpGxzTdYDDxrk85zk4rOl9r2+wRNCxsEAfvze
im1c2SF1jufCMtNfQ1zK67qy8VPMEHF27MGKHb1jYoWVCBS0W6FK7YHWk37oooB33mcE8HCGod76
lGd5jjGzBGS+wb5qfYZEWySbGjvAABVVJiVpYCL7PGQR5MlpEYfvCCgiZiPUAiXzEHLon+PJ6j2d
igQR03H8TSSW9QMUa9xgkymm/EPVqtYPafZ0oak7QuCPe20MHsEtIkUWJdHGbhI77OfpIhdPRpZl
HwOtyAN3piiseknVVbAqRKvuCdvNDUxjjXZMlEDp9tFQz7ssa0hKyegR3zTmRDiF/tsuiWu/J18b
wS0JEoixHg2kzxhA8HsNrhM12jss4Rr4/BY4wkagft8OpWltMwn9y6qlvDbrotvG+iKZFz5aWpi9
Alsvh9MNlvX5i1zCaVwSPOGlaf7YvqvIKiJizZhQVKv0x9GQG+HBGIcOeWQo28dAMK4BcjsM9rQN
fpkhyT5Ejg4jAD8RmzusAZhr7G6uPEUiYRibqiRdshXWuzYcu8+1qpTtDsIm45ChE2xNUhFBV6KR
f2xCCI+bJrPk94JvDT5hWtvv/K7Mf6FAsn6Aohctzu3efK4m3YpcIKy15vZV13+IlUaLN0BZ5Pe2
b9rQxWaYPwPSiD8Q/ERoY6CCE9umxkhks9ANNPcVbfNvlRp0dx1Ntk/T2HV7jVLde6uOShIP/EA/
tqQtlzsCE3ysM6F25zTOLhhLjCf0L6JfY4AtLyaieuMACLwiiWN834osqDcjsWDfbIYTsZ2ZWlce
2Oh4nwzkHW4xu+lf+qYb8YERITJkanisqMeBbsdkXnrOmBYbNZji0WvBZmpkW4r5eyLrsvWmJl5M
90Gs3PjNPJAnghz/CXrpyKzZll9UYU/ZlVr66m0E5vpYdWFrb/TSLsCpxrx4UjycG4F5rN0lpCob
DikUjHM/uhPkoCD6MisPPPhogWujr+HKBHsdKmv05hnpZJscLInXT0aLpWaU8tnEZuSj3RjUHyDn
K/LDCAZIjrkcu+8VJ4J875RMnqT/iICGj6Gkt5Ms2nmTYq0dKIgS/kE0ALmtZUAdblBKg1TdNvvW
pwOzLYGYJKVJvFT4kBJMtOhhSFhgDmfOdCNMnOFGDcl8lqPBd3h+CTyxYVqLAKpB78yurNmftlOz
x9IfHFOf4ItiJvD+/CWWPeYba6y9OguMXdZkVVYUnpVM9WFoJ/KnyPT1zv/ftVN3sNrwE/BX4AjW
cm/MinQHqVI9LGnPm84MJjwURfMuNdNhP2NC3VB2MNzR160r8D00EApSuBJhEi9kdlDojcLcEAKA
I3+Oo48lXqAD4fA4yNOGLCSchhteIavskMxXaPsb6Nux8Te36GsIzxgPPc6cOfXibohv1NlsNiaY
wG2Mk2NPSoPYYXhZvjbZHBGgy0MK0/ZGlP0lXezbVTV64Kv9Htu4LHGqyDOnWL2PSbu7pSEef4ZE
DId7yJptFIA6BLdOYRnD6oWzonZiR71W6U32lCLENSLPj+PqZ6wPrbmPYJmJ0B7Km07PLHNjBp1f
bfBmDh+QkjTfWo4r1CO7qVcPVpnopMFAlpAbm57RDkYknEnVWFKBbL+vPnLyr8sNdLN+2o1NGryH
YkZMgRqmhdyRWGWR9jb21+lgg86qDN1nAjGIWjk/Qk8919WZJDfKuGByDb2wGzV2PXju4rlM2x1q
6gafDJl2nFO1MiBEXvXzn2ETE511/tqnPo7VaQUqQt5aOucHmVvZFysYAXYoNZHiZVxe0DWfONo5
q2NCPYLZq6APs3MDKRwr2QEDAhtZJfo56pN94SGeuJHflJo/DiOBPUdKUJWJF/W6cRM0cLLrjO33
gDXpwlR46pDsrCaqPJ8tJdXH1NPNOdwTKkhkfKRT954KYW9tlh93NOPpIc/JECq7QhLyPccHNdD8
5/Ova6WX+vfpcq36tdHfEeOkpnxlLdREf5oOGmTrB5G00WMVtC3a7bD+kIu8o7Shm/gnM/MReyEW
mYY5tfTTS8DdE5/lWm6X1wRumQS7eQrb5o2TqombqXAwirRQXEL94p0tp/7v1aTW2G+qYZCc26Dw
OodsbssKHHxWhbIjVaF4Ov9sT42gVQminURhj7W+FBljbY/+K2ezk/TbZMDxef4SJ1a6NSmqnCTw
G4rcVBVHbaPDXt6SYSku0NpOfWirb9nxB2oBtpV7VWXWLhLu90WdyesmhcgzTMFw4TM4MV2t26U5
/fW84nTvhWM5A6RRh7s0UG6DcoJbqJgU0yY+bwsCmGv1vnbh0f0m2r21S1hNI/mYjcB+8sLLfLX6
mDgRN2QpMScTJTXmz5FuwfxBIBVw6B2CqN9gXCr0jZ1kc41mS0lukDQ1E/CbKPmVO0XxsTA4CG8a
qydBHXc2iuv894FamZiL55wgpWvdrIoDkpnhoczG/jNh535CCEyuHuGzF80WSnaIggnHeXlQk4az
Gc5WyQkCg+ejSEqyezKjbk13bJv+MSL87GM+ZXSdDKgW84UXcuJDXAvyJcrIWpLi64ERJisomfEg
NO18o6cOdqIoiT9XRM1eGGRv9zestWDAEuAziT+MPFRTz7rePs6zADQEpj5VenFonCH9agRkkJz/
Yk7NuWvBmGrFU0y4a+LlXUhMaNc9qsCruaBD3pyG3aJrQrlPZfKNLEflszQTFZpGOz6cv/6JSWHt
TiHoB8zEGCfACqhkARkhEaSbo6NGqv2FhsypS6y2VTUtF2cEe+/RiuuOfkQgRJtFxTXXmi+s8qdG
yGpqm508IehPCbxWzwjxxA+2Y45IbspalMex6on/FYby4+89Mu3lNjFHJsTJ3Qk8zo4Y+QbVOi7a
IRewj707f4kTM521mulCOx/nmSOQl1FwehALXsUBNrZpyaw8+C2Bguev8xuc+8akY63Kf9j0TRQr
bI+Eb+XXcQnyoLEKoEYF9LBc0ZXbjhTiK4hX94IP/8G2smxni6L82MHl/lYMuDvVUDznHDFw1AI/
dlr1fTDg6eg3luKXXhpWzSYMkk9zhOdqbsmE5pCcu4MC3mrqCBZdko/ChbnV4s/AdKza1D365H4S
5o+YEiwn3Kjl9KFIDzCFvlHtsNp0BRug0Qqzx5zXu/OTmuU4HpJrqHLgaxrN2pL0/NVuo2pvcwa9
MNBOfa7mapZu07JAyQB4g1w8jvsxCX+bqUVpaaWFta1SugZhralerYBp76tU+RI0Veei91YvnPdO
jHVz1b0iUikjLU0EXpPZwVfNnvN3s4aMVutU4RKNx7G8JhXw+fwIWZko/r0hM5ef8ce+06568hHw
+Hppa6u3ttUUO93PZ69sauK8Ri08tBZEPTBLGtb4niTJkZpghgJx40eWvxjSP0g0P26TJbXbmfiA
iFEiriwz5q8WrZalRRhvTWAsW47hGTo+0jDO//hTj2r5vP747bKXIBujLvDscWx2upYDvIBofzdn
5idUr9HjTIT0hddycmQs098fF5umIIkzOHOeBofPM/BDH9S0JSGun/prYpf7q95KmuswDcN3Q4Lx
a8bmva2i6NLdnth8mat5Nk6IC1LUlrslpG07RbXiZlFwSfd+qhNjrubYqqllrwW0LAIRUL7VROQV
81Dv7JlVWI6jfV3iZdxp2RwfyRuzNyiWrQtHrOUZvjFNrbm5qpijssdncyB4GklDRyCimsTRdgCJ
dGGTcWLKXRs0KDrFxkxkqmdPk/YZAvB4qzb+j8Yh8tWldnKp3iRODcrVlOvAtxlxTIVeYiP+qOQ4
PeoDqZBD3bZkihPY5Jgpeb9pQAx8PEaPudYpWLUjtnxWGdPGoLa/wSsHoCEg5WMytXyLa9T/e896
7dvWg0BvJ4flGoBf/OhrlIPFjFk+Qlr/8fx3eeJ1vsK4T7Bdyr6LvDZM5KFVuh4OlWPeG51xiRh/
YhtnrKYtwC3qaBNk4bUNomh7EOhwlETutQUuYZSR5iaBAB2mdeWFtfTUTa0mGyXTq7l0yAzn9bWo
3bXkiiHbuAYuzws7KXHqrlZzDInAQW+kkgqVrYTvKcFmh17W2kNagy2aAkXfTlXRv+O61ZEme+hp
I15fM3DmfW3n3XY0RLIz7dFwZ4n114AH5VJEaLd1PV46Pp34kIzVNNTJqh1oDkUcn0yquQOK9Qma
yL6w6PLY0fyvzI6TIrhT11nNR74F/ZgAxsirxWTSTM9ITCqk2IeU09wwm9ILS/6p97ra7sksRyNW
mRHV224+pv1IgLUvlV09pJckrCdm7rVytaAb2IoZcUJPpNAOB7xx21b5JX7BqRtYTTjC6secUZ97
tRVZwIcdc+cDH946RC/t/tYHvZatJ6Sl612KfinOA3pKmmPfwUi6dyy8Xn/vCssX8cfqGsipA7iW
chOhdO7LpEBiVtTzQ7942M5f4sSAWqPmlTCaiUORmRdUfvvR91UojGMijpbaQOlN/fZ4/jonFgB9
NVHw0+uxS/TYQ2f5zmrKuyBuyOQrlHTbl/5GtQznwh2dePO/E9v+eGizxcIykGLtGTn9ACxxM6Ge
laCKEMoLlzil71nD38F35q1T9rEXx+j4BmX0ryDsKXAEc+0wDHBfqqVlo1Fe2EWJaGEsG9oVYBB7
l9rOxX35qZe3mg2c0KQskHOMDgsgS5sBImzj4uYQX31AX+VGm+L62Gt+B3a57r5lTSG+ml1TFm7f
GfoPMDpQzAiQ3RhQmxykcSnHCAdwr3NhedBPzN1ranyhRCbHezS7ekdAfTyr7yajo3cfj3utTupd
O1JuRXqIqJf0a7fRJ+nSR+72MuiIHk1NvJOOPd1FxDFthtTI6fba1acuEM6hNWFf9pk/7tBeQsf2
gfbGgMo3XRJe10NzQ9JnsyHUmp4giCOVbuFNPwXWJyt0+kMW6Mm+C+pr3mB16FsFqmIUaHej2mxF
fWmOOHX/qzNtWlaxVgoGCv1/7RiTLrqgodHdkhbu9bP2S5nJVw7qWl6YuI3fXsw3to36auZDqRli
yQxjb5iliuC5K5zrqMpUoFNswubtqHbBwXRSS7olMPtbERV9R+Ge+t4OqmG05fiIJAX2E9vMiJVW
bOwRLDjhHjB2a+J3rmi+gXI3lX1fL4asOOfZLjiT4evic8esUyj+ocU9fgQYo9H5pwb7M+z9Gggz
q/aDWSn9PbIm/V2qi/Ghgyf5M4Q7JraN2sMga5vIuh1oQwPwBuMNElbX/PtMKiYeTUUOTwGtVTK+
Sqvo9krwgy5pDlFg8rU7Ut7Am3PsogcBAfkKL1UZb+Xcwn00dcRK9qSiUI9oH447ESVBuJkcO/W6
eaQrqNjKTNbiJBJ7R5S5StCB4mTPFoWc7WibC9V81JsvNSDAb07rIKRUqlrSj1BNkn9x/fvfVNGN
Hws1e2qtcLgi0bjZN0Leg32saWWDbYRwRWIIhjaST92xsaHPkkmjblI1NPqNj22z3HF/0c8uTcWN
Hwc+aGa984m7nfJ6bwGm/abZNRAxEwgvAWJRloY7wKriM/xu7SoN82oXhg45YWqWU6rA3AUAMRmG
WrgOMZuernA70dAV8P9YusKHjNmAzDECe3UA2/n4XKhl2z+hnKyeYjvuaZU7EprjAj79URFWDo3R
lKkXqIZOupmw/A4iwJQR5aoH9XDXSiX9mZf1/2PuzJLjxrYsO5W0/E6EARe9WWWZFRpv6c5OTlL8
gZEUhb7vMaMaR04sFxTxXkrMJylffZVZfIRIie6EX1zcc87ea+tP2UwV6kgQ0gLXXLTkwYLxCVtP
ROnjGEe66U7ghwMPtLp16cgkTEj3DqtXkG3cKkuaLcRYhvOwV6YE5jKJ4ujGQr0WGyQ6cAiyRQD4
nZnCE8EKtvtpVpQyPMTKYF0qoJtfJaRP8bZo8zz1zLwNdlNXJLrbNgVjeW1GhuFoo5ogd7D0gITU
sOu1LXS28RMVR4GGiYSbZENFsmLIi1ybtumoxSTMD6rwqyTUNFePzPg0GvGiUKmNMoDBaDEhUUEK
joUdXUJV4S9AJsceIVeTrO6HZZHJAZ1hXYDStFFv1a1UvMadZhAa1Hf282ja2KPoe7vVVMw3lj1D
oUwz29wOMsvSDWF5gv9qh4XUw6y9GjMwleSdN/XneYjDl1Ze4o00ZNDf4H0lrjBa2T6ApseZWOMh
9yH8ZygzYsCmrkqn47Y3w8racbxj8mU1Ekigvqn4QNm9tVc7ifqLFLT55HBXmAfyDCboOEUhtwDJ
5OQaJln/FPT1cGTk2ASOsBo9gTkX2vdh3EopelvmoYy2QY/c0Wkut0UigaQ25spjLUjAkoN8odeX
1vGlLwLzS9nrKQ/tJJ+4JHaLoTPuihKVdM2kABpitWD87YLqFI5YIjcqEeu3oV7Is2vR99DxpdsB
25XVQOrvsDqEThkt8OXkfkw/SQDTc4fuTX5BEi1pYAsj6xUAJ5VmagDmx6qw6nNaXYOyTZLg6JXp
QLx7YnbBFrEchGPJDghfq2kmnrN8Ihh6YgeJndReCDzVq0HCXZK1yMkgD0r+rEqV4mUqrgG/XKxu
o8lB9QnLDHLvQTavUnVMrU1k592XYcBb7CyKuWzm2JYZ8ygjQxBNazNn0URmOSJhNdjdQJ8cIPpp
0Fordvh5liumINw1QZuIQ0/IhebzqyMbJEQjA1I5jICYR6XftDQdP9taQwj9mHYzV6geBmuvauij
nLzV+Q1YvrDRlzS0IDvCGpfJ0QxJne3Gfa5OwDMtO9ZvuetrJISRXSduzkqevTm0Rrdcir7ZhnTx
X3V9OFl5/RDKhKB6KzTtOAkpfM/596wExDyOoRTxtZab6luAa3aCA1xVQJ8Noe9D5PXmRo3Yp3x7
iZnAFrJu3lZTm8abUl67nhOU0RU80hROVPVDwFGnY25AXN3sgVQOmb3nCvxaujPyUzCPItt1ebBS
DM3rXB2UT3HJtHFJ5YgsJ1EZLMWEEGKHTPImQHtVaFcZ0zYWejUGN5Oc6ZqjdZXy2SztnviBFqkR
Wqr6ug1Ed5ri+YJgcZVN2EnxSUoX6N+0bNsv2WSUEI0RdpVovtP8ObMz3lwZg0d1k0BrDnQY88VV
WLLeXJXS6EyxJUue6NL+DkXaeBcl9vQcwneENUomvfCNVG+Aw9fxOHP2hPni8EiXGU+V5IkUXAJn
sLPidYqb4dNSFvm5UrMOMqccLpVTFGMde5MUSKQysHB2ctkStQ6PEraqbE5R78YxkbqYNTXrLeLe
/czBADR+jt64QmbXBigOh7BZVr1uWriYTUlAUQwz2Gt9QbOPiW5/xVwbovzYqlu655KDYO0qHhqY
xpMu2rt/swcWBqcGazsUSf6IXoe3FklF9fjrwuMnJ7BvLd7vygHiR4y2Jzxpm1hsVkqsvGlYJq9t
9q59HgYawy2eNGR127/pV/yk/vho/GTrJC9xfUGeR9VtihD4K3WusTez+O3Xv9LPupIfYXKjrLWR
puv21oRY4RSqKntlHqXkYyvta2eYDKC7IfOqvG12hFQYXpeV0+tvXvwndftH3IiMStSQ6OJtB2X8
FOoEtM9DhJklhXwpQnmArabHvhSytgW78j6rR/k41qPlV1paeGqbSZtUHl5+/XZ+8vF+hPRMi6jy
ahiNrTyWPHbCwdg0S9Ge7TgqtwgXIXvIcb8JOaT85hV/UnR9a1N9t6B4bHapgfd+a0lJ+iDwCXlq
PnHmYMPao9qf/t/W0bdW6nevAwOapDMxmlu9g8wVZSI7cbYcvErE6e2vL95Pluo31sZ3L7FkQZUC
Wre2C5SFU2cb1xnx7n4TLL9T1/zsFdavf/cKbQJfX2J4tDUs6dIlqnqTECuNiGWWf9NY+NnHsS7T
716hzmFiK7rGACCuhU8adH4sp1KBnWyXW4I5pt+Usj9pYHzT7nz3OkGjam0VAUUL0+iJInZPlARa
4zz6Aulr3qdGZ/5GFfOtXfsPKrhvXYfvXsposob8nSTaYSAHr0Wo0o1pN8M1kyYDKn1r7FQQvWjA
k+KEB011yyZUfBFFk6fy8HiwM/trPjacWeIuvRqCSXlI8lHF46OOnqAy8gHD6q5WSrMX9h0srYKT
LjGjxo0KzWITm8xaDfrSKNYKcz9KCWT3Wct9iSnkplZm5Ou2yK7DRYm3qlmlpwAQpNv283g1SNXk
E2KS7/MsZTwMvIeng7b4xZjkfopU3TN7pBJUoh16wnb+XUtmraj/0UVbv/7dRauBaSKhy6RtbRTt
HvRe4pcTIeCYGFtPI7TGKyzyBrs0lQ5t3Ml3kaJwILOi6DcL5IMl/+9Dw2+79XfvIBVhLRqg2tth
bG3Vs5Qlu2ZKqDYOPO5mayrEDBBAkdkKasO2fRnEQO7JZPRbq6wGKog5Vbwx0fWzndCf/s3b+sl2
/TFAUI3CttOkMQL5WyvbgiybW7Sc/1zG499/Z/FhMtynimRPAXefjkvALTMA/Lo6dxuK4N/JHL49
OP/BJ/sR39lj8I3UaEl3jaraHh/qDI2TBjswy/AtaNDnlsky4q2tFx+8Vvi5N1AcJ5OcOEIs8yET
FHYA/8LtMnY4MVs7OAUkl25oVuDJDO2bUsuy27Qr3xrdjje/3lt/NvL6Jnz9bjlEZQCjOWPeswRL
Rxa6qrs5pPnNnzbspTNvGtV4m6xavcpgIu7smNGMiGWN57Zl36iKPZ2RyHLrBZp9r0W67ojWVo6/
fns/2TbF+vXv3p0VTou22FzUwKrMW9voEVvQK3WFveBva0xt9+vX+cm2+U2//d3rpKGcpyH8rW1k
zzdgncptare9A0OaKFg93S4hroZfv9TPfqUPT4LcGnqlKUWwJURnIGKdMRS14rgRlozvELPHn5fu
nwJc/BJd8SPkYnhvur55Bw1Rtf+y6YsvL0D0i//1Q3r6//7xjwAb/no33kv38sMf/KKLu/m2f2/m
u/cWmP3f2A7r3/yffvNf3r/9lE9z9f7v//pW9uQW8tNIEyu+x1asM4Gf4y6cpi/e449//0/MBfnR
f6xsC1R6zElXitPfKBeKov0hm4SKg8gCZGSsyt6/IBf6H7Kmr9RMgMXKyn/jW8Q8dNG//yv/hu6G
TbCGpRq6Bkrnn0JcrO3x/9pQAJXRKRGQEFWIBGuU8YcFg8CIlpsy5nsS+ww6VxepIdowDAqE2fb8
MGowu+3kKh32Fat4T/ILN/NSnWc7ef7ukt38+ZrfkyJ+XLJ/vRPbAhej6vD1Ps7CqJNTDOJxvucU
vQ9mlw1LaPFn3a5+Ryb7oDH+86W4hgJsjLnicT6cyOo2UWUCmfJ9JwePESdLMYmrKTDUndqAyqiC
YHJItszOkhI2Lmaz2edAkuCkEPFO6dvfdcZBFf73j0HjYwBWBK9UY5X8uBVRs+hdTBjPrqux5xDY
fpcEOyJJins4JAMkpgV9U5d4Dbyd1AV4S4B0acny0UZJs1W0OD/OUz2WztyGd3akv4ScKvJ6Tyd5
o7S0X+PBD+zkZe6EQhbPWosHS60xCySvzanmKw1/oiW6XV8LClrEgLVkPPZLbvhL3nnY8g4xnV86
YKisSF0qpOmM4LohVESctGRvz1L8VeGkfqNpVv8qaHh3cnImt7XZaK0k8PQvV/Ikf67r4DMmqU9Q
FSL7HMpq7idJtZes5B6oWkT1QrRDkC1nGvJ7g07Ta7mALRmy4V5Rpu7Iga2+sRhqOsiajZuobpLT
bESpKw+0ZiKwFFhMm/k1WpbssYxNX0cDiGwvom1UzldSnZ/Aw50K8tqwcw3ePOMb1MmBQ/xLwphK
2qFpnIzI3paL7WdRLs4CMLqSZP1NYFaXUY00X5+ZSIJVk+k/znEaoXpCLGuSjOEVOSnLCOgbX48m
yy16OziaDWZW9gEpxtiZEshYEnBoDWg9hmx5JgMPw8tQB8VuHCWdwI6RmDHRHvAAzrdlpzyWotTd
vpEPjVZJJ1R7X0p+2bMZVKUfRvYXk+6wI+l5AtaPuPdJcCcnszJhRwDsYI+zdTDIfvDITSlc+prY
bsPUciOslG5l12JflsMuL9Xmus2GyquLcjsV3VtiV2eVoN9p0S/zohwKWdurFF7+nOfPdDwf4Kg8
hVi5wIYT6GfNRruXDTyiBQdtN5Tr3iMgTTnCyxzctOJzReUs72YZw60+ATAjull208aqT2lH6yTo
209hhH4o06XoKhALXVI1FJeOMJvXka7YjZ3n9KDMjgipVhqtA7iD6I2WU3udTL15kisdUx7xDOoz
Wbn2MayT7MD/GDKZxGa0jySWfQJd/VGpteBOLdqA9MlSn1+LuRVnIn6ia1tudC+QhX4Xo/tP6fNI
XDQzFfY9KtYJrxrmd8fuFeVUVKr+audzVDAuJjwrI0njRl2kaU86aMFoLiO8jDnivjOl1hlDabzr
tHbJPZBHhAS1cfpS4PMjXYZw07EqvHJWizfRK8Yj0IDmRe+z4maww3HfL5FxN5LAespbbTnRgcpu
8lQaTn0eLuFqpyuPOr2QqxYL4HZeOkt1q0ZY+hm1drcjsmu+VDT7bro+Gk4YOeR7trc33N0APYSZ
j++ZUE8G9qZ7MnsknEAmoXuLslOG1o/AzxHaQc6fXnVvtS5/6bu+eink7kWfqmtJtiB4VwTUMu9K
anq9dY4LnJmbttfb52Jk72Km6Vd2hHgsnx6IfwyQbvTTozkph24Q5s1SPK6l1r5aBrJX+hCC0pEc
RAJ7qvaiKuNy6GdrN2UcXCXtpEj6kxZKhILOMSSJVkOTLYax9iztGUuVvO20+guXRF0Rz77EMdfP
iI+UaO3T+ewJX0m9Iu2ajSAcOOsOQz1t2pxope46GJadiiiRjmFDuktBE5fetfQJScBR5FtmtqTi
HBG7DtoruoDe7RSCb9vYU6aNYuckjNJ0Jh7ssKTKYwVbQmXwF4ePiHbcYBz2/Th4KFmP8bRsKl07
jmSHkTs/Vo9MDYx5JuBrpg+JvtQUaMIwvuv9Wz+SJzak3XappU90GR1F2YwCFdlCFNxqi+lPwpSu
k+Qg1NQLE9NrODHX+ktkyYBtIkZUiLqEURm7Fg1AHeFWnzrIgkUhyCMNJ2fpV95AtQvVfreo95yR
3KYA4D58lVIp8kntdcO6I5GIcEu5P4YW836NrlIc3IBe2OJAtuFNNihwIo/WGNl47OQEdZKvQ85t
SBxqPIAHAruTmSXG3MqpJZPwCY2sztswGsmIqhTfWJ80y7LN5k/Ie+hAXyeVdsxk7rnhUxbFr6r1
zqDCcLJay7YViQQEyibnZjpJwXwvTbXpGwzdXFORbiLREj+1WKeplRySuqiPgvy9zdd4DcOgQBvV
c1MoRzaQ3xTf4M3/+7McQCVoVg32OejZD/WgYsKW0/Uy3cegEgbCsfdVeCaQN/Nqtg4mgg9FETSu
jsknTA9VpAm/06wnMbfRNp+2nBg37WDAYGSKt+/GbdYB4MnzIj1H5bRgsEAvG9aeEsylN8pSeafo
QrnpiZ1hV9Re9SS6rhcyfUhcegpsWfU6eU0jVHZRNFzSRas3rdHipSZOchh67qmIvDFFt/gY4uAz
sLbhFpSDA9uVkGRlgUgkrDOIQjpLalA+NB0qOlZd8Vm00nmGZ3CY1eiTPPfNRk+GR2nQSLBKDmkc
624jxD0iQtKvLTLNy8k+YeHdMonsHaKanTzEVkXO60HppY2ljNYuISLFqYgyXQEtjAo4cfDsIiWu
zMnnBiFxz1qBFVSk12NKm07trA2BwTwVmNlpFD08PYgXGuy7se5b1P/T7NRtxp4wOBzuFreXos9d
Jl0BCXAimzw6VJTONNvnRp18spku8pg/Rf1o0LmtmRJsy/bNEGAWFikOdkmTlvseXYkXIg7aTa0N
SEzsOKg+DXN3HafiHRkJaATdKMlCm0LinWZ3rDXmttCmHK3vd1XBozAZ1UvII7qR21cpiLjZVttM
nz3j37EIyLJgYNTbpV1sL+/ReNCmz5zGCPMrvQ+f5A4Q+9DqtFW6FGv16n0HmHffNB3Qw7g+tyFx
whYTeZ+NI/QRtN4IHdIRlm6F49+DqbBAkFblvhzn1kPXG62PUuZZwBEjJJ34MbIMt6ZdcehdiCPm
yqecwkwQPqUQhwkir1uPxRMzPko9U7tgyHqdQJ5sSDtlREiWSIE631qDmitzYldRfZJ2r2YZbZDE
oLqWJ7+o96iS3jSpdXsyoTNF9qWIQ5xJmB8MR5Jqo+4g5SG+clI2IwVCiRnI3sIUKJDELVPdzklK
6YCm+iwHEArKjjWQSZ48dMIDTICiLr5bEoWAbzK0COnc2Zkg/438HtU4UR64EknaGIsfraI5tso9
jsN9OH0JI3GViYm5c7bNBr/qdS8DsdEVr7K2ePrQ7K2gOVHy+FWYurEgjIQsMrO8D6klylHzCwby
ugQwIEF4bj6pPbinNvdFHRxI8qVL2LpGflV2voVbblH2UjbdprX9YMkMibkPw/ImLjZqoWw1/d1s
dAginpBOlg79oN+qWnrmbLDmGuPhPYMtAdFC2NRI+YJvbfFkYg5lpmTttu/Ya9P+qq+v02rYlA2b
ff2sAynWopeq/yIRVNiPkGxIwEi+dJLsZwQrKheQHB6tfSJVb5hve6C6CP+tduSFjeGXpACfFH2d
FtMJ403VfYnHidLAW3Lp2IkBFsBhyu8KFReZrfjEDw44JuYYCKrRnfOc/QfCw9Qgp0yFuz43hGow
Suaue84QpzAbnEVz6AhN5+ra7XQ3adyiHFXi8VwB/ggyrjDKAhodnmVHZ6bMpZCPGs9NojYdu9YO
sWx7EucvPNVUcqzaId8QWezGHFRz41at3/R8YSAN3KbdSgs/J9Q2NLKvBbmiSWH5s0ZlY7gdUFe9
CzyyeyAMk0sMVCXPyZXWgFa1O2jza/guqq4NJ+U7vSbFM7znEIabxfKMqtqOsvAmEoTrethU80C+
cugUwVOuLH6/+Iud+CMrMBuRf0zjbrbX8ZzwmJi5lZiPhnhhtrhJYgmkg3w1LNZhdcI3W0a9D0aQ
oV3RTiJJr8EP+RPdMV2+mvNmK83NkRA6bivGYI20WwbNXxJf14w7rbRBeTRXZWwcgFV7hnE0In3d
PU4Fob2Gdp2IZ0WJGWUrHuHdt2rPpt28jMV1SET2Er7ppQXj4hRPrVdMtqcTCIp6FaLeucv6rcAq
67RLg76Yi+c2PWqfWse0Tw8FZouqrEfT6szMxU9TVd7muDGKxrqNuvRTTHavM+tqu0H5Fu/kMDT4
KaQMqdG8SQf6w6vlsWdnAAqgbMAePORN+LXOO5RS0XKIs/F+0kL7GCgdQ9wszQ+gDMhYRWRgfVXF
cNMoHmk2W0kLLS+WmmMpczzorK1cEIUUclYYpOw9ANzo4Js/dzH5bUZiaQ9KWxMbrufbf1ujjRcz
JRa1DprmjPK7PGWitp/qGvFLmCRrLZZL+T6mocpL1+Em72J732apeqNaU/yM9c46prWebJXM+Ksh
91NRtPKhRUwPR9g6aTwqGAOelcpHeFVVT1I+FyLcV0R35N5o1tMdtWFHeK1i8cW+OgRrfYJ3bt5X
jTzcZEpQEF+wxGxea00DiUQ55WudE3wreay1+im+FULJt6JIWuujYK2UtLVmKtfqaVrrKHIXKKmq
OpXuJLONHhVECl+YEcZ7nnVMPEKryQ5t09rHOE+059bkpOpAxTaRBkXddaEZ0VsKPPrAYJ8iEVoW
4sWmkW70JA1ew6UTl76TkjvmnfEVrnhuX6X/lMqUaGmVNyfLwEFprLXlslaZS6S1ME5XKYc9KdT4
YMpDGgeLdJvZY//WIcm9L1Sb/HWm8qXG9lppT6ENwynvwhsMzFeTnpEunw0vi5EoDuOv5DiVEybk
IbheQsoc0m3mRaVxkepbGV0pcbqUu7GyBnuIiF20K7yuNR/BYfFcUoentBhgJZVhYSdIO8L+KZpb
wq4aNBz+MpVo9PI5tQ8tJbfpIN0bUt+S5IySQ7S9Hwm9YzO1a7u9zVlO90gDh1O5FnflWuaZa8FX
fqv9mC5RBzLbLHmKUBxioi6P3beKkQz04RStZWS2FpTDWlp2a5HZr+Wmthaey1qCKmsxWqxl6UB9
Wq2Far6WrECg0he68/VvOuS0NT92Iwkw5EyK1pnIvY+GX5hR5WxDpt0H5Wj7oW4/kRkY+02l7SNj
NL28TCOOs8bl163Hf9B9++FlP5zYkeapChqebD/WZeMWOucqJW1VZCjWb6bM/6DJ+f0rmR+Eqb0y
Rxmpqdk+isZXKYy3QTIMTr+YX5g8/ua3Un4sRNadgMgr2fh2LWlzfhx7/ddOFdVJf8zWHYdb3Tpq
6y7UrfsRrXF7P5AjvEnW3WpJ1HwvxesWNodAgdN1X5NHUfwFm/+nxgafypz/fmz2f2vgv/0div0/
Q2dv38vzC8Xbxx/1w1Th/48xwi+nCP+nyf/j/xbx+/dzBP7Bn2MEzfjDoEsPx13h89SIYvrbGEFT
/yC4hBuYPFkI6Hzr72METfkDADsDhDWkDcm7SVv5rzGCav1hafIaQkdB942+/U+NEbg5f7x112WG
rw8ImWmZOsOMD4OExmiR0pukBlgNCTwhOgGOe5xKqiUyCeg1Qlev1S50YrO7qGNOiHRuPGuq5uHj
P0VSariT+bBaCMO5elRn49BG4dEsZ85Cyg7m9g4vDg3SWHNmddI2k0aweljkD6nURseUFnLaEuGb
24GrNo3hKXacPau53Z3lsN2Y2XJLURN4olCpXlLlJE8hDLhY+DQvHImQXCciKpzD+vQaBmXlaFJY
Imzm8AK89b62hl2MmsJnkE5gdxy6WjWOe+4ocRM1SosGd7nrOn3Lhp6cYq2w7sgh7m+RiyeuXHeZ
Pw2tsoMLSRfFaPw2kMrrvrxvg/Iic7hVNUm+FWnY0cFNKI176tgpsGlGMw+hwis3SUArqWgM+9LK
1XUYVPrGztNzhfhxh/6s2iyTmr0io9wYhpLsB+Bs2K2pMxSyb91civdjMn+uhdDJoEJeTifuCl0h
se1Ku0kUDHIZocTbyQoStqOwPzYEm1SBdWk1yR/NvIMFmVwmDua7VTB4y7PI8G0V5iHtM1fM0l1L
Yx/HK8CwGC8v4kjCmkxKkXnfLeZjJbXvqsDvV0i2cG0wj17NI2U0warIQAdH9anIhxD00fJMnz3E
nUZa5lQhgiz0/l7EnD3NAg4UIfHNxZQxbOhSZjuW2clPkqGiuWvlCw4h2YrOczd4WG6fisq+awzj
YAPGwwQVXhldW7kQjhoikgPklUWCqAOhP2TDmgJ/7B6GzLLPbSsXG3mpnnOlG1+1kpN+IWWXoTHv
oNTQRNCT5YYH4eRDBV17xAgoEGdPTi6JK9FOs6eatJx6U3e6JTCvslxqnIBISz8spBslSN4LO9um
85S6VW4c1BKPhpWAS6ub9BzIWLrHAlJR2r8m8kPZJA+NlQIeTPrhNSpA/AH6oGpt6FFo9RhcC3oD
EGpyNGXS2OJ5joaHYZ7Vg4Zy1q9ZkpsmTe+q0aI1Z6GkUYs8gm9o6iTapowWjDF4jzNWTBxMF3ig
1OpJo55VGIIumTtkGGerbaxYxC4ckf1WWjDfWbpY+yP5tAkBHkLOM8A4CStOjnY91W+pMNPToAhf
W2KVdhGi9mBvEhl3ylqofmqTXTCzGy77l4secxuZIciNqa+eismaCNyWswsaHELASxK6MyVJCNrG
Mz5CX4HVlnu61N8N6/BAD8PCm806vyX94dUGCnmytBKE9dTiFlYShHhVB5wRd2bWbRpjwUk89xR0
cmHWp1hHvJszQ7j0MV7fMRTRwTT14jHVhX3TylFN+yBqSI3lseWQz92/SRJQyRlITOE2iZ6dwF0v
t+yY5H0oHTQ9zVySiwJN8DotQG16qymjc/Klh4FdWsZ0l0bJdN0VxriCt4o7k3YWCMvZqjWk0zWw
uxjOCwBGg9PxlPTLFpeM7o+1OV5AIrFXtWagPUtTFB96SKY0a4aCG4kZG+VY0eSCO7NRX+LQCh8b
s8rUjTJrpd9a3eITM5Ljy0zpCNNCp19iTfm+NSbUvkUp274ytdEDLaeEPoup0O+VpSsjm2eGw9Q/
bpzEoJeseryZxLC8tao5uXE29ftFj7vXpAZumoLyHDdzX9h7BTUM/fM6fdV6src6s1nOyiT1kUMY
egxKClTDqVHzaLPoMAsdSRjDAzLFEEYmKQxuuARYFjQaDWq+aBulKqGSF+OyeKraKMemb3MCy3Kx
l+toulWXybgjXaw5ohQZ32vbaFTHNkc62E1lOLJdcD6OK2k/zrT+XbMruauspDfdWiq+0H6td7LZ
d1eNKgebXBmFq0mWvZGiBFyzwvgzZys+C12ynsIgynypoDsbjwQyOdWo43+UEgS/AvLsS12TdQUh
Jxuek9GwroHqdLs6VdDnZ2LcRPqQbcmq4k6vw9ANe6XaREaUXSisJBoDAJUNfZwOS5UGm5Tn6rbR
talwp1kZVi13p7/ndqJcYXMqnjv2msXJFWxLOenoF6mwWzcdBBr5NpD54bYTRQVB0lVhXBFN056C
VooykuDnteAvhLWfc2PBVkmDMBI0RPSoW7aRIEsctACIH8bLtDxKLfJArQi/LJf2ipP44hAdbxzl
0uwfLUyUeA/kFBZQ+NIFjNGxrICeyyxO1FNZbKY+0TxYyoo/dYTe1mnUvs4cNj+FKqgPtRfiaNMj
9UttrKlwAPBtiKQhGFrpQ+79OC13taxX6Par7EZayfDlMoxnMJYX3YATQraR7lZmoDO+1vJbjkSm
1yXjuJ1MbW1gsttl1VBfpf2MFCqFaxaNi7mj8u8BqgHEtxi6bMK0VJ/npWTthUu9kdb+sioFj7UV
zl+1XMmvepFX0LnsW2nKh4suMV0kGXQzqaOvlN3nAG8WA3U74sPYBEMx7YdA3jfqgAlEpeNUR5sg
kXH0W69N0dEByrw0ML1UKeChmjTO6LrROvC0DriGFigeceAlce4gI7QwZpxUi8yRKPA2RqgTB2g8
hYM60dMdghNv3oXn+ESsrRdoiHLt3ph2ViWy96Fd0rtCBMlDN83YA9u4fQoMkwsmFdc5PqwtWFL1
hOlH3mAmiB8h99h3c9LpDoWF7pfGaLswqkdHLxP5wBniTkOJkNL4UWNd3dJR8BVTAs2SYCnQok3e
WO7CzQhlLBb4ToxNZkh3Ro4xZqq1u0jSPs+y1D3pYfI5lyblSkfCv4s5aFX9DgoDYMp2o3Vhv8+s
wKtUa3GLecw2HXW9tUTVns7KV8b5XhTxQK6hqDmY+qjVo6Dz1jmPoSU7raPvRySETHEPBNfAze1j
xPgky3K1MyV4+Hoa+CkJsWMO6Lie63eL+7Yb67spv+/NcUfsxWebxkikqmd8eYozQWw3l3mT1/q2
t79M5XzXNKQK1aMNVpNN3xvklAf5eI6s6txz6OpjK/dH+iwtT9IUiwJKbJwU2bTtAERbKnMHoxfY
6jQLsHSWowzHjYLO7SKBoHKFOX+VW3rFeG/omw8areCMoR3s4thDIPSZqK2tNRh+wSn6oAPVVuL8
ax0KvjneVyhAMnhSVX3WVMHQcfo6GfOll/FykTa3cDaiQxzihiSd5MrQ88CLh6qie9/2zAwN5um1
sLd6zAyCZ5/E6AHBqxaOPG5a1ISFsS1x4S82rgktTJedJC/6nRUDBWn70W214LbErlM6HQXqtht1
BnsMmIJYKVf2dnHQWy5XUSGRjWftWDdd5+YRG7oVuZKJVHfGkeSTX/1pAcHsdIxT7mfRDSx4Qre6
KLwi4gn3cbJsbTn+2k0pSAAxGHssbpIzQ+F1zZG+kgMak0eHsTyGNroMdJP9qZITjFFoXJ7JFD3a
UmLtOjs0jzood3q6llQ+jg3d2XDKx73eWNmBt77sSIpW93Slmm3DlNRl7QYXcn4wFONNu+4jCO6J
lZaHRsyRZ4sJVWE8SMwwVMnVq/I/2TuT5LiRNc9fpe3tkeYYHVj0omJmcBYlkeIGRooSAIdjhmM6
RF+lD1EX6x+Y+cokVb3Mzl71oha5URoZQQzu/v1H75hoWhawMN5KUYlToHvnzo4AZKASEdAZ03yI
Sz998tjeDk4vlksyO6H5wyCEM7AwZEbY6D7GIUG8e2cgcBcRR4RGATVOHRDtPbkx8cfplN144xCC
JNH14LUcRjt71qiacTN+G8vQHImAJyS6We4achTFjpwc+iqjPtxLnGpn2n7ty8qNYwC9EqobKPvR
OEt+5ehA3ZWcsXZ22fc3dU0+Mqic2NTkp97LSmE7dbX1xBIQPps89y+nmRM9fX7mMuy5PKPjmi1u
vpfY5QgcFBaxObKx8N+P+cbv34pkjaWPDWSI/Tmsy6NKs710UDZkaHqCc7h8j8dmCwDy3RHZuOlr
eG3j1Htpiqu2j0+0PFzHDgsxxaZbVcXHEBFRboUf+2L4xmm7u6jsFE+vN35pcSodWtXfpvndbC8n
O+A8NVTzsWjS9TWdc1RXoDTHdhzQqIRLeBGjDth0LfvqMObDLTp0jv8LbuC+udP90LvEmy8ayVgy
ogmekqdKZz0J0EuyH4h82+vJv2upFuDzc7Zlko13Kq2sj0OsVczGECRvgl6pvSHrDiveUNFIH+Q1
E0wh95QL6fvMpMFtZg0f/bICn2wtMNRNC2H5xWAeGkEvpxoBXdO8Gtd0+6gUBSVVXfPUWZGYNm4V
l8e6m7Kj7gwGdBsFiLM6V7uSTOmdO2Mcp1J33uT0El5bZM8cVJ5Un+tc6iunqT7lQvUPTt5Mu8ZG
IkAn5dRdsSeyWSRVeDYdsfaYoFyFVh83bwLvKOcJWhP4VSeeeMnwI8FUpm5/bOw63BWhqLD1juH3
KfSggg1dk/xZAWl8OFaPrQQO9OtcHdtYt1dlRvD75NfmmBZjeSH7tPpsMd9ilazkw1TDBXbLMJzy
oR+OPeWJMChxfCLeXr5ac59cJqVoPzgILnHhevbloJu0PQ9+oY8B68aFjUDwlM91c9GMwZM7kMwj
Mi6bcDu58/GZQrS34b6J1Pg0VEGFz7mCzyk8VzPYdN1ICD5iYjL1l5clCSkbb3Pp3qSq4HzuypmV
OR8eSULvyUADMu7VQEVhPHcc44aSzOOgNxur5zCpkU1dVZy/mNjHGtg51Y8miIb1DbW/WCHnWKDk
ICOZJIPKax1vJa3jUX0q2OLOs6fNOQ0L8SZjU9gb0Zvo7LBFXxaLj/AvbhPrhpKyah+3sTfvqRyA
oZz0dTDL+hvhYt+8Gp5uaX33QNBasHW1LK+zJhhA8Uu1n1wnQLSiERBkfjUfSGWyPkaeVt8zFUkM
dMlyLOPQ/6Kh77cYQfV9qY1z6Ygu25tEmE9rxnNAYnVQMumpgdcc6yUTbi66Y9QMI+73xQRf4MsA
xsORYKIg5lixoTRuD3I0cMgeQ/AmegLOeeyPGF96/4QzeXwG62d5qwQ5GFsuVP+cOvW3XBjnrhnd
5Oh5UXMdRXO+nxLOIGpx9cJG5GU8COl4HSAaxAU/vzjJ8mXw47skw8UNbnPZ646YdPNHvu/fwkT/
7wDPPxVc/3+Ier7X9/1r9fRDZd5eflJbv//A77gnOKUfkk8tVzX0qpIGm8cO3P/Pfzj2b2vBsC/c
lesKkMX8B+7pOL85IJGOcCSiVWmvOVN/4J7Rb+TcYLClCMix3bWy8+/gnv6vsKeLSMBFqL/KtCEO
3egXQN8Lm7xf+uCpa3lMP6bN0KCaQXioRHsVlkUivyVibBWsRbl0dfvs9SPU1iqwLubT7GZYB9ul
iulGmOix2DVFARMG+gHKRDcTTX3ZNq5JI3Vu3InsAyr7spDxWWFFRYFVoCTuTnnRGIS4GeGLOysm
lU9dm8pLgl0X84LeYNxn92B0A0NjsKJoXuaHJijs9MiyHQYAnilm6kNIDUbXH8bQ9XN54jjhDjuk
MzIkxd9NYeiThgx5AipBDbKojgQKFxa/cSuUM2XJwfizXuXSyTQinLRyJc95wKCm930Mbrhrk6ZB
Kkf/lPTPFi5rHyWBH4rrym99c5jnmUYcZEEe+LF0usJnUw1bBk+D1XZbla3NHKEQWSLlNayNsmrR
EdQ8If02Cev+uqkY2RD7jjOUfNGpvP7uVlVR7dzFL3A2CzeRDbEKS9rcBIQV45ZGNVnS3z63ub9p
Jj3QUljaPoGbRRPWCxv0FKLf7DjPfZ8rlFclcQZJZC5FV5h8j6UIZdXsaJzvoWtXj/DOU7pGBwwX
KU5mQLpE4KylP6ch4WMIOYZGnnngdvnmUyez3r1sLC9np1Wlca+nIjTZrskXRH5OM8WXyiQdQhtT
Wv0hT5aRr+foZaA+i3CD9qhR8L3RRxPpbR22rd7nPMA1sse1SadHkFSeCwFmukc747wlQMhAHWQH
cyaeFSfuMncTc/aZjx5DMQga0pXDT2a+XfcuyfuFvK/SOCW6Z4wI0SirIJ+GrehDLmY5TnOJAX/h
D7abNalCDuUSPdq68OTO6npZ70Pi6VHvLZbjT7uS9lVTbeOpScNNoeO1dQzT0UAdXe2Y8Dao84y8
BCe0ELsg6cnexthNxyO5z/AiFwQCTO5LMuaN+yTqKqnQRDZWDTQQLd7gXJSE3LjqiLsoHndTjzaE
0IFlrIjKqN1Vf565t/RVNPG+XcIq2doq4Uuh7acGEua3jDZOxtliOxdRPR85/PsOhSwqvTO23715
dCAlm0WFM+NAFIK3zm4tDOnTQA8bG9j/jjd2+sxTy2UcRYeCIJvxsW2tcOxvW0ou262TUmW+Ya8n
WgeovIsOkXHrL5E7Nh1CTVw7ozUUHhLOtn8ui0A8yHjxnhcxys/AfEW7GSa3vNJtUtknAluSEQAo
ZSPq8MOS9+yLaESHE0web4jiYdO19hjYW0cymhZUge4aQeTAGcycsIRwDKoLz8cWjVZ/Gj6ERdQ+
ab9OO/CLdLTBBma+NfwBj4pMg+FL47HEbKSY9XiqBckhV+1iLQdJrWL4PKWir2h2oUQAcFM4Yb8l
2T+dx40zcpbe6CnsynNPFNnaiINlc6cqx+8fKjvE1lsmfcV5c1zIAtkmdelbA41DyoMNyfELjN0W
Skwuj30eWemKwvdTBj8zxqSyzc4McAzx4DXedeLymtqbDhsi4ROx06ByXBCGkybfpQCaYMoCg7Y3
Cru9mLgcSCSGys32WWE3wSWFPV5/kVd+013PJg2tS97bVJ5HryrDZjeCbbcMppUItjRxt6ASZESU
8P+ac3ry1cFYMjxPUQyr5I+02mypVbStxzIc1DoO6prSJKSF1sQZe5N6srZfccTAIlwwryZwYpvE
bYU6RVRIJZ8W0fm3WVK03aZPUNmBInACT7rEc49ApYyg1E9PIiienGZgIYsGq3TnYpvay5yKhyBh
nwi9S8dk8bLNTd4/qg7z59XAsGQ+IM4lJTlNu5jSZF6Y9KFIBxdt16JLqj/cjHOWS8BDxt3n4HjQ
ieuke6eHv/+QFJ0gOieK+/sQ80qG0CdGh8YUoaZjNGOh2TVqLG4ooXDCXQlz+BIKjdargNyCy8B/
c0OySEB8TbAgYUyi9ZEUnCJhh2QHWNONAQWmwHvM8TQZBjBnjZsX2xwG/WZw7YXNdHXNUAcQ+c5t
3+l4Pjb0W4zHbk7ju5iKE5qno2qcLyqvFdVWBH3zrQuC+ikocXsfokjJ66GZyU9hb1ofDSHORYKA
cTMiIFOnJY9XSHTsFnGRBR27Z8W+6+xim0XlIK0qSA6p0YFOtqoeZlBsmKcXqyrqtxVlyPFqOE1w
YMyuG0q+o6DbUrptg6oHI3EmOuliZGSxJ87jXCnK3io2APrDyeghd4WIIoCkporCTR/Rskq8dehn
dDcm9mXmNjNHY+mPz6FvBxNsUJSCNxI4hLg5lwgh04HKti0gVEYOoxPnZ08mHsnLy4KSjjRVxqM+
6sZDomr/earxVygi1mXd7MH914ihCqfJSXS6Xz4ETZfSaAZBfSS9M6jOPFDAi2SYghu3EFEPoWjo
O8Zwmr6hS2vCLTUO89nRcRmS7ktz18Gt66G9IdemPSdu/EE3S8WvLHBZEcoSAupZc/kCY1l/HK0u
CGFMgxggOID6c68bP+EZy4gwmD9h97HwNHdZbJ3iznFuvcCb0D43yla3Os2X6kL1Mys/h4/0npXE
/eJWJs9O0OrZN5+7zAUtiNN6QibqmU9lGEXmaAUKFVFrRSkK/sGjXaVEvNXQDiQX1qCoYFmUXkMZ
W08qTm3dM3+6SB9hKxzy+lcQfjuKaLmO28x5TWmKe2hcgjwoTLXF13hK6T2HYzPsNlVTmD1IjPzg
DC7SyHjEwMvGl7Yfg9EWb61nDDxqmkjuq3CXr3ricT9IvyjUNuw0ZBJB4fIln0BAAP5pWkVf7bqX
ovdz7nA30+BicYoZ944UzoXPaA/jUjJGblTmofwh3i7lvtXiExi0DbNaRRwqEtVzTiSNzSadCgIj
2YMCZizHvebLr1LwV+R2kumMlsIX5On9GYYlRfFdIkJPAxTia6+oYpWrhuus8lePu+w5ZnlREpSE
F/VNv6MmADWcEsV3VPLpVYfH6zulJuLJcPSrkbG6/jHQwuT0yy1js6nCpHUuemsQ30YzBCCwfhN/
Bvbpvqd+VAHNtwrfQyMoMthHMIbOl0k7xfCxCojcKrdJakp5dLLWFkhCmRXcv1D8/6LpYQSQLiPK
qnlw6HZ9F+T9YO+NBlBliz9qkzYOMdZRWGu9r2zR3Wcyp0Gra4bW/rufieKDqQO7IMGUKDjQfPxo
XXaYmIawyxCI2Xlx6bk1+RW5Ne0JU1oo3MW28+cKqVUB9YNN1HX4vFVCgleUDwx+/TzKmxWbgk0E
85zcB+y3W66xwRaHSS6x+nHXTzapJ3B+e7qT/6ob5WchExo3T0q4H2y0KFlc+9dUgSVv5j6lsQ/u
PxD7KAAjxnD19ud/4i8iMD4kki45cAjPmO0ZOn++pKqvV2oVbhgDA+rbOYCN7VzhYNIYqpf/l88K
bBkIz3EjuT5SPzwysa26hNJlgA8OXbs+sYpH+ANxZVqFaeHPP+s9weTneweyygcRuuq5uIrXP/yH
D7PsZlw0dXbMNKw+IDs06FBHt5DH2AC293rcU61o7ZpJNWeJqPDVCiWpb27DgbNOWBcoCHycpqZ/
qXU5nxerbue/+JL/+Q7zHaUMUDBxC3ijfv6OA9nTFRAOvsUqrPaYjPUJfiM+vF+K/4ZY/sE9/dcA
y78t39rXl3//32/qZ5iFH/odZPHFb2EohMcKhj3XwYn8T5DF834jtsTn3Xc9ETpilZ394VFHXIba
jD7xP4CZ1b7e/e5RB7QBlAGVYZTnTBAhBvunNf8PIzhyvH8paf712fAdYQc2r2aInBlM5xeIZUkF
8IRJBbRblZ2sJra+WMYr/qKB3V4fsR9fEz7Gk3xXFrcQxZz8ZUkto8G2F8n+nscEvszSq/dBiWCN
1W58nF3vbXTG+jS0TrGvO/IIA5VgAMrt/CWYdH8dLOhsQHmy4DRwANssMAHgq3Hzt+ppJN544dvE
BtiuH7Ia+7+8KRnvd+fkJcI1wniOU7WSFMUSJZemn74lqY6v4VCHXe+Hf5Wo/qtt/vePdrjlLuEE
PkD1zy9pqWiXmxGD7xfG2Q8kiPWPfTGKfeZi/VqMRCdUUfRbUDu60UyDjxVxNI+eUd11gejN1sN8
8cNz/Mej8mNmwH/xaPggfTxqfKlA/pp8pVI7tIWhhHduHUOhnCVy2Oui+Pr3PwZRvU3ogiPWZ/7n
P7zBr1J4HbkpVVq0HC7hnnx/bH9fnf7Oc46nznUl501BEsAv63QV1GUDnjjtM71EW53W8CAifv3z
P+W/eMppR4PfBmSz6br/ZZfjRE2MaY6hUGexe822QVrhenxzuoC26iUmSQ/8fv/nH/rr6YFcF3C8
CDJABGSAvwuVf9iBHLeLy57GrP1IPC4R3tndEsInq6ikx4S4GrRPOTx94dZMsJX/+c8//T89JOun
s4JEIVc1Qmr6891bFiudaEcmKXDQd5wY5V0QD+bDn3+I+0u8My+mR5oEv57tnH2dGfjnj0lqe+Rt
7NS+WTOlxpVDYITHB/lOLMwrxxCvbAOeofa6XRmIxSk81hjSdrXpvsEU93AWK1sBTQZz4a0kBtIg
/6RXYiNdKQ6Dvu6Qv/MeMX8R+BAzeh5Cu5bvDEm8kiXxO29irRQK8Q6wKdlKrAzvHEv+zrcMK/Vi
2hlpfe86lx1lz/eTS+OwQun2hQbW5ahWAideqRzZeNZHtdI7w+pfnt85H6Ii1V6tRBDlteW1fieH
0Bwe/JUwcmGOUJDX34yvrlE6xGejQndGBQHVhB8jvqEIGf6JEE15KUYdnd0mQFzRD+7ytqykVcFP
n9OVyOp+57Ssld+qV6oLfwasV1hDgJlAjVjByseBMQMEvEHZWk+evFL0TG3TlUYj03U4YBCGW6up
K0SZDOFGt0d/iPQ8POLfnXfZSsyReuwhFl7ZOr0Sd4k9Wxvvnc0DlIPZgxpaCP831YeZlpunztVQ
uWtlraOQZ++yVWoTmDV4EpJdr+yhs/KIcmUUJXTqsa18qzm73MJtkE1PadUO+8BtveNKEp9qFnEs
m8K+aAEWLpQKqAEZQ0zjnqmP7NLyA0b+55SbcxdKd/VlkgQVWP2dUlDRydgHe5y+w6ny4PIdBBrx
ED/MxvqQMIpfNEJA4UncsKY6LFlXXhnffvEGhTNdIO8K4to7AVxTRJzk5qpH9LVNffq0cu2f6AGa
zkpZ8d5qqu5Zmv7kBrQl12Y1Z8SbojRXKRkzeAmzR223lP+JS8McDOkIYOr5d1nefVCBwvKWZPVF
VJE4FbRhcUHw7Ird6su0ym9sYon3UrrDCbzoOVSnSlVfe1dfdZb5DEKIbHfuz7FYfafucBEmXDEd
oJizC5/pI4HwH1Ncw7Ai1I3m9qCJFffNPmupU0YOSto1mlWfcM2KlGU0Qc5D5XvRyWqVOBFBnOxy
bzEH8IVNPANszQQ0eaXX7fLURVisbhhInV0riIFT1D5v6jwXBC62qrtBqeWgr2CyDTN3R7jY8qGj
FecCRggoqs1fpzDojtlshmtC6oZ9mSfI+zxYYmO15P+XEgCymK+HGnWaSgaBVKQbMBe7l3Mznhpv
+tIJUZ3CrHwqB2j0avJviaa7B/ALP0UkeNw5WkRfBtMsF0roWwrVo7uy8OdtNjblzgbM2Tvt8Ebu
OAp6ydf26ztqUY9lnr3FZolXTrvdpXHdEeJNzWK/JJ8qx7uq/ElfxoTsbyL7eaCOBzXR/ILkd95Z
Zfi6hPXJ7mxcLOvsiOYQO+xDPyG5Avxo90M48mp5XvE18eejdiWpHDWpH1H1ZJNy+mhl05tFqi62
2XTZaW2dvFEuN7TcfLVSN97qElxr4yp3vp059CG0JOuPpwrUV/Bo9X1sHaage41nTF4IsY9jlD5b
Lqa0qn0Ms7S5DiSqX2sNow3WRXD2Lxx/9ZXmkzoSIIGkSkZHPHnBpg6svUcrD6F1F3az+IfKcjQh
5e+vk76bBGIiR5FhNhT1NiQiZnE6eexatB2NelVqPhukQWcaexcPE9cL/EQJEr+6yrjFVW0ewXRa
ZAFowiJ5Y0xRrrKxbCdaP957bum94l8DfQ8i+yIT6aeyU0/zaOm/GLY4K7IX/XTW9eiqY6rmlQwY
p6Nf9iokYYKQaRiayLIAQrUhfuQAB+DFa6a49S1c/ESTWdLOgSHNZGizfQ3LuOyGCg/zYer79EOW
ETq6gWG0k52m5Pp17Ez0QnSP9A9o8UuMv/340YxV9z3xYHq2Nrppceo0GvBtQ1DiM8nO6auVLSLZ
dvncc6gqk7jA++nX15GiHdz1bMvspzLwv5YzR+6sRgnF7IpfY7fIsPgutZW/GK8O4GaqkPZkAIk1
AUioqsPCJDvi+bOpeOWRAyG2RHsn/GQthRjSxD/MNPXeVZXBeF9A2W4QauJ5tAu4x3PWDaO/nREa
Is1HM1vsLBPnNyCo4QdR95Tfhp0z0DFIRP9LaiHKd6UJlpfRaEz/KP+Rw6bCjc1eNOBshDUxX+0i
DxH3ZpZUPkES51AAXVFKCecaV1/jQjb1AQjfIQKqLVnMvLgvbkNPkQiPgML/5HcFyiOKufO70Itd
dhR/6LiYVjiRGaCd6MpCVSsZWaYJcbXn2cUWCbA/7pp+hA9yIjF8cINKFrtMt16D+oXkyg1zFwYE
CurjYpfnbXGdOWrAFbOCe5gYKR86u2JV4LTuGEw4DTKlDnVd4khBkJE/TtJyCNM3Q5Rjd6wwFa+K
5HQTJ4Wj0PJAdV9GcoqKQ4uX+iQRriJrFDnwoDTeFCCKbKL5tIKjGDUdLf0dBpGaJBQZJ2++LAeI
E/hCfzvSEYeExgLHJQmc5b0YdLlz8OnXm1DrksNBCv14dOh6mPatGGvEcd7gzZteJUVw4r/h2cy5
E2BAnZpmb0D0nJtgsYr8SvptSPBXgYnVPmtYHaIASzG18QWPRZXvBowdww6SJrtQA+L3z1E4WOMu
YiJ9tLoqc7dxukplM5l5ZwV81FKfbrvT1ihsuls34iCz74vJALoKluRKxtPDODR5vkvZDZBh+iPQ
ruQ5uG+cVGjs7wmtluSyA3jVPnZpmOrO3tft4iRcQLjlLdb5lgUdtNZGFx4m+Kdh7h8CYk+fSPe0
7gN7mZ74lYmBOVH5V8Ow9oLXcXpx5sa/45FvG9oDM9+cZkdO1U4karhFp1xCoC7FWGxt00Y0jgdI
TUn39EPMPVFLqvYo8euwcBLihHdlUdwM7MyZGSduV96NXzsSzTIUCaZna4TKTfeFbwOF0nxBvFIi
WxhKq+IAlQHJk/U/c67e+VC6j5YV6phWh9ZkzJTLcBXSLPlidUMX0/3osIV5NinjvEOd9RlLIxdi
rm2KZrQNy74hCJqYCxxcztmz8cveStvQ0J1YZJutR+urEp4DGaU9xlQBjD1KduImOxgmN8GPgGvG
P9Rj75mVogmfR7dEUMC70jWbXqL4q5AbtRuZ0Rtz7PoCHbQXm4x8jtyNnhYhlb60g8UxZyoDCE4y
y2oQisJKOZvciOmCg0n44nvt9GmGdgsOtq1Fxz5dumsmfuh/LuihHw4DRFJ+nNG2soCRUbtx+mAJ
NmU3YxedA4RLVjs3BNRX1s04E2WHmNzB7cTTke1tbhjUq0/V+3nyVIQlekoMw0IG6bmbeQ7HE23l
kb8jF2Ts93XpzbfT6HTdNp3z+L4Bl9fbXgzg+UPJO7MpB7lgHVmTeQ+I/hbUUty8N9ZXz9nUNWPj
rrchmDddlHkPLkpkjBfS7e6WkRq/W5tSnuaY+0F8M/gTVUeuzjO0844SYiNKzp8bN8/KfF+DbHyM
/Mz7qEfXgr6tmjDbpeGU1xtfNuNt0Mzta4RFBq4jCYguEnO/3DNlqKc4SWvy7QbfvfW8GNEJ7VrJ
a8AjcoG3kOGhCRXkVDSOwCZehIht262L1YaAADoCbKdtP8tKyjWz4N1wwazVXjZiJEgV+nJ8Taua
ooa0tTx/J2tShqJgbb4KrCn6UFbEnCDBXV2DSxQ4ayNFc0/uW/q19qz6YZgZXJCQlt1LjOHvoshD
b60WL7twS1PXQOoSf9kXfD2Ls5W9agj56XT9aXayPt0PttYZsgu+xsVcjzLiVGR8/2h3ffwVtYj3
TeDYGDeuaw13fVhZ3yIsUsheHZ8k3kklI3KdhJ1zzS17FkWCpLxxTfJInkVK4pRo8Ke1LTTcpgzj
pboq7DZ4XkxSfzBjj1lH+yTqb4J3m1LwbllKZLRAHpE9/YlVOlsj7m1Ojvrd7zS6aDCP3pTknzRD
A8qEbKqTCwk4dkusp7pv371Vjl8FiAxIGcEMlxuorME2Jfn8HF+Wi9wb9IubdJjMRpJqiAdESm4B
qKNxlVn6qff7hKNVkOt+zxqC/sDpXbsg1soagl1u6rDe5lRN6O1SAx+hRYmWfYO64aOTWUDbiEaq
DyPrGA/WOssQkvnRiUeS2gKDDEWFRXE39hH5Jgsbq9x40uo5FwWMTbss0/o1HSjf3FLcrHCRkGzw
OYe7vHWV8rDey8pmUC3TIUMwRYLdllgmfU/pk+xQJk+0EER+hYJIY0ZkKZ3S+bUeHFptCrnkjyiJ
mWUm2bOjW5ASCcwEStUj9p4m/RgU2uO0r9IvVrESwImyhstCUsZ2OYqwucF/F31op9JRe8eJQ8PI
49EipI2nMTcN0q+3/aSrZptEcfjAduG12zxMcL1bEhAMDerY01pjwUdIIWk5sJ1avUzTiJ2ATN8u
fGQwyoh4CWks/gSRTQKen3XJWY52/GVwKpVTfkvGLrVKTTzvQSv7h1r5yCcMrXfBY4jIl5oMxE7L
uA/VQKYfShcgiEm23aG3nZguHxi3y8LV472mCgVdOgcI7LFF31c7p+kHHmkOcUd3iBqaMqu5+eLK
IYsOs5oxGtYQ94jvLZtEEpyZ9jrkSue6M/6CSWBBIM+y3wl9cPmH41KA7aBgnZqHlsIh5oJsTL/J
zGEjHIuIh6fCaeJvAs5zZkuwpaGOo/P0tzRvWEBQQyeobBzqZtKk6Otbr88J+c3LrI13f441/dIC
uUJNEQYFL0AuFBL38Q5l/4inBdEknSTp9x3CpY8OiSdk4/iUaEDk1vpQNZ79sfYL+0p5c721675F
nFzT5+mUA6+LjgglbKJhuqDdhoZpErDQU3MlbHevsDO8qSycfv/O/029/MPmRjA//Wv65d//l/72
Py5JFn75mmbtj+7+P370j6BgLP5+xCJFQGXwk8Pf9nz4FBBFVmoH+GMN6f0nCeP95tsrZiz5/9LB
kPMfJAy5ACC9Ngi4ywODGvZvKV2Rtf48MxJ64pKUCfYvcM7xsvyCHDc4Vx3LVu0nf1Af8p4gxsZm
YA589Vr1hgBI3GFklTX1a6/66JCXVHCY3CNM1anrF8DIeU+35XLIQu3fzFaCn8tC51i6U3DNm0fv
VLN89lyahNu8NAdDkvTJSlu8AUUyH1G+ZWuKmLX3RexdztFYXdnEeqGBpEmWMjZkc513D8yHUxdO
xpWk2xRdxqfQw8OCh4S0CAglYBlsdtJS+lRI2IKlGzumLSbZfNA1IZF5va1r1t2lSi8rhhmSBIKD
nPGPREn53HTVgCI9y25CamcuZKhf7dm9R+l7lbXqrViy10ziOl3/IYrFZw/8Z2N1BeLa5UunfQa+
vHkwkb4iNxN3iVoyrHOL2AxW9ZyGSC6GCt5o8ev6MEbS2i9egAO27oHl0KA6YXz2SuBU2VvLKfPz
13Sm2LBLiR6Tw/VUc0JFVYo+d4gm4gIq0r069UpO6kAV+5wdUW4OoBFCfWxqUkiyIktvcQX3xOlW
y3wZ+/18DGZAQOFVdyWdYJipsG3mEwUZRcRNwi5DKE4d3BhI+eMcTHd18yx6Pq3T5bMeyHr0xjDc
IHp23/+pCvTzOLcP5ZxcEgKPYwkVJrrbskBjQguZO1hfaaSp6Aqgqa+0+2uOnyOOzFTui8QjxS4N
Ppoye8Noibqw1c/Nag2Vep7OnW4z7v3E+j73dr6jHxqbXGuRGxg3zWYiKPVacHucKGmfkCYB8bRD
tG1z9Z0D2Dmf1+9I5l4UESsTJSQjUxGIGYr7kXF0P+iyq59rFfknCu7TTYNh/QrvfHVCiOXdzOuj
QxUeJgLfIhdvMGRIG3PFfMtobS0liFQniQXTia5fgWGa+2wxT1iFUaOYEM8coRZN9lrbQUggbvUA
Xj3d0HX23MXtA20NxdZV5UPHt1UNYQaiuOOsx9GSAetAqle+V07xKk3+NitT7TyPpofMcy1Cg7rp
DKbqHaj/ZMxhP8JTZ53Ttn6IZh4F2sZWQXr+RrDwR/Iq7/14Lo8+6ToHXEL05OURl3DOsxtK/DrC
1Xx0A0XufzaZKq9ULA1OiJyyAzXrO6cFH54IFXaT8qGdec8wv373Z/ueKYdCTqN57LLyuw+8Bi1I
QKeHOod5UpTHzPLmQ0w6xbZTU75DDXatsvR5CUBMrKSsTlpxaacaafGWmHL3FPUj1lZrJsph8fvD
EPuA3slyTdkwql+f+ykysHENcMC1IL+pnrLpNnM68q5w6e6inKGm9mlSq6hP3qoENG+0Q5+wV36B
DwWyY0JYANeBYcu0ecJQWG/NDDlWi7g7IjFP3/oq+upmXnOOCb2OwxW/RxBtS4rFvAwBJ4KgO8my
6MKnXwQU5kEoLOURDRSzYIh7hFMs0QtR6e2EtXzmSgZ7VD7XWgnvVIXAjSAWM4EkzrIRXfo2ZCPS
8Px7iED9s1aU9jkehiCviWnXy/hqXZQWVFP25dEkzkTLEl1+NFc+cZ57bR2B8pImJMttKAEMyunc
xCY/2Gvhn4dFaZMTcLEN5yjDOzyw0pYDJuwsRHUZVmJXz35zNhxvT7lb1rdh6C4n2gqbJ1NhgQ9x
513hWWpfawyZmyFrXGgHc/3+3Ph9Wq8vW8pAwSsVAVtsrbyd/w9zZ7IjN7Jt2S+yC2NjbIbl9N6j
8Wil0IRQhCT2fWfk19divldAppRPQg0KqEni4mZGMJxOmtk5Z++1jxKDFdJ4IpyFN9MoThIcpvbw
Xznm/w+OHP+j7eb/QzONz+b/P581/leefy++RuX3vx8z1h/57zOG+o+EzE3zF42Dcrw1gvi/3DTq
P57DWITEAQshiPEX1fb/hBHwQ+gvHFcSEmCw8zPe/W+hh+3+x0QYxriJEa/Bz/9fhRH8NJuWBgUq
w2EuwnDao8r/5wR1ofOFpHLB8TKHESV455QTuDY7lJA1bN7uW5S++sPQhNv87Sb9i47gJ+7YemXu
iulJ/B6OY9nmP6/sTiyyaCRZhkDTMo6OpXxvnD50d5FVz/joJ8fvT4PXZ98xfhTVHxryP4WYuVyf
oSnkJnqA7jo6/kni0ttd3dUIUJE+Iy3HZ5BTPjIwqg5Vp/0XUPc48UzsP1vC9IwgIXqvOvSdtA+/
vw+rxOBvc4H17+Box0GOTASLx2O9T38rLEZZ4Rml4RSk6aIu0iLmybaG6TwQ+pT84UOvY/efrgXk
zWYi7yjSMX6WTdZTPS2j6NKA2Ad7fPbC2dvixk/FLSNp7jlCAH39/cf79QHj45lUT6ZNLYOo6Z8f
r9OT7lnKMmZbOc7CutMqO6HToXzqEwGMlxNDfecunXz//YX/7b4iUef+KgRTnMd/unDpuDMZyFkg
kD87d2QHhunZ0mLt5kfMwX9/tV+fZltKhTTUQ/JH/OzP3+KcFIPO2jzIcroBQK+/pfbQDyCiIE2N
RrYXM7L2NJ/K8g/v0b/cYFYQ3ty1suHY89OVaVLC8sgsRPraUZeRPX0Xjehu84izcct0lPhr9Yf0
nvVL++k58l0fxSu4bRcS2k/vDofnwcmthkY/uON3RZx6siGG7k+X+fUrtKXL2qkQKbJ0uj+VP9Bs
sRoyaAgmxfKAvQ09eFgOyBVKREF/+AYN85cPxe3jMnCwWHu9nxcEVxigg0wTpgAWmFd3LOCnFUid
DpBZMXRzALczEg1jGnfpYNGym/q+9wKShgX6k1LJTQEpqvnDn/XrPUAuzippclhlA/lZx5N5uLvp
SVUgWBtrvsiwmAPGzCsMNmEc+vun+N8uBg0WFyc7AizTn17WZZZ2rKOcNZET86VvZHJQkUUjvbOn
+u331/r1GVo3N/h1DEV5YRQ73N/XPYcViI4d7rQpGfyDlU48Q0VdR3Xw++v8+ma6uAct5rfokdht
fvpMPcaRKikhy7VTOd6ms8gPyzRBl15QZWwQfEcfEqzMc0EeafqHa/+63qJL4pKez9bKZvPTGtQD
T4MKwGeM6e+90+0kRcNcHFh2jont73aoTbae33/ef7mvYPBXXZTjggT/+aVpDA/df+hgSDIXfUVh
k7+y8nrb31/ll1VnFTezBPjrsmfyP//57Q0ulL2FT0zBawgmoynZZo1nQ6AfQuBFXv1k8PL+IZnw
5xm6RPEvXdfD88uLylXX+/23vbJCKyOsUQ+Bl/sxyGEr8o6EIAPj6uLFO4p8mUlnzjzk1WWF+RYY
CWCHpCzKY0eAqI9Kw83ADAwYK/7wVf/1bvxjTeSLduiCo5ZHr/nLeQYttd/PI3UwjQRcuqaEX5E6
CheIYTIfwzySXnoiWq9hEfnQwJYSR8YY8Rov2ffExXgfKGwW1c6zhuRP7/UvL4FL25IQK7pV3Do0
iP+8caNOFg/QKM45I/U+tSB6viw+Ar6dM+fJw5KWQt4mueDB5JzIMdBYWppC82K6m5ID4icF0OVo
Du7oUrOPJrQ2GvY7aCkulVDeQt+rF2DAGwBuDkPgdMBiOviTndLotB1NrjCVb9XyMAWjmY0kTGuv
n/ZTWZj0foTNAdCu565jVKglkYTa+z4WJJcfu9Bh8A2iN5/2KOb578zZ9N0do2xyZmaMcvtofbdo
r6CAJSiTP8If+kfdGskVLUC5NwvSguiN6PzDNXKi0KepAOKtC2YDNvck3AD10NeKxGSAlNryLia9
hBIZ/siJqF8KL3tDRaXvEslUfvf71+jn74VVnXO87/LlILTmn//8XnTOAKIYMUEJMvf2RcmAbkfK
FGXd76+z7hb8qr89n7Tz+P3o/OGVWiRL/Jw6lmq6e36LD5jgBCf+iuKBVGuiGuhXmTJBe7C0HYOg
0kh2i0zrfpv21jVMGJKEMhxpogEEvXF0pO6YvoGRjBw/vhKWsM+z+IYWIvNhWqXZZppSO2BPC8m2
LkiysHjx4l1cLH1AkH1+MKfCZOCOy2/PiOvLYo5CoKYOsW1OiQMNe8p3TK3k16mbj5Vu0s+yzZDw
eGE2PeGkwuXLgcdDIUKwcoCPedx0QGTSrdM0D+uSmOybKrSPIUhL+kqmN94kSZYGQMMd4hmJH8N7
62GL3kRDaJ1ZD6CSlQyGN6HrlkuQAzqRu3Dy3AfoH+o2y+PAzIR09kOMmgW+Pj76g8hqh/yVWe9x
8WA8hdq8fLKi5FTbtbV85Us3gF6izN1Cycvh3SMLwtvCztPu8UuOz9Jgmoh0tAs6EC+bYZ3OGWO9
qj/4K+YdxljhHP3FE2dZLNUW6GH3EMq5fmwI33kyzbhAjzEQouPHDdMqg0angYsXK2g4RPeDD/vo
0EKCq+lndP6PtiakkFeNIJ+VkDYHFU5/DNOWdoPe6iy8vK4erjIJmwcDVN6J6IzkpmxCuAEY053W
9/atpa0LN1/elTOjKwas6QE0wjq/YuTfQtps7J5Og/qOIvCLSOOZUnKY/M8tTxT4MYUIENQSls6E
2LR8Mqy3XjbGcfI9Btt5+KrKyby2tCo20Be/YRcvAY54HoOShdjboJpHHKRt7kM1t5kqgdBLL0Wh
1GONrqDdMDjFsjpiTSPJW7U/9OwiH6sER9PD6A1Gdkfy8Ae26qck7ciXb81p7XIXCxytJafdjBHq
tZ6yMjqEkQm5K63lA71YyPQS47rA1U76wvLR4l4OkNmioRoTNK6ZNTy6ed3viJ5tDqFfLNmW8g0G
eJV6AQMw3iZWrU7hB+YOpoLmUydEf0Y/3Rc73N4An5KkdZ9BmD/HZthHZ4qW/JS10qLBXyYdVupa
pYRrzPmnTvernDJTOStGFLGNCLgUDBaHa7EIechRAm4HA8h4NDj6TJkNEqhN3kYrLqE50OdcM4zw
IKFLtfaxXF5Bar6mVI7MWk3iFER5mnWodxP7+GZi4aJ7OdVbB8XOPm8GQ+2W0VffTBQODclqvZFv
O6vU93XVjSEE+GhGQGMlQaSmBWU9cukl0+gS7ch+GLUh7s02vlY5htfQjKwA9ssLAHDj5PrRU930
zcMwN8m3eHSKVaZ6k/bdM0zEaOsUJo+p+lrr5Wvmkg4IPCkbv3Da+ebbbG5ajO8tpLvP8NJdnmfb
PunFzIjcKR61H92LuSovEmn1pzRc7pV2GYVGyZuxfIOf/IK09RsWfB0QCHWeZXTLIhWhlgL809OF
XIwG4UFT7nRnv0WRPwY5FmhDdEnQg0hMy+XFcomrQAV1iRyNu562p+FUL5EwrIOasx8D0LbaM998
Vb/LOHnxAatuHAdLLiMcLyAV6iv4XuRwWT1/rKNkbS3PnsyQfnT0P0ywTxuGFCRklUUDFjWi01od
1qQezI6PTRiRL8fGe1MhYGqZQCK5Q+jVVmm0jR3jPkdsUiPsYTqcRjccP0Ey5hVtntoxt1M1i7ui
R74yYA/eGFg2uYJUZ+3EKJu9ySKDo7I3MfS1BuPYXWkQzOU2ISQwq3aphawj3mmwVBZ0SXLROeos
HBBUs0MGEaDUkaARoifT4h3yyuo+m2VAZ7ngJJx8Jw3ZJpBlUd62bUy726SG+pZx8Kg3KaDCb32u
eibTRnkOec9uULky8ihpqNYEd0xaICeux/usM0SAlE8/2QKxn1GUL3IeL4vbtqgM1iIjgm9qKqYU
9XLiNHG7dCRO+w3tusWA4TH59g4b62U0aP1nIbylPDwkGjCdsIddb9MsopnjBwosxhYzIVReHKF3
uQs2l3RT4r0YOPAXu8/MM8S27GAt9cZeqOgh5/xF5BbUyFxND1nqfUTMfALW2IiARIUWCMVKh4ho
O5qsiGWJatxtGSKUokOaB6f6Nq3rDxNmVhNn3tnviWzRefnDW8muXDv5QXkYBygN5M6bKzrmRGpc
2lwxB7P9/MlWPfRfwHOYIUhLHmtBbE0NA7dH/7HNIsZyGf7rajjUEzkQPBPgyVAwmQZNjaGbk9uk
KD2m1zMJ1vYRst9TUdY3TCEfy06nn/EqPiQR5FIRu3Ng1t4H4Dta/nFunRYcXPSz5nTnJGQaGU27
C3PUknGf3C2szo9tMz5KxbgH1cfBAW9lV/rWaiBYqJqco4ziwkN37jXRFYruuRHqZtHjA1kPLHTD
eGeSzoO87DlcRk6cdC2O2TT+IEiu2kAQvsF7zbpRltC3cSwRW1JBcpQ/nA7sCF+KSTicVQKPMKdL
VnUYbgvThCk73XjgFpuiIk/JHN1T2MG7LXn69wY3coM8lCiK/g2zQ7d1tX0QLDgMoco4w9MwFbDL
VvlnWb74ffFBZUPvv+1ItcqgoG1bGn88iwuCt8id75puPvctQhmiX95YwMGqJlC5xyQhnSZiE7cc
ot1iEd2QVSNv7VV9aeYqAIY9PEwFDyWti2IzZzlDjCSEFTOG+NmXXmzjag4hiqR7ZDM74NOHGM6j
BUlkQxTBY2b67ORqgolUF18ndD6rPAQYHhBGugE+WtJ+49mgwiCMguAbQbpwjg6mKXx2ygZOcUpT
BhUUbNsaVgxkNzgM91mYDUcV2caaS0Uixyw+jbWT3ObF7IIYDO+ABIU7gwZDTsStzJ9DNzqG0+qM
qnd2A21BxreEUqEwIkA7LIEhTqEATJQ11bYPrR2qnG8k3H04LkEn672NneVZSYzv82K7p0m1WdAV
K8qIVJV9a+YGjoIa3ujiHOo4OYiJcFnVmlfYTxsln9CeIbJuuoNjiVckbZspHdCm2VdOGnsYAyOD
m3pLR+ObmUNiS6rLIsWhlXiqxAC3vVMCIhp+HdfDpghivghBLdl71asdnaOdjdSpgpQ3qeJ+6ZDA
L0X2Bpt521jTS0UuXDyww3aVsUM7a+97FEt7y0MBT+ECxxedmFlYU9BYGHbDMkEbNPB1+MrYViVe
iDSdOLA7HQM01ncL9jr56PA9S+sQM2HCqtI+gYLatULUe49+2kaN64FHVK+yR6bsanmTC/loRu6d
XdBucrQgdLFPd8jWYQ7MzKHL0SbhLo8uwk7KQ6UWblAvGCoLx/+S0O3ZhYx3161AbbU/X+c5vZB4
c5M5erzD8PbhzkqABk3TGyZuacBp+pNXNFcXxtz9Ktg8Kiwk5DGwdRMn05oiOVpzKF4SqpLnyPPf
HeAuU+KeRtk8eo54VqEI+o4GoXbsH4nrjZShKKRH1/0CS6TdJE7NyNttIFVaZHh6REeZbAIcscc3
2utfh95zMYwiyndKbwVBmJvYMPdVmS8Hvej07BXWcxZ5T3FMeCKsmwfmNw9upAk/M1HdoZP9Yk/i
3PY1qVrOgAjXch8ZGXJu6MKQYXp9hfidMxvXWEwc98Qh7QCjqNuT76kYehDcRtP8PglHN+gqp9kz
bnmosDZk7QAyXWCqqHPOW+jGNHKh5odt5A9FRxympo+0kU792kmzCCCqfKus6cFAE3qqvdl6ERgo
wQD1IJjDaA4GgwH1OC33vav6rTBxaIEBJu6zmQuXgX/zlfAEMKP1Lc4s99wsItxaVD1b9isko/QC
s1ueu+Wik/GtL3MnQGLOOsdxhKG6eeP6SRVukcWVxzCuPkSPe6kHGQQ+Mblv+vC+7JLzNAJ/rYvU
P9RVz64zo7YQ9pQFRksEm+HFZlBl+EykiY0lxe60JfzPIAy7eG0WKPueZjljZdlIgidnGKY3ObEA
G/oe22UoX6pCfF9U413Jn4hvUeTN58ptzH2R8DVrmEC7nNyVW2ts9jILT/FkHhgMibex5MJOLg5+
gUqw9KbwUObimnrl3uvm12jsXys/AXk7o6V016gv8u56P9l02iJRrnsAJIUKsm5ucHPufDX3AXxj
ksEwjzFqiR+xnjxXqbYDdL/XRqrPc+nfA6I6DsXqPfO4TRhyNJ7EaZdG3Yu9iBcjaeSl8aqHyYse
G6N6LAbwM9mSvMmxOVgl792i7JsRlhRxqOa5Vf55WchTbOpbLVvKEioYtup9vPLRROXuAWodJq13
9DFO+YJa24i68s4D/2MEDslUN8gKxl0z+mhUwgfDLqNgdIHFyik8+XVB3Nr0WuQFofY5QHGDolaj
Dwwn40df6/XdrYl3lGAM3Nyt0X0aDNY2bWhKatZqtDxqVJNwNBhFk7MXU0tUWaYm/4WCsX/yJXj3
oJEiw/YBGodVJU1DhMWWIZc7lXOAfnSSlm167v28O6psjG+bTmQPOqqaH2iEWPxE23FkbKzEujPz
diWOobEU51DT8wmiSpnf6OSoVzEWGmhyPN31lhP1B3Ky9GtNENo96E8ZBtJIRL5Hnm9ewxot/bY1
xtA5VRaQkV6ZmbdaIyBTyW4advVgPFdjPECGV7377NR9fEVUFoE/m+8XM3z2PexNdPjftdYkcHhf
We9qZBzvJAfeT6tyKWnM9OxEM/YfI07TfI+XuH/T3CCesA41SQi2IrLjkbSFYti79LNER7GQxreh
iJ61bZCky9+tdf4YUjzny3DFmfdAI7hEPD6RC+ere41RHfV2ld7CR87CIAq78F3hT7iP03oHQTgD
2yuDEOLadm7s96b1kAOhzD2BoqlZ26vJ5ocWhBuCZzdQLbtMO0VnGHBgaxxd3QMMvIzD+ClLENR2
jRyeW9d8K7361UU5jJq7pBVex+57qhWGmyo00OGmyyWBF7tJ3fhTnCmYo0YrxyNZeHgVOvWaz17+
VNTRZ7PgheXZqBTQMiIfBHHDGM2sDae+ZiH1cw0oHBdy9KKIxN1tPLbTduUau914QorxmAzWfQ/Q
YBtrM7wwXn+vyHk5RMmsn7B+F+PNoJEUUpdF7w0Bede8zpq9Rj33GBENSCo9wQtzT2B4i1yZBuV2
jrxzPDnLlawZsmsIBT9Ug8N6hm9/g1A4vZFlpJ54wb92rSZgUnT3pd+m1QbhNGKiUosXCmE6riGD
nae5b5cT2+KaMSrK57qgxiPmJr267jCfXVB/iyzF2TPca2Sln2y+hwuIRGCDqMJfhQNulgyxuNt1
nSdf8oqKfuUS7qa4L178hQaCkxTqyYgiPoJD7suGSeZJ942PkMeZrvhh4w/Pc50PNarxFWGzRVqz
/doY0ruQXZ7fpxHIYk/p9BZE/MhRgik6wi25SRtQrf5sXrx2HAJdE4zoTd1OxgZD/E5/pG53y9fC
BG1qvzLZJttR1Q+Ef01f65juE2/MvtDQ2s3MjglhTMtd29TFaSz74eRVeXFMxrA+VrUaXyw9h2nQ
+s5n0+jNXcMhOuAoZextvzCQEkDJAR6V7RBwkoBK+8JuZvNolY4XjHp2RsRF3lbOy5MzJnFQmVZ2
hvo27nkBCQJQxHK4xM1vWq/7PM3Tj9Qq97Nnhbv8L07oYJq7JLaIuiaEDz/j2DhIAVuyYLaF6bS3
PRnIqyVglC+2QtNsmjV+m8hP32iSzDRU4I4GDOiNi4kv5IBpkP6ZmIcg7ofrjFWMEtHJTyNMjG0P
XxBVNBm7+1HW3XGulbsFjW5gNTNzcapmhzRmRJbnJLIFuT7xXO0rx4qC2YuiJ9SW6rZMhxtRmMUW
6Ej+RrJx/IbJUWnSeyZiWGpXfkWc1u4JibO+ExRHZggOKhLSoqT9Cq8ttm/SLrSJ3ghJFknbzvio
104z9VKTbivkd/B7yBGyAQTFhJ7BpseTOnMW5LgIhdyx9vUyjDSQPOI/0BNqWwC5lEkJAHIAkKWO
c9vSqRB0rXm/J0UQRJ/6Xxc5zvgUSLPyOXHjswrPBmrfinSHngD4RdLbPRuw8e3vfT+NvL39QNSB
Uyxl+yXld06fLb9lLzCy3orefbNM9I1cwCGeJqBnRPQyVnjtiv6vqYTDajfgoUSDZXrYZdkkmEXO
nPqBTQ7SODRNaKkTe4VTUQI5UfIkCxuSaxE5V4Iol+jo/jVOaBtim04cT2ebA0XZHQeZ1N5DPnLI
Ix5oRCsX9l02Hau+gNeBBz8Oyszh/9AobgmNnDVTfhohKGbPsannFnfQYFlx0Jna1mcconlxZ2FP
vuZEQbd7a5DWMR5HB5mlikPqK/qO9LPbYpbvBbY8ckWlV33vTdHZ9/Po2HipVWErRmVKRtsmmoTe
t7oamiNt+QKafexIsWN4CWGLnWtNqh1rPztbSQipPqWrum0FTD7MJgbBjrOt15xJUGWue7DM6eBP
9SNE2ulzldJ+9o0PSOE0Crv7Nqv3Ywv3YtPXLDe+0RxHWswPC+3WrdfFxoVv+y3mVBuPw3cPEP8u
c6dVxptsgQzjtOswo2QLvTsqLvoNu3mi8sH77GznlIbLWsTHe7uqXUrNL208tVEgHcHYKOqMPVV8
SFCWRUxr1H5LfO+Im/CLEfXOHWEekNN8TC9j1NzzIyQ7ox55tvxBvUqjTo+D0u9eb7N1x2SYNJy2
d5RQMYa1xnTPFX/rJs1cj6+YNuWua62Sfl02+sRO2WA6nYcpzz13m/ojq4FunfnQ2aOHUK+eNa+I
0xTWzeDK8j2yp2hNrUhG+9x0U2HRa1jHrXtjMtPpmHYJBb2tMnTaZdxTF1SuRXlC3TgMdHfIfSXP
erZvkiadq11Te8oP4rYmUQPqqeNeykRgKKkg667u0Njr9tY4ankBAy7UfTiMrnM0q0S4O1sgMQCq
q7JbA36Fc5lqaVUnvt4Eav9omss21D1/t4tHDB8pu5B3RM0RTRgiejN74MSso+c+n3PrJgOaySBh
FPxzZhVCsCxJPthadYe3finDm9aGbbnXmG3ifazs1cIbehHeQhLALbxRy2w9ZdZECpHfqy4/Sqgt
xIUUKqsxS/61TIxkCxVfRsdpkqvdWWlxmzWMdbZyGsgR3Vh1BJTCx/Itbn0HhOuR3xzSwGhj/IM9
/J7eapv7yG6psEjTms8KY+MHnrHunmd4IctqtHqxsxAqTK+Dv7LXWk02O4az7lgIysA8p71xzWTd
HtGRTevM57XpO8PbYPP3t2B9Ubhx7rxbojI5MYv74bvLJ7ZUiiwO4JemxXfP4o2t03Yu5eihmo/J
z0WusCo/CH8pLdUfChP8fbzEFYj3FqM3sJWDKO1ptWHFm3Ydvs+auRZghsH6Nnip2DMzDz+HpdkZ
a1st/oxUP572HYCYkiq/bdMjLWjOlmPbzzdlW8cc6hKeBdVZzSV3LRpBce74cERmfYR+21F0+SkO
NFWGu7DK5hSf28zJnSiY7nkdq+wHn01at5nPY2555UdDwsFuaNVNFGbwGeB9PAjDNx9gHk7JYfIy
cPtiiU6LlE+DWaL5Iep4jzyDxJ8mdxN6Xl0YzCSx7qFcm+eEJaI5awqygznk33OAmtvMD5snszWp
amjI2XySGcccEXZffL60p5jxyRdMj4STY8pBkm2XAfZnSCiyEtzTOak5zc60t5YWbfDSWcm5NEJ9
dalU0Rh3eQAj8JNNMhsmNFJk3nO6CAzOXALQmXDMLxmD1tc4s6qHzHA/WxONnckovF2hx/AhBFCr
d+BjrsTySFaGKg9cs6xvvbZ1adb33n3mD1NIK4/vCewvTuWyy8ZT6/f5wXMy/x15d3+ox9WNgaXy
zsJPvHHpUFJ9K5NY9HW1a+JXQ4bWxa2H9zYzCVKevZMLQfRm1o2zZcfo7/zetc7Ii2omTG391U2y
JNwaDaj0rC3XHmlqjdWeaaK1I+MqJPkGn8z7QF78EAi/bIxdlxU8YdnkzF8bN0unTUpIPGV/mlx9
BnefY3vuP0/4ug+GJR8Ev+kWqqZzP1hMhjhglMtZMjn2Yfsv2d3EUWTfiXL8Zqumeyix/12xfJ1T
w6VvZDiTS1YMMsINmnMaRUaqCI8DzWK9xc0CXxSX5M4CqH7X2ZE8ti46ABzqbM3YqdPsUIDo2DkI
dSIWniX+EoeOR9BYBU6kZ67NCBYTSmB7A0KuWtMnjnGGE5d+WWJ6hlhSTNokBeDRqVaS7v4UAZUl
bmVrknv1ZMmScgBF5YGBpM9QLw7NQ5yb1OyuyIkEm/DhLLZsbiMxtu/AwK27NBu/D7LE6d1BEKGm
iQCsh32ytQqsqpge9KlxOIiqzFcXI6GXFS5SHexmIpyclEP7QZvu9FZ3telvof7Ot9AG1GMZTZw8
2jrfLUvp3dHA8QA6h8dRLUfqt2TfQfrc1FI/ogkRzzPItYeWqRjH16Ta8/wjj/Blum/yxPrUGWqt
3EJlnSLFk7jRunIfwwQFAObq/OTj7jjW6RAeh9SlQ5f4ODhldeaVPWVlTI5DatPVjug9ytRpH4RN
xnzMsZ+KFlz802BNxudJmdGdyhJi68Ed08dxzHtT+6+Zs/ZXDRisB8g5QDsqtAXI8WJQIkCkARaZ
xyxZrEMYZ8N1qYecY0aOcZIRx3drCrtvRVZ+z9NywuY7DF8BQrt3cDEagB8DClS3G7gOMz2G3TqQ
jMQDb4KrQA2cn2e323u5gZfIUHubqBwdluNJORGMeq3OpgmSzCLbjhC3+Q1LdbpDSPJSFNmH6pGZ
VHiWjbm2N6qUAF38xua4gF4wNAVnosYBwGyYxYpJWc83QuRQWnHy0FfRNxnVeLcB8/5IK7y8aJk/
jpycR4KZnW3VUU6IgXHkalo8V1rysKqZkjkqxBxDlmoSkBZjdEHn0fNFsCb6k88GXNDDysflaZE4
OjIW0d3IQxzkU4eUihzCaLCfXZm+F+jF9vC9oi0DwR1nL+MFq8+RVnt6JsHuS90ZHTaE3PguKvaj
xCIiNnCs+WXx6snY1Jg4GRd0y4xFUnvxWSyF/ykswoKGpTsn/IQB0dkeyQvYeiGFwQCIBq+PKsUl
x1q7rcZJPOuu7s/mMM0XrLpsafGQHX26aTThdXffNR4NJRdYOmPi+OKt2NkYoeadl9f00Gk7z7Yn
D/QUKUIou4LSs1D++VB+0qaonxMpkCuxqO7KvAA7wy64txecu7Mo3G1N7+U2Mhx6wbhxNmVikOra
uf6lL1t2QcjIjzJ055tlHpoXFVLEFnQqCUUVp3kW52oeJNHnaQWt3RSB7NsvyaCK6zAo/0JKbXI2
ceYfm1Z0L5hZSFVsJJkzUdN8o3ksL4looothgBQOLWDbIkolwVUeLCjWM6YOjMkY+kRloPq0ONbk
S4A6WM+M1ZLwgloZqOPS35umgERmZ6q/Dk4p7ryEsUVE4f9ci9q7hihOoTfQCyNvRS9Qd/LqUZr1
V88CVdXlbIf7bh6ro4vRZJfYM+Ffeu7ffbhymxxR9YbijuW5MC+OpvS6nWlzP0ZTzGR4ge5iAO1J
/bMYaTWuR0YmQNW4CxtcY6F09WHN58W6nItNHPIJyhYBVgr4odxnededHa19chzm2TtXWZ+sQ+7q
C7arUB95q/2ntsr+goAXehu7XQdvZBDVcdYGa0CCN31GrobhcO53aBN42xLVtp/IAYC31yKSarej
HDOA8IMhLxq4wBkgamoG1tC4L3Zkyh94A/1j33ImgzNuy5daOd3DZNvipUwG87Yt3fa89Msn6AYF
ZiHpPVipas9FSDqRKGYSqmpYIicHmzt8M5xFGIYYjm2tcqSyl3q+pbWf7xSFIWZE2vjVKXdKVnln
JLfhVkbtaAN3Id/DcXo5BJWqyw+C4eNh55tL+BI3ffbDykJyyCbBXuB5TBr6XvLYdP5qviwT0kU3
dUXgo4mnyN6gioMMn1SN4gxsdJe+67IDCxpntlwtaMCoGyckv66x7/rFpZ+wIOR06DBn81BdRUy1
8FxMrH4O+Ae4CsLy7hsaeikCGjAjrzaaCg5PQPjOXlmGARW5Yx3NkkaDrAtiG3RcMfKw9aiqTTzW
xhwY9hB9l8QxMRcFyV3XcXY2rdJ4t7qpOffQDmpMYqTThtZyU/vMACMsj7fVREKkuSzvsS49JvLM
vjPFOjYlyU2WuZrsFqymbi2mmtHgWiXb1TfM76deAk9r/PS2coe3hIecbqJOzCCpYhLuEkXGlLYz
Cpu6LooA1VV5r1BMRTtEaKx6nLaPRiiwe5oJnaXBSrHzm2F1MKKiIdpzLio+kyNcJEieDXXe/aCN
R9xZUx46CJY70NgdtrMR5n+eScZXWBSQZJOVaqBuSVvl7+O5LU4mRUNgae/Dd8kVnBBTHorGIE1A
GBEwtzDqtnnftEfaUYDnQ4QQFLsrlkZHV+43OqLVyA9xS6M9napxv2DE2WfxTPMY938p4r7eLkwx
BBmgS/E8VtSeW6eYPIN/Wd4utgH0zq+h8DVzJJYz6yozWpfpMScoml7MR22GQYRBCRt0fNKnpy4q
OaPz7+SuY5FmgFw0Ev4BEhUKkug4OpbVbpWcxl2EsGRP+08MQTnZkE35trBQMB9ybURYWn0ZLYUR
0eAUFMDTcDEmd/3npUymo2HVOQcHj3zqshP1ZwsmR85zbrufWyXQCrrtXNz2oUrhMmj+Dg59/5u9
M9mNHEm39Ks0as8CRyMJdPfCnT7KXbNCCm0IKULiaBzMOD99f54ZhcqI6sq8tbzABRKFrAyFXHIn
jf9wzndidl70y0lPEIUx6LvUYaSpy5kZaA9E5EBYmfxL0eW/SC5R6QgT87YT0PsGv8i/wVx17qCI
kvtNTr8Eap4IvRQiBwxfIepxKRE4sy5dZ+fHh3kMujeW9T6L4E4rDDIhXfB+jOOSK3aqELhyGk63
IRtJqrF8Iqtg6ZzejpqyS40P2UEjAsBB7tfv+uH/yNb3WEv++d8/2fN+Iwp/Q0KhsiTt/u+/9fTB
Y/3nV+0+6us3+aF//VY/fWdgxT9+uuite/vp/wCXhFVy13+o+f4Dq3D3D67x5Sv/q3/4vz5++y6P
c/Pxf/72DVBAd/luiHR+CsXCj/8nvr/PJH1Detf9THjm7/xu/PNdCM986BflLY3XbwiB341/wrwQ
BJD9ou9DxO7YyIJ/GP/AOGM75ZrBjAdvgivmh+3PDv8OccBG1Yo15fc/+sfvjVRuTurqz/jOOCAu
/op/6oEFY2UPxx/Dt98I7DiO+fM/aOn7JjHRLFBSWNWYnzjIP+Y0cSJzGU9QBQTqtvHYdnl6jOsh
4SGefiVmwNwGA/sfNNgbS6n6XIuJkCJE2t7WqCxu3j7pC39dx6Zb4btV4W3v9XGyQSfJwTB2yVje
Fqy/h02b0uSZfBeGZwXOqKmo7W+eblz13fPUdLVMvTaem9Cuk+cGMB3BEf5w7lz/3e+t/o60FBBG
VogD/tKVsd4TJsYncvpomcJocDtSrE0jCe7oQQ1hwW40abJHIJiMe8aayA7a9rE7hUEWYOt35bpn
0x45QdMfmZjxCFWldRzSrl+ThzKtO7h1/jKZkRfj3zWz9loa/Orko1ylcf86KwF6ASoT8ctTpo4U
tyftVQCqloTY43JCaEdSn9jBnkUBZZFuq50r0pnyHU+BVm+HtmNjzBYUtwjNtSU3GK3rL3qh+pzt
SLPyX6MOTYwVRmUaiMWRJ4sgpHVbk8GggKnqNinFjeyoi01pffbGfM6lHh+SVl6rftbJdSNHSnLP
9NUXpWhM3C4/a74lcS6LKKwDuANedyYc88YubNo+7O3cyPPgYp1ui2ZER5Py0JvSLrUj4lHY9KRs
6AzFqoQYdwqJtWOOCDFzplQ0SORF9948fplnK4XA4HRXTGS/AHmBgCdASyLgo8/sTbe58njbbtGd
H4BpRsnQ3NZVTw3HOCIqbd9Gbgeza9BvRX2ReAE73HlMAnDXFnqblmy2h3DsYGDDjLGJZ2FCT7G9
QWpFo9lwyQzHsfPS2yRI0ouTzBnHQ5OW85Ov8Q1FNL1E4/j7uMuPdTIu6dZPErZK9VI28SYlnQeK
V48ICjc+wsg8GM+cygfVFaCJUuI/m7tS0sMcG3oQGQVOgM7bI2mep13uBIplpcn6UwHAyktiz8SS
emubNLKdNpJDP43xa2gPyTpL9bAeFJkbETPuDbd1juzEXB4mhHwYF39T9pb9oxUv/k3eD0mx4tCo
v2NOo60XRJMgknRvHCAAPaIpODTMbJcEH0MTmNvKRYqrsvk1G+Rn5WQ7LK3HpOlOrBgjyWRJFM60
LZpL3IgKT76VxV9c6K4r1gzN1mR6RrJVBWOH+yhrsigXTCt29TAZ8gOJaLflmgYR0Rd5g4p2KY6C
pLcteenVg4u7n0kIz/fzMjXoClOOnuJYDy2DNdMhutTIBxJpoC8MC6EzdY9Z3TWjacn1kdQneV8p
338A0noSdkMmHIt52J9quIrB1F3VTgWGo27DkrKyF3JC+gOQbDtSE6xn5pfldqlrDRShA2uAVikt
d8RrqDezNTp3hwlby/Wiie7buBnlbW/3xZ0JcglHtFaEFdU1idranKtbu7/4xhokCuR3A/x+p1hH
PemrcaKKBmTmrQUoByaBwTY3ZPK55LPgnJuJyJboP5exEHfQFFJnRXLSJ3Vd/lKGfR/vWEaydaMf
QW+q8hFVTlxMrN3S7D6ehrdwKsIj4n/udJq2NWHueFsTB4ESkLSjT1GzM7Xt7GSWqCi3gtFYg7oA
7kb8qjosZR2a+zZsXhGX6GM4tzbDwRmptl8kHdzLqcx3XROzF3QVmrRt65UoXduORZItU0ICG2Uw
KhjfupIptwMVY8sby2WWkbxSDwrd3VQPVwRVQKY3yFYH3ycSdCiMVpdj3fvyOgfw/8Jkg5wzFepd
gYItAimn9qIOHp1Ao5+avEdDELPMcCiR6zCe1FPi2jcl4ndQXMFe0GxV2HSCnR86L5yvCi2eP5zY
2a/dSz+3T8iW8qXwUOKWlGbeKmXShVtTdUkM2KbNmeFPYmbm5tlRJzwoyouvrgxjvPGwUmA0yUtI
D7NrAxmTFyv1voH4cFcYsjk6Oqu+DuAVnpaeaIcVosuvTohgHaAw0jtETFI1T1zlCBEG/w765AXX
6N4JZQFdIATxHIfeB8mP3xnceQXDbsCAeRqb1yXwaVhWkBI5KORF4GxL1UPKaJ1qnwfuPY+o4JgR
p0uoozudW7ORj9inKrVyyTpHqtWeGiskiIzQGJ46qNpY1vb28lY3tLqdZG5k9ZHXAI0kHohHbib1
caxDgsGydt4IhlHAFIkxYPbhtGsD2hzEEGNBAUYi3kZe9HSxHk+sy8/m1NzHncU6ZNRuxQmbiZhQ
oAqQ/wXsbQMuFMAljWqHpvsiTTWSfYkLh7lVZvWvizVUjx24i0PW2dXNQoaPsc4Np79komWK0Clo
PctaqApZaJbzQaYLp2ZYFbpmX7BM+DEcyJzwSTUrUh5jb3N36dZk56Rq52b+/GDnGSC4LBeMb2y7
/zagCmgZ44Vehcu/Nb8scN2PaAKqzezlVBqD5dBuokiGg8qDZdFI232G/ZT45omszXzjjOlpCnyD
tC9ihHkKMK8i2Vt3XwvfSy34Pfj8tzqM5a1gYesicjbLc1dIEJ14WtBH6Kk5ha09oBkulH2atH1t
Aeu4ZdayI7GsiPKy+lblJnnwA30XU822ACDWdo9LVhAiDXD/JGKUsyuTErHYIIRY2HfnyY7kz/xo
ayd8dPpp8tZBIgVPx7LaouLfEeA5ZSc0MfdZbMOl4zJJ202iZXibmnw42yymXMUOMJbvidUhsAsE
I7pVtjQI6TNX484KGnR9URZKfg+I9qqIhKARQ+gvepLKA9NFcm+mVfKYdLP/UVYkzudmJ1Fcdv58
cBsqq4hPEDDpMs9N/cVtfBLK80nXaA9k4L/Z2Wiem37yJajRaoyvUycw1ToTOTMwWhwYRkEPZxos
aBiLfa4yA+1fnxnjlnWqbncDEohPtgX0RYYyvmSSPfXMpbQ3GK5skf4lExHP1eBsNQTEm8Hmpg3I
sUqxKJxmlqZHjfFtm9UD1Ghy8xr0oMbMYZqidA3bOAozKIkTV1qE2R7gPFwYbpRLJ8x70zxPoMlR
XqDvsEADmbfaik9Vbc9bJEvxVQzBHip+QJAaQfDFtGNebZhRkkKjXGFH7NZ08XMTDRMgaDQfy3IQ
QY1oMk+ZIQZxu+96e9x6Jre8lbHsYj/Ixpm0WZhL/jmeBwbSCxEA0Bqrxr42eZS+e76lNs5S6rNJ
vCqDJB3lfpPfpZP0NDfCnByJobnyCsve8SlTtDvSPc+Ol+7C3nhQk5kl0eBn+pgZ9bTJc/VkJxd4
5FKk35YUrgwroMictP6CRRSh4UDowDu5muO+D2rrkw+22SdlLtAEGHe0HFOIKDmrAmrw+LlrfHZh
hhO+tkiMhi2hEdkxGcZgfOLkDvpjxxblOHtq3NDUBk8pz2nG4ChhREQ6+vg+GGb25MSs+sdlHNai
Jtw8HkovWSWNYzAmccq31CHeoTNnZsisPptvS11Z+ca1vE/PoYrZVEQwFaTboCzE09HslolQ3VPv
+JyUOYDBhel5Xr5gOJDfkfcO83FYcrfcVWOPoziA5rdhIMQ4vll6JlwLuXePoGiHECyw5OsCNHsV
enkLr55fTiI5BzazmDO9PTjDGlqhs4d+WG2G0JnG9YyJrrp2SUecEAlyXDG+qusVhkTdRXzd4DxM
Pqjug6tCdg4GhqkQT0M4OjZ2ZxshnBN29rzDdwtuUrYhFhKez2uDYIfIDibxng9yuC0x56ENHan4
xk3CPVYhEi8ytTyEg/aaV1X61Nduqw6cBKMkdrZt+jcyHCxr32fJXJw0Qa64hXLm2z1mATiRRXtX
Etr+vfBT9nNlG1KGzrHrPXakAFJY9hAwN03LKDSamX7K1nX1I88RiYaCaSdJB3X5gL+hrI9dki7D
VtiThYcD4es8EZfe6e8tuOd+O47NDRPlne+k8slUs35BTsUi1dBp8Oxht86OuSpb9pGmVjeNXxdX
cZx577KqHTJsww6Mp1tW3SZlIMtQTELu30pNQSWVulW1z13spOFbVtIerSmI76YFETmFXNchi+FI
iYbeS8DBVgXjpdyLberOEMbyRpY4VJhFNZmxNXl4sb4y+ex35lgkzEtdnAVZV+TJvl5iR6xt5Ej+
lsBNlqdVH4p1YowF8n+6RvHKgJytUVG2Jc6DBh1ebADTZhE+ayb8yDdmzC7Cu5MF0p1tmkxZf8pS
QPti6BKxSlV2uVOllJ8KaBeQyjC3nqhglFprd7iUSUmxr4ahusaTXr9jlwzalWVk5rPAHkGfNaRV
eDLdor4tsB+WuyyPK6o4p95W7A6GbUxESX726NSw1ne5xYMfpo75guYlRZFhNca5zBLSmeohvlYm
/nIk71n9VJFRm23npBvuytjq3llJmOi8HFIJq3bYFtaMIyFMAdo3jDMZnqvGuSkZGzbbyYIHxv/6
TcqqO8mvzUuIyr03YoFMLG9xEIJ4zPjYKCBV6rK4Ipk7nLOWmhRA2KpNNeG7cc94eh2PS0W0S4CQ
bePFQI+2fTv3z1PTqPtwidG1DcuIB2HgEHipYQvGR1QMo6auD8o6Sm2NCzb37DOaBffeLYYj8Z/F
DusdDYpoJ/t2CBu8AHM89xofBlXBamajjzkwxFpoLU5nghuusmeUJZM8hkNmFAdtmSZFbzovUVEu
SXIiu4gmaFSTwwJtBHIxRwvms4egnOs5mlr8/jeOm2Hoaa1RjAdiG/1pz+SEfO4UAnN9q5M8zCMj
zG0FV8zJvyWVGmuGwWa8pc7lUabHpvsaunDRLmsUcTXlgb3B+UpZg88SiVfKIHw1BYbgSTjfC0Vz
1QdmFsUubtuciMtrpvfiwCRG3zLYJhPcQKtdGqJ6QTmSnChBgkNIv/KgLCd9LRPU8F2AohICtV3z
LHXiHGlWOqD/DeAxQkazpzEqbGmf2BPAkcV/yJ620kcznJebzOVzACd73aXmBQiv+Mg5DqKpiuf0
2ndynMg4Jq354ZLI/Jk6U+5cFe2AkDTMjWKfZK2P9jMeBob4XOYqqgR66dugyxbg4mUtwBxjFJmq
8N1wyO4jOSdsi9dhlM1Jtdx3NywXPLlnF0+WKTTtfu/GwcZk7RwxxXrIm/qBfN1nUIbfyTEwn0dS
2LGXtI9TTRwC68fbyuNbmeXdaCZ7Muj5xeN8vump9x4aSu2V4XvnuJF7LwiMlmr3S1fw3Ku8YzvI
d4rWNyNv70Ld3Cvb+iCf42T3BAQXudyAsELUaSCa87sDO//7MC/DVafLt1YSImL63rPhcDeyhrlV
eAwCS371lPvAVvRmLF2PXWScMlJzqGbS+kaycGVyczWGXGTKWt5AKH/F2mci6cy8LdiWiy6AbJBU
et9YbdvfSwufUsYAm2YjeZvsYlNXxckI0WCVIXOU0p/WHgpTZtyaNbrJDiMwOtKoaakRpkKil06+
l032aEpg+fVC1cnV/jEi6VqhPLtP8/qL0nREHoKuWTRI5c2YTOOs0OpgNPQ5ezM3a4/M7bocvaew
apZ2gz6p50fwhXKTJ1Ki2g2Z7ice0NfxjHUsdMgaD5fpxmvDPaqPe4Y659qqDmMl4CUz9yjBC8wW
PYU3A0Vcin3TmvowGoMTxQQv+Jh/DUwVDjV8XOT4rtG7oVcU2EvS04iD+lw1qKUxpt8ACKQuER12
P2chJyjrtwSEhAebwf4qnJobCi6NnRKMKL74jewDsTG77imc/VtlhfVN4ySnmk7K5HxaURNM7VPb
eZ92KRw4rW6A3YY2l6FNe2UU7XJtiemaWsteAVvfBwqfjdexDRfxR1JBciGv+s0R1ldLXBTjZXFA
ApiddJ3cDtiMx8m+HrrZvceANtJ+IEtpzD48VlzNB10b1d6teDaJBu+53+Mepu9prmzdonHL55cw
NbZNww/I039F4XpMKVfxGhgj0jV/N5XltbK86SDS/L72tI8WBYsCgaDZiQ2ddjbO5TOP6VEXObwj
OnThWNAIzhfteV0uaJhytiR2OXUEP1X4svOHReK2wuk634TFML9rNziIJP6CFew1q/ujBL+3c4r5
hmlCu3Jq596iejeXJtvPQ57tZEXL1xAFlluudcJJQ7yJ9Jy1qRc8m9lwcZDbzX70mx3+W7J42pHL
idN7XdpSs59amk2wcHtcGuq9r6y3tqT6tQR71aLBM10Z0twLjZZbK/tc2WN/EzBRW/VN8aiEvPfy
+GsfpE0U8gSn2mAwYMYfJWOYAnKlkFSmcZZ1vK8Zj6E+vNOBqo51Shg7J2+qwpJGWm9GfwbSkjre
SzKb05YJyE2XBq9O3F7Vlvda+8O48a0AT3DIsLsMkxGDtoMkRao1tIPrwNdcsJY+JaLoXsN0IE/N
zQ5t6R7Nrg1WsGO78EYm/kgfCWoh3mStmxp73SfEWDHnZ1BaIZupvjmV3ZbfFayGHXGG4QnD0PKg
a3b/7JDtO5UGzqNA6Hpi3WrjRzWfCbsuNpjkwC3ktRElcPLSNWCQcY+YVj9PHp9+Ncz+xoeesO3t
br7XcbocnYZcFYLajC0cUWR0tvLfif4ZqLEYrDeURXheeNIMU/uQxxY6WKD56wAhiT+OxQGQhbX1
8xxEb8PwLc9QINSPgVzuyLB8TKjzVy0ygasBifWeoMx9SUFqu/aOau4MXVmt0TrF0PdZj3rhLLYi
T0cecf4jUnQyd0JADFVmW6QcdAEC1mbDRPKKG1cgQeaedZb2WZlLfih0JvcS2iqtS04UUOPLjYX2
1pHdGeRsuZZFdtPn5tPcCnLDmyZyGZ9d4XRtP4yFKiDppwXOsByjQKEIrjTY3nQ6VGF/GP3peEEv
PiRNP5/IyiNDDBrKIcGFiu6k0C8N0qV9u+TXhMfu81QW5MoRW6HsoThlQye+Ev72zSW4aEUwHsEy
Qfe0WGP6yCrIROPVFITsqCMbaLVLUo0XCMBNihVcMeFssqFlTi6rZzu7ZG739TvWkvdGVxFG33Er
vamLwnL8LLhJ6oIV28rAcb2Ftnv5YDcF7aTDfIOWlO9a2AO3Epr+bYl2FwaN767oir9DFXtFAXJb
KmtHhI0+ZG75nQaHBzygDLuVe1AwL1NA8Akp52zw6aCT/km4jfiaLDi9ufb44fGBV8QkFufA9N9x
d3jfR2/ZpZP/GmfVM6iPQ2BZ/Mxta+9wPBzcQhwmXOtDvHzY5pCuZTuymh0zENmRPfUwO4aMnKAe
q4nJ0NzdZm1Rb9tpRmRZV3USsV0jwI9j6otj9i85mQsY+4Ivfpx/pTv5dJb+BtXCsm3t7pq6cF6z
LWeigy3LYjiCLpyJDd/zIRAdDU/MR6fU8ua6HEB93vq3yDXB5LhnbHlEvFmWa7+VOUAoYD/ORGJf
0A0u83QMggwys2ole19HrqK/zSbRcbAUdXiZt/k3eIv4NAO6BVun3ilkF76ZOmPHBAahc0roWAl5
5xzyKX+HI67fLBA05qJHHeLznQlBZjygb6CpGAYLRw+dKbs9VMZmUTn7ZYhj+xC7aiICduQtWANL
UV+mNmGGARmKbOzxOCRVgww58JcnsH5zvkLMZXUspAwB8AGrfCh58JVDfTMwVYCx4HmLBOTr1hic
74elnbxNb6k+39JJjek9wQXQlyHacOJ7Q3BUHB2fBSP8s9mP+YctuqRfdaOVTU8ewd8mJ4Jf7YPW
0cdCLeAzenIp0czz2/npTdq6mXcsmdBicKLlWqXYUXZMzWauwqKKmgs1Ic6C11miVncnRq3C5UGK
2Sa8uM5qdKsr5dVbIgOCLWZcpu5Dq5trI/DOMq6MbxnX2q2FAgr4rI6UPQ/bcISZEJKQVS/msep0
vLUS4zvHzXW1IPryOy/CUeNfRtIT2E8cKHGcuwwQQlxpQ2d/9/BRRNw6bgR8q35p6WxYA403bZwj
Da6TOlhBENs1jmyov7nCumZrh3bisTJBhMF86RMTCXSHU0frbAuaTaceqSmcZFvkcemjQB0W8OxI
OJwCkWVpk7/nF8u2ZyyabImQil+aBZV4jqx9WLF3nrCXVijRYE+uyeL6nWj3H2kc/msChpvmo3ro
1MdHd35r/huoGJAp/pmO4fzWc9+iZPj4I8D4t7/0u5DBQMjgOLBNhY9iwPKDi1bgdyWDYfmAijn1
6EFdHzOaDwjwh5TB9v/uWC4JBi7OMdivgj/6IWawiLi2Tf6zzeqWP7f/o5yEn4mHiM4t9FG4f7xQ
UJ+CuPtZycDteAHBZ69ZAH2TxoIKaprMv+D7XbQ6/5RL/HgRP/QDwhhM6LkXktsf5BKuJM7LnJJX
PArpvsKDvNIZB5bZsP34w7v/Q6vx7wOWf7xSKPhlgPWxKf5FmJF4REqFc/gVfgoLE2sMh/turghD
+09fBpiog6UOtirbsPCXl1nCaspF6704NJPBBtJ9/1jP6RD/xfv2M+Hu8tvwMmARQwaqHtPmXz+c
DH0FJ+MLGkPGqV7sPCdBHjOAsa2IpqDbQl1r9iRbyt9R5P822vn/98IeuHcP7RWXh/mL+KrgAuyV
a744ModkYEkUpCbYjvVStP1GFBLV1MU8ORtZ+xeYyp+VNb//yh7aa8Q/3DHcLj9fKnVGhiVN8guZ
VF3+RFQXGulR6Eu4ZW8Tx9iROmlHYop9RnKe3fmbGt108xeX0b9esLYFX473n4vWdpxffgpx0fEv
jf2CC5nE4zZ5bBuDWWaBR/jPL6R/faEQZq5jmQKuJODLXz7h0TDS2U+dF5APLW4RypChmJN1OIEm
+/NXIpb717tQcPzwnz3yUASOzF94iZVgTWu26TVOsKRkR5ulXRTHl5SyoG7kQ6bGwkIpXoTumqdg
fIQoRkdvChkAa5gF08FcDFgKdDempHLVcf4e+zH+rV4J502iIKlWLMCIKFvIn4sjsaBL2gzcI8tq
mIEJrmyVBUCOTLQ2Vw4bz8uWnikfqB02OCssB9Y3ou55iudgD0PiJHPm8o7Fjh2IVDLIVdU6PtUR
SsiL6t5azgEglVOGPoLezCuCDFVkjwab/GP3rI0wru4ucWbPjigWf10ia633dp6ELVKSnCVDYTnD
TdOKy3ZTjUzcF0HY+MoILBd/cyXJK7RdMkCaOUb5jNmgCNcm4aHfLc8n+rc083KgwLLVIx05cmHB
nr9clYU0fBbfiT40cZOa68UQCDFbTNuCNN862ycIZOB+9TGjeZ7N84B1gInK1VIJKjD6kuE1Rbvw
XZkV+YWxyuzCRLjji/jNUlCN33shYEQOntFdD72IKdQmFYgU8exk8MbusJ2mLRWh7aTmgxvkKDYj
wXPGALchtMA+EUOlR0oS+6pdituYNCZ18ZkaZRmW/sqJuw7kx8w0F8el2+CVMq6NxUOt9LW5iKKd
O3thLSn3JlAeopJNZfXAE/LSiMUDm/G6m7DRtGoGkNijQL8ina1oza3l5oO9sNj30sYLaPxJPaRC
gWyEv+NRlkmLWHJtLCYCe+ikGR/+BZCYTiqCMV2XjhsJODvtM8NHp6dRcX3UeOxL6sSND3SnAWOz
3va87rFkwVtMMHGk+lwU0nTMyaZgpzNMHSHQp4EAkH6+hb2RC1AjwNVUvhP57IGf8jA5Ap/SKbiB
FtlaCJ6dkr5xaBIdXgrccpY07SFsNZCPHsKLvE5DcHNXA7QLc4fxTX2Oc41Ty3NUcA5TkTSHGifb
s6MGvNGdK8qPvKzt5LOZVO9e67nExqHauPFvAMwYNwx4s3g3ceqlX2boLqT9BZVp73zK+eU2rr3h
jseCl9yQUscu12qr/OtETe7vBsUCELYcsnLeDHuc6ufUtpp+x1QucE6diFOxz0bcR6uRZEOst1Vi
5VfWJT+E+SPiD7kwWN/gNgMK11lhhT1ynPzmPUmLqduKxJmWiIBoiy/Fvsx4MRySPnkZY6TZ2y6s
4A7NYzc4j9alByE+r7fKLWAd0wMvWHgOvilC/L6HsmsFsZutA+QXupUFf8PrcWc+t7UV4pyeuN3D
c35x/NBd4WvvzgxaZAn30MTNiYZEqyFnGJmpsl9nKvXHx9mBJw4ms2bUwFlj2d7J0MnCZ5lis2d9
KW7noKH5xWWO1KQah/JOe1jIWQybnDoDG42ZTc7gmpss1wLfNKjpSzYiCr0GotudJdLptlc5dvNJ
aUwJqHqyKQJY4CEb8TL0gy1v6FazwQrWlWZdtobzJ5gdWxakFTmCX5GcLChlrL5ASoZQlsg9Ocli
Z08ivkvIoP+ipxYEDkGL3C4skPE5lFLwGNLJBclDXT88EjvhPdXGQjqrm0g3iUIyrMftkItMbG2D
xdXKrvqMbY2nUoRYfvaV+Q+ROyrNp1vLTRnJhTWUpXWhGRysYX3j5A4qOFuj43K0WyROfwEsmrwG
mFTIsyyM+KtpE3Pel+bwOHljzUQ4tfOP1CVMEUVjpl+FYaJFQANVRFaXFbgD+85kLGoG81dMy1JF
rcciHdQWnumVb9XhqxdWWRFBkq2u2MJ3rPKqUT/T56Zf58CT76lN/ALPj6p972RtTATSj/WB7KE6
26XCHq+ryVrkoTBcs98Gk4RmlTtLxgpfeneY+8ony+gdME0GrAS0chVgy67NHizcMq/pZLlPvWmM
3zihWAvXPe72iMccNJTcV0AwmyEgpms2GV4aS+p/TskEdRW88YDUrh0RyDemAquSMZ/HRtD15v1i
E3zFiyhFcAO1ornOEF0SXjzGlrHll46xebEt6XYlNwdB4X43s3OtwP4yMLBnN6pyh72pkxTj9aXl
v1qoRQGDea792WdFR8j8MD6gNK7HCOUPyq6qAKV05taBEJcvdhsB84sJFGMoj3vbaIlRDgKF6X7h
KUk8YB5MjBUb2DUuEhfMT0uRfJtJikcJGaYOEp7Z4CxkRdZBDJm9+hoDsc/UBVvJuxo9jfkI7C4n
DZaBNxGoFveZoMzYOhCciG1q/UqDmkiAvyVLAxmKr4aIiGueOWgha+RjhTeA8Mw0u8QWUeMLt0xl
7Uac1pCDYy0hqpYdkCvfbrx7FGTTsv2tLvqf1vVvnkk1+ScS/Kp7U9+6rO0//ti7/va3fqTvBJSI
/+hVL//+ozkluezvND20pnSNEGzdywv96E6Zm/zd9CzLdj3fJlkDPf7f/hOtvUmcz091q6CUskL3
kuSHkVTgCvilboUDVhDlGSC2S3soM8qWx6Kwwoy92zFxYGRZU6DdVTOyrB+6z8bXWWfeIp2wSJM2
WrgSLVRKJRU7k7ZAZo5uJOHoOTtp0gBzLoOQsd4RV/HixtdoMNypW3ns8DyWC3PNvElh/HSnB+16
bk7EndH208A2m6is9DoJTMZoKxenfEDaXN+mAI7Qxd5QAVnTGTKW5TLtgeXDFFjN6rupuwGhuHTD
+RsWF84ReAUzVJFhUc2ml4myd+R2LLI+4pdMsKJ1sebWQEQKtXvP/S8tdjduHF7A3CIfW4yv6WUb
PsySsJQ+9JZTSahXcd10PZognZUNpwPzvLb+hkwXcMpST/E9H14Y4d3s/RTJK9bdc6zrcHwutAdC
G4pC5KYjBJ0BVHwLJclomrtw8JonXgHQE5qW68lIA1g/OVKSNcsLUe89nJ1HzXY+WVW4vtMdypPh
exk6bXeFcE7c6gVpPrBNTf9wQk6b7QpHBMMLYDLKKde0NosW7lvB6hNcIRtUlDlOBuCGqLtwRya2
ue5Dy/oyDIOaN5nvmkAxVTEm8543C3jcBFN3XZnliKmNbD3EP4OrEUOp+nmU6Rx1/WxgolykfzWF
PXI/Zv2LRowpOcWLutrGNRn0GyshZG6P3aIDZ2g4vms/qJTrB1cBg7lP3SOGn2APMRtFbZ35N0ZJ
/EcEhM1v18rxbfsgsrzHEyudJLxSgd0W7ya6/V3QWXZEOLDcz4itrgbbxQU3ifBh6KEqrCB/g2lJ
q8yPKHuMm370sggHGCPv2adjmtFQpuFY3C7zqNgmFql8Ddoh3U41uG18Dmj0F7emxjQBQGDgxRqo
I/YqC75TI94W/uwcJlT/zywYoecvuOTRrLdm+kS67HjLbAVFOTvgDIjDhEsBVXI3fVZWA6TbYw45
3FXMGtdkWI76pkXuVsuNYc+A4zGLjjHki1TPez0neMY6Z5JrQuU762QpaQDdkCo7D7IkY0Mg2jWv
qoJvccUGShGoAKPVQGCS6rDEdm+UAb2XzHp+SgVl/4uoWUO9Sat0tibo7Qvz1EuPQBXwnrMCjO0P
7mAJSp3ESUpjbZwwx7p6787LQOlnairGyc7VF4nIOb2dqGajVgFE1eyDtrrs2Dq2DE8/Rq92nonN
lHvb+38cnVlznMgaRH8REVAU22vTu1q7ZUt+IbwNxVqsBcWvv6fvPEzEzHgsWQ215Jd5cnI+zTwz
UBWUTIOLJkz+OImtfk86uaUZ8SgPrv2sjqjFIw/nLIZ8D8xlfK6UkHzygESWVMwZqZ587iZslD1m
mv2yyCA5gKuY6ffMWvpFt7yk7ZLUlH+YZ2AwG1atAzszFpNs9qv4UXZe7r66COnM/oM6yv/cM4E/
ar+su4dY9zEzK6zs1dE6EXWLsyowdZCs2M6LaLWXrhAmstsqi/rREHh9Q2nnqG1y/TFZsfywlU32
VWMCF4jClKc+Rx9QlblWxIKtvlulWx0MBw+r5hUWtjyRfGHCXdPRdcpnyERpGedk7Z0O//yM0eem
O2hnghzXRDNQMjyOJjE/4kXz1w7XTDXtI2ai+8hvfDzLpY2eIpnf4btZuKL4mOhxVCO0QPzbrT4Z
4ffEpGyUpWbeBmwP88ABO6vzJ1DfTb2vtBTHqXNa8XOQuAgPge2d7uBp1o7UjE73bOAIyHRso+3g
NOvGzDBfKpZ7tkUcqqaMHpfeBN8zbDR499vN4Pm0VpDb6cX42AJcMbg1sjX4EsDBwSbkyYxbISSM
G+jVC3bg4U12c7K1edehHW/lkK3vOkqgv48O6Gu3Drw3xWT3uXUYqLdZ0zv/bSSPKuw3GgS/7YFi
EXGiw/WghK0zrp9VJtJms2Co2ckKZmD71uCB+z42ftGn0iZu/9KTYOl3PYwxjcdPTMsrAYsyvAeI
zWksiuDnpiMKDvkaAIvdnMzKEftzf4Z62+29NufjIzqs9gS4HLgulcTvQFLXDCsN60FUvIXUZj5s
PnUkXxnr09XJGmoRACziR6FtUr+GQDsJHvhy2hvXuq86jsHGUYUtX+mGZSWPCU18RTgyPuCBCVJt
bV9v/8hnBZ+KdYlcAeWofMx1fXLvL1NeJXFzHHk9maxwB6Z3dOIh2UG1L58x1XWUTayQHIEvzIxB
QrMkByMiwrnMGJmAJX2t3fOoI0IaMddD3FbTOOnffTjev8TUsPuKu6FQVACrzqNx6djWpEJpz+W/
dcxNW2Lbu154Jdv7GEjiI7sSs2CTfEt69AdP5ZjUhiGSpGfEdPcMjndULt/akDWnxXf1RuNLsDzH
hY7bfVbjLz7SNoZFKZ5Z4wmtTxzJLSLywspHYdTeU5RGcE5inDOxRKB0M1BvZN9A6nNLDaqvIpIV
j+NKNYNwwvxCMpfB0iSmxv29aM+teuaAbNAp1LnMHtnjvZcVSaNm38Vr8MyZybL8lfVp2SZ+Wnld
cOYpEWZ/maaT8UnpmaDc5jWJAy23LT0IgAP3SJPAw9lVbIQkgQAw1h9J3STroXdc2ji4kpf0wogu
OaL0Vk/cHmrCbR0Ddv5QLZ6IISuq9gKok4kYx8dxObHl4rrrfYDgniPlgT2Jjymp8xyhewpizXxa
jcO1DxnJXbpgw1feo1r8ab1tyM95BKzlXuw6mbe5apb60XWT6qVN7lAMOt6Bq7ZgtxBv4lq8CtV1
Ad6phJWbrFf5Q/Ceexg62Wk/gO6539xu41ubS5ngjUUuSaO6bt+UYsSIUOB8lX6RdI+IT8HwrFiq
0lpOJLvg8pZQdMhtFQchhHnpF/rZU69a/CiNoyoqflS5yn83RSbDNJvmdkhtleXyNjtibh/iDeTw
zgxDwD7Vu3TYJLnj/+V3SkBErUX7FuugB/sQ5ZxK0Ejlp14G1yX4j4+k5Pq5tNAQhLut+3jy7WVy
3KA9FOPGoJRbvo+hDNPvtnOSjRCezy73s5sjkA0IGDg9lnuN1xt4LtzzCL7r8r6JYflLcbT9tF7L
CtmimmGy8nrUiAgWm7sbuiR8NU5PP/CovG79sOWUdYeRGQyPL1kZUix+jnW2XAjE8RFP825xqvBM
RwbUOqcTv9YQbNChMALjD9lr8hIyrqhk9cGC1/tgaWl1RRzrCx78iCW8kNJgJlNo9pxz0RCuAyHa
lrskSNCHwe255Z78bdvCYUeFEmQB8lbLuMddiTA0y+rvCO0CjvZaO8RCR0Mqq1Ux5BrCpxzBlyl+
N2JyPKxZsir2leu2+mjasoMzIITrP9kt42hSjwpeQYJn6BGmN1fiNjHZ+Dh5UjMwrELOIPzxFfKO
yH+basinl6BVKrtOQeeebD1lbwNPTwAIvIm6X/3UFFtOGXncHuCBu/0bE+4NQ/gWbiyS6OgOPBAR
95AOssoPPvptGfNUIOo8jBAnQHOGtW1OfsLsDrm4KaAaRPHymwF34F1XmFtt2vUtKcJZG/o5VZI4
R+O14hZw5AICi4Ue1+3m6PJAO4Ea97gjwz5dpgWEHIEvykvgnkqc04QasHjVyXqti3k5gXXs8IuA
BqzatF/N9jatVBrgz9riS4+XBW1QujUHytAt3CP2/L7m4zDBLaspquCxEAtuClN0/xV1BflhsWHw
Td931F0Cc+ypnGe/+AqdzfNxrbUCSDP1xeKl6rZI4rVYenVFsYh/N1OtaacIMiYXdcM8vh8maGTs
ymFBhLRUP6GjLM4D2y6cY4AU0fgS00v1b+CKSLeLKOfHfuWecIn6KZofmL9jvtSdetjMEL7i1XeK
Y6shCVOftBSPXDv7tON3n9Aax7umbTUXAejQRSJv5Hdb78GW9HDsZyx+fzuhZv8az5icf8t6ANTl
5hnm/bIbfDqQaPXhxLmEzW9bLvakMNvikAKfhvdRcVDL898RfN8eH2oT/ABtMclD6SINOxE2SX4X
3bxCZI2+82d2h7uVkCAb/FakTBAaNIrJpoq8XZ/p6QPtVGSPdTBB02NVwuaRO0PjPyK5BvYYFWvd
f19wQxTfqtk3CsE99qq31bUNgBY3LPS+0zl3PoIscVVf1nxB71tWnodDt+Lw3zVZz/kuZDP79EtN
D4QMpf0G9c11D53nLNMuHOKS6gm0zp+z4Id8MAZiGKOPGfnvtBXiXhmko3L9t7hTF3xgZRPjqdkI
B+HnMafC9vnbvEXu93tx10djwvnSuESuvgOb2vZDKKYvyDVO/FoOLaod3pWFZ5pp/B6cGSnyzIv7
Mo0nXQwnvXh5fMkjv6eCJe4kjDrZPBM2qXAetvGpCBzQO1JFJzLL2aO3ZkXqZpX33XFJpWLdyYIO
TghaNEqnIdJgOMIBfGuwNodc315IiBNaH4BtAVULpL+degJ94DlD6FTUMsBwPIQQwB45685fHEMV
mmlY67PbW3ubJk5BO5jlQZKzd4noyOm58NI+HsIozeZJ9SmbIG90mwS6/qF4FtrHLvC4UqwjV94z
pUocLuIwKL8Bkhrtse4Yok7zAs4X9EIJpnJcL40TV380Z36mgnnzTuafaGW5hiMGwSR8Xhevf5Te
1HKBWJuIC7l1fSJ8lDX8ir2am4to8/FZh3cZmHxgC/5Rrk+Lp9f5S/uEpYIy7q+iZuD5ECMBPhAR
po7Ur6PoQGNw84T9zJzWJCcYBuOlJGKF35feeYwtby3tsQY3b0E8OEzW6R04C5x0QYpMULy2UQk+
KTX+3QI1fGQkjUIaaLBzph2EAAhmRZR8hJnI32dF3SummRVVBqQc8GhnmPPTLFv7K3Cs9+4s0vte
WIR2ArgUvdRakdOOhUEgXdTC0bYXHMpEuT2Na8snusUgy0aBgs7pkrYKEdb3+O0QLjMS6EqVIaO8
5dkCpzglZgDyFhWTQ9c9PNbLRGveIQGFut7ITQfgvQbZEiGElK5SLhGUJ5eD8dOZ1FpKdgs76agy
p/rEws4H58YdJNOq4Oz/6vWcYl+4VMfZv9aU+We+BNw5V57SK64o/VaKbIb3yubf7jkHTu2z9nJq
xsq1TsRBTK573RrfHU6cBbo/FNjChJkceKD7Ev+0vDk5WRququKx4ta6vrGjBT977NqX2Bq/2Mmp
aD7bBH4qLkWSqAIc9GtM3LFN52rAT4cmHR4qu+rgnI/OEgEFX+aHwGbUCeaLDuUli1r9SQdJQAJm
KLIXZjhrtCNKxI0HFw2bm2LHP2+JiT/WhJfrMC7S1pg2o8lcWjoRgMQKx/wK1gBeIvDak6d7/0kW
i/mzSdnVJ7DPCohokp+iwuQ/ICO7kGTEYglme/l6owA4OE+D1tTZrTZ4B5w+7IsoJ6tEY2I3PnEk
jmDEMRM86TvQjoU1x1sJoy3nZCrX4dWF4tbvt3lwincAejw53uQsjORsrxb25p7k9EWN7fSsZtQE
oOe+ei+8pEs9HjH/FyPQ4aEwdG7sgjKIoqvX2vidMsDwwNtSnkSQVxeZR9lrQPUBVY1RvmA1m5sQ
Mn8FJjzwkmsSlDQU4RXRR4oKqw8GF9hhm5nsD8EYNt15ifx7CCrqf2Loq73vpKkW8YCLVBPk5oEp
drm/QCBnqWoYbdzliLQrGY2sIEAYTXKMeFflBguOObjGmD3X2yt46fInkyfW27vc8DhkNZf/REJq
PzrTPQjtho45O1Vd8uNaYueLI1XbXMIwaf92bGb7ur1PdAmYclt3nIGMsrhn0C0qJCcH6E3Xu3VA
pMiJ3qMqM4JjfXCvPiT5WrfDR8Q4Dofn5qzbf1ov60vMrmSfyg04B/Ag5DmwwO3TlhEP+FGWbmfT
Ti1ybyPX6Q9DQIlhud+acBmAV7BGPYGmnup9j4762E1B0374qpD9LvQB3hORaLsQEEA92pjeISdE
8xXh8K/DiPlTJUOs8LC7zXpUEvKfwRxAa9DrRryVUH6GMexFd3KCb2DB9+YVl1xwYCr4boswevJB
3dFHFpDa3IUFE+k0tuDlwqajhsjDP5D6qJR/S1SWijgJ998jwUq3ZLaTJDcO+d2ZaXlrj1Qz2Gde
ZfvRZNnyNlHS07EoLkpyJ4/MnsmnrSGKaHmybXw3vaiqAJnpmBzQvi8/1yisbhTU3lfBcJzX1LM8
IIcloVDr3HXgN2nU8sv1QvJ/4fdTS/3Z54KOFOPE04sv7PSh6sWtUjDHsrrEvu0It8us+NbQNUAE
xs4Gwu/m2XU/QGWneVK1Ez5H1/0JWr6Qh6mFxn62IFWWD+vF80+D/+BzIauWNowSc4gr1N+Eg2+v
jrsG6En9Mn8oO7Fmzm7v2oMP9/BcUEXdAkceE3tiOW31K8GtZNzlVkXVq4Rr6x8cIqFM9hIKJ0qF
3IJncyLLW0Q1VnVYLieo8e1Pxq75jeIAS8jZgSs3dX5ahQr/zGhCSt/QQIJzoTzc8RYtvOLGFFV/
576BjChjdapLeISxPzk3QoDr2bRzcAF2EDwbcBM/8WOYG3+u7ln5wjkbRRN5CXg6OrWKYeYptE7w
ryWg0+5qwiVnzPrdyfpZ/q8YY/lBaKVVjyRMVnA8i81+lE3dvuatUwJqmVou18kwXr3Rz+B5C4dO
SYqaZLPT4xINHN8LBAW/FiBahlXFf/x6o9WicsaLjzx76cOIw3ZBguRICqT8Tmpha0WaLGYqjwR4
9U+BGM9rFGnvlQClKq5ImlpeCz8mSFi1M+FlZr4eVImpHHGSm3tFIGXsbipUAv14glRSn2ppNITp
iXT+vnaUZPPX2nK2Z3ZNhzHE/x9tSDIU0Mu2IP2J0rnNzE2jfwiNkCiyNU6KFAZKRkNsNSM9D6xm
O6WXhFQOZ16fToynnGCN3CHHwt7uyamiJzj+xuhAEkSkSKjnlZvD/NWU8yRy1hBSH9sGNoZrxIR5
f4tF/QK3cv7MrMi/Fb0KC5YtxSCC+HUc7jHIi/lFQizax4ZDH4SXTsKHL2piDi/GW6LXQLFfPEny
8Yw8R6tAKEqRfW7BHOprGJXxI0Ud4gWFnY8Axu15wDjT7wXeUYql8CBdg6Iru69I1fGvOYjqRwoK
o0NQVf1n0nXVmGI55oS63Ukgnt8QaB44eDZHs9xlS+pYaClmoXFuthqJLHt1RqRsnFT1HG5x/Vqv
yrZXp48bTDdhF//yeb094MZ+duebuCtdiFl1ZDoNJLHXTLG70QEggwEeV8eG0QP0QVXF7C2tvDeL
2oXCiJFfvr7T4QFiWMTB1fb1+GvbLC+vpBl0l4vQie9eR/8cJE5i9pg2ioeaeq5mzwyD2f0U73UP
Td7a/GhGvIP7inH1JU42C895GQAIxL7zb/YtcoppWUgxiyDKcM3GEdQ22Al2nPftb+Dn8Q2DuIPW
63Trs2dq+ScXsz5vvTO/sa6se4KyTXbMjJPdAuGU9SFieKNOY9lLsCGgKctD0M1lSpNcV75tS1tG
GOCWURz7wUUm2OoVJlHs1h/DDMq3gTnxn1tO7hv9OvpHDQPqePeldT+KyTNoVmCyqoO74mEYY4dg
EiKl+98gQwsZY/L11TeCc3eIpXZlNaylPvdJXjXk0hAv08SivL0ijaxgkEuVv5D7rcaH2ibj+qBG
oxShUj09+4kj4m8tPsj+JSCAm7HvJ074gm0Ygn2NzfZki6jnaq+D5YE8ujA0FlA6d4pziEClLDgC
rHPQBvuBsQsN49OQ5acp5mVhEc4Yd4UV/ETXkG37UmTtontVpFfscCmYbq89x5e7qqb4ZY/iORHE
QKoIH4aC9t4UhW/Ezo+QiUcGfFcgHxfOyH+yLe6Lp3qA5Q0gI8Lgxn041vuo5UFkyavUj0T2IwMY
x8zvflcaj55cJ9xzoeTWVVCBw/MNn4vEd1W+U/WyeHsY6x5n3hL/SIhR68CdcDJ03KHJbfu40dg4
0OWILe+A62Wy2EPDKZNd4CRLYVJbo+6moeqX08LbDys4dsl18vXNzpp7dDyaoLkEiKi/Ex+QLz6c
Pvrk/53fYJ53lxXk3YnZErAAMYkfbjLab5j3GFPJjLTKrvJzYmaClmR6dc26tldsyFv9nfbNxbnF
EQ6u10DmTD0FlNWQQV2ov93rloHokHakzlZCnNi2MbpRvQKjizOk7l7bJL4bFjMxOqes6SDULkUX
zV+UHAn9U4L9b/4BeNosC1HE9V96RdkegZpV9aufLPGSYtcEMV2Qzlj+Di3B7ZQIOGTLZZ3LMCWg
1DLNDBh1pDZLsj/oVMhlHFgosJn8JDprfpw7T0agwYJqUk+WuGeKr4asF81wMzs8WF3vEHuWGhZw
JeEv4mpczpIVtrJ2suG3tsxQsHXO3UgvJ43k5WVAJs8v3MP961yKuUgDHDQ5k8Kh3K+EZR8hxq7k
i+wMzqOPibgwb6CsxO9QRb6x0UQDKk8Y1SnfJF2SK6rG/IHzIAO9bnRzCqxZw6d86hLGlKUIgOb4
29SZR0EuPLl4KIxgsCug+Qg0Hl18mOv25Zab+b+1E5u4jqbV6sqHKh8YNoDL7pvBmfdjNW2SAFfQ
eN/W0Gh6S3QPXamlhPeLVoccnfT/gvv9O90wAYiZ6odlmZf3lv7NA54N+9k1FRcjW/ijutasFuay
Ao/zLglehEvYOzZkWodO4cfNUv1GXHcOFF+LFQ9ZJ+QpnHX1uEH5gIYmOsLk8xTdPwXu8gOi7YNT
J96bDWvoKpXirY6jwJxFDXNhdt31UnDqpMZq5YqQdX00fgsiKPqHuaZA43GgkLq+AHolx7waj8As
GGEmst0PO1URb+9qbGL3XtV7j3RTe2+VDD2z11wfOAdbG4R7QjLj3h3u/Xfu2tYf0+o6lIgwoQ1A
uwJHZ7MJ8s9VV/0DR3EGZ6scSguzpgvrDxHb7Zc7E3YsQxwL39n3sGMlTCia4rZS/bR5Zw437kJ0
XqJFf+aEmYsjxsM+fN64XXGzj0Ztj6Ue5uKdm2okdl3E0e+c5Wg6YIiTxmw/x3HzAzADBWHsG3HC
ZiaAA08gPJC05BZ3w+kVLwBVhs4443Hz2iFMTqUOk+wrIlva7gMH6o/8vQ7a8XccWNBgJtRO8+oq
9glof/PY5OTldKEi1Er6k670b8iR1T+XwfygDKhGfdA5KbX2ongzl8+K8hfxAtckKj7DIgN3Db6N
Kyi4oaEMqUjehOs8CcHNej+GvZlOVgfAzpqipOZ2w/WJ4M2cJvkSpPD0hBmPW1SRWkGi4+DMyYiD
pRjpaB8yhOnjIucOC06JWfK9ZwBDYolXU5XfPL/KAc431YhmT/i2cyr6+ALYipa4JrxJN6UlpgD6
IwbOe/0pQZRW6KyBt5wDS8vQ+IRLLtK/W54aTvl23fSh4IhArI6pNFoSj4sMlhvtbRhEPYdhGVcE
NOz+pVlxFb+YSpVND6GRVjogwNhy6IiSrsTYR0Q0L/GgdshsZxrHE5rqrVvPFaVn9POx5SHOewRf
8fudFZL1ms7SVMUDTIYeCqQXTpynGe0yDmzAlngdfYajXoKUHyNZUrqtey3w5y712B0T6kl0daXb
twPoRTTZRP8A8A3RhxeT+7pxke2bA1l6le8BVkUS0N8QbQ99Ntdsj24We0AbavTl75S2N0QeRx+T
K8N+Frc2wDpyIbRLjTtCGqDCZKKG7bKpeMpOus6S5B+pC78hpzhzmdZnukdoiJM2gKKTqpXkX77X
ueJaf2B4tUTXcK2awMNd46AJMibOEw4SpMG5qa8WIButStTWjQ8YyCZxF6QFN9Ed/pHi71AyG7sf
1tuRtOwWA3cKKF53VbC8jVWXE2xO3MEPKAW+z+I5KU3SpQ9itSAALRaTgUaw3ofuE224XVIdtaVJ
p1hO8wP2d4pvVYZ9K7owvZggsCf5ak9TqCG2D0QOK5z4eYUcpenWiU/unfSSnVgbFnc8Dy4v0X50
esbBdYX/8R8jmHrIjz74LNgpsRMMF0Vj4Pi6LFSQ/VfGmYO2zVvR/e5zcBbOf0EBj5TBYNtKhlgc
lrckzWnd0OAXos7N2YncgB3UoXSdpOe/Ye1HvY+ht1enGn8JCEBl3QVJGCmYoRy6HjR0W89PPlWO
DGfFoNYrLtbQeSpHW+l03bwqeSHK07KNqq5ygi4du6XU731U6uQ/ZwwLe1ZD5+pbXTScUEG2QACY
AJWKXyVmbIZdIWqW95BXoyMYpQZD9N8IAb4CE+C2zUEgLo/VvtqEmKHorNX8aLQEoAACje4s/Nr1
73Klq4l+Iiy7wOHR3eGeMD5WVe7py7biRPg2+1OTTYdKOUH5VCHWi6OBraYOc9QU7gnaUpcc8Ibh
JodMICA1KWd1ft5nBOFlZMOOvlgeu4muCQoGgfpEdnga+y4CB92MXm5SOgzy7QHU2riA5yPO3x3J
ApuI3WIuV3O/TMTiGG950ekDRDe1HZMxd+W+HmrqB+pqU+uvOBxz8TUhhgY3hCgOz+Bl2QLeaxk6
4Ku4PDjryfO6kUpHeHflBtUI5yGyUDImCVNUF79PPaOJuYQ+oGo2NQjS1o2n9hhtXl73pGYxWFzR
cvR02Tgfb58djRXyig8WthleqoFqwc7Ybr3g0xH9o5llEP/H3+mHO7py0RN8AaZQzQVphMvZqqFN
0TpJ7S8wQOzx5WUh4O0cC7SwjJg+Q9U3V7t5ClSLWwJrIsEUpD5nNdwqyKeTS20zfjRPLeOr5EfY
6t4m6RwaC0Mnyv3mOmJdyE7CY61+WUP+4Ry5ri+Jp7mjLUG09jrmjJUoHAQvU8+GmW5yyAdEHSuG
7AJIjiA6EeO6eadBvfXfWD8wVZyYs2/NW0lHRb23pphYzse6aQjXO7GBldIQ+gYO30Tt/F3Wk6P/
mUa5+b+w6+fqjRVZM4nqoO3tB9YacRucqZdHhMpq+s4VDIA64XST/IqGjKPKsRJoU8885Ev/cYeq
1sfcLiSl32bwhPJWewu0Ko6YzM+IPhFD2ZGuss2nLTRTVKtLm2/Xbe5AVEjKurz/ZLR2pt25U/wa
MAkIO2Ysz9SbCxArogz4Jp9L22R4/jmzAiS/NJGZ1yNQLHdoD8iBvfkFq2fCYsYZZs7ulCyvI4wU
WKvKB2QQ8D44uMIgebZbzOe023CaFOoPsafNmGcz67X+IwD5GIEMVWhc9LXh3A/QJK4CAlLEB+7B
9n4eUvJEQLO8OQqdQ0V2g1mU8Kp7yW/ZyOlNqnv87bTcx/Pv9M7CoYMMa4EOUxhdkwGD+UPcJDQb
pP9DXCy4NQEbKrNBKnOZ8xCcahjkP+aBR7aFW1QDBNhTGDdeNL4+D9sH1q3qjP2kq3cNe3j+mQlh
l+rQTY0F6FaZMeSwCgk0Xo+jnPmiCYa619LMCsBVIVxmLCHOurXvm49Aepbw2jb6f9Wihi9TjPK1
cRS4FV85023uu1DuAxmObdoObpmQaVe06g4kxWJM/VQjNaeM6Nx2GOLG56rdoABOh9AdXN0zvjDq
LRP+4B2pwKiaf5NB9nvGyyWWL2pWRML+05PpAnkbcc+Dg5OFzQnL5MxDu1XU7nCldaW9eesgn9ZG
U2qQ9XfD/+Rg6iwgMqSulxnulU5B8MXxJIijMUvOWdwzQx+mXp23dhueVnxhBOG8aUqRD+lzh41G
/qlctjdZ5vJZjXdurMQU8gUdMzwVxg+vgR8WwBeTwb94cMu/whDgJH1TKDzhBhupo2R5X4TK/cVx
U57GKvAePD6N1DVdYGkIx8sxa4Z+YRvI6+BSQ+HAGmGuMxb+SwsT75mWb0fc23OJwdGQGzJYtMET
XX1AG/zNf0xs7jI4RoO+6Ng076SG6I1e2+hNAFsCFpbAoEOqBSfGWAKDHysEyRNmylG5zZ8RNuJU
F3SnR9TZ7rue1vclW8ark3jBhJ1t6N65NIEB53KhGMoSQqL1rneStBNdlCI41p9ASRgrR+36nxvl
oX1mtJNzQhtqeVZVpv6O9LlNacAzfl8tlfhTy40EWwJe6kSZ1DQc+fWYO3MV8VYExVNMhcXPJp9x
tnjDGHxgmMWXIW3I6cDM/mUI6ddoMpXdBAWicufkGFPEUhDndQbppayvFPX5gL4BSN7LSmbse3vV
QaGag1qcy/97c5HVE4T/tSYMycNLOwfXzt1SZdELrEDGaLpahm/uFODb5RtWj361LmKXFDyI+VAD
RqjQZS7EuTC6+FnrMxSNtm4HOZZGLrrToDQ61j6Fd3IYs7fmJHLyOl47YcVhUxE8Gv3qU5TRllCx
ESnO7dKHp4qeVKZtEXbuZERPZCqM1F3WzOXJ9lDd/hWu2OEDZSS+W0ST0xAq+YWUVR39sVxPfrzF
R6ZkiIWz9NAJlrK4rHgynm3UtlebKE7rpQk39ElcrNONzpIGta1q3muHoT2KQbwF+4io0cNkC267
PXBMpbgypgvDXYRK1eDxCisoq3qrGM6CI18xEgBY246ZQDdKg1yMByaFQfuEIuk/LEIypahsH9N6
0YHY4DJf73ET+pcCsMvZuNWgmFyI7JKx9lzmaejO0VZNF5q5GqZXzfxQ8C8/Mc+278XM5TTeAK+Y
CVWYO0OszkXjA4NYquKWxSp5dLdswfaVJNWTZxY0aDcMozcFNTje+YEjz9poirijVf52UXjAD0Mb
6OTFCvAWRx+Dw4fOnPqbW036Q7Q2uYp1EId69BiMepZyVU6tTDUyQwfNbZpBodQg1nmDdzKHRHzr
kE5u0DlGzfjG825Loaiyx87yGfd9JA5DU/mHtgljL70HHOKznJKhotAwqK7EB3gLvblpnknqYCiK
2WSU5HHfNaunbgN2luI41d64X008z1eJ4yXl4AcYJR7W6aliovfZ+pj51yjQZy7G7ZHWQWKXWyJ6
kZqp/eJ5rh6KbMxtWnLaOAxOUlEAlEXOjvFB+ERTDgfVkjknuwQzqXMYk9VAGJ2yb0jR223mhv45
ubK+MtUeKOyOOdH5GnUwF7iJVVabl6SLt31d+kE6ItMewcdHT5Ij6g2e8rSXW72VlG9xcH4Zl6kf
iBD05buO4uUl4nMAh0cR29Fjzfln8bJ2B/CU2anHKveL81diz3SGUsoJquWtJdhxpiqay+2uCccy
3foV2B37LKU6loa2uXI6zk0u0za6URYu1XW4FntDppJRfhj86YYso3Z7kGglHFxQWkZKLM8+Uw+i
3d1o1gNSiGyBEjnJCxenhftA0HyMeIUfSLom3+ZYTMFlRMs6zdG26GdoW0jfSyLXjzxr3aecmAsD
ii559dCQLu46QCBhkEAechlj72jpqTjl6M3/MGAGwQtdMdM7CuToHOEDzsl+5uxKsSmA93W/WXiI
+2yszX6AovcvIBh6UWHgXNn/y+HbUDY+zROF2+tLOWLUPXRRF3+L8GGCXKtXGkXXQim+KvFMcR/n
hU81AUof35Y3/jYy8T7ujoiYYMymLoTrmkORV21zcvtE2RMtQ+72CWclKtEkV/7/Mz/42t+jn8n5
b74qwVitLpgDMtnH7UO1IsmQMnKLy2TxSh8cmdTjwrxDSw6DKhnL9nki77ogUCZl9ZrByfr/Dd/L
QuqdZ8s1MnPzxH9gu1skq3HUYDSAZkkhhnDwq4yYu6nmdWUnsCE3/+PozJbb1rUg+kWsAkmQIF+t
WbZsy2OcF5bjnHAeAHD++rt0X09OJbbEYWN39+o1p5Rz08bY35kY556dmb8E+UPED4cVAZ0QqCGf
efeJkbxmWimB6d8zgcXJXUdT1HMw039xdeJKir2jIhOdWlZckgMkz8Izb8F5MwcDDpBEESOguTiK
mZ6cifpGHDBstp00MNVH5rhJhrEO+/y+56GzwhUcgHYpzn94EePYfgEJ56AYtT7NJUXe9X9HDoXQ
z4Avnnl2Od+CUUNvl2Dgt3dahh+L8ZObS/MQuQMkWQ6YONNF7WUhVXZM5mk9s+zPrymUfyjshejl
V9drrT+jLMfRsE4OyKTsVpxsSydCkOU9xQisWNLm9zQs0FEGg+fmPKSeXuv7PJ2sosaJj+EQeGus
/9XjWAJJavj8mVU1j/1j3FutfrOrnfYsMzC90sEcZ7xKuqr8IJCN4TaeUGm3fdoE+xSPr/4hU9P1
vK2X0H3p6IPIHxBfhoYtw2yVu61peGxPS58RatqJoYeTsgkWEwQntpCGXj5yVoQ+yubsxrAC8aYL
1z7Tw9XTDdIlU4ulSvP+/+iLWvlgNkgq/AQu/ClRqpovhPrleGGDlsIluDP0aB2ZQZyOCcryhNrS
TpizKVZeIgHGK/aRDfmKhLxbtytn+JpPqKPOPuhN+WNuHIjGClF/p+vImXXN2aHckclMDDmq5kWN
RFiXvqjCzVSCCzhS0NHuh0GU84PD8jVBvyirfEfYzE4/sN9nuOtFUt93syzUNcF+8x8G5Kk4hX0N
K2mueEHf4nGEL9o0/amttPxya8kaj4LjowzC4r/CsdMZcS0Mj30slgfcv/8Jq0iyHgqV+83XOhsy
dKy/gnoCDqd536RyVfzMCtWLB592MvGIxQoyU8YHmP7oVQb2MDjK+sMWJLgk8Ebkzh79hSJTOrra
wMF/zpGOmoeBph67Cck2wJyqZeJgg/HGmXMwESqsWWUUVzktYejNhzpeaddx+m5BhdMmXsv9OKtb
SYgQAB4os8WDX8MuJ63laZh5pWr7/1YFNuDOo/71RrqYMOSwO18x7GSLw+PHH9jFzIG1nPaMaX46
4WbzPb5oRb4jTvvAeSfrEXs1w8w0xn87xMf10pU9dh8DUVXvFixg5SWj/AK8OD0nFLima2/bg5Bs
YXaCP6Z2PrWUVKwdzvv5mJs6jnvaPoLmj157lnnnacaTmWynECDjOXDqmCixhQqqBMaAtZR18Fql
y7As96FyDFsUxq5h9bY6YfONOWWqmvkxs6S12g0CodQKC08vJQEe9uAN1UAubmA2naLahvm6fIbW
dvYV3m1V7EJYSlzGN5hx3qF7jKY6lWUvf1Y+qYp/Soh03gU6csxXQ6UjqMAVid5g+fcxNRkVLRiX
MuV3hpLm7karHp0aToxTywXCZSsn/lk4EYV76Ydudq6izYpQvrOsKkCFEpOOD7lkuc4JSfYGdzT5
Z2CqUUag7CHFpdwn24oEaf2vLzPX+wG1gI65a2BE8JkH6Cr42a+6qlP/zMHXpbJGsdi5erbDj0oR
hJju55yP59WwDJ93EufrcJckpTzBReM6E+1tP6WnGWiGYUGKO56SFJ5KXQuluFL3PJPALo5oU2d8
+rgIu3T8KVEVtyVeJH/rMTCRaZqKs8qSSexN3Mi9r5X70GJrH79NB9oBJcIvEvp2smFy4/0speUl
SiotuC0+lmw6USpIg7DHz1eSi3DCv2vREsdZA1P8Vk7fH8aJepqD59cqYFXEIoOLdEFbr0wW3pKq
jutu0iUaKZSYhj1dBGZm28MXsAvk0F8gN4iKh0LbXLHAJmeC3u3rgjWWnkzOU48h2dFfvUUa2LZe
SyvgkJLkRajtpief6hBqK01ILWaEA3Y44bdY70vfJ1SCF7fKCIrxmmRFzIaAhtw6bouDFsbwn8q1
P5kqK+iMthzC+tnLn9nuh+29BG3MlS+m/BrAmwR7oMRy8cCpdByikU19JNFxw/LPiqdmQEi9SZ84
1ktOwS+dO0aEXSvjb+DZ1x6dixFonBs5UZz8rPVosyYYo/dNiD6/UQmU0k55+afvFtVmiocIVhvt
FXJXYTZ3HsO1sodqwMVGvw5o7m0844DHAnNjlEbsWu5sZNOOhiIqsS4rdHLetw4/HHaFEimKINHM
r8vsFn/NmdO9qayO0s1AOofnoE7seqr9YHQPvEym76Ula0AGB5dOV43Zuxcvot2I3mlwlZFBMvcj
Di6CoGu81eWY03lSzfLEstfP9oldmo1PO2IFKyjTHyHEvYhw8bD8lwUkdu+1iseXOoMdcFKUZr7B
3FYsWRyqvIJbR8ZexJwn97Xq5RF8hjdzfHZr+QSdc3huyhymjZx08KhVb85Aa7nvM6ZqmBLzSaxV
fJp6G9IzXAU/8Mgm9hMZ63Epy+6Z0zFf1yZPhtrAsBLiRw0pmGTSmEdulWzHaWViALMs3c75wtnu
5BILIagJlzC+dHS6T0ft4IjZC39hfqszB53UwdmKXSYB87+t6Rw8KJ2ZnciZU3lpjvq/Pp052nKG
D9n8rdO6dXXe3Rfs5bmbu975ijNkm1e3xutEEbVl4SGJtJHfyJCNeU97HBoaSst7lU/babRIvX3a
MTWNJZW7XoCFgG0BUNJ2cINyGzMOvFJvwFbH1/SwcF8OjJddrZncPRE/tZNNGK8JWt6NuR9eF7cg
xjfPC032TSqWu3ZwhufEgRC5lk59hgVldpMc8R0N/XKtCT9uHJPiMmxG0z9CWiPXwm2nOXFWatq6
Y0Fzl2bwQC9Wer8EXv2kueY2PgvObeSJvDybyqMvHV+vg88fYD6CaYqMhVTuvw88mOi/7JU8ZEDT
gf7nI9gUuJUDG2C/wlXEoqcVJxP1hbMNHZg+SzIk1E8gf50drDnM3gMB4D1uGAzOqyq4fcFutpua
SCLRpcLDFJiJHj3ZG8JgOeYYxMlbT0PElOHJeOuiIBx7Mbn70i/Zk2X0VPwlKE63RxVmvwM4rAtN
QcI/eYPFENNY6qvuPLaJ7Fj85LckV/Qhy3pwNgbX1JmEWbvPggHMsWzi4quHxvQaeAEc0qhEpfjQ
jjufrJauv29QizgZ5h4QSq4OsAD0iFeQ0IfwWcN9ro41EWCxaXwHM3BXTj+1JjcoCT1eqWsutzVu
ZnCxFgY25LK622gU2pNGzH0uysU8971fJS85quhTN6C/YGcIOUuVGI5Y5DfUxHijTQPqnTtUzxw8
5qMVLQfAqan9n3BqluS7gQD2gJrAXdY0vqI7YEhDwtisuI59gWuNDk5sp09DDZSI0DtWCGeZkQx5
GlCwqkVTHEG7U++FJsTwM3hbxOSZdRnm6EKo5FUGLgfgnmgWRrB6zv9NxvYU0GXs+u8qP+WhSnjF
2UYDIcNM+4vYe/gGXqkMwFzLQk0cjDVRymOzBR1qCFr8RM5KHEyM0Ua72j6Jws3DXdry2NhoYJls
QRg5LiSMKX5ig5k8zswuH5MW/IIhJXh8QMnUY5dmw3Xrj/JNX1E0FZbjC4feLLqovk9PdWv8h8gz
c3GmrKCOwcWi3d+FY0c6Scja05/IJAUDKiqdOc2+mZs9waEaGy/yalRssa1iViARIC40Czb6iPNg
+MZHUN1btQAFa5pxINsdB2rrJXRE7MF9K/YEhXzE61FBSpWabVo6t/Z4Q7N9t34N44i1+XLij/1H
MEl4ZvkWHe+sWEC7l4642uMUu5SO+7Y+Or3qfnF2bfqHRcfzcpq6MWDD3fEWJU2i5ERaS+mULTl8
h3N/O6zWLcX3eEjFSKHtPPVsnkX5D7wLp4tuDgBx4VClPdHlgiXjGJPUgl46eufEZax4m1QvGBRk
nIIqrbskJxdQomzVo8YLgXWyOFaRKZ8d2cr0QF08acvJnYhRuSTrNIynZc1hrfZ1iLsMoFTQ/SU0
pe8hfNhlQwwTy6S1IoSFgGW12uHhZhoRHjCgAwk2wOIgB2iva+vBHtHvYjI1wEK2vLWnJ4ZXY36R
GSF5jkHNb08Rs1N0XCUln+vizL9Dy7p46USNSyhOflULiZ/rbYk8/dIqXEijofLC40688qtY2F+A
k8/XdxdHDVc0Gi/uxYTz2KOX1WCgS+IMmORCPz+aWnnRXlLucM+vCH2BE4L5R+Np8u6trmWfrHH8
FVXuSYQeFyYBJsxy3cgSRuJBoYkklKzlXUpOA+tMSgwRf9GY3Oxq2bR+8XDM0XA4lcOYNWDAMwR3
FM9jOpOYPsRBAtKW8m3Md9EKlXlvK+lbudUDQYjD6uXmjxcO3bXHk0CnQCVZOnIpoPxXmEyvZeSG
Lw34oA1BQRoVm8WlfWfsdjxfiu3iRXh1e5xk81swYscI1gIuktPE+gXmWZrdZyrLuoPPC6Bg61ou
62kKQHjs6NIBz4285D3YGpXKIRtzaoHeEXhTlEm3oI7ghbD+9S2/GHSJ4YlmMP+cshj/cUDI/KKb
oet5aUHv7JYIl01N1mgvRnF7bGawHDhwyBbFh1Ka0AY2PM6FHHekpXjqTNAq6+2yrMRJQMCQj7Ei
H/D9Dnx2LXGJhb+X+z7gl26RF7Z0vEZUnybRTFPXzIsmcsjOMzEd8Gss34rqiqPRI1ABxln4NvKW
g2oxPfzHjdhQuhGm/SPHSo/2wEhWL5TFJH8ndw64nli03pmmGg9rO/YXHC2Iu3ZKVhBMRfcEQso5
BYs3HvS8Vhhzh5YFX+ohXu74XJzXvg/ITGcrbtUiQvFntdPDb+xDPle6nqedIJ3wS6Tcm/8W0Vnx
21mwTHr9itEbUBhTObnkejuqUT8ROopubSwskcqxjzlFpSJA6Epjizt2ndnZNNOmx8v9ajjTHK3O
Rk4zWVMccjbCmPmDBVNoZ4zjHCvlMlfogLz+3iEG129XzU6ceHXINxvYKGB8KleuMv4z6RY78fFV
gKvNSF94whf+gG+IgBmFOQHXnSFQnC014TSdEjVRUV+fOW5SOgfP5q8dAhKpxkp/gwuHZqXJClRS
gBsxKUA7YeAkafAW1IHffRRdRs88HNPprmSzUh0D1RHELTNb8VyICMojFjehgZJGZ8i+cyUAAY41
E+WjCADVm2v6IEJQ5dtDikdlOI6+stGOJja32gyU8sXHmlVyu6vAs2B9UajqZGHHMNYudu4pIx/k
QVJBbA6q9NA5WrjP5EyH8TKQJ3mqs5JzbzSx5H8WyuLgxyQpcTWgqx1cJ81Z9vHNO3cR8VUN/6On
O6so1qd0nix/RUiQh0D154xY9saciZlRyiys77E159ODAMWNQW8avOJQd31EbW0UOPYhd7vYfTCr
gMfduB6m+6Rv9TFgefOJWbX4Pcfl2OEtjDDH8i7q3o3DOUrw7s7x8eHLs4eJonXIB25wICPL8jFA
ISX72s0YE73ivhyS8iunGuavH8nwWqVx4F1Wt56gTZoZIyNv97neZuwSWLyye35sYM38RH6VP1m+
zisW9p6Qt4LejibmweHchIN0kxPoF8+/KrzIlGd4vYHPwE68hzJDiGETTnheEC8qZCHBiUzfjYze
Hky+nv60OxAo4jSbxGFYj+d9wl/4X1XDr0E1d+J0p9J84CxADQlqRtbH0X6Bu+eTesFi8qFm7OqH
KMHwslMijk/0x0YHX2bdE0VVOfC2ArjIlp+GyliJOe9kaaw3m2lZh8+pXLt/YaTndlstIVHmJmRC
o6V0WJ6ohU2qzUxHR7tpcUA9qJC10+OcrjDeEljncqtag6IcZYpFdpJgYb+sUVpdHdVV6uKsPk6W
gItWHZwps2dvdZZdu7ghfPYo+QHwPN6ewqFV98ENVX6BeVWv20UIrbbYd2kmy6pePFWUaG2RLJNr
S0nLW4mlGOxjguXrvmW+iCAmrRKJrsTqF66GvNQmrp2huVvLmr1Zyk57+j0MfEBgFcsxweIewN88
osJPT2mRJANJIPqOFrhzx2Cgw6qdPcjBCNreL8T6CF91yeQAApEyWgwYun9xONHLDaf+KDotRbAe
UbVoaYGrJF8XOSTxE+YITnRdS8z3EpO/WDHzOf62HskjUMyHFu7RWO6fJ0dIOq48TFUbCgu98Kty
Z794M41tZnTRBgARcSwapsja8PuilrvSJ8ilM/ftVreDjjUOnnfvDnH0WCbjvLW5HegXZbfCjyvb
8BWLfzxccecrDuluxmMgYouHUgH/TF9jGaz6nrxoOUrOOIQD+FZM+U8w2sl3mPNOjB8vDCZKjUYR
3U8TsMpNm7U4Kojk95YnbZRwRMwBMPx15Wj3KqpEcHF0j0uFLJQNyAgM9YqMdceO6FYUC0mK3i4v
9gX1HmpYLtwoFINBtP8JaW7ZVl6M/T0Xw3BYHTaKdxTY/b8SLC6TPW6N4FwszONQ8MOHmmAHoQow
xVdyux3+ApchIeTceakSL/yeokI3NGDF5FSePYdQyRFgFIkB0AcEgem8w9ZfEaas22q8lAp+6U6R
g6LKlT07yAd3mfKHgRNEdqj9npV3MbL+uqMpIx8PfuuQBy56rR5K04rpNzGZwH/X5K++dcAPmhna
bfbdwEOQELSFsKYn2mG5R8DrF+Gg9uxxxXqS7Ivofumr/uyGgrTjBJOObkT6kKGpuLSmr828BL+H
mV6yY9rTmbLH64TCkdmQ9wYdlMPyd4nK7tUgcC3goyaLmXDTVOUN4NyUpfpX9U1bfCJAUIOFs6Go
/y984xXR4Swx6geF2Uedz2m3DDopt7Ya6gh5XemTZKJAkfY6W697g6GLW1+SbInEVMf3HILXkd81
Wr9DjrIPQDHNZ4IqlT/TvqseWQ6t5daMJjLweFC/aDnVufNfPRnj4s9R5oyIyZMMbdB5oBBx3mHx
rAiMKhzObtEfjaWRC5hQC/sDAzs01byV3rsz1Hi/RlmrbwAFt4PbVBRp8WVjd0aUXPC2DfPMQB1y
a6RJi44DX4ZHiOeRY/7AU4vzC0wXj+Y93Cdcopr1rdrFlKsPxznw4EhVLJY/fbq1UXK4flgQBVOC
xaleH0o2P2C9NC6qLb98Sw43idnLDAXitzHcfEQuXsqYkiM7pjVlZLz7SJC6k9OeRsvveRfodIzh
4BBJpZBs8forVQAJJskwzHGNWv6XMHdvxpfeXrmV5yssJvdMtWT1HEyTWu9akQQ/bPijC17xfltB
G11IoTBZgm7D3n1Dednwl6eH20Ykv+mg2Upk7cxeOP/yu5giMCL1/mMXoJezOoEsG/xB4McklaCt
3RWtLJ/8ulWEVjw5/4ZCEl/SEv/kjnahWZDSFMthlkwNh7l2EgmkBaLrrloK8WHx07NQlBJiX4oP
uD9yoyngcF2W13iTME3U5zWY7IOGj/1mIuzDJErSqaLKhuQxte41heyQm5qXlfPyJpgyKqwQvue7
2I0o9MAYAi4Cb5rCNHjoMevsHI76/3H7k4pyrMf05ZIGBVg1RMmpm4c5Og6lRmUn+LW+d+s4zYew
lo58KU2BdpdiXq02YQzD5Q43V8g6PgKj8EW8fOWGtWkYX23BFmvDwbz7pMd6nIFdCJ5wNSPFOQyz
hGxsRrHTvZytS9N8ZNcvTPX9N4eE8k7ofoEOl8wQpFTACjHFrrZfOQC+ulm5si9AWBD7noBZsQP8
Gt/IRtjJk73vCsxxhYupFGElwzPOizPY9zygumuXKkqUPBEW+yZq9GV2ef1diTCN3iV2qZGStaxB
9iq0shNWd+PfO24Ibyn2I+93AaUicslrNx2RBCeou32mdJQ9Vviki1+x34YnHWD8hGA1WAWBIXen
l5FW0feoZeaj0Gqg59OU3X3ZtBTdK1rpYSg2tRSfU9bOfxJovEdqiMG1rtOyvFROoHrEZtv+C262
281UGeM9Eyzwqz1DqYMnsFIQnmSWZ8suTZzugTLR/gI5Ac0g9uWt0m7EInmK6iHZUdpDjGXPGZSR
q4+mujuYnsMkhvxVsq11YnGlI/2Wzl18ms4Pdprl0SXqea5x2W/hl4ExDtN5PQHmDv19giMRm1TN
tY5HNx5aCqvm+Oi3cf4cBHiPwHK5zVuLJfsn9pNo4+F9om3Lmv+opfFdvLYjjI1UiAsv0hH5Usef
gqjlfJdp7EhcXXK6jBjXzy0byw3IEUuAs2Xj/IxWQ0LQndDkznHGfvJtkU2Ou8mDe1L/XlZqbpKZ
RCQjeiL4p+njQbnyOuQNzkMYOhna2+5hTgXc0nwi36PZcXi7KIzXz6oc6r/lMlGs0QgEDq1lgMPM
MJLSHbn4KDFT/JojTjxQsVq+5+OAgZgPH8pZwA0xhokwdMe5Qr0V1kEEpZ/DJ68YYGW85S8wDvS9
OjWo0fqqccvjk1Wm+gsbgbhEJmeWob5QtwflgjoGra77s8amva75sv7JRiXfndhx1AOsxsa5sDbJ
uVlQA33WHo0/7QKBx+Z9ymXEy4ndyg2LNs4g1QkFEejhpXiqKaw/pWwAw/1S6NXZUhM+HHixZilP
+GJ44lWsUbLTuN5HVe3Siti5xUENFQ1FhS7EQzCWvB8c5iCQjlxRDojFuPnDihjiaEzwAiOEve3A
st4e1zVmlShG6BHkLasTNyatG2AITxTJwz2ibCTxdkmDIQl0leFVCN+MqExa9W24tZA2MnQZSkOF
mLIdlnt17+MDYI6Wt6IB46X44Uwfblv6r5wNF4NCLEtiQt0RoNRz18QKnA2wo4bALaEaBje0NGQi
msbVnrTIvGlkxPZymvPxtWh0RoqtI51zrbKe0TxZlmIvBlLu4SAG7wkMw+odXFPb7LS6hDPgaIXZ
W8c2GjSOa3R2YdZIL2NGqAUcKUMEj/tV3MkujptnJOPVPMFXxHkFEc9GD7NR6HtUkGj/3KKqc+2C
XsTC5aR62cl+bPU9neV1jh/Haci2+TGBecobimWThj5J6l4DviVPhbNwi3e49zcgM3BIxiL1mn96
jZrHkNfXb7+w0cvsyPFIVTnPpTLDyOwKb25upQrI9BJj/2PRVrrbY5aJnvrAbT7WoCinXTfqiV7Q
XGUvMVkWlW/qJhcjPWWUQQIXiwDl4zfWbDb6gcj6KNk7/IvytJa/JUeNf1O1EEs1xay+VOvlmxQD
SUQk3SjkpWrwr34TmIDfeprXN+Zk//bGYmNTbdPQrupYccDq3sMxac3faqRH6w8njJx4g13T8hyt
htA5whBvXoXet2KUrSK5ryLa9Jin6+hfNwXxR5BmADRQunnt47bgukBlteMby0DuzF1PCuIxcEY3
ecJyiBHxrhYLovFC7cZnGFXyOt9KFI4jLcgnXzYYILylfZX5iLFKyJj4op2gR+k46Wj+yM1yLmhp
+N1pAFQ/DUmMP43hMYqYGTbmZwrquHtM8Fn4J1iGQYOzjKYhADW8mQjb4jHvfnOs08tfIlSU8BBL
9v7TEPnrZ3WjfAi0AB8/ZJP0zcHgFiIiHnGgvPNVEp0LnryXYFpsCAdEed+jN4ZHP/YxmaiuiXZ+
EnKV26FrNkKpiWpt6ZsdgAEOYO0cE5oBgrGeClxR8y89yFB/wdvwCuacJR1/W09PE2/lPPzEazDZ
F64U13wAEdSwI+a476PNzBaQAHdbPvOMAABjpgzrh2Vlr0OT7qyK43vNHE6Dd0IzLwdI9gfHuqSR
/pQVdDtgaae1jie198zgOpzh86vb3jvu/5S67n51xUzookhTfSTh0b9YQAGHLjLd9wj06VHjm7Cv
FH7kuFccL76EvTfrO34KgdiMHxJYFVNP8Ydd/ORSwVxgVCFI60dUNnT5EuxQR4MEbCuWv1tFax1M
f5M194EWt9gEh21cgNf+4snNP7kyMCXsfhL5qDNOTguTE4WDElEF89MqUF0mQUnCNoA3/VHC+ChZ
vhWgKwibKLXhY3S/GPYUJJas0gUsMSLFXNGzM9CHBlJ42hcpPpVfhBgKTIB0LIxX6jm4+mkflWH3
MBAC7LaNXWDSBH1mD3GhRhZmLZ6hLfHDPIfWZQliyWhs3OcgHysG8p6NYGsCjg1rXkUOGVtrAsCt
tvPak/DXJsD72s1/+4Zx/IFSBhbAoynSh5kcxHceo7WnuxTpDo+a8NBQfXCmM/CJBHCapZfjyjkd
J5Q1JWqYnedr4gPPnijNBi/KAhUFpSEK8N1GJl1f80bWcF/xdRx8jfSEhseDB5JbIrYT5RL6mPHS
xbjMFV33v5uyCS8FUZQG0bDNg/9GXdSCF2pScmzDVMo1c4NC6uRKCKut3usciuPOMKUV+8Ur013l
wSfep0m3FLvGFHEDgqJM6h9BeM/99MPVxcIgIRS+D+QWys8IDwKyKJ7ZJDvDrPReEf0Kti05/MZS
KCp5Wh5dOykTdAm3y9pD4/Ow7TjT1w9qmolY5zhdr7Vrld2oyQme2X4n+a50Ydj+9F42cIFAEg37
A6MNeROIixx6R+oIGWy8LbITjr1oNpmz9eOBmAJuI4KXQa7uBCnPQ1M19KWQDFiPqxc5zlvTg/E+
REOW5jfN3k0fVp+uzHu/nqW+txP7/UvP1aMPpbUxc6BkPbtN07x/4PpdPwBt2Yp3UIcZWfc4Tlr6
cJBE3Fz/oV1mKO+03xSUCpMf5LaIpD8eRAC8arcM7gQDrVgIV/ic1CEXNcupnUUxwynzql2M8Zvl
GaGOEzUxENNVNKCl1B4RyrvKTdqdoTPmAVGkeK2DDkdI4cv6I66AmHDCabNv1Kz0D1RPAYVkokLF
wcPJdwuLZIMr0gcy5QRpXeNhWwMKK0rat8ZjMXPaL0N2nzsFbmefolmQga0UdIM4AO/3ccOcFczO
3M07w6wT3/l0nbdcU61ndthCxy2ZLyhk5CzgLrFguonxECOBfLUNnTJjGDVPLOIJ+OdVwzo6wvmF
LygQOVsUj3RWw64gIPgJW5My8lWTcaDvBJ54uAi6Hzz2llxXZnGTbVSsU/TV8UAC29qxy3iFKOjk
L2HO8uIVIZGJIHbBsx+ZOpbsfeU5mO68NCMYxaHpVKMnQp9JxkOQtWjppVyojMwAv0EZPS5kfrs7
LQtEjcodFcGZ250sBLT6Ay/DPBB3Kf4DzeLdwGTBODJPfyI+w+WBJewKss11SbThtm8sKmvP1fBK
Cyxdzj1+BFJwPWlZ/LJh9E4zz/QNH8XvPh0CFYQZGn6MlKXOuQmVeijY0PzjZElnVG4sNSh13/gf
ReIl/pHtdvGQcVTmfFr6Jn3GnOLhlFgmxOl0Si/si9DLihRhNyAHRoF1RCtrNEp57RsHVGTgzqSN
JHvxHU+s4BeOGeelLT2codJKSLtgRy7zAPkkA+eKRj517XcLouveNsbuOXaRVpKi9o4j/oa3LAON
f4nIN29BRzj0CYcylxs8LhX1m8ZbyWCTH96U7oT0j/bl71B5l3bHLzi+Lhxu3zDC03kUEnnkY5po
+1jFXIL+D1R5toFWzr7tEvUUjr1C1FxSPIjYC7z+I4vr9mdy2UCTMTYt9jxBA2+uFnAqyA/eu4+Q
3pwoPJrMjeJj8yPEg+SSWl5+pOFu+zO6SkgR3e426/5qFWTDb6ZQGVOglKzmdU6HUt1H8CrXtyg2
uf0yIEP3TRcDpY3dtpRbb2WuelrZ+G4j1yy/PI9s5038+gfjEGOS0IBpabjvaGgz3W9ZL8wZXTPY
YJN3RfkAJTkcrv7sszFpGW5AXgUCT6UIzJFgbeqdjGHUGKIA3Vy3/I93lbOY352zzr8ch+A5SCtN
GqkfD0BFgpCrQTen0fEa1nkBPyIq3BLpRxWN+G1WXRUXl+Y05wUShpfgBAu9I++MtU4xvOJh2bFw
CL8ESIsrec0S2Ekbs0parcd5EYv1llo9BTfHyYcDuALO9eCey/+y2JmRlMcyfZx6ys++dUG3HiDM
8FYSjc3lIN2hGvdjBRJ4M2DK9zfMu/WXDj0Yq11LYnyqgsi/Y1cnn3hDqNeK0yvGEz8j89FE5R8A
tfoC0HumHBc77jMU42JLl1aa75gk1lep4nK7GOU0B580/66RCaHSxF1KMiaQWHgwiYNg2H7PJuLq
d2k4yq9+If/NQZivaeZcv3UdznucHZ38Q9BM8EqyoXsmDfONJ3X6A80+O87QZljel9W5wipz9IEJ
soKX9NsPdgpOSilAP/ktwnwXiV6YDbz16d61eezveqdUrHrqVFyljMJvS2vQHudPZo5V3SjgF4P3
6bFMYEk0aI/HQ5+Ex9ALELblDeODTYGfklVx9m/NZflGSnX5A2bSgW5ByyMaH+EVT2CnxjOZx0/z
JJpXy4/9BbvWPDOhMopJcEGk0kR+rcYp+C4KjyYeR43xJRZjuNynfkZHO0FbYisztUeHKefsh0MJ
TpYilfMo3YbDF5PCTmZ46TdCg9+FuYpzlLq+i4flnkkT4jNSOhazMc5qZCuRrlsp/DHc4inKP9tM
Zx8Vp34e8jZ+zLrKvnZdDjaLeab8HFT/i26ugI+rxNBgrd9c3CSRXy0gl/fMn0lAqr7IjyFlbadV
Ln+7LJoORboG16ozRXmMuPF2Pm+9/s4EnnrSjcF2ExK6exgEB/Hd1IcDya1Qnxbt86mqrv/F/LHs
DMmYvdem8fwnMLUI9w7MlX0LM6C4S3WOPIrtG5esg0nO8m1RZBKPydGZm9jbOr14jWJJ9dLtkIVv
hOs3m8BQYjCO7z16MV8Em4Q7XlLVVqJ6oW3QYHK2nZ+f2NLvFllSap0p5iwi5qZA6uui8zjqAaSJ
vI5zBgBOLu3ZGfL0YxnDV6JW/+PovJpbRdYo+ouoogkNvEooO8o+Ti+U7TmHHBqaJvz6u3Rfp+6d
kSXo/sLea1t7Bz7fvY3q+dg0InwKMJMf1qpdzEm0QAI4izr6BaTSTSyInT3n/D4QjNgeiI3nTh6b
mFFQZnhV87ZwDJ/B3fHbsmnK2PEQE/Xessdcjx4yjWePy+pYZIn9jvyB6ApEzyxVA7Afsl/HMp5c
LyTXmABcpJnDa1S0SIEqWbwjxHROjQ+DuBod46LCBw2JxDv7ZVOU7fKGXOwcTOZGDnyuZoZlVYwC
3TRNVdy6LhSsMpgkAN6JcbDj2+UjxoYxNlkYXTOWTbT0Jk+RhVmSjX3hVRk5PdC7EFTU9hFN1vSf
mbv52y1ETTmrv9Abzjunmma0qnUSvVlhglottZ7X21+KCJJ81piWjHo2RDs51IFksQCCG1AvHeyI
HkD35lgSsUNYWuZckFPQiIbBPN52ngXha3ObnwOMNnzUFVpunSPjsB1KHbCn28Ew0fYAU28ECRpP
LKiARTP3KQjVYsxTuhyHaU8iwtCdQB8M5LyMeniK0vXIdx3tOrUiBwws1n9Yar8dpAFxL4x1nvPp
jKWaaWUndfEvFNmwsTRpgPPAt7pCVy5f1iUKw3iUE7knEA8GrExqS/tZcaEB5PpI6XdvBdvY97eV
EOUhKqkncjTCT2vw7zNfmQu4gNQ5R6ngUBUgrB/sERm/hvq0xR0PwRRVzT3FUnXvzzfzuURq8ZN0
gu/br3AgRSURaSSF9AL6Bk+0Jay/hQIP5uQLoEV8BnvmLoaVI1KwSrlBswUgykUcBvVL2QYlnMuy
ck4h0+bPMFDtZQ5GLOiUwz9U7s1vXbePxDzWnDsmCfg/E3a0sYUlvqauemwHlX6EcMw3mo3oYxLK
eg8ZXWSbKQXrui38iGS7Lmm51HPvp7FE9cyFNZ/JTofePIHlIceUbJ+jcqmfKW4hybkBuBBid25X
aMWN9eam5HUz2SOgYI30kSmFzQCSj7kqZhdqyZczyh7U1lmBewFRiIoz0rqfDLXthpI+eldzipVg
bIMjMiAAHEWFxbao1OtQDTSbBAINiI/8GzJ1nfJdKwnm3MDfu70Rtan+YzkVNTtvScUDuaqpg6GB
mZFONbR55cLmmvLmB+KKdjc8fjfBq9LZn5Ig+AdyXIqrx9o8roY5hDxO/U8qKeqQYOcOa1bEVT1m
tKxpx3oWZsOGDX9/qyyy3zlx9Au9/meXuMlhKMAe46inQmBFSgRBrb5YxE85hV+nLmYoQm+bscWG
DcCA7muBspNtpd815mIPtPxq7P9jOpyQo+5OwKzmsbvm0g6hTkX5TXheowAKihtadAT5jjvcefXd
iZAdv++qL1WI7LCivt8WvcdgG7ZZe1ggmT2lxJVe6VI4S6TpzH8kephNN65ICUxTM2rpfD/bci4E
xO0A+NkNq8z0/iZX2NJVTltjAQtqF5XEFlmo8TqnWBGdkt4HLWvDNkPaZydhtttj1ooREw+71uQK
Q0ONVdUuTL+V80giRNGGSu/ytaOUbVFXkcjVxSPASo6T5Q3YHPpHd7L0dpgirK3Te5elPnv8G6gD
tRPsm/TDTPhKoehFmHxRKmfzbOCZs2eXHGd4KoT16iysbVzXlHd24DofzGiyTxPY3SnSkTQHUZUH
CJE3+VHJ74M93MmekoZh2D5w4C/2CufOlrQxpDFJTw7PhAG7yNUJrJt1ylk8tgdLMx70TCBfKlzZ
L4HrZ3GE/41crggGWjA475Ua7A8LXJt1qHK7+BmNh+SGW6v+Lf1huidOOYqAuxPTtXWY99/84hT7
JHAQfBiN+UOjZXXxprDfKhMy6of7gKED+E6iJe1yi10oRxvv3XTskErzsTvmRYhRIGfVRbq4h9Jv
/pvOCKNwS54LG2N5S3WMoqr4YPDCf2yMnmvN5jQq6zMmgWjThdPwXkCjx6MyL4zWiT8c/pC//Jom
txqh4E07TGi5EQJ7frzAFNpJUllPGM/SJ8XK4bNI3FvqRh0w1r7tGpw54/jE40TJBXT9wJKBqUZo
1+Tr2N0D0b1oq5ZSvU7wKciTNm6/RZggbjrF7PWm9XvD8rDU54ShB9VUmrUEAoF4vVvBqO8IQhl+
MGBHhmVW2nDARTlKMD9wF3o3x3J3nZ7n31YV7C5H/opff8p5svI62VqdAPQv8Op8daacLjXTGfdA
CRSC52YTjheNBxzBbV5bTHTRlcDl/oU+Mb8zP7EPYRX5iqCrwX0ew7bPTqVgnb0fVo+cVAbBq9kI
bFr/HOFxFc2ISeMxs/V/PL6iOdRs7P84RT41X7YxzePar91TAPPhaUJ2Qm+nIoGzP5zKG6YfhM0J
NZtHqlRkA+stYHFO8QCNHSuPdHpZX2kcvZ5pR8cNjsi1cI6B29woekk9Xcw8zdHXSJ8XIJQacG+g
WrJeVmS3y38q5xVYgwDSLNMmZCLjmgE2XE3RXPIl5OblByyK+jmYRgOEY+3Kc+4EGcy8Nv9ZnExw
q6Kt9vcAafzqCQ+AM+0mcGLvpNFRaxkMcPtMNs2R7hCNdDE2waOYQO+F2itobKs1fMnS0gcoZxD7
vdiMfnOODXg2VBOja8Ydsodml2hhRXcoYBy51VXtE0fr27tJ0XejF4RfSE70Uu9pXDNGdUhk3KiD
sulLItQ8rkNU+G10t2YNgdDazN5f9qbtuXR1TgdIsIdAQe1Md7yFN+QxIQR7qCXDb45c85EpDlk+
deQRdZwlLtpMiA4sIEOMRSY2vWECZMMqYKyDzX87egzV934YrJ9obsj+DLxV/jFDtTRxajdSPU4a
8yghdT1qXL2ptA8u0O/z4kaGc+j0shirqyKtcMGDeu8CxmteWWRZRJAzN7KiL5smtv3IPNQFSAw6
lin4Kuj7+Z93DrZTf7ZqSi4SnIatMzCVIkeVQILlRK/Ax8QcVbxAM2EetWXXIfh07ENxeWVeKeFI
gVolYJnf79lNyywtYsRV2awobRlA50eOBisVTEjd1L1GaCqwDKOPzP7AUSySt6QeTfQ5YZLXZzMh
58e/0loGobaBRteS0AoMOnAOqAP0dMx4V4uaHU9mLOAcRPvm906SuDZwarhO0NxCMiDKU5nmwUyi
1bramowl1c81kVk6ryjh+EcFqnMpsLNTbqQJNjDaEJP/Yxtpy79TBQdlArSQF16HnqOSk7pmVaIS
9BX0x6UPDg/2S79ntAwGnItnvSILiW7+FZIwr1FhW8NRJaCDCFHhOtnQhAksd50dxbVUpCKl6Bw2
GGWZi2VzygAZkfTwWabzbS9VOeaeDjcBqQ75ggoMh4m30b2vyuNIlLrem8irPwnTsOuTVZJUIPAD
jbFT2GVxpJsmO1Eu01o8wLkj1XpRgRueZjhrCZLOhpoToIxzNu5IjwKlh8WTT/f6ApoH8uPG8jqt
L7VOmOCgzW8bGFthPl/xNaEcboykhXa42ceHUs+Bf6z7Jpr2oZWvCoNdaz4dZ4TPu6Fgmr07upfp
OOCORI5f9UH/0t9oHa24RTWieRU0zjclMMGLCUG6oOW7YYvPI9V7Acvrq81HxCEeeGvumtp3noLM
J+gdmzvypkGSnHJCHBYup75zZbYXzlTVd/wnpSJSVCHI5TiQRJpa+q23luAZAZSZXskoGh5lYDz+
KGJoAJW4rjo0Q+0CtYuYyAhH0fD7yMsoaCubfGdE6X8oFprxd4T580tAHW4oh+V4iJ0MA/89EoX+
vauyDrQtw/bnxhr1v8jDH3LE84qktUJS+sAc0S0ePeVQ+LjhvOOxy75xVwTDyWK6upFdWjwWHAfV
wUxVVu4bou9+pCQnJ87xIBJzwegyPZZw3TJsoDmfE/5wfQEYJomqspzci9eyc5Z/zOPHa5+qdjxE
Sx/+QIyz8VSToMiY0dXU0BK4hh1nqWxPrVe0/w3ARZgr2RbZdMM62RebLdsXftL5usyd9cZrS/oT
aiESzsKxGIPT4CfiYaJr8faNMOUl07B/qc46jnp++cLbe6pkQ9wzMMCyge2fBYYqovsKEpsVp9gy
aBU5gcRlqtb2DYeOZOhPo4SqWjg5jpY5EPRtjnRpkkho6x9IQigCIpw6hCOVdNR3QgjHne/L5Dz6
WMm5sKcS7o1osRPKgb1lHDSWfF1TbB38O3CBEBWatuCVRhHckaeAV4rs5YyBQ2cywwivknWMus0v
32q46NOxHsf6x6pmxGkjs1me2XwW2IcAFP14BR5VfPQiCV5hmJcv/KINO4G+Gs7EfgQfwqeHOzIE
dNAgDQbxcd6E475vOt/ah/TA7WF1GbLHOFPoPl3b8+Z9jwTO4HO1MfgNeL4/83VKukvlQwc+I4LN
0v/6nhT7naUnne6sSanqlABnzCHFEsKG1WIWL4DOYW9Ldn23PE8KtRET4HPQj4qBiEhEua0qSsLN
xJcJKrQDM84tN+nnAv3WxYa4mR8Et+I3EYr0zOxv5ZWqBKCpqW6fWI8284rGaojD8YsKV/w0Rmwv
QpvKwa2KGW1xLTi3zdo5wQGfC+RmTkrcxQMn7zNOgvpDtD6Ztzy9GApSAyMpJikMEhtXIvEQioPo
ZNI8T1/7hdHzbgSfNW4ZH7hPOeCwNlb8Da+pgc4Vz65HyvuwintL5zbelHQt71rdUHoNDF3rz963
+v4P49TmztLrlOLfmrr8TNvn7RRODX1gssazxzqsmUGAwon0kOPfMZGzzyLl1BBZYr5FHVYYaaqV
2afAQ8c2aIF/eXvm0uak2BeiniHeTCChxN1bxATB938AhsnlPyepCQTZ1IIR3nfhGmQKlJ6uPFIQ
GrkZelugmYbFnF112fBtlIuYSD/y5BxB44mYJM1zGw27ZcLRvxFQT6dtZdVmOdiTlRQHk4ehe9AW
4zBH8exsuknpn1Cw397LqpvuBKKc7rtjnlwiaEh7fWI6bqV3HYGi8uCaQkoqqAqIzMRw4VrNboi6
qafkxlpaQOWTuIYINmHrBuuEmazgq5YmnewjawGdf7HhHdW9J/GbHx3Ha/1rwbDZ3tj92K3Hqh3I
GHPbqfGPi90X4YnbYmIgnt+gpjqlH4ZF47AvdW2Q6lu764LXBlskeVNAodJvbcamO6fc/v8IamFP
w4/dv1g96s14gBKyPnhpY/9DmTw/jukEVLrLIbtgfBD206KgGcTzBDXm3LdO8A8dA1s66dl5sA2Q
PYZn0kbW4EtBD43HEAmUhmJI9VBX+UPQe8beGW5ii74IM5xA1rtdqiw4r2FEFjKlFfOGos+A+sF8
j2viJTkMiEgW+8Jm3/niAlw7VSBxKB+m5ncOEEVvTK/RkBgfnvNOpA2jAe2NABKbSunHHm4IFWVt
KIlzlfuv/E3Jy+zbYOG4syMbzFxCmFMRhu34nCMVPBUrW/4bRM1+wP6e3bVKfNiKVW+s4Tc+rtMM
d4UsPLXxgbjsVGuv2PEt9xwCGUw5qCVK9yZMxDt+VF08L6PtA6hiDr51OHdZg1jOYwBdyMb5XEsG
Ya31JNCg3xXMU8ttzaBv31kFgYS33Ie+QbS1qxiTn5BLZJBG5jo6IBtjr+9GRf2x1gZ/a+0SGXWY
zGyVd/3iIlQyAmKYVhHfhUmSVeygpamOPVeyViXK2BU7Uls4f0uFJyqrZ26ktm1u1VT4eWPFPPAZ
1AOINnapLpvWDqlTVTqbfGphmTX18iXduge8u+JUsTGnnD3HfU0Zde+SOrxRq4w4o5yC2tDW0Qf8
mP9gHXlgWM30hN6Q978YV14C5rb+40wTdQUbPHPgMVHdI3pM37SlvUMZ8hiW05KRc1HnAoZ+Rhvg
d251D8UArdMS6b+dr8tz09mStWuJVHMX5WV9FzlJeRyqQr61YcUdyCIb31EPKXgzKRzjqAXDrNhw
JwS73EeWDHgoiTZKRw7QNAxEh2wkkRolOL45vfbEgJdTG9znAo8zSA3EawazDJsUKCWut+78xOMm
BWbwkJeZfMwQvt2FgqghptPQiwJGpmgtO/UzUm2MMXXb8mpWFwwSlXjkfbeMV11KXv6w7ew6jKZa
LgsGZd2h4hGw9yjXk5ZvT3F3LIOCwNN05dzvtDPm84l1rp3Epqo14FkqC3wwvBsvvNbELTJaLru9
CbLRjgNPdeV3uRj2CL41c+QWgLcACtREFL7mKKPQ23QGNhnaaJkB7yDwDQQB6rETkF6fIfVst57a
C8HrF9N81MvHYHdZsxXrEPaPs5Xq6Y5ZC8YOiWPP49mPUDZs0gRL6iG1bpxLTgKoVR2DFHdbOROK
AIY+ETJK24sOXmeqG8OWlB+ul9R/gE5xW6Pp7G+U4iiDHdAttwAgThBSEBHNg/1wEtJI9qzPCbpF
L1EDKovIQaPnHjmS3cY2pOUxNCPNbqjRyJhFBvzxgu7zNkdGrrTNs1ot3Ea1GBlfQTxDYY5gOm6c
NHiBpsUmjf988a6aluNsCaPuy01Y823hHkXcIHh4u+uAz5afdyaaczej3cXvhR0ZWyp+WdAhYTCM
e+SW3gs0sojVHMqNFJ1f0eWHrKTk2XFms6IsdBaFEHMTlPUB9xGvOXnMUD0zM8FizEAHxV7jeMsR
b9Bktn0za/eAR9WJDi6Io1MbAXhB2JEZw+hEqeIOd4RSB12yY9mJoSONIpJDByYltIZHb7zlY4Sk
z7/VVoeST2MbuSqvhC0LUhBZcGHCfOEk6Wz7QIwMk0SeJDJncxKJ3UtPtqKDlavps19QHWCYm3BJ
vmwwZshNtMpVXERVxfbJTfpXm1DC33UZAGiT68R9j2C3pcEPPHH7bCYM3tZU4/2h6qxw1PVQcM9q
GXJSBAngc/ftspIXRCvi0TE5VG68ruTR7QFN6jVGEUuLiDyZMpB0X7PGcLsd+HxuMc3HDrDFP4cf
9qth7BveN0thzRcOTezRpMJ5GO5osJ55vfGzBnMfsrOKiHuhIohyi6AaeeMDoFx4jtA6Q59L2Ovw
PNnlaVLgsLZmWKJPK3EsZxsUN88QStbGh2269A6rhqH7RF4KqI0Kwd6PtBQE4TioEYi27iO999A4
Ifh0w6VFgTEOIfMm+pmdbj14TU4FKmozhhUMDaOcrLwMDEd8Bt+tnx/ZuFn2yXckCj6TdDVQQ2PC
cDd3mkcIHokct6y4Wpe9TT1c/QKJ/M09OtnA8jj8OFNcRMVN0dDeCmr8MGadxYlTCUGITorPUcKf
Jg93x/fQlpBpks47IV5x0xcvRFr3yKp9IGDDb/350xduq/bAPp3xUFahE20Rj0ifvSxyLMK3wuE7
4yIZYlABwW3kStDeNkN3/DLnFcGQePi0f0ilNfk7ivDe/ZOD57dfBS2XBSE6yCPMCzyfMUKUqrwb
kQGCQ6IQPpfS6n9nV99Q5vXcHCgE05cxwDCy61qBrxwyzRze2VLkYQ2T2lRwGnzTLDs5t/BmA/SA
LOf1TaVKRSr/wRxmmUfl4IfnpXaSf7M/FmRSVW7+u2Siu6sJr2aUAuWF3331qoT8UOSUSIIitEA9
W1WWLHDGPpHhtQNjXAfmEVZX5GpZalmQMoL8m5mBMUxqO3RKiZLnOkWahaGiW174Z8FzhPC2260u
Srp9xiDa2WKqH35YxM5WTKmi/Hi0smF8ZGxbZmzSdQOEVUw+3eSAKuneScPa/7ASTDynpSwY8Hi9
IeAdGuRYbuekGO/MhMM/XpCdNDtGTJ3apjj9rmgi6H6LHkKflfneW7X4y6VHoz+Ake2CJ0jNRNOQ
vaH0aaE25aDtWbaA0kJWCHVyzI6kFQz/7LEtfqwhpxaeBmSUJweDsTj63NavC+jKf2CKEvXUOBhl
N51Trw8jRcxjPxT+Q5N2rCMSDlNgNlNrPadL11p39aCq74xk+L+eTgkAUx3iWAYDHbEM5H96Mfx+
iSTPDARKRr0FVc3Y7s9NPMjrauXFg2Sh+B9cI/GLRr15CtMFcVqB2e/gBDdqrZ26JIixsIIE15M1
gvcvv4G1okCOrNHcknrNE4JiFheo+05wiy62lM7ec6UAnO/KRqJY6yyP1Wbfgfh6gZ3pdHGP2PCn
s+nLCaKwuzdB6FiwJRwjH/Z9OLDMKXqmQDfNWXTFh01aly+KFKs4flUoJDnaOszCxg7iYMky1qq4
EXRXR9+JyntmKHCVVnehpFN8QsWqZp93Uj5Ia/D+wMi8lu3yCojxqcqL+cmaF8Ib+lncoS2D9dNn
6SN+2eWh55HKQVvP5alCiHuSjkFygVo5Ow1mkHtumfKIGFu9kPCzXNnmrzs6PGIq58D6QsBoXwjp
5Xx2RrnrBjK7CsBTexEOy3sq9evUeBO6haLYupkbXGasQ/eyGdA9l6F1bsLZju3B/1x5UHaJr18U
wJq4AbyHNoFkO5Q8DctZJo/sYxUmmijIzAdGhXcW9uFvhdXp2dKQCqjv82OGkpLc5yr66iSopFQY
Fmcdw9tN0lYVp+o47JfIk18+UKV3K2tu9KrRqZ8aEdj37pQlW+RcX0lIOA24yKBDstpBgGAUou6w
O72u3PgbjTsAupbVx5g1ClIN5/y3taHLLctonUviUp7rAkKDXfXLE+JB0jF6i0ShMOwv6LDrS1mO
xU/XpcA/iro49mQCPlpmXN8lL2VMGxvgEPLXL1r25cT9ibUhAzv6Puc4F5nr+3+DztYXmEo32GWf
/BZU8nEarv0lUqG6c3AjYZgfmiMirvFtRCLGYndQj5EK6K57aJGWHejXnqg4MBo4TkDrLPxdzU+R
BdFW97Xzx0Y0uQ196ZxgcLtHz2j3LSlS+XfE43boHdKBkCCIJ0cM5R/fL9SH64f0906L+9hhid31
VvVCTpg6rMrG0IBLemeBRJGdKg6i7v4SvtLswEgwxKsYSVyMgQuetCijfeN6THuRcB0SuAnYX7yB
eB7ijQ5LhTiWUgVtmIsMLTZlKe4rZfI3mEAVYmkKRzQl434UUh992Uz3IF1h+o6SAQBZRAwSI6aL
uPvYXTA2OUE/WBC+FFPIimcON5TL0RM3i6zhWi/Bw+SFLyPOkvsyW5XkVB6mk2Nb1Td63Cv+ke7T
HfHhRNmITLadT+QzJW9tGe0thmifPu3QZRlq59AiiMBgyrQW/9xw5AF6wi38kQ9czqKyxn/YAPGs
0jNW3jw8ccZ9Bs2av5e+N8XAaRlFOTCgGiIWoTQPTNeZcb3NOeT6rMH9Q/XvHxxPcS5AGMSt6g6B
u01IT7pWYKQMII16J9qoOoIOVk9kj+EErafgtOIN2ldCnzDb2ahGuqiISf2madOD/2dBE/LJTzGR
uGC9dFjzPq2SlgHxRHNHMBwpNR6aGiB+I2aihqjnY+dk3tEHxUa8N6RClswNY5t0Wn9rkS1I/7XZ
r0Jho5rGd2HZqMZJk5VsY1PICMk0MqekEeB6m/LlRRINTgSulb7LXiXbhci+19JkBIKuvgp+oKBM
j6XLFnLT9CsWBTxxTOTRiTo/6TD4sYTnJDZ+pwto/6nbfa1d/Zx1PliBQd4pYKNIbWoSMvh3lHjG
lL0loFW/F1ljXvhN5Ib7OjgIXO8MmH3zn+3Z0UcwIYTMZmj3Svm1t1tTxPwpFDG4v4hm4mZNxau7
KEwcvoPJ02mIPSUI+yqKFhV2AUNuRcgZFH/oQbpD6NRzXK0VbDyE5t1JpgDLqw61gtcygZWoGBRw
zMfKt1mHDu36ac/kgMwJgnyWhc6F9azeeROphMJBcBFAWz+pJPqYfKD+mu7pmqdh/o+hJ/qJLqf/
t8u22Ae5DGIcBng9qAkTZq6d/nEChtZUvOTbMJknwUcFoP5aF6nRQKGKOUBgFCVfCBFEt8LvVeoc
ZuhuShnR+zH53vZJpI7pVP+/IcWTQU/0no+2+cDmR+3Owqo9cxpnX1UqnUvfm7+2QZ0AH+0r94R7
UQ7R2BPBAPsE6NxWaMdA+GjSB1ZYWEFdduYxai18/ZW97G2tmwe8KuAnyp5FypDhF20L2Sis0qzm
wOupb10U3n0RmuRR+HOBRNDKtvbov4GCTd8YwLCCRvH2aFlV/jkxWnieRY+TsIYRr2BR3hM78Ehq
gftUmUAc+mXOn1xLmHenQoyrS6FvWNIb6tXqwosKi/4QRUB7KQRd/F4gJR4wluD8laPZMuNpX1vP
Rg1bTmrXRomzhetk9szb5FPOO0G1nBGDiGQb99waDP/KBAgYMp/JvbKdSTCSG3FUDAZjp9LJda1C
UA0p6XjoFJN7ExAvTDtNOhJCL/cbDxi2mnkeKBO9kdMKd+YFygrUG1Qa8xsotTaNZUTHufFtVm06
db27Zcm7e9yL7PJF6sQrQ/cHK+3EHZTJ4TLPoTrjpVDvQU8DKUWgdkyCl68+zZ6BRKKkTcMn8Lhf
tud36FAZ1m1qB4uOzBrnmoC92Gt/GS6u03H7cA3upRzdk1iq680cvCPICkJ96VjsTvR0WCK+kCmo
RrXtppTOLPSHaGNQgD3m2CnPBn3DS+Br8UfrXkKNt0Ec7hLcnnrTSBrgiyx8eQyHxj5RuovjvPSK
nAza+xM9k03Z0TqfcnWTU4nT/6xWWp+INUPcJ9LsRgQdAply3z8vba2PTT7P7zj2m2OoG6BufLEB
hEEWoi+z6tb7qGelbs9Wdumj1n0tnJBPGw5FxFiJH/gG1Bgfrb60tqWVvc45rENiAwCDSnhJ3nay
CYgwBsbsjGEL2WuYstT3GEWCZvWybzUkbSymJPkwtn4AH+Y/O/mNY1YHSXJxB5k9Vu1Y/8G1hgy2
AmYajeTPsrId26+mYEjDttH+LR3CVRrdjnEfqAoidEvOhTUmVyI92ChCPf4hdtv7huhymGhccfHA
27gTol4ODZwSGkUk0g2zx9GNh4UYt3MxsKe6IffjPMndLGZ/RHQjUk0EjFa7IMNOHC9nC12vO7vS
6SGZGYTy5BTbphDugu6SWyVR1AXuKtvfLDP64M86eNOzyX+RB6OvAOkV+xjJ/y2NQAbAmdFvNHHB
hzxw3/WEuXUTLf40xbjNqytjkhJeuG9bLw5OlM+xMQaFhG8le9n6yUM+yQydN23CjnDjt0wrTWSG
9J7QN0Ee4wQvqfjmhpQADy9GQcQGthw2NB8JQQqvtKRo4VydxqgTw31f+9YhrYX4FxUTmI8bcJ0k
gIzaPPFfPeLdMQE56gX5cg9dMFkAWpDIndezJg2YjB7WhtVI5Tr1V8wy6zMwNYvufgmY7FWVOeWQ
h6joloAshy6MSRZMUHCm47fv1va+dbvm2uYyyrlB7CxOhWDxm4bEHbRJS3nQ5xlU5kieiLmOHlSh
+2/NVXQ3VUHwBwvWGC+pZilA4+2T8OTyIKh+LaMNw+R2mzC9/i470uNZRc13gmHyMcdfci0yMhJj
17Wbz4K16i+uymxPACZrttLWT0MHhsEps/y3c1xUUNZ4C89KvAtyveJhjWZCKxfLe2vQvsatrsd9
GongJv/rwncEHf0fVpPJyXXr5G1R40PbrvqsCyD+DaE3PymN8w6nB8fGMjibDGjGDZQiQO2EpECL
0tJnpJHD32Aw457/X/JqhTbtsPKJnRth659hLPt7h14fd1ew3MlEzKcm5d6eatY2jCAd/ZBTF3WE
x95oXKb+b1qa8aGB4Hfv+7jHEHtCVbdnLIZVXfyy8ed0zzPrxtE16nucCZFloHeegWVtQD6nf5lk
lY+0Ad3nMhuSaZQRzZ/VOG+Y6ZheDGQPbjtNsR11wfgYQTsub87whuGQ578bC50dpvxgImrBl+d+
ZbZpEu7ZZqzTq9MZ9VAobQDUz6rekL82PYNQNHteUZvgBSs8M1mP9CFg0oSY4f9+NuWsw3UOU3PW
IEeGMymJ45F8mfq+hwO6kRNt1gYwroZCVjUW526efpb+SCAyRjS5qdK52udTSofJSPjNH/oGA23B
nhZK67UE3XkgciyEDGWTP4opZEZ8CvfIYLfAM7JxQM/9P3sCJ4dryMFF2oqfjMqBphz9UJ0lyRGV
YTRfyTsZ5R0SojImVSJ5gbIhqPQhJrVg+G+5ZP22Aiq976XbEwsR3gJZwoI8aOEM/wHhzB/JyfLz
L7OEPG4zfQLv/5/ByflIvas/WIeUccWXVW29NZS7wudaTBkzv4eATQkIndN2M1mSUlcj62asNHkd
MwXhHmfZdIc5EsNPxqX+/91J+IVG0CNAHXgkR8i4WzG51KfVUn3OtDZiacV+hvhH6puu3PXsG58T
nEa/SQ8LtVSJhIlXe/9Sf+wZyDASv+PUiayNz5uDY2VQpwCPvdz3c/AFthTSfLu4hA2BlDm6xOvx
RGWUbewaMMd1i22toFUhTUpgyH+Bp3TivugwT2wBAPWXlaycl0mDhcBvll2ifFZ/s74frknUlFhy
Vf+ZcyqdcdOaOCWo9YX4j+IUYeq9Y4WqD5akHsprHyHm4lnNLnR0fqzsvq93kdf1V2HJ9c2qU3lZ
SssPEeahHETcUKPOY5Qi+UkGew8nPov17Odn16nRl82zvqIKtU8Rk+iPUhXODjNdyWS7GfyHqrA0
wk4qM/nUuZb6yFlUcmgxQukSb8FOsnb5cUZ6+Tmk6fIjnWp9UqEuH5du9TkTyLUIlS0exSDJiTZ1
8+4RpxrrxPsPvtVALgVI06EerG9rIvxmdk1+DGCJ3UT7zecwO8zvbxkVSZ1JRld+9lMi/GAT0DgX
SaDjZjJujhcfxxm8jjQAaQa+4inJUExtwEbKU2qkC86nKZ5vAK7N/yg6s+VGkS2KfhERJJAkvEpC
szzIY/mFKLvazDMkw9f34uX2jejoarcskpP77L22jqmVcke+2amowWsQs+qYNa3ceyI/3b8SV25v
JXc8+jyzfT1i4x3sI1gY+7DgdUA0cuYbDZT679KlBuyIBbU/9TWRC/ymZdkxSiEyRgTNJ688mbzM
yPv7YWzfhhpLlIn4j40zd981tyZ/A07tg1AEaWqDtMmfMKz1A3nl8XmJo/5U8morScNSGuK4pMpt
WBo4fME6sHQZvYB+hmU/FG5+SPxwfAOi0l8ovS7uYu0fAcXhYHllucsmEZAUmlon/LshcXfAbcaa
mJISuMuCtDIVM9y8iVvrtN9TeSq/GKTGaV8OPV2B+JHFxcXvLfaWwbodvgGjdMsi7zDUUJJ5Zzuf
SLUpAehEjyBBvZnSCcfyrvM4KUAaUyJR37tk+AGgISysYW7M544XL2irBBePP7kUYKwZkr2DS+qj
XGn3zwjOwg3Aw1ln/GbsgJChC0ntn5SmHySMSK/sGlGe+kKx/UtSytq+CS2OzyjgkdjH1djU2xH3
yXSx4w5PL5V1UfqE88aiQYn7zY/tCtPeFjmLlBue/64CPBynf1Ai8TxRRhovG+I+GJpFNsliW9R8
GAhubv6kk5bIxZwWNqG1bISHiDCOBZ/nGF8yFUP4lH0uh/0yGTedr3gZXLIYzFrebPQwqewl850e
NUskBbuZTKcxnTwxPobCb6PnETfSHYYSBok4M4hCw2cJIAcy9CvbLo811g4mlLz0Ovx5omW954NJ
OhWGWPmZyl/+I7hAbshb+vHc6kUsZ1iW9SsgZoBwLctq4AnVOomlSoTeE5BXNr+kqHhbOjGsISBl
mcFvW47kJ31uV2hfJVnGi0XQlYch6QsqjLyoz48aKBj4+wkoGAnQGuwbhHbzMLodAZW0zD5HTKqM
hYTm3NWTTCecrmr/siQtv5XEtBYgfXB/t5D4LKQztvc4aLkCq8Jn56mdGNJHY8C2CKbZM//LOoMq
FLJS5iUBCcBds6qBU/IfSdKmS2YBH6+Q8jyOg1IPJHVqnvtaUKRsGsq4zEIXYWC5oix2LWiU+lII
Xx2pZDOb05jlUPDUlIi/K92U6Ve31a8tR7UvXKowNin7hVdWr91CFQ3UhH1Dhdp4SYTp/Jp64OqS
x159AwLhPNLRoj4iDnOusOigr13IJSkQWI+p9QVWdpBFBczG5+0KudP4A+zUPMGn1QitVlF5e0yX
wgtUwUJ1h+yFI4Oeo8PY5OOLhd76Y/TZGzXB4FsiHy2VLDuJBgdyip7/ghY+Y7rFkx1m1oyttple
IK14F640DB4RV/MPzPMUOFCPiqoGZj7MdOAD49zklv3BzRGBQRfGgUnbf0/a6Xe202RPdwqXPXdA
W3cK/9hgs2eUIOaA+t3Hz/guqF7FgRD/Zw/4OngYAFe73zPH9QdQp7MkRrqZqNqu7PGJRodtKUmI
A4d7IiR599a4os8QSe72w+0k3sVpbOk0h4sbFPisdmJwie3BPKRuMbL2OKgIubp1erS6LscS4g0H
i1JEsJRu80CmRT3VPRL8NqSVC3TBPO7JmXxicBxv6NbmJY1qdTKlJz6dvg/PcPJouPIMv/qz1I1/
y/TqlQqd13zA2D6YfvJv5mJ/MMlYk6sFNVJhsMl9FtKO3liZd/Uma7oJiIPbvDJdyKEk2PA0xK8N
CzO5cXr8oTAQ78jL4h1B0Luh11U/USj0k1etQ0p4AzsEwBIHh3dRuagfmQC8dh2llmO/OvUzptLJ
Et5zDP0VTBTchEIorCttXRCrXxxoFTmwKyDRH4XX/vrs1feAbcKvGYzSfyFd3NyMtfMkgRrus7Ce
NrZnHNmGIXsXHi9sk3DOdXAFkTO348WTlNVbZMjngRHzJGCr7Ft6Ih+AOmSsUzmi2HMdo4xUSeeH
xr604nqTIli3uwmo/K3UsrhwmUWD8+7sCBO8FY17gRIcEoaNzZi5cHwRSz47G6+FX5yPFJmWnDgB
ijI7B5x6BwwmXBfZXaF3DDgSZ/mnJRWx6Qf73WO3FLDWKTbE1x9V7YcPxmTdUkJzm4HM9R5QEh9V
l/e7eVF6P09+vUMJLoPFgCM6yK7+BuHX77Gz9vvOcT7imTgkpexb5njAkuCLmWBZLPim8q54S92z
1NiPW0GFVhvit9MtqWdL+695BDOOGmGIMO73QvwRqKMu7YvCSH0q49j9YCV+kQtGcdEmCQ3JEk11
EH/mWf+zmuzWwUDoGm3ZSKhmc7HDIj3Yyj3hVnV2ricrNJ0wPmJNzoOojVERKznvq761npD8vYtM
5gtQPbTmcHwFqOMwCy2Bjp35gs/yKxaDInbTAsfGrbzH8/QXCCQLtog+SWyc4CIo+VrthRHB0MWK
xqfBREvJqXznlDDPtHHg6plqtWsnR5Cxs2en2ai4bP4IPMf7samgAzcjruELNZ3K3WrFu4EnAyir
EJvJw8LLgkceYCJZz83qbWB8ZZydcyfoNOCJceXkcTzhom4r96HB+4kfXcQ7kz5cZDV6yplWd4IU
NG54qz8SFsOaNgq9iXX+X2Hz9em9xbi3TIFnz2y7IzCXcdt6SXUN7f7NZ/f4ErU2UlOKxVHTO9qF
9qFW9vQtTMl1wvGuCgWMOxjIIBAX7R7mGlAtwnpHqEfZQwc15lD3xrcGXryhVqvHJEzWwnPdjqYM
jqKjSlr1Tb0gLpEsHyuq6Im9mpr9U+4L/YCB7EZgmZ5xabLF8eayCmxnDk+5MrjtMjkn57gckDcA
BBxGZQpWGIQYCkoAIEemDf21NBU45Gypzk4FdYeG+4dUd99jTMslPA0lBi7j2DE3sL16AqQieWgg
Du0BSzW7xq+Tt1gY38Dah/HsJQboTNLRv9iNTXAycKsPeP4rfNMJJd9GOcn90lJei3A6Tifmat6D
lT1coNkYx1QN9RNdLOkfLvT4o5LG4bNEb0vquXqiCkJdLVvv/fnHqRIHjaglH7sCxgBRLGQPK2KK
rmu5J+2jW6TmkD15uS03vmcZd143GFfGvw3Gm/QwIRD+ceze/acHD++MiOZ5q9Oos06sf7nWJ3+G
zgkfXd5KF3TFPWYC70bK4SptRddqWjrRsGNn8FFqjPi8YcFT9VwTEjp/iinHhl0NREj57rMk+5d0
Cke532Q7/o9/NuOlni9iKaOPxKC32gsttUWg8+gFcv/O9vxfM2r93MTUmDvASJAM8m/TC/F9xMvV
o8HgsanxeplRcW2KpmUramWYlzMzKKjr2S44P/KNlF69n8fBe2MtTJojH7hSDjSYHFKr5a3UKP/q
rUv2IUF9pF0JKEcUmeJSTy0vwFoWr+xX6JzlsZ4cs4LbEWdvXK84kNi4EWXj+Hcq5IBUsmMCO+oW
6pEd/mO0jo3g4fJbtgzN2S57a48pv3qhmjuk6Jpapp1lUt7uRgQsC8a1L/xUtJUP/VtrYIorSs+l
26+Cl1QrZimTLXPjr7QRts/3SeizOUwfXhPt/R6LVUm4ZpnsCe56WbOFtop/kT3XNd0eBsQVxUiI
in3rk1S9ZwvFLdOcPprS5ZXVtPJcjuE+b7PvzshB3ED590EJujO/TFJmBJuif52xDBcSPXCXRs5r
uC76wfF9G5k+aQ9z3K8/Qxc9ula8vvxcW14NL+oOkUi6V16lc2COFSAQp+jzT+W67o85ifQHfxlE
lTipAjrqqt9QhU9JQhgmGIb+s7OXR+2miAsTW6xtTzFAvLjd3bXqw9DDLVHtd4QXecuqKiUwNZnH
UZb6ynJsLZBegS4Z65ox1oHEyrjlFfLNBHcGSTqdqoWDxiGWfbLamczI1EfJpmspYRt0XQRIsOVB
DqZHjmxY9x31G1ugF7fNQhIhUXfJzDJ76xb2MIPSFHiikmo2h1X2Vtmcq8qIiLpC/j0Onn8Ax/4f
WvcCyroLcphjlyTDX5kA9z7xmDi3yogP00z6a7TLMN11iOC7trQgWifDaLAGZq8h67cWL86GvTlY
FcHQO5kFkE5Jb0/mrF3q+SIfSNiNJtdmqNBh98ev9REMR8F2pahAzfhPWUocS4U4MAjz0Mul5uRE
c156YfyKDhOmiasuP7HyYMMeXg2qylzoIjWpIywKqOgLbJNDpCqPwbvsNE1tEEYNiHuHYcRuWI7Z
0ewasW+UUzxr8oJBlaxaYVrQANXlDMOF+xg56VEQ4CNaOnV/8e83B9sx5j1tfwzfloLVNwz1TS/x
3YNOw0gC0bmA51yvMrglZPVNRjn56bLuhQdI0NqZT6+lg+GdLav84ZpOQ4NNrPqe1Xl7s8gi0jKK
dGx5w1crJWGXjRbJPR4tXNSuH63qJkNUBnATujZCjZvUV7/Xj3gIn2uB6XmmtXADs+Tb12V1AUNT
Bf0cMy3qtXU8Y3F8aY26OfVu4u+miASiKpnbkuh7Llpejs7k7DFqvMaifKzrllcp0ugEhCNSx5Fx
6D6wzSQnNOFCZg+Vj4l36LQyXog7ruIte2oLg+767It3e8XTpT5jDhbN/GjI+HlhvYMTJ6t2Ed7p
ZyPsn/IMyi5DhRmg1ZhB7TXpPxMfAccMD24v/ewwIWAFnCAtxCYsSgE1l5IGemN4ToZBU/NDamOD
6TeNcBKtpX2Jm3zWkswKFV5rqXdziWZWmWAA9pqfs64dtSdQwk0vAsPLBRj49q5NnPLYpjEEpxDG
jOv9hl18dfBSQz5lP5N5f7kOuKcF+sjBGm15UxztByMlATzxvShDXo4QTESAZ5crLWJpP+7r0Btf
PRlVu0R66SvdB+eGbc7NVo39H7kaVnVDGn7aRHVX1B4MuHrwAnZq75FnDqRsuRR5ZG/mCbdOtaCo
++M8sv7CDbwz16FjZ4RMrQTzqdKO/OgMgvjBN5wRlR0WTGZTlXBeyEXfcvj5Z7WATuSbW6svv1Dd
vTXshxqaASsupPkTjn/8ibHfJ5fYg8hvMXBs8LSnj0vG3mQYaBVIeTrewrZItlMtus+FFR3yBwXc
UGmSczJEkXsqJC7VCj2EWR5NDHw0oD7YPVw3rTy2DySr8h3PWnUAdNCSaIHr51A1B55ZYVZm7qQx
CQgpH8o0GY8w7PhkZG58MoUCwyc6tsUm+bBSI9nEWsW5xhNJumTm1Xix1FS8OFPUv+lGNg9VFpn7
Ll7GV0EbAPodctG5c9EpZDFfck2hTmUVzIb0A/8CsfYZJ8c1U6UodtphCwSAVUTJkO/pWaofmrqz
90Mn/mZ+eZZeP/5o7nAXAoCCs5fwy8S2y+5+Yz7o/JAVjouvsGngAiTpEvYH2h1Gtqth+IR9e7hE
OnLTe45Y4+xHiRp0ckXHsV9zZSbgiQqxieuuE6xmKvXekJ4IHOqin1SCIG0sPU5vDI+lwzsg656V
8n7EkMRoVa19yOFpBZM740nOLF/CZXanwOHqtV8YJA6Vx3NTDAqC0kSIKKL7B/96s+7rzAkYDqlb
DOtOtvzTfdL8nQv1by4795DrNgvYf8cZPsKCZxm17biAjnlOZWF8eXUVUiG15texDxMx9Sz6eKEd
N1xM82EDXPYf7F7ylRZvm5Wuts1o4Dxwceq3TU+ZDD88NIx4vddzl6/OXRXVZOsJljsRHW1YqHtr
u/jpSZYJZrmm1Vhi5+bKkQmLALc4VmxzmD+6waoADJGi4rCk5jJ/HWxWlWc1jim2jbbkawrdCrNi
H7MTRGCgHybhE9lj2HHVAXJAd8pLLEJbFwPZAeday1ozKdp3WmGI9sKUceS5gHxQjQ8KexY7X2PQ
8TqPYZzQRF6rBCOeOVwX7MuAV1wlg6UI/zBtL3eHHLW5IaRuHZGo9GkAr/BKaFkBF8EU+N4oDacf
K2JxN/U4HrLYx3LZ84+bZhf9wp8cAp8qzDOR+C+SG+VxwcC+mulohC3WXnZjhia6h6DSlIGtKufO
9N5fsgnyGOYrBDxfi+gxdFs3SHy+l1jdMWjUI1qtlX7SE9OdY80CnwtuC7ZUsQ4jZD+cTXijLNPR
IVn8s15gUx5jQ6SOj7YMVtjfZMjIytqxZ21ATVGXRXejR4oFcQ3FZIPmkB1YPNhpkAuMG5j5Y/Fm
Zfo9nUtkyHmGcUPs38a0J5vfLi7AfAIpRXW3glHNjxk9u5shxmbE87ObysF7wGvj3lqcukCMgTQ2
DovfWdKpxPvgX2IPYh8Wc8wGbHyPLBuUK5w5SDLc4U7NsgxYQOosRJXTajzTTb9skkXnK+1HiMtg
xurWMQgfiYbYdPNAJgVXT5VOAwAM89p4nkRCTotlUJBTzL7Y1YKKcDQbtgClH8fH3mtIWycQvp28
83ctOgw2U07eL6YrzOxh77yFsfXBp7oq4HhzN5GRXpdQLR+lA7+w6kYsba1FneaSlE8iM3Xg6Rk/
ddrc6SFlaR+CdV4bL8RvhP4BC3Bd56DvCYLxkCj4l6wLBkRz3lRAPWGyKE5fvj1zu/NaLDy1WTEp
pfSV0fjm087XlBdaSAZKKUOPxVKXBek6iYbQCqnGmDyUFmz2O5Kxm8pOmSL9kdYoSOGPdap+58X7
ryfIT6AGMklv0HmFQynHbdk7mEAX6tmDXiqLu5PE+wmfEBZnklZ7yytX58xS8gcu8o0MGjXurnKT
P7xIngl50q8gCLEDK2fgp9RrYY9B+3R4n2GCkFiY++mB92/zPJHMnE9Ezm2iVPxlxmMwc2qgAfZU
xjhPqSXOPc7XI6JqcUzTnooQi5I+Nnj+jv1AxZpTYNW1ovQyYc+4e/60i+EKH5Rps/7Oze8lMg66
aWmxzKEsNmOOvhVb/vM80qugJkpH8rk+eTVdVJjAjM+IMl+Qj60Z8jS5C+TARnyV3RDXe9pFwYaM
kEJLV/YHhtD2XCxYvajGrB+9draObTKuFAfK4nxLEyOwfXY8aXphO+U/pb5xH22r2jlQcPHHGmi4
+WhNFAA12NzbsQMf09Oo6a241fmrpncN5D4F9pe+gLayRiK8r8rWcg6mdF6Kiwnz/EUh1VZnzALo
FbrtTrqoRmCmrRc+6J7H9pGFbpUHU5VBeojnYhj30l2Ixe7Y+5UdsZvCukzteng3unmZsumeWqbc
WY3+JlQ01dtZ47ZEH2Lyqxd6IIGeE4ptI5g7eKQijGwS9MBu4mZ4LBKfX+Bkyn9T79fnEJ0OWyPS
X+vlb4ZB8jCa0dFN7GAx6PRNS+A9IpI7sdGepghtMsfck5kZdgszh00UEgdGrWlFfvEW+l3lnI/X
zMmhvgkVNdu89gretuloWlvMCpRxz6P1zrFe/ccUsHzUXC6noF3U9ILWql+cBfp4Sgz7KFAkz7lh
vq+E7IB6iS6ITMt/xf7cE/WJR8zhdt+xojTrs2s23olhAuRFNqkAuzmCnUVJyxNEhTknk9yk5KGj
8Cp5K2WPhq3FeGEHPJ8hq7hYt7y6P2KzGH1WHRiYUu6pR6XH8CbEAlW6V9nnXOTu35oyobuz5PY7
za5sBZpCexsLNDRPkaY6aMuyKiIjEtKDXSAJ+AAOgE3WTvuW8gd/NHlV7wftBKgVtCUuBHX3/IgW
Y5mWhKA5xcPl7KowuSfA2G6jB8QMTQySFojIdNon80RgpRhltp2V7v55FVv5TjXIT5xUe8/lkl3x
3TWKZI4DcBOA3xvyaEcQdg3fQa549NbiaKZWNk12wKOwQifevDOJiRyTwlcP1ZL9gS4eBQtxYqJx
qjnHbvtQdMtrBarK0qyMgDJRT2Ms7X99hHroqwovtjtC+3YdxX6xyI2N6xYNSIhYDuu/6zUsk/yn
wAoS+M3Q4MNK/IUQq5HthzZ0jiZ8ZzybefWxuOnBSYonN05+M5dDgAA+aew+JZzAGoL3Vz02ay2G
VFSEJ0a6jWKYSekAdjeCBxqUHQIaAb+ueNe9m7ErA7+NDssB2+Jl2htc+0+mtrPboknbd6jPKDcs
iurQP3ZYyI4ZtwRFwm1+GWh7f6I2ueJLM6MCD43eJ34vL8g3XJ1VMRwq0szXCMDQfwlMAWDCQJ+Q
k32uH7lVPap59o9spS0cWITQl6lR+055/ykKvy+UADFyQFg/cORAaJUpHwKP8V5NzAg4WhdSYG71
WbNJ8KghXaif6bXcynYQx8qz3oQ/5RWZlrz5M2HPIb8LSSre54mynnGWP1PiYJ+7FZcQWt6DVxvy
AY8g20wWy/TUigxofRw+x2wpdxRbWmqHk76nCWSw/QAW5PzWDL34jlxMwJZHPmpIK/FYD4L5poHq
bB5Lv3V3sq2Kx8JPp51NsukO0FD6+5m/XW4629ZwsjE5XVhy1u+2VE271zoeXzKdWw9LGvJ1tZP0
SDIyPzMLsiFxLQLiwCvXvTrDLasj+p1HA0+C2+S9vo9K1n/7NnL+MMf05yyajUOtRXrx47530TsM
5wBkS/wg4sf/mbPA8I5Ins9deVNTfhsd/VixSCJK7xMZH/Mkvy/lkO3p81i7Vgg9bf3RtWHxGpRX
U1Z1Krjx8j9OCXaaJmm2ChRzVM1/SQIOyGo51hFieeERl2dLWCLnbJayBBI7invbTPwhPLO0t+ef
Iu2a/chtJd2aJl330lHhfpxKasRo8IDN4dNsyObzFDewQFGvqmWGZcRC+lhOIgqJdPS2cTI4zcmA
Vc1476zGmNBgRHhtmtIajmnP7+JlAVwEljNzuRk7AKcp7KE0U8Pa2NE9ikMlVGzcHWgyBwk88iC6
ENvuIjkXmhF+maSUDFVckwylNdgVPzFby0cACZR913wUv7Fa8tOQj8pgt8NxV5r0gwQjSbhHDxfZ
BVqVv+cbmD/NhfynSf0FoYCFHEswhqQK2s3I05aOhKdnV9OoDn4i/8+XhMnIjLCG79GQftM6QhDv
RT4eOmkcLVnkxPfKZ5u7BU54Ig0IOhQ2RHWM5wVUGCsBwRJEuIZ1sOuGD4Xk1AuodTK7dAahjtYT
KCoWm3sse4A0phKHt6vd6baQ10ULamSIgIvkhykRxdT2fEhZpVsdo4r1Ab5p219eZd/FbtC2qvvS
tVnkdDUUc7ILJ0ywWxJxPHSYIwb9DkwJs41TDeZV0aJ99tPM8F9oY3MDJRpwrCX4lIC+aOtXEAZ+
dp0o1JsJ69JOYyz4jDuYe5ssduxbE849zWuYvvepnyzhAYd72aIBFXrtHGRLn009+slkdX3ywgVw
sgOwmMjZZeMVu86Y0k8ZW9ne5hbhfnEfH4eToesx3TtmRxUpPC0cai6n9sWak+a5asFTQT8O1Rf8
e1U8xQiYzksnHfZKQB6q+FnzMqgCP/Tr8hHYtuTaR4/0UJ814c9pr2VqyFVEi69dQpVjPSap/cJe
k2iLbUZet4GEQgfhlntItE9CAsvINBRJI4xZFETXS34lJ2pTZl0aHjP+JGc9ImZQ8MumCgHjVDgq
Q/HAFYm9t9JQtBI6mb3a0USyc+5gG1UvU3uZXUvkLxPoFuPQJ2o0w43QTYUegkuLnqzlb1vQTndx
gBf9JaJq7fNSRssjvsu0Ddqwi+Y3RjUC/OjsSfnjOZ18Zugr1CF3vJBo44CA1BWyezByMxM0vWej
+0muuaof7VrI5cA6AHfLZhFog9s5hrVSbxCbBsiHGejP0AgJgyWWwxuvogWs3hqTk088fj1SNdct
k9kLw65Pu3lln4gqyr+Ok1Jrjo1N7nhF0PsapmJ4SFgk5tcIXC1OGoxhpyVtC+dBVOB4b3QllHcu
f5k8cgEaOXazidxwKMCMbuKYn32TeXCrIMcMsB9HXhczcgJvS98vcp5Wx6JmYFBVLXacOskn46FN
paJZF29zmw3NB4A7lfIbxB4PlkAf2jBl8d5QPhue6RAzxamI+2i6smifJX2/XLe2wPXjj6poK7Ub
w4EIi+aDvxaJdMYznrOygyRne0csYJ31TryXTlOH6tCDy2z8k9LQ8c4ypJE/yeQk11H2TKiSHWoA
vCU7w7DpH/NRlEdzDZNUJm1UG6NGYkfQcFdrP5CcdxS1jCLKUkXhV8XEOj67uI85w2iXtgvDocql
6sr1ulsMZJjcLkzG34nAc7UrZayaPQacqf/ODe1H3ykt5+PZtEYru+a9Gk7aRTGlSajN1yz62OJJ
NqLwXOM4Mu9Ys6c7gURggG2n6cd2iwWoPUU4MbefB8xLFva3hONishPsX4t0huRakoFLH8zCor8x
mq30bGMZr6HTxA5bMu7KOkdApMPhWJopRl/RRBkuGTu6R9qnmUDmLXn7ochpiezT+Wpg4u5ZOMvk
w1hKlHanpB35sbFDAwOsDUTLpe1b3dJp8T6GAe/wxpgojQ+R4N+bupa7cgrNu1fV5Ukmbv83snxX
wTexpMBcSS7s4i9QZpMEvi3Uu1mXA42uKB7oxWmVHBDFqOcbdWTGB8sm4MDBTtyAE4dml74N8Wzj
Z66+bDcabCaFVBP6m9jVn+rIHH8oiBo+lwxFMybylg9TADkcPbSN4N6stgsR1qewaywsXXm34Ag3
G7M6p2A5AKxm0YDYRtFLMbF2gSkNMoiovL1Yy7cYZD++0z4Rdft0qtLV5hEndHg0U+Klh3Y0nVvL
VXy52wIbXAbhSJUbcjeS3D+9PFQb6bp5ime6GPCRUdq3EYNB809ZIgIFml0tGizafn/pjH5wEDQj
5T2YUPlDwBKJ9afiMgNpEZ6dOMQ0a50bNO0Jj6llvAFVg0VAWcfgwXtdecrxthWsq7nGdRYQ2bOX
YdJvkJBSCrXzNMJWYIbVWm4tSjh4NsxgbAq8uqe+bV6zBr6CXA2+7/XQ2v6vJhw8PJI3reDJS03Y
xWC5iRXmQcydiZxZmSqXZ48u130V4prctgP0qmsyDpamU8Eu41PtMSEcB/b8AY7F/s1uE8BodVRx
eV2NNiflQGzAsQvghyIr9cP43wV0v2EqioBrPvkWq8tLLbDu3Xt3dRj2c2XBJW1ZbeLtownoYRC5
R+Y6IQFOWxZVU3QITIVlV6TvtI97OS+bkxarMdBcnTT7tPbjXxoyhPeAXOkWD9gtHVygvvAawsAC
5R0pMpWKMFc68upRsdmLvc3OUz3afhSzWWFdsbMXWKs7htRsvk49L9gns2pRvTAaNRdVjNU7+Y6J
Uak0uo/ctJogS4pafDK3FaeE6YTNs4xcoC+Ytbu3mmh5zOLFdndmy0byYEUhFC439k5p0Yb/FKh+
NPShvoDJDs+UNo9XlYgCUg4/gUOjcWe32Dt7Yh8p+z1IoRI7QcdFjGUXfwGKZ8c5vAClscdzdYz3
mOm7aefEEjAgHioH+5jtsIAlrRgHkSAofCkLP14bL/ph8S6uY8HgGgeyKz3fBcJvlRzyQwd9gCVR
qcw3r1zBzUCwkBatJSmCjC1lsfWbGVw+iUvucTmnyjbVjcppq2vtbczs/J4Myn/kP5O9Hs7dYbWZ
zvGjYrllbazB7uMDg3eHiZjSDfnY4tM9GR6LWYLmE55DkKd43aJGmqws7PndFo77bsVaPGdDxtp8
XBsJbl5rt/3NpOukvPVIMOFPwYaPk8NSnKfw6Ci2OnLFRHFEa6KlKVJJbiQ7nxhllPOa4Pt7NMbE
5pWDKeU1mgp1VaofjXRDeY2R32aTOw90qhgw/MS5X2+6wlCfTKbCeDZN1qSfJkTRA1an/H0gUDf+
YMqFfMb73I4/Vc94csDHXo/3Mp1j6l8mhZfHnet519aUgdB6qxwyOqp6tgHVziSrubvuXBp0+LVV
xCsuS5Fq/F8rs/VjMNo04FJc3/lOhPpKUs96pXuEBnKTS8MpYbuq2GnL6JPYVD/vcMj5PFr8ysNL
CEeSJGfdBGBABoqRRkNt7W4qHbZMlozdB6m5IJ3BMBZy2YBTmfFDNVGyAiRssv9vCBsRdm0bPX4O
fQKwZlz8c4XHH2thggzYZ402ni9G6GM4W/4J9H3Pip/HJDDnoYku9sR9epvhsy8e08aF/YCUxeyb
j40L7rC3WONZZgbno1JuZ+DwklKRqfMsMriqw5ML/dJ3A3oc3OnLB0/6YAh+e9YO5Xh8H8resMsd
zVfdJ6xsOsObmkHEJlPRXaK+UWcEgjjd4oRYxQLX4QvnpE5LIlHAnPQ2wnOs5CQdV/inMk1UtrUM
3hgbNFjsiLFyx4B413JFAl4+o06Y7WGYGxfppZ0pAxoWqqzIpo1bzHvOtQSYB+dPxmW6y+gNXQjw
hp3xjtszPHmqVRyGYKvse2WVzfSckPes0m0OnYicWNZEntyLXtTtcxHPI6sLSKiECCQWVL4EjQZD
YusTeqy+YsiyqEyeYYsYUl4V/Bd/h1VZQqhIq058NaDl3d3QMjVvU9gkM3YVkfg5CCpVjmfhrzuq
KrZk3ewq6CI+12g1ynnYpSPfSbZf9E7ntHDzOHD/2hMKjHbRNMjvlNT9zeNbeqSYW/UU+y3VdHcM
Ez24GUNA6D0JFIDCeeoQr28R5F3bn9qdnOHK5W2DpxZX9fjNkiiOf7yavuEbKemc4KlFO+DeQsgM
cWGmXdY/x87AMt3uvTI/wP4R8o5GDr1+VHZ5iJvQQBNowoJoHBV2tSYsf3RN0qVBWqXVBQNBHujG
VMdowna6Kyr0p2GSMKdUGauVORnxMS/tjSJiZulIjl0XYKyz90jpI54rNoENXJx0KF77ycuya2Z6
Y4XBfTH/+XEj/iHUQPStDNsX/OPAB78aHhi5W1pANtHUgwvfJG7BarnPnTeSnM6OyMQATqw0LiaB
Z4Y6tMHK2NW5J0qYcHkOCSQEuYCP53/OzmtJbuRa16+i0PVBHCAzASR2bJ2L8l3t2I5N8gbBITnw
3uPp94fZN+zqjqrgkSYkhcZkAchcucxvRO5/n8dm2PaodHQKObJgRrmzzQ1xrAJlLjxF5tsddLQX
JzVK57vZhPUtgPAZ0aWy2ANPwP2EMVIswf1M3Q6VsZFhf9HRt0EtUIW8j1h0WyQGa6qasml3dgVE
na6lHh7J4OLiBe02UAfcsr0Ld7AlqyntiVug6rWj17kCuzkVI7hyFP+DdYF7Jhjm0piSB4yjZ73v
O1K1q6ZVvn3QRWCVz+nCLKL1joTM97GfRjQBc5Sm4gU5XZbHGYky6OCuKTpqgjmIHkCF1+oBAa0B
PpjqNcW4Fxpo1WBoXQ7DEV3FsMadLyfteUY7jjpqI5xFCLPwDHtrO1HHrHXmdmwoa8o4/KRbTAhX
XQ+WMAFinRTw5kxGUFiFYEnZbEt3aH+pdJmDx7RnjrWr0bmhJMX2SrTVSxEF3j6yLVntAmGFGiCX
rZ6zsfGe2i5pn63aC3+NiCqY32zEGRapd239BHY4gDJP7P4TSXuIJEk4AkhI7GrgIg+R96n5pzRe
QePUaIPw2egm4ytNounRC2LlYzSh0bdFtg/lrxsfPbkHn2L9V2V6NIuIBc4zcti4IaXJ0E33KcLo
t6XX8vCIJkgcV1WfBVtVVkrghVrh/9Q5YVFvMwti6FpZ6XRtxIwXcSG1+ucxrMPvHggsawfGPcw+
6dKEUOJ7sLK29I6JauZIHhGAPn5GntKwj5PS3UjekyLMja6VXeRIfScYpDD5YFZndp53C9elLDF2
rTANyhxaZdcZENwUa1VsNmGdhMradvh2XIuSATQCbnhsM8vj3tsCB/THT5CCvC8wQdIXRtJDv62Z
Xl+5mYPGP4JAj7Ng9HKkJHWyY8Dk86/QrPvP2uz1LYwGY6KFoSe8sAUioV5gDe03XC2robyeK3pC
BSAq7qq7qGfyh1uwUfZfMbkBoAKIZ2ZkhsygD+XSMwGPIXM70yAjrKNwrgHEqMKorkfcc4s1g3lG
QWHXDMwFMarCztfWTo3aMPi88a63vP6+r1r3TkRF9uSgZejfG2OCP63w+xHX5NJtPWuTW2VD3ueX
XrEVqF6GSO1X0SHqSvtzqPCqu2JI7zbPDdkLpPNUhNbGw0PGpZQuUc9dwYMckJgxkOq3sBY8+LWK
/rJDq3qxVY3ATdybP9I49Y7AYKq/28hsb+JIq+syDYJ0L7wegyQPcgTtuiGLfmZTs8i2yjnoMdwx
nDvXZ7h114R+6FEbkhJfT7ZZixswz011kD1PDGILZSMvzCFpFaOOKtSQhSO/qb41riDZN8NnOGme
SdudghQR9xrW8a9Cc/nfZyqj18tUYi68n7ZqVHybDl1Mh0kg74WRAFcKQDtfjtwvFnf/Jsc+2Fp5
CI8d+n6O+lvKDtDU8OMpEcY4RsIQI9Nyxjh4JtO8cpwYTOwwlR4+51MfPNYQzbptN1kJUuJzKOU9
YBejA5JKyn8cscxgjSmGLONLPdz1XA8Pwp2ne+yDnfITfkPp1zwPaKkOXuCg+BCVEQS05dshUAtS
KYfJvGmgvxiPSiB4kR+sAOMQpN2n2isfDOUhg2zENsJ5q56YI4rFFjhGft4OPSQ9XN8uQKW6A1XC
isHpYKDeUdoj2l783qOP0in2DXbZZf2rwUQwlGu7LaGH0Y6KxuBArxm5aCHnZfKrMDm9MSuiDxBG
GnK0kabwc4CoXAm7vJjrDXN1OOC0Ukb3RWGJhiI40JH4RnmN20boBSI6U664srz6xmbk9Or4I1Ie
LRoRKZ2SIqDIzyZsUmM0HZCNGFUBxxkBeCpL205wC2mhY1qvWVa3yLZMfRiYt5SRLdC9FLYmQ3RZ
qASOBMQRoHJazQbdeJixzK3oDV2R7468vKZwDpmVw9QI6tHAEE/bV9Jxkwb5ELIS1GARPnGeFtpx
+Qup3GwfDHa5lxUl9y/XXjZJh0HHlesJJpN9GWU/xliKmOLemjc9VufuBh9vduPQVTRaww77tb/m
AQbrIS0oP+4iwy2LeyGMrtrVQMOCtdXnKr0ymtF0oF+r3L5NggTAJG58EE/w7DmM7H9kMeXgmL8U
kPx0D5ONsBlT2l87Q4CKbpSk1T2y1VzlflKOtwUTA9Nb1W1QOc8phEv1BHshS4MV4CdjC7QNGGGJ
khWAP294ZRKIFkPkmcDk6RgFYDlKQ9ympN4vFjlI9jDHefTk0LGldqNv/AOjDlI7rYL6wWrquNjg
raCvc871V+iOM5rJ8He3FGQ0i5hlWmOysik9RpTUi8y5joqAP4HKPdqCuC5ohDoboy7vGK9FaJ+G
s6ycz47lTgekCRRs2RyTQpp5ctW5MQq/eVJdNbJMjPuGGggIhyXt8b4gnjIRZaSQzZuxcQMH1Isn
nyOkAEFERV6eHiNm52sPYHJXboYsFvUtaNoo+5qHoGe/KcfpO0wMAb2vHb9ph3USmYb/KTQgCDFZ
V2QI8GEL4XwpkPRwjVWA/ph4hQTEkAxQl5dcAT4qb8WoELVh1mB/93CI86Ek4XyMyQ/RyNkbM82L
jCqH5v2tYfmJ/8sr6FuhVUZQRlb3W8kXdQ4cq7rFuSAzrepWNjghf+5tGuC7uBOlBQnTdN0t4yiY
c0E7zFtYCHgPu8yhkHtp1eze6AnlA+QpZvc2x2PFZQw00frwtin9HOY3CFs+0+8Kwa8xByUJ0VDy
YUJJiqgCEoSbdMdYAxm6IqDNziN23lWAOIrhN+TMJXPEFNs+eZ/OMl+XvgWkkYQxzPVLQ5eKSr3M
3PEn7XNgrFSeE6gF2o1lQhsSS6yx/yU9nnBtqYgehTd2zXOShrlaZ3SDvkzEYsahhhNmZGDT+NyQ
XH9K597gZIXVKzo66lCVVjffVHZPWRoh97pzkF0IXpRljjQzZitxflJjKMhrjLfEUxpW+nXGIiII
dkLMiHiMRH9kP1wrQRdL+fFzXhSBf9/B0d9hmYFgepPMT52F+t7i0dwH3YsaUyvcev2EdiqWZVXe
PnDtxACesywvXkUVcDxhwYRfCTH6SzMNLg2XdMaKFh9y9ckybM+EjFD1PR21dAYwkSn1MFEfmFct
1hjfCt3p6BWAEQpmo10nOEhrXz72hS/gCVUJJVE4qC8Co/ojPGQ4teSrdvDcotelHzAnpdri5Hjf
p37s9560ICmPZXZdWwvkniZp+koCOx1o/8Ki1NJpt5g1I5WIsH+LEhiwgek2s6f6FaJEND4lOh2m
elX0gr9y6ZDSdCS1/dEyy16Q+w6uV2jUoJzUlRDr8qx2tzMVM4SXgFpwPbeejH75CE7ejBNOjUcr
9gpmdUnrlHvRzSSgqPKV+zDqYoYydYW+iyBphUbL1Asf39FR63xo9B320KTcMECY7CZFpr8yci4f
OiV6FDYwKmv6La/fMG9yzx3qrxb6PsbLAEncWM8wvtYlQVpdWa5Vo/9VuEaPH4Psw58u+Wl6Vffo
RQj8MNwbmtl9fZAQlPsNInMZ2CivScp77ekBNhyVlmH/Tf/JhthtoLRQPqZgpout5brwEZHFRCEb
evHAeNU20uCTNFB3M6MRr4etMTeVfgziGkopOYy/ZsSJ8AfSXchWRXDmjC2/zy1vy8EswB9rIjN+
CqgTFj5l/cafbf1jZqSEVTOn4CVAdgOcRYLuMnwKA+NMskKRrps5G7wNNZGQf3k5BN412slMidH9
MSeSYbD5zJpQMEBcCCYg7QJGZE+yNbCpqJiCovvoMKYcRLa1kenqmCm51AGIcYE5EeGiUeuaLVQU
OrvBbpCQtHsETOVaMo17BiNvJruY7GSZkJuT/p4jOIusVSiqfMdQ2ofAihXscRyK/CVr65qBR9xN
AcjKRbaT6hZE3y4kQYXh2yGqgqRekH7riGDjvU48kVxbcRe1zc6cStd4LZHdcr+WnYcuYxtw7xxR
3QKdV1n8b5p4tE+fUThISYxJnu/F2JnJvFISGNcv03Ri3huBxUOQGF22+QCcv9UIsfCJv5QIYM+v
sAWcACWdOAu7pwLXwCdmt2OAhYIO/kZgu0seqkor5L1BKuxTg3dIVuyCd8LM0/a+4fdk4UEgo+n7
1OJvHKYBU1ZooXKlpwAMtmsGlBAMKBbdpCCIb8suKH6lvvZoAFg2/wndwNk5uqfXtIy/pyPwbrt+
raPR/8UITxffBy4KTCPBdZMeGX5dP+dIM6AcTw/w0bcrWgMJAkHcH0LP3xMjLCHFkdhB7MOTHM+a
kqBjd8BSb53RHA7pbJbXdTj47TNgn1E+LiIB9b4VLZIFm7KrJtxEOp84okIY80/YFWXhEyMmwZpm
AudUGrjV7DGrcH7hTEQhGus2ZLQUd7vK0+59pfrkSrhJta2s2PzLhdYHlx5kPnA0fG2qG2cW+FTR
FgOgNXMkd/AUTBMQVTTvrSKnCOo4G3qUBu0d5dNSoeGEoIZpzw+1AcxqozJ7+JIH2ejtE4wrJ7Sb
fA/PBBnTjVgjyZ5jRUjwQJ4BFX9fjPOXnCEYQFErn+MJGgR3+5qZlLOIX5JhrHph6/KZAZ2erwII
oAlFz6SRXCMuVofQ7mtGR1N5yzgyr6Hk2Ln80YVO+aKNzlII90yDPQO8Mfgb23zqPzl53d0A4nEP
OOYYcHcSAeAiH5AimDzXW1r+ORKvXt7Pr7ItI0SszHF4NeFD23SYoIeafcYWjniv6kCyFGBKmHtP
DJh4x5mhY4NA5tnQO/HlsuHkZrFVPAVemWG4R4gDKtkV5Nc+2ihHEKh0FwMUstMt6dYMDsNTpVwn
oHDzfdExBQ3AICv00cEXHjJntBPOfV/bX0FXFnFLtyGu6AvMM8BJeVDQDVghnsxQP4CAjW7nJksL
hA10b3zqZz1gaFZ5jnk/VlZrHollkAipwupvNd43nxLTKP3PbtkZ9iI5Ieqr0BdiV0HEOGKxO90p
NTGTNSLndqK0ar70DjPYNZ048ZMuSxG94MYwv1SGS9ZGLeiuC81rfcAdMXppmOKswcGW9k9mD3N5
xDvTu846fHXWaJ56zKFijIigEuNscI3kfvKJewFqEiWBNLaRW3lMr+MMXuOuydwZCssQcUTHY4Vk
HiLAis4vznd4ouIkbTmYOyCF6g3x2krJHgRAlx4G5SFpTceNNwHnk1Q3szv3KR6oLDdNNw9U93Iy
PpV6MuAZZ0tD+2YGTh7shximDjZKnt1/s5BdTJ6nZkwCJOjMhraEPXjQZCBa0U0O0Joad0aP16a5
ltgZZMaqUyVzmErjBYKYfSn8qX+EDBDM1d+uWXc9tMW+nKBRQotqR/qWBbi1fNr0VZi35hN6uTH+
377BaL95jiRSeZ9bXfTjLUAdowx+eiTbsb9jfsYBA/M9Apff6w68MQ5rGZTeO2q9GRsO5ZpekCJk
gRDEAT8RqA/2RPV5R09fz5uuEMW3qLaKfh8ro2KAZFVSdfuYi6yDrjdCEMrXbgaEUx4YF4Xh17BX
RKzDhHfoVO6sHHyc3f7973/93//33z/G/wp+FZ+KdMLK6F/IX30CBNI2//m3Zf37X4T15f+++vmf
f1OGoFJpuyi6kLV5Nh0u/vyP748RHm/81f9HJkHWwr4qv/tOW1UbKp9hn5qp9eoI6gnYfvC0Ic5j
yt2Y3kT1Umsm92PCXCsCnnT+17hvf4xwaXLjFeHB6XS8ZYL69scwvZucgXv/a2IB99hYqvS+WHBa
2q3osynbY6QCHbhKQlKKP1wZUr5tC9OVjkS1X6q3KwvFDMgIjeGVXDHZ19mELYsDOM51neAGcuQP
y0fg6vyalvf2cSWCc1Jbip45GnAu5u5vFwU2RSvJBe+NAcjQ3GrZOQhHtsrOVsxjGT2tBo4Nobls
bOuTLeCdIoRveym3s3RpC5VMUze4vhbmwaFNG9PEqjuSAgw2F3yigd11MsZl/zRYna+PQUZhc3P+
IU4+mTQ9iaSwtj0lFEgrT799BsELmu2gNx8n1+qBJ5XjN9Tz+m0jTKS6JEnNl0mI4Or8qss/9bdd
Ky1hWhis0MVko9iWWnb1b7u2mJsktH2neELqEROLMtfZTZ/ALIRGPLdr2sEu82UcZ69CjTvHhW1q
f7C6VK5itwr+yxRvV+/AytZNYxZPfjG0j0km7aegWWC66CNeWGrZ8acPKrUtJMA8x1Nq2UK/PWgj
pMFAQBVPTUtlmQP8WEMmqndd4o272jX1y/kXe/o5LaHYkOANtc2+FObJ57QR7KlG6A+PuE7CWwi9
ZcxCHwNhuSg/0PBnbuSQHp9f9f0LZVWbBr6yBEm4bb59SnocPCjDt8ciIUVfzYbzV9jQwWZqZsw/
/ngttimdMW1b6J6exhj2ZmXSYvMfGZ3LFxJFdEugo0VLNwo23fnFPnidSirL1cJSDFrdk52iIIE7
tK4XY6CFzo963fdpYeMgBSTgr1GsYyuZRta0Pb+u9X7fKBbWDl+ROOrJ5Yf9tm9sA/Co8FL/EfTV
sTRkne5qiRZvQK8Fi+0GifpomOvvmWO9qsWjZ500LT4DPooVNdHWgfgwUM956L98QrLk2fN6deEQ
f/AbHQpOutAOTUfTPPmNVVgGQ4N4xeOkcCZZhZlDWw6+tLrOG3wfo7SoXs+/ltOAy+52BXGKfcYr
IYS8fSsh1fKsQ0M9Cs42wED4Ay1NAfDRDgrOEhWpg3IMpvfQT9pdhEHu+vwP+GCjEy8tfgfdLcuR
Jxs96S1oIl3gPjrdKK5S1dBJKlMfMG7fXVjq9GYnRqoFEkScBdCGXIZ8+7BBPPqdzkrnEUE7b1PC
q90Bv6cmZJy/z+PyuiTzW8F/lRvL8lHZKArAAfWcHc4/8/tYbXuWZ/NjTJ7ctE9uuRYzF3D8o/1o
DJ5A73bU1lWZpl9g05PpF0ix9qk5beDIRhdWfv+5uZY0i2rNlc5rePsGvHmoPbtU6hHIBxNQwx7d
zUj/aafnxL5hKHWfgjXa+Z2zgEN0eX3+wd9/bJvriavRskgpQFu8XZ4bSsMZaKxHEZPJWvFQjIg+
hfNGRk3/1/m13p8lx3VNjOqU4Ngzanu7FobT+G402n80gTPuzMZbCrrQ3gORbte5Ocb78+tZ776q
C7ZSugQZGMkmUlJvF8xAXPTazJjyBYZVXmNuGMtDz8ST1nDk2/XOaQfzKsPmBhGpKcDmzp0deTVh
ajd/apCc/KsAbC9XuWrkjT0nw5fI5hZH0qiGeF6WYXznhbZ3f/5nn7wmxwHUzoFwHZP/lJZ3shf7
ZupQjbXyazHn8wHRsPpQGJm1YSKXPgaheekQvl9PmsLhu6Dd69G2PVnPBHeEJ3pSMaL0sKnNB9jr
KIn6iP0ztUBiXO/OP+A/Iey3hIEnBLRkahdJL00I8E6Cag9oogDFVF0zTG5fPGVke6VEvnZCc7yK
5Cy/GINKMIMbwYSUWZvsZ8bXG5MiZmsLMV642U+j0P/+Hpe0gV2JuKF3cgatFFGVTqCpBGgmz0KM
PWv5c4hLP/zbL5nDXdXhuAj9mGm8z0HNoDSMPOqTwqVIHyWWpy8XXtBJwfPPDwKHpKUkJjJaOTmV
zOssMJMtnyTI0n6NKjRIBYVZEzvUjs17PCRBEtOdRdEIu8ZJ7uzOMP9OSxGFmz5TjBvP/6IP9ojl
ep5na1PoZbu8PUmeaQxk/mMLIsBJd15sTU8ITE17mg/yl2nRNTq/3snJXV4Al4LlOQ5wZ2GKkz2Z
dHjgdPQ6ritko9EORsppuBWJw4S7kgDzD7qqnfGupr39jMVmX1/YomIJDSdblGSWq5/3b5GInSTv
TZdiG9OEzXU4ptNVi08d6qDm+NmL6jsyfoWWVni/mNf+zJaBDTWw5HKq6Jk7uKce8EtCYZzhzrhy
AUKhDGzpv4MelaXAGeKVHzrR0yRd9xDJFDhIRpsR3Oz38y/x9KNp6mY+GIqQijuG/urbj9YoBA0p
3dOrkp+O5Y1jo2DjRvfcge7awrPg8fx6J3eJo7WjPBt+tCmYiHvWybEORR26CIIbV1p7vQnTkw70
yLCxCiC8rdJs4ga/sC+Xf+Tvn0lrSlLubclzWqblnJxcB4ICDX/dHlVrlgeXtje+HxOiRa1q1o5d
jVsEF4sLm+PkyuY5tWtTDFiOsBc5x5PNiWXelIH5xJRAu5rxYQZFzb53UmYmh8os62mH6pdhXI2N
VbZM7QE3rOOO8c+Fh5fvf4hnojsiuFBtTepw8oFzE3xPDfHriL2POdwwbAvbxwxMecb17XTNF9VZ
Dtzejq7fRgYo9WSIrbXj9Oz2kd3ctExdzc+0d226JEgJm9HXQS6WOSB6kd28i0H6JY8Vshz+xmS4
5v1oFOqbWwvcPoEn7GrzsUS5NaSMrcDLoWqBkj3Y6DYkTSunCLfoaCgt86pBHwh3n0yNDE6nuDCW
QjQyo+PQZV2PiWMExH4NWcoInuWAOvNLDMA+/UR+jSbhOIxjJ1aYSKDNfX7PvjsjFOieLSV6NdR0
wlle8W81iACzhycCOCWnyZmQJv7grBgxIokj5vInjRV94aMtm+PtjmVBTojFH5ovtwSe3xZMGvjb
+JFlR3MY2wcEc8snjFGDC6u8u9I4YixDbS04FNy0J89VIuESAzrPjgA28HKmc3hVK4lbi+olls+l
uDIyhBYxAQ/hPuFZkpZZs3bDKbmQYJ5Gcn4IdaUNRsaiBeOpk6AwJhLRSywCjoGnhhdVpdEux5v6
mOPG16Myv+hARkV5pOStLryED46HoDXl0C5wKS5OX7WFOl9RRha+IdAL106eR/cZWkbbYdmFI8SO
KzA/LmaRmBCntGQ+nd9aH3xpihrJviKtV/KfK+a3Lx1mjZinDDRlkFvAXsGEZj+NKIv+fAcLgG0m
1yQ4XtM5yRX6oehc3Mj50jP0RORNR+dWan+yd0E8BK/A+XEAOP9kHxwavqiLViI5E+IxJ5srbsKx
DLMwPDYKWxzVN9cwCIHVd6DLbIEnxvnlPtrMaDBbJihw/mA7vz0ztZlMLSOx8Dg4KdfomNTEN5/g
MY7JDqkHrFLSEp2NKS5vAp8RwaRb696sqx/nf8i7rIDNTIucvpPrLG3g07SkVyMIgjrIjsioCvzV
R3fUR8g6Y/JFYVg6ryp8q+S3sQG5t6aCEtHGKegYr2ZtG8HPxB3N8t7vBJKryLXUs2OsGG/YclNb
XiDkqiCXjI9xNA/l3Qwsqb+vLBe6v2cidNSsM7/z5KHIVQ0KB1gtAp3nH/DdDc5lKmm1k3qSCkt1
UvqjFImJtKAbo0Gs/1oUY/dt3yPxCngIA8Dzi532f7hHeZv8YYMjprNyWniAbMh1xCWBcl4q812I
ttAPeJ5IZSd6cg4ENZeSFBPOeSfADlSLO1f/XGLJk97wt+ZPAkCMv3Z1E93imm2VO4x8xY+YHNa6
sAU/2PHUZPTdXU6YQxvwZAdOhQmxt4mO6GHOErA2frUqcJsXexa6uG2ZbPx9/u18EDcd3gqvhRJQ
itM9PzqxoN9uJMdh8voN3kI2sFg3OsaEsV0pRXPTyACvwzKIX86v/G4TYAou0VIlbHNBMXl5+6xN
auHMVEXsQwerWag8IshAf3bRdQbU+/b8Yh8ESRJ8m+ILmp+kvfp2MWnDCLDKCis9qcerFpLl2pqS
/49LiDjF+MhVwqGwOsnmB1we+gjW87GZE1qaoJwBkJqWgZEnwkqoKXS4Dk2A4fw0255/wI++I6mZ
6ZjEy6Vj/fYBZ8A5XquK+IijUEoPTxT7Ft3hTahZPmtgrsKRUutAzMP+/Mrvc2PmDkucZsNyP1gn
hxkguxw6L0mOrVaFex8a9IC2OKOETyIQTHZH7BrxtyhG/8+37pJLLfc9VT7knbePXJdKTrXhx8cS
j5dtMpTGagLSfjOOsfNrxIcOO4yggNhCw7W8cOe/27xLt5wOvcm0kK6aXD7Hb5cu+PEg0t0sjg5M
unXBX/UwCx89wNjMLpRX794vFQ4jSYtZIA/JEX27lA2wI6dJJI54OgtoeBg7ueDOV4HTjNsJ/T3m
vmb2p4GIl7qsyi0EyJ+89e2idQpmfzKle0wR8LimzELKCmOgVT630b5lAHLhfb6/e7kSKHQcTRPN
dLga3i4o3AwDnSSzufLgD0CPxEE8jv+uHLwIsDCZVnmU8fRljoJ7CN0DuqPYFSPCNX+4m5eryXLp
PTApYFudbCrlxInyA18dm7by9k0LvBNtinyjaleugOuazzkktQtP/+7wLotyTy3nhyW9k7cd+ehi
jqYvj2kTOyEI3m4GMTOQr688UvcjKodIUrt25h5q8Kt/mtmxOvNKMg1B+kMsfvvqlWnVRPfYRnaJ
afxr7eIggARIUdwBzEoQyggaCAd//poZAjnESCZ59Oferjkb+DhmQU8yh3UYrJQq3vpG4d1rHE/2
waL3Bio2iy/s6g9Orbdkkoy7lLD4uierWkw5hqBVx8nMpIkkVdOg7hT4dGStEDDt+WdctsqbEmx5
r2hCcoS4zLl+3q6WpW4XG0aujqokMrShm6+Z3Fu7KJy+SxQNj+eX++jhqANIF0k8uNBPdm4HnS1C
AUqiGjFl61ZEmOWZgFpyJAoulBwf7deltyoF6TKZ8kliXlnVMCumLMe0wyrClJ13MJDs3uVuLq9a
cO8vbWRZG9qXqCOef0rrw8fURCdqLgrO00FGjf4BIrKhd5Sor2caiPNcFmvkccZ6VcEt8bdeBBZt
i9+GicEuBr4Kq4jAmzz6X610EOr3oe2v+HtjhDLR2pvM3ZwjPPECxMIXFzABH20CFzEFohs9VsL4
203gt74f1BGM4FmDROxBgCKX4WaHPKakmcLEuPB+3iU6bLoFPsGGo2zy3JMaZgaJX1ZTgMJ41rY/
MXWs97BSs7vzX+Gjj6Ad09IOWEV2wsnWVq0eK9Os1bEtqvYJl6Xsum2ReIqaWV2Ije+XonthSZqU
pPAkOCcPhD2BbSBN4ZKg9ubaD1ux7SqF4HPUywuBcNm2bw/s0igxoR5ry3kPfEkCu6mhBLrg9zWY
qwAtZFdE7WdQ4v3OJwPfAqf3N5MsIcmYKLOcf6nvL3qWdxmQgz0CmvzPzv8tp5AoLiE8kXvHKdTz
TVqq26RE7ZYWm48dPdhDESIjcH7N9yeZNYEXuexRMmN9kjaiyIgp4LSIVtCqezTnES0zd5CYNLr5
nV3gtdwMPSzswvhxfuH3+3TJndg5y0RyARu9PReNHsqqAhJ0dOLMUbelalBJRzO5Sj6fX+ij/bNU
80tRRRvhFE/RG3ZfTZJ4ESISccS/u7yJnPClNnm151f6aPvwGtXSteUDntaZSdia0SQCfSzD2gDG
5rRYUkZ1fG0NA7pxSV71D0nqZl+Hzox/2dyND+d/wEfvdEkiaNA4giLg5Aagdi0NI5ucI/JR872P
RiBuRtT7fx5jqNdIDzUnhWnNKeKoj11luAgnHO0wjnvkTdtK7xPai38cZViH+xNMHk1nhiRv9wjt
21nPpYu7JVjTb66a82v4RDU1nPnz/Jv74BiQ7GpHgP5b/rVsot+OnqtCBYjas49jORlb37SyHT3u
cd33FQ7bANDIsbFethmVXvhmH61M6kfIcVzJx1v+/G8rM+dZMOLEHHjj2Vd0k+KNl7dQPbhP0a2N
3WyPtl+3AVh2afj0wcmgN8n4i4EkCIzTk1FEPaTSsHOPoZfDxTKYbk1tmmy6QUf78+/3/S1IuuXB
9CTYmDRUTu6LMDb6f8iXRwjEjLH8KRoOmaKpQp8YwRUDu8DzC34QS3kszYCIe5d/n75WA2WqsowJ
L1aAoHJvX3W2h8BJJLFRHIp646L9cX7Jj57RJchYbFV2kS3ffknqhqFCnE0evR6h7QAU7bUSEBhM
t1AIzSTehXDz0ecD50Cb0qEGBUPzdj1ksWdzkpU8SiWAGPCLUCKbcSUZ9J/HaqayFLuSjtT7tkbU
TmNVmr08zoXtvVp92G+0PRYXTvtHJwG9D5umECHFPZ2xicZCCRAJlmNZIaFceZnxGUOAfBP0BQh3
uxHNGjnGb5Hr/yFuk8BCH0K6WgP2U8D9TnI0NOwTXPpI1C3Av/kKLqzzuSm8V2EBtFYj5Ih6Kcv+
eLsI0kE0M5ciQTpLMP/94BetG5Z9Qg+UhtW+DZJgo7zCf+5QJtlUEDSjC5nhB/tTIIlI597jQwI+
ersgEgWwuAeKzL5tFCbXUX8lcuFf4U7EqN1uXs4/3zv0xfJWUXuloEQNGMjfyXkw43qyI6+TR5R9
2rUdxOjcgDfcRMMAN2EkN1j1kUR1o1cupUJf3xYL02dg9ou+Q9gMF174B9ezoMHAkIjLi+N58pVH
3BanwhnkEV/bhqm5xuB9BSYFnqqDOeShHrxy10BmOFTAsR61E6e786/kgxNLzbkgURDPAVW3fKHf
PrnyZ+1HXS3wwxn8fcQ0/ThWdbMNqyK48LAfxD9pgV5l5KgBvoiTqxMNQYlKaSeOcabNa5gmyKJ2
nfO5iOfo1+TG020re/NClP/gDYMcBwBARbBE3ZOg23q227ujrY65iZovsuJeN2MOgZDLKq2wlV31
6AreBS3aN2sE2t1rVw1hd+HJl3NzksRzn4LjsZmHcZZPPjP6kzHKfRRAE5aLX6Nm8B/mPhTzn58m
cDM27dZlTI/SzNtvWaQDMnyFJY+W7zJ36RA1LcpGQM+HlidzJr1/vnc8oi9IFb4moertetgUDzjI
Mv2qDSv7ORrKOWIib9wV8A8u3J0fbNNl0C+W6p5U8hQZioRfYNQqVUeTzu0axdcR98oWEeVAhAiY
n3+uD6ISyQcQnKUEAUG/fM7fzoSXxHMvS27NDLT6s9dT1a0gAWK1JDFywOvV0/6FJT94PjYnNRaH
kDvtdJtCi4m5zrQ4QuAyb+rCLmn2NUj4OWicnn+6D04ErUyb7vT/jh5OdkkT4ezmxz5eT9aC0bGR
3xhWAdbgG+hz8LxlP3415ODsBoQNKDEn+/H8D/ggDkCU0wzbOA1AME+C8BSlbh75JfzKcJgNOPJy
gb6hfIP2hhgtRIpA7iRr2Fm6unBCPmjpEm3hOYG8piiion37aSEyV01VhClpkO1OcAV91OZMBwum
GQNtHLwMjUhfFCZ3g7Dida/x89ZzqH+p1nW259/DB1GBUSolLlBnNvY/9JPftlkyGiZVtZlcz0Zi
/WJnZOsyje0/T+Z/X+W0k9ojR9QhkZ9c22bsb4Q3Krw/kIZudVZ8dm3vcY7K+thF+SUw90efmYvF
5SQx4YIL8vZVqxwgpwdz/XqAF6aupxoth2cvsK0nhpbpt3Y00QJ0rdQdLyRtH5ylZfhDu4RCHsGt
k3smbg3hoE4ZX6MDUR903oh9HFsYVwTRpfv7n0HSSWTX+p9MV7twhE4TmHbgz0nsLq7dOlU4qoBq
xbonyjJMLrqya8srLPw6fxfgFYm575iD9T5UFazjGf9oaEUXrvP3oQvcJNOfpWcvCJMn1zlJTzL7
U5Zdx+T9FT6h9RStTXK+h6m0h/uuzS9Rfd6/7QW6TbCErbHg2U/CCdSowDaNGF/acMz2eWpG28rO
mo0r1KVc5f2OkrZHe2YhY4Gj9k4+LD6tLVZD/8PZee24jUTr+okIMIdbZanDtPPYN4RnPGYmi8XM
pz9f9d7AsaiGiN5XNmDAJZJVq1b4A9y21K2bn7GRlMh5ckSR9SlbiOexWez0KUA68f5BfeMRFZCQ
Gxw8D/SZRdDoXdGlmMmGlxFVOslNKounLonLaiuyjJH9/dVuaw46NYyD2bsG7NrlahbEVbxHQNei
bus/5+ih7UPRYRiD0zcSulPXtVtTKLA67e7w3/uL3+4fxnmKkcDzenQXFrG5gt7hDZhQXpykoMOX
d9NGOqKHaO8GmzxK6pUU4jYGquqGST8tRm6DG3qjVaBhhzPPpQ1rmqhObh4HUCz7+091+wG5Wl0a
wyoPhMG0OBWDZ6Lji5H5ZSKpfqkaf37WIJJf8rYM1kqat9biWtNp29DqJrO/Dnte4uUCvNN0QWhI
ATsKtKiRAIesnK01Z99YisJJQeY5TGC9FvlXip19OyAqfpk6L/mJ4Vb+UqZavtPmOV3ZlG8vhaQe
k0Bwp8s4hy2H0FG86uFhVOMLsiLlyazsco+2+Br++Y0tCE9CQU5IYtXQ8/oF+k2PYV9QDJceya+j
L5HQLpIBzEeFSuA8tN3Ko71SIa5juMPYXAFyPIb2SD9eLwidWI8HN+wvmAoWOG76TnKe4jH8VNm1
812XoXGM4qlPN7KgdeJG3GM7UZjDycxxnCGUC/xocd69v2dvg51DwKFyAYxED27ZCSskBnFmiu0V
ggdIa5hTtPe6MLvECMqgxjEeEQh9J+OLpgMEQtDLNIpVOF8m9F1hD2WOOufFQsX3bw1E89exjpHP
RBLiYDQ41t1/xjd2lUoNABDA9XIJO4s3H4zo6xRJd2kQi76UiCKf6fHPJ89rjOP/YSkIMQAXqLWZ
0l0vlRjd2Me50V4Q68opt6PwbGmRfYgpzFbGa289FWHGVm0U1Vtc7CdsuDvUr9L2MvZJ8+JrRnAk
4TU+0+jwV17gG5vEoxFN44SayHOWQ88EpQ2h11570esR2XlNBqfBw1bVi9PhSdYTglVz9f6SmoYb
X4scGpQLFef1q4yCRvpeoctLNczATXZonoRA0XK8Gws8qmMUl3FBG+Mjo3sEsarAysNfqLOIZmXk
+0akIPfiXjYAJdKZWOQDXZfjdSwrMOCo/E4fWjwP4nMpaxTpKHI0hFA7O8y3795IvkVgUqAm1l1e
z14z0WiY7ebiWcV4nPDeOiQowZxsDfWk+0u99XzqFVOGBmSXweLawpprzDCPIjtXqjuhHvwq5yTc
g7ub0DHQ+sP95W4TD4epF7cjQykm6Es0rdn1lI2xIy8BJx9JfmjuE6YZJ1FWHzAZSk6N8utC46dZ
OZtvPidpAAUwTYQb4AWKheWk4dB7GRsn+Yy8R/734DrRDgkGpa0o5P7+g75RBdKhVqeGzBdIwPKK
SUkzRN2K/uLAwgKAlma4ledYim2noUVrppHYlERT4qMvWcwjBVMR/ZNJLfsxGllzvv9rbsMFZwlq
keq3glRbhot4QtUcTZqZvls9RDuc2ObnoM/q6ag3RrW2p24/sjq5qDgoeq3aW9eHt49lOtl5rV+M
usLPLM0Qg99hV2d9mRAS/xy46G5jPZVmO9llYgXxeBuuGAu8TrOJi9y3iwML1MiY0FfSL8xI6q3X
pOKHMcjkv6rUkJYJlF+w06b+z3e/YKDoJNS0VuBTLXGWKYKttjNgzRsZKMvZaev/VRZms/OjpljZ
yW98SxqcAJdoVZEBLiFEfuPUse3QnBqqzPpReuN0RjkFBUIdBb77T6Xe1XXWAl9dcbRs+uc6H/P6
Q0bckUpYf7pEIKYPjFUd9JtL55SD/jthfAswoNHAwKRiRGpClCtn6I0n9YC/8zm5C6gWFpeAjyZv
oZilF1Km6thQimwGzEk2SMutJWhvLAV6iGkIACloeMuhUqNrFrlnVl8EYPi9EUz5pwKPJGxQZbIS
At/YoDSFmAvSnKJkWM7LJO0f7KFHngp5VOD9o9ZcwLwXWNgjFf2tEBzkB8lxqd59lTFvRVrBoL6E
3O6rd/BHLwh8bDLFMQ6QFh4hwJcib/JIrr153rUI5v0rAjnk7yTbgnUGL+NaNim9IlIt1mwxJtSx
xS4vRTCI4jjXelAc6jhD2rFwO5xQKrq+K8HurRcMPksNXZW+wxLDSV9Q9JC6i8uc4Zka1s7PBM3o
jd/BBzRd8avUgjUIxO3twmOiJgH8Qd2ky0maMSoLoiAsLrK2mid3bsShHc0CElZdHAetWdMQWK4H
3Fh19RSriqaev8xKjA5NXXf07fNk5FWERL2FlSUmt3HUPaetnnflRo2o9JUdtIwHallGC2psrgSD
ljWuXlVlDF/aOmN21fQnMaFWuy0s6aKI3aEdW0YGRLjC8XcxA/z94I/D/n5EurlW2fyIPdKAAmtC
SFiigmWNFe9cROYZA6GWZm49lsNn6YBfOgRzUusvI7ad7iHUgjA8CLRD8M/KRRY9DYIe+z5GoT5Z
ycVvGnT8Jho2loLPwoWCLnl9sOLIjQCxiumci9rZVFEkH0Ymq1sH2gxQihi3GxiuWx9fKXp4WXQU
+Ky9t6RVP4KrVqVwMJXAqFz/CIMbXktgk5wHYDp7z2dBHMXHi+e1/+o4Gq+kqMs7Xi1HY53SQ/Hp
SVOvl4vtCZOjwuzPsTuM8iUrghx2UjxhB35o2Capt0HBNsO9Geu3ZGLkiTXCynZUj/Tn9cRvADZG
a4JDroP8W1xPyNYnOGnY/RmfPPO3O0/511zG+bNs4n7lcZc9JJaiAcnOA+VAg3PJSZ2x+9ObwelQ
yis9HCfqZu9SgK1cDbfHmlYL80OVRxDAljljUDglk/ihP/e9mJ5kDq0XvQqsafJR3/hI3G3un6Y3
PqLSXuGSVaU4fc/rjxik8DNLY+7OFl9v+NxnFfl4V1jTWGB5WLj5BYqbGWKTiHvxJspbW1+ZHCxj
NSN5siVSGYjNgOH0xTZyReYhPR41ZzZZilFBapdTfoBeB5kkqz3kr0ot6fChLCyMvNeUlW4IZ2p5
Hp0rivYMiY56QX9ciV0Z9B7O7PMZN67IDE69pLDPNj4mUPkBTW3pP/jM/vQvpY1eHu10vxXBsJWz
3vvfO+xWjOdh9n3rmLtmon3XUNkTB6tHA32v6cgXHBsIZpHcRiPtgn/jUKb5i9GlHgYdlSJC/fAD
7Jg/NviXI6aZxEhxvvcLgyrhmjCYz3BMlimUnQQJeN+I2VdSfy7jDj/oFmebRsthU/R9+dB5Znuw
jERbyVJvD4wFHlfB8YgQqoq/frOZhXP16E7hWddBkqbUXtvYnYqv7348VmEybFPUsXsW309iHVyZ
dheeMa4z003UdEowyu4HuoadI/yj7wIO33tjZtpgSYvo03vXB1ACf4M0A9wsHijXTxl7VTlCsQrO
sxfCDSVSyU3XM3Oa4yz8iUdgtMuivAsQ7HLbNX76bbRA1oZyhtYdVELSyevFkeUTyNvMwXnsDUyC
dKd4TGu/eOkNVB9rn1XvP+wb69GIQZRP8X5gL6h//+OwBCjd9nE6eucmqzE2riyrx/FUQi5rhEYB
0ET1Svb4xs2KaA4JB2WIwjQsLzXXDUnA69I7R3OrqCBYns8V5Yc+MSP36tBCwrKOKwYZgGmShOR5
SmCrDkZcPGVNkJcrx+mtVwC2nAY1p1NpK12/ApmjB8CQnleAD8VFi8bPSIbX+7DXs6dCaMlKtvPG
ckxIXIhjAFsV5eB6uaFMvRYLKOccjSmyOC3EkCqa3L0RGeNm0pku3P/Ct/kdQDeaFpTvpuouLu6D
0eZdYk0TXboKP4PNLEw8SaHBGz/dKiwf695xMfqa7P4LMvBYEwV4lpSn+7/h9kbgNmB9CIuoXNwE
jsJlkBxaDfis0ahOXYNle5bEOU4NNEnKCJnDnHD3znEuPVTGuag/8qcqN1U0+2NrFwy5aBIM0QVJ
vWBXMDM9BpVXHiD2r6lb3CYtLKXKE1WfMANbfFNLp++McUx0wVFcMw8oUUbV3tHhae77vAneC3bl
yehbqgIexRE1x7l+MkNkAkMjE4NmT2vOGF5qm7Jws+94G681Jt46rYCCaC/R72LHOovTIUILE1Gj
w7fNceaDleHiWbr4lQkDDXE5DPY2HZFHRVMOU3OYSNjwBvHh/vZ54/Vy41BWUyAoGOziecNci3TR
B8G57brqMAzOB3+a08cQBMr7YwEZA8kLgZ+3u2z5JHngzA4yNuee93H0i1IXG2lhkLAt+1xu86hI
3ik6SdRBt4dLle4vRTzV5vXHTGYbgf5BQzttNMwnEA8OzHyjPsEoa1d0Jd74mKqBR5uJGbg6jIt9
akZDYUSYKZxn0dAnqOtG/y8UtfG322f4o9Twpi/21I4YPU+d/jTbWvoNO0B7JSTdhsBXChmbGGgW
5Y0KWX+cTFHNrQVtuT6PQvNp1LboZskse/IrKc8GFf7x/v55VXm9LiqgrJGyUEgxKqbKvl6wanE6
xMdEnAPsa5AscfNCqy4Ik3vu5xlPCh7YCgtUypU2zbEN7Fr7OOKKUj86g57Vv8Nam5yLm0ya+3HA
IRUDG9kU1k8v7dwIe57BipOtHXZJcR7NSXSHwBhKVJoTiZnRJjVNzDxxH8TddzMyztWTzRRFgfUt
DjwcfI6GrJv44NhZD14fLoX5Xcc27l80tvBZ9NEK9/b5kEbZi19WRbdJQllq+/uv6DZCI2PMruCq
gHBBenn9hkqrMnkR/P6kEeExGOePTEzHE4OR4tBM4Hn1MRxXco/bY02qrjT86HmqKdRiTU2zcbt2
M7RccXPcJRIPZ710XDyuaEK+9/GAS5FWQbyg0mP4vXi8dCrKWCvy81hP5lcbC4to12Z+M25Dz+zG
o+hHMMqzJJ6urHxbjjHTh7DDpJKzDX71euUiiAopcc44uygAjXDWIx30iRbh4kIzJDv4doJ5ZN1j
4DoT41Yi5+1npQKEqkBjh8YZXdDr1WF91ZJrazw7fWEhzw2XkE7CuO/p7DyVuT9/KBUR+/7LfuO7
BowkmKzRfIUxurgyOqDSzNwxo/bMMa5PfQlt8KSbVYxCdvP+uxCJNc9CfVNNvZl3XT9hEmEBMRlN
f9Zr3dm7DabhJDjBZk6ttT7Vzct8BYWZaAN4lAUMu66X8lBunsYqbs8CrCV2mnm9x+xveB4j3biU
aZ5hqZqtYUpvXqbCntD7YboFSoyx/mJR6kp7qJLm3IYR2ve0w5xnr54CgX6aiL7c/3JqO1zFSRSW
yMhBKwEo5fMtnjCZUnw3cWc5d80Q7EfmW8/FIIJNhETZfoK5uJsyske/K5VTd22v3L6395MqvBSS
QrXscQ9Y3E9ZAiwKz6P6XFkQ1pHFD452OeSoTs8y/gtV43w7MXey+QW4iu8wJK5NvEXeDW4nOQf/
Rzef+QE7ealZkwUVNsq+Ic/FbKFC0XYO9ge4gW9yJG0/33/nN5ehWkuph1hMhum5LaJg55hobKLE
e3YmCyRriXNmuilblEwPRBTnYMd1aKyc0LfWBFNOpsNQDfHpZViwUdiQblif68YR8UkURjx+caWG
q3VFW+ijB23+vYMf9U5tRpVEIjUqXqqmhl4+alnn1DT2uuo/Fw7V1p0j98vUofFx/5XeNpRZi+SC
jUxuRea9eKciTULXKTp51vjCacd0VpR5tM1l29Cy1cLJOJEQBMXeFyL4QqIunH2cJWbzUcPFNEw3
jVVX7UosfuOlk1gCuQL1rrqsix+FqkjbYm1dnFPM3b4BSex/UN/H2gbYXn+kLxU17//MNLEpNJUu
kTrX17FDlLPjaZVVnLu8qBum06OR7GIc2uYfoZ3ZX60W68iVHNNUZ/Q6hsB2of0IacJiSy+LEz0b
rMShTXaeAXYU3mbm4CRi6+BaOCFiotpkZpyLKb5YFn5FH1y3TIdDjUub8zzVJmI2rTMN1b8GTjvW
VjhGG726LaY4/HQuXZAgifSg2w9xEKA5hw/Y4GxigW3ZZ90bR3mqZ1e0x/s76o1vpwRxySF8F9DR
ckIRV1bjlWOdg8qtklOpOeYp0+S4N4XzRfhxujJ9UKXp4h3SLqZkVVrfFJSLOCiKojJEkjZnnfne
JRvb5qH0prU+4qsk6mIZ6H2AJ7jSuKmXvXYZByhszfVwxnql985UuCVSLDoWI4fa9xhyhxpYfnc3
ajglfK7RSzUuEbkactJWXmbfsxm7kRecoofwK+2ZIP4rtfGAm3ZOUFrmHkPBCL+/jExZ+baOAmM2
zDPdszOMxHT4oD7K8FOdW3snycL2CMo+0U5QRum4lbKsYQICOTBPibB7AzNo4TmbbM4n7wOytjoK
OWEezD/aCqdanDCx9vqn1Aw93hehaYvnODCSZJ8j2DFskwZnoF3u1/P4NbdtJF8S0+x/40FRTM9z
abTdQz7FmoVMrRXPBvl5XJbaRQY1ckMbw0RWI9uA63CCZyQPQ59+5IQV0f1NdnvVM/ggV1TayxCm
l4AOsCz8BoqAc4uY7nhqhDni1B3FSb6FMtP8d3+1m8QUkDCQA3Jh1OHYBovEAgZ5NAUMrc+jm3t1
vENT3K5f8Kv3vGM5jUn2X1tHaWfsfIzLvH0yYrDy8f5PeOOBgWVD+ISpTGdhGZ+0QebAkaea3sJY
frOgVHyTGM9gfYq9yv9hKXWSmPjA5FjeeEFZeJOblPLcIgttfJshTAzftYwM9feITpf94f5yt6ki
rxZuIi3FV33BRQ976OpUAARwz1jCNU+FxBEOhus5N2T3hPFqvgE96KxE3jfWVI1jynriLmSuRdCw
UzCqOFNhDSunstuZXWvKravZxZc+arQt4jTdpzjA+ub+o958REUdA/ugKDlYxyyLedIal8Gx5wJk
K+0nD9PrS8K0GlPLdu1ev4nCr0uhIwixVnHzFltWpnHYIKDhnppYq3/aTTDLPV6b2YuJGMq5sOZ+
5US+uSBBXwm904xfwiStKm7o02vuybXnf0LUrp8GLLt2hj//Kkw9+XL/Td6mv0gIEvBhhPANgQKo
a+GPvgjuNDMek559qnQt+2B0jv7d7kgm9mlWujHyyWWFWXI6tOHZ1LzW2OgholE7/GfN/f2fclMI
WIx3aLUBD4WEw1V+/Ut0P2wiv/HM09DjtvufNsVT4+0L3x/S9lGMThopPbJcf55TQC5btwb0d0gz
qxi+3f8ht7sroGhGVUPNujx4P9c/JOgaBpgJnqvD3ESbyIr1o+k05bEHS3N+91KUj8q5h+2sg469
Xgr/W7zsBXaguN76FW2bOLfcT6aM3PEbaZoffL6/3k0ARkVJSf+A0GT+wh67Xi9lZjyNutYd3dQd
9k3hxv9MLY5StH7kMbYFdG2/jR5sWyS7+yvfjkg5QvgJALVAScS4GXnk5exLJG7aY+w1mLchKvIx
wfL3QbNCsecViR0cVxR+DK8F6Gx4SCZW82PT6MnZ7Src5Gz0QwEmFDv06RDzKkR1zlF2pjALaixP
+8754IghOusDTod5KM1n20i9lYB3czrVU2BvBQEctjuj0OsXmABXiWxMD4+8J/chruv6nFd6uk2x
gThga7amGnsD+CcBAhOCqCq1ONCEZagjGXDLQaSAumw7FgfU3GNG6FbY5chNznNtRp9GlEa7i/TC
LPqrA2mfkykA53n0senQPwdj7GtHzDVptW00xJTstcruNRO9yun4jYQPpBQos4AaL2Kkhkaw046d
PDZ4NFyMZjI3UsZy09RJtY0HLfnHLUxrr8+D9TRWIUUmOg+7tk7xtxVpejQ63d8ZdoQjVRynH7Dh
tg+N49S7Zq6yM2r+2SMehFiBopX8JWiFeQhk4mxzguNZxI27cTBXPQAZ0U6YBk8rO/cmLqmn4/r2
wSwhuLaUIUPoDwGhSpPHIvLKHfSq/PHVNbwS0tyFWdc+jWhG7fS2ax8ZhsXvDRFqedpNiO+oAfzy
AsqkgSzxGDfHopqAnNaJf4xlPW9711qro26jA+BSpgIWKQulwJJwasDxG4Vrpee60APZ74ws9cLD
4MgxPVhzFVbPvumm1o8wisv55yxp/+krL/smoYCFxOmymP2QyIDRWpwvJxv0XJb8hCwfH+Koara4
hzZPzlDUl8bloGvtPJ/ux6Y3F+WBIXWpgL8UFx8QcJW+G2XnQJptn2xli9I4yuJu5Z10PEbmfzPT
LNJsW2a2bNaUxm+uG4SA2F1qPALql1zx+pGnQQqzMvTwpA1ogXWOB76797I9faZs5e3eLkUnkRke
TRyXgLKUCIkpZtykmIJT1bj5iRai+QEFDW87Y8e7cpvfBEouGRrfFHqqv08v+vqpogkXZN0Lg9OY
JdFBLxCJ83vTfYAP8FVmZvbe8Q7L0WtmhkZypOah18tlY4XZEj68pxyi/F5HTX2bI6Z20mKssjSB
QPH9LWMtXiUzdBAFZLyv4wvqk0W2TR9TD21r0B5tYCIF6NCqHh4LDGeyQ9z1fk37sPAQ5KWdFsmN
9HRR/o3n76AfM1wi3Qd/sHXUZfEnQWgWxqJ+II/u5u+CovQ3JSVWrensgFmeKV/Tve1m7nR0gAbM
zQ7jqexxHDLdPRijyOJNgPJ/vQ3bcZxwvZrDUXsOYC+/oEpid6d0gq+4RYibiYcdgmw4ealwxt0s
6jA6Jm3oFZTghTFba0iPRUCBYQu+Q1keKOSOKvevv0rvYD1P5yd61HMrPEopv/at4362wtHbenbn
7tLeA88z9Wt9r8WJZmEKTPI3aKlkGra9WNigin3tKyNVFiGkoRs/4dho+zprzbMR28NJiXkc7m+J
N9ZEkJMYbamNj3jL9cNimJwIZ/brxzHy3VOUoFdQdsJ/kKk9ITIeZTvgd2s049es+I+7FwlwhFZZ
UgE2Ea9cFvBRz/XuSGd+oIFj6/u+92cTW542r5ihGVP8q5Lh8HedaRamylWT21sfPfKPERbHCDik
8Oy3de02zWZCL/TZrutSHsIi9rynSET+V2eWZvStSgstb4nEgPmQ985jC5vyIp5q7Nx4FWITRNgr
P6OT1aa7fmo9/7NeG365q/WqFR8sX8zGVzlUffHoYRuW0VIJp6zaljkY6gJR3KBjJyrB+Ah5QIlr
BcYOA6jTj3T20OvY6rUrgOh4IhjrnRE1pdx1+A09NA3ctQP3SPatF8jUbZibD2dk6Gd9n3Bt/jVC
pfuVYW73XwBB0d80WGK/L9LxBZjNvMq4MXIj1C2urCqIh2BG0vqhCAyJzpjxc5rC5NmGnXOaktRa
yUBvthnLkRSSDKBEREm6WE6CgwtHII0IRjrpQxP2NsNZfMFD2laHuXN+lUH0Tq6lekTgGBwlMO+A
BpbKfAHzoGaEa/sgOjl9dMRc/d2anXxwLea1gRLru3+UboIrGoDKKAGcOP4tVGPXR8lBeDSJSA2f
69iZjgirpY/zHFdHQM/z8Z1Lcd8TKDA3xBRHsWGul5qzsC4hB4ePNfX2J12O0wb7ovZ7Po5rhI1X
faI/zypwFr4aaiKvAj+A7a7Xygq/NigtmwdiZUUNZtltcXHMQfthaaktNkA8wcEPqRV8BF81dFsN
MZ7gKPFk/ehj/KvYe/ignFqfTjYMKEQ/6qkzvrVTa6zhshf3t4orSmWJ4K3wkCQn1791jioa23Vv
PdSVPX0voeb8S2JhfZzM8qeWSrHSK1OP/ueroX8ElYRE14HkRm94ETzLrHGLobTnB+A4/cOAT/HT
0Lr1Soi+fShVpnBqlJclTCB1tv5odlSdwKcyE8MD0IoMa4ZJT54N4bQvYzJhBs6VsrKR31yQxIQh
Mc0j7qPrBdOpBx0ym/2DPcwTCiLCCLZ95jtHBHOjQykrd03f9zY88CYhzVGIESKAulyvOE7lXGkl
ubMX17q+FRZK50loJcV2LNrpLz3CdKifgmzlzd6cWGyOVQJNUFJj6mVU0gyk6qGoGQ+NM/c7LXPd
DSXV73YO1lSh31iJcYg6qozgIcktDlEL7TIr8659cEKkjzZTDwnHsakRN4Yby5Xo8AqVWOxLFf0Y
V/IRGYkvXqcOwcpt86h9CFMt3HUm9/tWk6DT/u4sr5UbE4/LduMPU/y9b+2+2rRBZweIspqhtVGZ
gvE5YhDWn+qu7eud3TkZph2m9o17MKj2Ret0lzlosS1zjSRCUE1Kw370sE5nZMVAIN17Rd/9Y5eu
nm2R4Kk+IIBqZgfdniaBEnInmZh4zbh2Hm/fMix+ahJ8GQH0w/C53kZw+EbHqKX+4ODddiwQEt30
Xtg/M7sYVlLp2zNCMKNDjn4Pmg0IwlwvJZvecCa6/w+V1/8ua4r9cOAGU+T6dOMIvfr3nRGfYh6E
CBpGSneG0Ha9Xgisb3DjAU3J3LR/j3gP7fvWrMfD5EXTmtTronmg9g4XmLINBYBJkFtEHG+ywkRW
gf3goPS8E6WNagDH/sGpIg8N/n5KD3h7SrDGZj4fLRGviZbcvl1aFkycX1U3uOTUh/4j5BVMpasJ
094HO/LHi+w6W2yDzJx/+a50/rJLmYQr3/N263BvMFgBLIpyIXyI6xWDrEhz7N3dh7Du5n2MGc45
6gZ/H43JvBJ1boMdflXI25rk3Z6Ocu/1UpHT+3ZkUE1ZYWbsdTRDT509cisKZC90zHB++BqWtPf3
z6s/3p8xQV3j9FEhBXI4SB/UK//jlaayCiM/CMUDGXOegmD0hmLbo/M876WlzeIRxTfvbxhioQ76
N6zno9Aj094i9V1Uu2SyRbaRc+Vbz2k8eAehw8bf0M7zzENal4l+zENT9vv7v3q5D9SPhlqGXSlY
CAX/vP7RZoECgTvBKEvID9MPZZf5xq6BPvaPiGMhXoZocN45O1GWrjQE4fdRlCv8+SKIzP7o9L07
1Q9J1uf/kPP4xU6TrXgK0rRrDkHYTz/e+5TcQQqAQS8dNscSTOTBgc2nMWweZF9XT2Yz6yea4PJb
GukdAo7WmnzGssDlCYF9ELOQygXJv1SM5nv2ZlXgtxmBc4+owI2k3UW+VYTnSuKEtXFRCP3izkLb
DmY3f3v30wIwRIUAlUZaHksxGN8p6U4NRv2QD6Nr73tbOP426EQQP41Dpe/T3OGHvHtNxXAC9sao
hl7KIqAp0+si9BysxKa8+pqMZo0md+vrG8doig+JrzUf7y+4DCfckWoGo1qwJMQ3ZXVju1yLpjY9
KErsKWf6fpABUMoub9ZqgdszQiEAHIpIQs/gBtcnwsBs0AoZHwZhWPvatqttNQX6MSqjf2e6kiuV
3FtPRgrDaoDsFO33+kgqfMdgwU1/KBG9jLcSSny3G2K7/eGI5L2Cm7iiq3RDAbHVhA0nzuvV+mBK
bB/g9TEf52HvmcW3AWbZrkdS7zHrO3tljPmq3vZnlGQ9OE0kOMxNFe1mkTn5pAsDkNP6WBlDDI2Y
qqZ4bjs/aDegr3JoVGYijqPAUXITlaX1CkOLEoDNrfu7i3W011GhAKc1NGP14huZ/63WZGNuQkRP
P+lNoJXbstBG5s2wGv0tdtH5PkqR9wQnrXX7qIQvToNJlvF2itDU28aeKL7c35zL6/31IVWnXIEn
YP8tIhwpHZ6tfS2PQ6fJ56hJY+DLen1gAFYyE8J2Z3Tp7BqlnR+9IJxWrtrr5VGTUbqQKGbTWmMA
Q2C//qalkbemz/zpMI1udgrNwrxM2pDuLXot7W7QNIEGW1KCrXDE9yjT11TCF6C3//kBgEYgaxDq
oT8utrDn1EGUgfc7WA12qqUJWTk1Zv1jDOJ3hw3y/DSavvNXaxb9WRpNtK9Bee5SVxMrl/J1IP6f
H4L5Dn0wRaHj11y/iaKOOy2YfR2r8BAMAA0rpCMjhHO7uukuIUTpl7rzogOsDvt4fw+o//r/b3RC
hWpukn4onq3SUFu8gxn3bYAWsXnMPDf6nIVz+NiQv6986utg8boKg0AuN/r2NH+W3cU8qWa9s2fr
6NsU5RhVGh+NyZS7IA3X+hTXYfB/l2IAT1LOnJhS6/pdhgCpKi+2rWPideZfidZyeUlj/B5Go3+Y
53Atobp5NDr2FBqoXTFcQ2Nr8QJ9rW8DSQPqmJQ9BBgdugv+o9phoGWwvf+tFlGJZ0Plk8uS9ICv
BcN+cWKciFscg0DzKJ22fZm7LtwZmu9vYJgaR71Nf2VFLM7Ux+MXfA/nTeTE/pPuJ9lnt8Roieyu
ObIPAUZYlb+bSLcuk4vduemlyXMSF9rH2c1ALg2oOEvYhcc+8gvYz8pbEhmDfel29Yf7z7QYEf/v
MyllDAKRKooXz2Q4zUSPuTOPNTqpn7idUyQCvPlkZZak+wx4WrfL/mT2UtvG+eyd8tKVzGA1ufet
CS0DH1HV+7/pZgvxmhV4kYmWqgGWr1kXsWH1jJeOvpU5fyG8/KGdmukkSxRdq2r+fX+15eFXH5X8
gEuNjigvYXH4K3cemZxa1hE2TvA5C9AvYw/QqNYb/Shm29jUkMa+p4LQ+O6VmTuRACJERw94WSZn
MfkZfBLrKDial9gAK5NacbjxPDF90q1Ee4ib2TyHWrM2gLp9ZrgONEKgOBLvmHZcH1LLCSU90ik6
5bSJd0bb9QcrxcGvsnMKS19W+zwvsOvtrDVN5ttvS27N4yoVbYeiYvG2e+GUEmBbdpoDaE2i8qp9
5VjxU+aTn6HJtUYTWqzHJE3ZJqi8hTKC6LdYLx9txGYiATHIEtDmD0OmkZMVFHZ+gN7xOKNySme1
P93/tLfL0tCCuMa9zqaCBHj9gqWXIKrsSuNUhJaG+SNGXXim/7LrYTwkc7QG+1pc5Tyl6nT7fFQH
virdwuvl4Dh0kY2i9AkXMrlrAq/bZ1VvfbPKJP7haEF7ykbf3fGm9U3B115J6xfb6XV5pOL8//Ep
5y/Xy7t4Q3UTGg2nnPv80gFS3LSJNhxrkf6VFK2+z5PsO+xF63D/LV9X8HR7aBKAbSEz5QYgOi/W
jUo9CZrINk55HSbffFwht3Y2RC9InpnH2SK7Y+pbrOSmby5KaxTMlXL5WUYnM0EIzw8K8zRKxzpo
heujxEDAtJsY8j2F3K5ujTWD0Tc+MIozHBfqU0gQNxpYQH3dubDNUwyq7IgrYbhJDaM+WilyFC5l
1TYIu+YUVpWzg5hj/r7/om+3M411w6I0hhKGQtXikhiQejWT2XNOaD+P+7xziq3pDenRj510M+vx
+6wC1YflR0IbJPGne3iDXp8S08qGOnNPKZOLrVv5/nMMhgOWZ43e5Mq1/tbDIV7ErY5XoCrEr3cv
shelNvede8rYwyfsnOWzOSjQ5GAPXwsOzkrKtyAc/M/TweyDW0HkpeG9OK11NY9IoSTeaYZUsKlT
a34Uw1B8MqtQ9YQN6yhjtzyauY2xG1jJ48QduEmpWY990c6PaWj2H5sUU3VqhOrFEmXx0npQRIRh
xFugQAUoFJ2UaAijoXhfKqk+DZUZJRl/gs1Y4htprvZWFaY4NxtD8eJ0hbO1DPR4a9mtyd3chhXC
tjIv0dE6IEs3rz/M3IdG2Xi9e6orPz0FJoQYAxTKy9C4IA9gxG6rPPEPSY1Y4/39vkgqXx8SDhtX
FEBH5VB7vbLbcEPGPgAejFOcv+eAH7CprRrNndIwPt9f643tZ/+51uJsCcRacRtvvZMXGTiFe7DU
J69zLy4Ugq20e+90f72FNQzbTzHTgYKBDON80aq4frhkFp0bMnk/cTV1HzXRv5RGl+3MJm4/DzKI
f9VB+mB2wjn3iIZsUGYbDyQqin+q1bv7P+bmRYM3BwNO3s5tiSLB4ux5PYbQOpzq0+hp7hZhZ+cC
TfMpDhrr03tXIslVyrHAsPGjWyrwgjyzvf/H3Zktt42lef5VMvIebuwHmOiqiAFAUqREWZZ33yBk
Wca+73ijeY5+sf5Bzq40IbU4upiLnqoIRzpk8RA427f8F4nolvAceQMpnqXNUAp1HyWq+coDhcYZ
Q0Ct4OXS+lk/VGe1c1HltrJXzSq7zNvwTrLKH1E6ZrdKJk+b1z3Y0qYjhF1IiFRLn2gr4O9TiSDV
dDhHpu7WjR1f2TlmjWmfnTMSW199DEWSwJW3gMDoEq7u276eaixmWBiR3ExOObXmsiZmN2t9ZRNO
2vc608WZBGW9PR7HJBNazAMhhMmrFWJMMR1JvTH2Ifr7W7UpFA9P0dyNzDratDNVtpdf5/rQWcZb
mEzURAAAcVie7o4mReI/JyvZAyevvE4pNVcewQ56E2XS+15CjV4eM3uGm9ezVV8efPnw36oBaB0s
gzM2WGeugHWLWfZz0fWjYYChrOSvWlnKXufXuGK9PMxz80jVgaQDch//Wx05RVYanW0Nxh6jNmlr
TtNHTYK5EwtkqdFUCY5VIKozt95z80jfg2IPKlBPqTMmyrdlm0TmPtas4BLx+P5dbNoJR/hUuGo2
yN9ffsb1ybK8yt/GW9ch9LxUzYRK0r4Yi49yPfRXqBROD30krHNoh+eGIs3g4ZYTjGVzumSoKUG0
qwd4LBWVqrQtsmvBReUtZIwzp9hzbxGqOjgx0IqLgsvpULE85L4FBGBv+X0SO74ZWG4VpQlxA+JW
Tm/m+Zlw97mH466HbEehahFHOx0xCxpdS+XQ3GMGUe84aKRjp/rGPgGX+uqh0HNa+i4Wh7RCVnw6
1DRpnRHXodgrUfYjTbXpWo6xzir9cjzzGp8+FD2BJa6gEUe69Mhr+a0J1/WD1RSiE3u6B+FbaPIa
ViXDIsxYvQ5SQY4LcZbeDpjCpdJJxn36UEkXF5MfaGKvqd3BTBe3ZGtoAahZgNUEtHwtNOePL6/9
p6uEvg4USWgwC45j7bczdTOmhNbs79ugVh0TOutBrpWF/N/oO8Cbr5NZe3zGRYSGAhzkBgzPVvdC
5vfj2BAhHLhLTW/K6+BG6Il2piz0qJpzejraS++I0JnuKSWb1TCaEqTGpI8BToF2thNp2rjNnPa3
kTRNzhBn/XVZ0TIQsR/eVnoUu4SoQ+iiXh5tYv5wmqZXLyDidPQu1V6cOVUfsXpPvh+xI/1K1Hie
GMTo/YgyV6pI+9jsA6cBIPAD+6f+qu6GT2mB8JGUmtoWUrXmaW0pXCPL7Z1h5I03+aF66IexvcjH
RL9Q40ZbZGVuqnEGEVqlAeL6lubSm6y/GLgVupjocXCniOhJkhlsTCM2fyTxYB4Ry0o2pa4PR0kf
xD4fs/GiLxvbM2pA1EMsgjP35TNbiWY9QOSlosS2XW3awswaAvVO2oMUHQ9piFjiFOfGoSVLPPOC
nx9qQbnTFKD1tbqai6RudKOYpL3BBX0N/xy5abA8h6DP6zNDPbkhzQX1QJOSjgDAcHu11FKE3hI0
UKKD6JvQi2JJ3dthIzsibKS9ZkHj03X0o17etk+ej0EBJdFsY8DFauj0qIAXyDGijfEB5bFmF3VG
s9OsqN/lenzuNn5uKEqei1YwTT1K2qdDCQm+S2j68UFqC4xoRnM8DurYumOT5Weo4U8OI57q96FW
t2OX9sZkjFaMqpnVOXWo5Jsp1EKP9/89CGhgvvwSVzhJDqNlPGtBXHGNEC+uFqQ9QZcVFXqAfVcY
bi4VhRckYblRxxmLH5EHV4MBysPIhdhOktYB+pdmcMPIJ6ixkr+10dr5MAV9iQ4MiUlRpsFrQ1q+
ocD6DtgJq4tJOH35vshLJdZQX+H4z97GnfF5VJXga8qYW1tPi9fpF/56I3QrgEfSVGWBaafjYfAS
DEjhJxis9Pk2zuf6Os47NEpyITnoF1SSM6hh5c6Ebrkz6k18aeIEdyYAXJFFH78G5BxAWlBVwPut
UX6qVcl53sjJwdZmhBslGX3csRxn/XpWkwjTpbS278ymj1oqPtl836g+DRYb7n312jNrgRk+CoFT
/YZislqSwOnReS2t5NDJ4A3nAHkryPvZ1mB3nxlqXbhjNdJoJoyA0kH2uUZZ1G3RxwU2fIcySdXr
IEuFYwA734SKGI6jX5muhRvCTWiG8qUf4PP18m54ZvM9krEMYHiPFtenUz8iKFi0SIgdcqUft1Yj
h4cilptNORXTe4Om5pnxnp1kCkRcCSDNFxX71YDD7M9l1qeH3hw1FngygF2Z28oZbDOkHW+HhjvD
AQjcOe1UtxiRzWFTnrM/fO61g4NeehyEQMY6JPfL2u7RIkwPYhTj+xEQ2DbANe2gp90nfjJ81iQ7
dc2piVyzxZjnzPXxzPG6RJVgF0iYyXeWafktvmznKpj8ck4Pepf6FI0a67oxy+gAeOKcMd/TGWYJ
k/lTKQVFSx3ldKiyh7jfj3Z2kKpwcopBDJSHbekOrc4Pahcl59San5SPFvw5IGtwiQRjcDZXpxdk
M1Czit0cxkJYrhwjstggIgxlKSwcKc8RUMlgAcqdnW56Tet2SNNY72g/Gp9Fr5/ryT5ZcIQe1CNZ
cotMHsDl1auu8tZMJ2kcLxKRtrZTARG5SGmquyy1Em2QObuOeA/7qez1r7T5q10USfev22WUQpc6
JZoQvA74SurpHFh1bBRDAWGs0+wRTHifOoYowkukOMbLUVTnyuPr6ITSOJcHFQIuD9KydaCAkTHB
Vm4oB1vPDU8H/e5pat05+BKpaHGoqZsEuXnm/F5Cnt+iWyAqi+QjIFCiLy6StRySXvltAfBdurKm
QjvkowhvpFbukfjvaMu2vXExFph0ZHl+rkD/7MiLDsbCE0bpb3Vcj2NAeWiCLackhnwoAtva4RDY
7PsC6egamUSnlZWQxAbnvpcndlWP4ZkRZKKARxVvOUHXxe4YPZGwp5tzbMBFeUmv+Nt4qF/Zo1xG
YVOBAyQdJU1cy7objWhaO5+z4zgq3UUot5oTtGN4rBt5dhNllvYvP9XqdHocj3qFRnq4AGDXwW0G
3mcIjCk7ppaIPdOog4t6bLEBn9Vz7d5nhkKNjJoIXD6AeGuMEfzzqM9SKzuS5TJPZeEL4WQDeqV2
FVvnEsQlaj1dovbJaKt9CEB6lpoMz0oaIZpwoxoObDeYKW384j2BvHbDDV19KPXaPiIopjk4OStn
4s/Veby83KWuwOXCwQSuaXU8Dhi2JGkosmNR61ngZQhWufA0tfe1pl/qUoYc5suzuT6Qf424ADmo
zS7ljFWuMrU8sph4x0YwT5eJMR3xmbJ/5p1UHTr8895ZClFuGdufW1v4shsYVDoQws35cuU57uQK
38zJtDw/KTr5IHonXBGnZ2EXNk2D5XF+TGZDovNbp6bbV40O/zoB0NbGzEamBjt1EJkr+WkbOAoU
0yOQ4mZjhDri0hpVwqC0zE9dgcikQBxA8/xsUjZnXtxzy0WhzsSuYzMwaadftR0U2uaSnB/7HgPL
BCItyv+B6Qpfl68iiUilBR/3rbIa/WNTxNomsHqrPzN9q7P88X0tKSaq7EvJS14FTOkSLVuxmR/x
y5pBRAxGT/PcLHdG1SeOH7eSI9Tklf3kX6PC4haLlBap0mqV+lImeitjloJEE9cAV7/ko1oAcpnm
TQ+S1C308KGoZOvjXPfzmX363KHAVfmvwVdX9uBXI+oSTX4saeRdtwj4eVDzzEOkll9fnuLnNiPh
l8rmgCCGZMnpDFul5IdFOeXHqfLzbwCSk41IuoEaEBe1k5EJbV8e8OlVhQgASDt6Wkh8POlW1GZc
dhR+8mMdVeXbOsTmzI/MbjdM7Q065RFiptb4oWemz5zpzy0jsC709GSSKzo0p08qa8PUyLGdHyWs
ZXaRXEWeMUCSVTIRXsoCpfw5ABXy8tM+OygAZIEwI73sNXkVBWR6IFNQHMOom9/HpiivtAAfQlFn
xtbXg/pdVJrntJHXsNHHtUt+scgkAg7j3jx91CKV/SAZS5ZPmOp3Ezr8F9xc06ap4ua2UYyfuKqa
11Yjfa6gsB8x7qgpIpvaOfb0c0+PrgcEBQKjpQd3+j38UYmRcanyY5baylafzO6HHNp0poc0+jba
hn81dd1wZp4fJ3J1xy0lKaCcFIlQIl5NNKAEK5kmyvxqjXw7furS+6oz4PVb8fhRm2S5dYNKnu8y
PTW2AI/CnYjsiSkpir3vF+WWZm94xcSdq/M88zrQqqb8y0VPJrIOxEuTxmpnZuGRXg4CS501ecKo
tY2oUUWcFMvfTVM67F65ApdLhnCU7QZS5Enz05fKIEtw4Dk2fRhgdAWk2pG7ApMGgoHsuh865GOM
2jwzC0+elWEJu/kD5BEx/2oSykCXDAjh4TFtFeVnioP0HrhKckjz4Uu0HGraOJ2LRVdjAkOA/Ev1
hMVGawWpitPlVo5Nog1plb8tsXaJdrVvDVbqgKotjMKlnSfaG9lvu3Rrq+1kvq5kxeBLbReFEXBP
MHXXbuvxHGYUrET3tqjm4pI87hMVLthLY6M4aJuMZy7F1bkNFJLkkiYQuI+FC6atypNd2ZtGoRst
TOZ2V3fwIwcjQe4dg5sLsIvazcuryObV/banGA4oPkDMhYdDoG+vbsO6EHpua4N+K2OX5o4qGUwW
IwJgotBGoDiNm0GucVwP0/wqKQbp/cvDry6Nv4ZnSZHJL9fUajWBIYDLrUX6baPN8cbux34vZbUM
HHKyvXhUPxiDZbpQuGvv5YGXD3763H8PvHpurQm0NgxK/daKk8JrkL56F6uq9eHlUdYL99fbhRPD
RkG8cV1+DDB50Kuy0W9jO5G+1D1URolMcztZIrgoqtS+zGqtP/NoT1cQU4ruERUKxI9A2Z7ultpu
kkAOZv12bothi12c6ZktiGYs0Awns/1zmI/1rfQ4iY+63uhosFPXGjJpJKLcnE39turLzs0Vs3Jx
P0OGXismD7pQsDXjOt6miHp8KFC0ddVQrt9V6LacKcGtoqvlizw6M2hElIttwjLpv9WeksaalCSK
jdvQDPKN0VXRQW3gcc9FcU6h5ZmXjHEW/BVYT0DH1+JWZpBWoMEG43bsu5tK9MpBCwzjW9onIKXE
WJ0j+z6zkmj8UEYlawXxusYt5Gpj+3PdGbcTrOqLPOvsn1wAkjcgzLHx9cnGBlA/x514ZndqSNBA
f1w83jj7Tt8npnVanKideYt9HoBSO2739thBOCpa/Tj78CmSorjV5XE65+e4vuuXqaRaTxi5FJUW
tN3p0P6A9VeXK8ZtOUGBTc2KFq6OproPYnI7+TLGlUkQbQyB3RCt8m5bgAFyQqRp3/ptbG7CvJQv
mqA+B1w/nQdwI1z0hF4LZJ0Mj8Tk9HspcRKG1GrMHwtRwr6k2Jmql34k15Xt+ZoG4LfP27j/lHVF
YLxOrP9xcIaFFQ3uCZrJGr4WDhrVVdzLfoyliLYJLgwHXmLoJaY4R38+vRd+DUWfAvIpnooCzNzp
c+oxEYuljdaPCZjaLhVKvR3UdLqwzQ7pBUnA7LcTWf5o4QDmxPiWvurWpSTK4MDVlmIb2BIYUqfj
G6kydpS344dihDByYaOuKN80Vdibn5MqVAbfkVANmM8cnauCwjIsxUWU6ajacusjIn06rBpV+dTq
lfowN5kEQ84OzWSDEJVZ7UVal33jASCSu/cadEPrBhioHF9PTRY2jq76QN4RkPA3rU8GfSbsOj1v
+EaLrzEq3ZS76fChD3X6xYi4gOyZkfwAShJ6jZ4kyjb287b3jCarvlh52Z+j4J+eptSx4b5DHqWa
v+Cun4AlLQn1vl4Y4U/KHQ1O2ePwETfC0VGyLPzxmnvyr6GWQGSxvCGYXR3cYdux4XCy/wlZL9Ku
YrsD6wa9yUo/KGosbqY+xIKQvSaMMzO+fq+sdED0kCQo0CHCsdYZoLaN15Q9xoGT9KK7jKxc202o
+mtOJEzpAsmB/JzS+5P3CqwXLSDqHlg/crKuprL3cYPK7BDbWEnQZpeC1nDLgFO9k4tg9/KLPT3B
ebGI0SxHN7UOun5sqtNlI3GGCamt6sCJDdO/KPKMvn5aDM5UKtHbYRb6WyTTEicUc3bx8tBPHhOI
7VKWY9EuShjroeu5p06ILiRO47o1XQf25G8ycpa3akUT8JVjLfB8GyIX7CmQOOvGdxNJHaCW3Ocx
Oz/+htxhaTqgxbqrbG7s5kyI/uTJ0D2iWgoxinIff67OxkSJKZrPyRDSMAZmCMooyZwmTm3bGbik
zoz2ZArJfujt4DrF0YTC5Go0edaDOVBTM3TkQJcHRkMt1KmN0Nfpf6RGsoB5YSXYxlQctUm3vrz8
bldtJtYQb/aXcgPVQnq6q805ULlNtV7zQ4cuiCojJqzFk1cOmZUeitHG16sughjTbrm2foQWIv9O
0tryl7Zt2td5fvFdFp/fRdufFuPihLz6LiHR8izsQYROJ7Ro16lpe9kWZc+UixxHovmcFMOTt093
kWoWxm0QtzgfVhtI7btgpDAJWSEf2uaWTmq3RVxKcvQ09fdhUnTvAlMbPIMg5MwGWoca6Bsvxjzs
Xh6b+uhyRf8WzWJrImor6xl61OLs65SVt5gvax+LXKZ7LNRpnyA3f+bAeJQB+jsxotNEzEW0h4wo
5VFwe6sbsPcjLqFCk0NHJ4Zv3ssVPHKvHrMpd/m7/kEzw7G4GNNR/Wq2WfROy9QuvzNTpb9q0GMc
HKNIpo+GnEeKM4psKq+iONe/ANozjopoxpu6CyGtR4ExSLsGwuX4jdNwuGplKMduS/BW3wg1SLpf
ycG/3Y//K3gobn49Q/PPf+fv9xQ26ygI29Vf/3mM7uuiKX62/7782r/+2ekv/fNt/1C3Xf3wx/Gu
bP7YdvmPuzYq8vXvnHwEI/31Tby79u7kL5u8jdrpXfeAxNtD06Xt43B85+Vf/t/+8I+Hx0/5MJUP
//jzvujydvm0gK/1518/2v/4x59sUOojXC3kJXCIEGRg0fzb7+P99Y+v7zI+539/nx6is7//cNe0
//hzgaQOD4//Jd5gBMfqXOhQAkIFeyYv6jb8x5+K/IZmNJUhsNzcbsgz/PlHU3TLj+w3tN2ojED+
wUCH4ob65399r5O5+3su/8i77KaI8rbhg0/v7cd+PwIiHPpUjTkX19jcMTBQSSjbb1M+luZG78kQ
arepA1mbnTER2HTphZmX+7DxfVwBp/qgVYqeRm6SlbV12yRGkPqOVvdpWX9jyaBN4wxRUgsM/YS8
MNnkUBf3j2/3VUvwbfmQv2/rh4eW1fU/YEkthMr/fgXd/sf/KbvvaVR1D3/8KLIoj+7vovzh9zW1
fMCvJSSZ1hvu6eU8g7IBFc+iKfFrTUlCfUO0T1ID8BAG3GP74L8Wlf1mUf9blLyJJRCEYi38tagU
8YYbFswgC+4xK1Zes6jA/3Gk/n344VRAYA0fjtY35Shyn1XTpJRSNZ60dNgYLRHVZdzV8rQtWnOc
twlumh/URMTDxtKbIdjNfhP320a0lNi7pkovG0UuVE+TkqA4NEY68Q9tud91ytgWboTK6d3cqYHm
zWmh/Sgzv8y8BOXazClLvfuYx/i+uGLwacWpbSDFTlHBt9zr41SYXspV8DHKlSJFzCyvJ5c2Tjs5
UW7pidOIuMpcTGekBg3Gxkpwi8tQ4K/7we4cuxN+7EaIqQY7WnlCcrMp0a4TtTU+KWbclq6CnUhE
WD9KiKnMjSg3PpJiD3ZnCKc0pHz8UMuRyC4SKgWjVwIv7xGYzDoaPH1Toutmh/J3HH78H3Eepp2j
h62qe706tO+bIE3NY640pe0mctEdByBI3SFu6VoQgzZW62TcLRmH8KyKbTMMcegAvJ8yLhs8MbYt
KuLZNedgO0Du7YL3WTxIOHzJabdTxNjbjpZ39Q1tpWDwhnaO75QxT3JHmPw2HDIsujbUFwrF1Uxf
Ut1BjnJqB2Pbhd/CNpffSr4pl040WyhmZzr37fUwdfqwa6Kh/txkRt+MzuJy02+kyKrsi6oskw+q
DVbZxWY8u9KisB8dPxqzoy96+W5AoO6tSAzxPckDvXF8A4qyOxbdQOYU4BfgTN0Uv011u/1UVnZi
ubCzQeHlI6UYL/Ql7TtXYjA5zRjPHwMwgIMzCH+UHcWsu2hbYRFMs1aapcidikbt0b9Ry3kbaJUh
3sUCl2in6eceqUSpqLQD6veh6g3J4PduAVwrcyoUh/DOwkiGernhH0sDGTdPL2vxYKUgt64Blam3
bU+EcBXrvWpelAhAJXCPFhE/e/STzLOyMQ22KZCG7LKgZo4tkVTXldurkzp4Enuj9RpE0fHxaoMp
grFbtZGr9JWtb+UKSi8ytHi3emWipf5Oqiz9qJtZTAOnbWbmTSJT3I1cABlljqnAmx3jIDpcoeic
xhfDvZINY++YHDk6SKcw7K/y1q6+xjQAKi/sFgNMu0Wfiw5ybRmulPTzvtObRnU7c5A55U0NmyLk
P/3I7cac6g2upsV7HxAfvNRcCiioBRg7OeScKlbzhuRbG8UE3+0YYyJ9bpsaTF8DoeBTjcvd4EWZ
MD5Z6FR/tvsh850iUcGDKUFm6Gwtv97AehUOxZTqHthpHiDsI6OtlcfRVLEH+u8iT/ob0FyA9ace
ZyMHXajsZ41Slg2KQo0jJyABej+02cOEaHC3G815Gt2Zkpfi9LaFHUCk6B6HaJ25aToaiZuEQXPf
9rLVukM6W1clSZiNxkvFthFhNH4Iu8S41jUfbcIptyuFai3eIAJjk9idg0mgxl2UwT5LeVq0EloV
J0MwCZlXlAshMoulsvBUo7ZhgyttUroZBzV5LSgT3QHPS95pd3MzbYoxFcda7pXSlRDBMllGttlj
1BuNlGeRMNUu1cCQPQT05fsM9OtdXuvmvDFwDksdS8cHypnMuVN2YyTij3oMsNBVwYG9N1iE5bU5
hNjMy4HRfZbNWWtAEZEau7WKa4ebEtGWXtSzdJ1BD2OVDxwQF4+YAsUzgiD4HvihfpTbxBjooama
xNmZ2JkboEIE1biQimCrI5hZbK1OS+IzMffTW+fRQmZJz9GaAhtwGuibWoA0v9EOG/CjysZXccRU
6uxsbWtJFE8vN9STqKSSvUJXAct2Ooxay2HXjPWwGW1WhMMagncqt2yGrpvjYxjLFLzU2P82oKx4
qcy51Xl6O5fb3wKEv0K530O35WlOvwaqH4C+KOty11PbO/0aIZjIoTK1agPSWTlYXdx/NfDp+FhF
uf4r3jqJ+H8fasmQTodClwEEPpB4DBRpqp0Olee+rTRpVG7SArtft9dHo9kkysAs44ZhKVc1LRjb
CzMVf4RO5v9uExeRvHl92Pf/e+ZBufa3ZbBkNieZxvEOW8z24fe48PE3fgWGuvFmcTYDwrEE81Ay
iPB+xYX8BOoriTe5g0oRcpFv+isslBT1DUwoON2IOsEkoOnzr7hw+dlCP1561TSk6IQZrwkMT5ON
ZeClAIKsNoEr9lLrIqGE+jSqDKPlFJqNMS5R6lVnhsnWSLR76OTnKmen58EyHHzDBdMMYRQ221rS
RB9RQfI7rFzbxlfdZDJLooio/pUP/7ebY1XX+WsYUCQIGkBhIwg63R1hKs0V6vQcNpVtbkRfQWLz
5dHVeKzLCQvrnd80OYL1tUq9abD662LUzzV6Hkf5e4/++haoSlPQIdwGPL/ao/VYyZjjDrZDXlZ8
RwE1eDcnuzn2458Fkh4/mg6hdqlIm0NmqqhgKGG/jZGCrTc5itQ3pkjUb3gYK1yyVCJ2qHqR3QO8
fNfh1PmhMwZusqJNrqJGqgJHLlIFETCyVFc0iWNRVra23Vjr+6DvR43Ao0AFNZT9ZBPLWe5WWtze
419rhBszEow/mM22CNTuGwZfw7e5nm50u/SvzTLFrBT7ra1tZcMHIalUSyTEVDOwZrML4wGhwv9n
p8r/sJQTMOBLZ8nhrjytejz++18nCZvzzSIVs9yhv04Qfkj6CEidBHJpwvODvw4QzhaMtaitLg1O
NCGWbPSvvFKV33DUsOfpJpJ70g16zfFBjntyESGzhdwT9RLw2/KyoR+Ro7+V8vKp6bupT/Ibzhf1
0pIoNsSJrzs0dMZtMSqzK8Y2J7YaPlr2cE2s50+7+qseFV5qmPtoKK46mRpb5ciieyjHjgtsCT/N
Q5JF2+2cztejln9rWn4xemer/sUwicGDEJm68yhlXtlkoxfIho+7C8VTfFhJkYz4TkdSEJkLKdoQ
EGXOAmRwMMQwFnZpRMc3xA7GhZyTfpmncPbyWP0RTCRnvlWbjhW8begDRnFx3861vM0wxXRmTQSb
oHyvylTzulDv3Zbw0LMH9bNVTPe6mukXdiLCaykNU8LLPv3cxDko6QYAeFy3u+QmvqEFdtHawdWc
XQV67VmJvLfnyz4JbiXi2J0YwDrltZJ6cjJKwPuCL5WszE5bckZnxNehI4aDhnSkup902yU8jReS
l+1Yk37fJXm5zULicrkZxs2oUdk08tzx/U0Q7IdckjxJxAbloMIZB6SjKom46D623bh3qUtrnEJU
ZJ1ohGFSocpwgZ6k1jmi1X6WZEFvg7mzPBI5/YtUS3f05X03E4m+0RtZIauY452tZT9iwMJOE/jq
pq21wpn0GWSwjGeu7vc1kXEpbf25uO+70YKnVdibCpPZQ4MFqzfSDndqHaEeoML0BRCDAnrWDJsB
RwbPVmrVJTOvPrRpHb/t8AbcIbszeonUh1dRX+MZ1iZfAgq7npDS730qU7GPMT5pez901T7utjT3
0y+Q8RXql0p2XTQs266swDdMPurpeeyR0E1X2jDiNOgX36n5KG43ia9YN9MrDKzCReJS3cRaPrqC
ZHurpsZ7Ji9y8wa2dKv3cJQrc7yg8fduwiXQTUt8yyu9kF1Yk2RiiQh2Y4LjsyYnWz2jhuLHquIE
Xa575FnNYR4i/0ZuOcCbcNIvc2L6ryAyxKbN59GrkKtp3dqwZw+T3OiuMwOxmfplkXcJGuZVbjpy
inyOlsvxpgum4hDDCtw3GShOtSdFISvVHJSeA7eDQ3iF46nl+GM9OqG6VAxKjGybISmdAutcRwpE
v4mQoTZQoq/6n74d9ceMzkDktLNQN+TfxUZp6N9YYhsp2y05I2a1yex7qjqGbyUmckP9EXKoJNGM
jKzQTeYi9lRboi6CqLuDhmbjpMLM3Qajma2OytlF6qN/1ep08JQ6qb6koVI5NhxxJPzaZqfSs75U
iPk3ZmyhUh1NnepRyMU5vKiTLe9BdkDuQFbCaNqNjZTRo7Tbh6rauLIUjc6Iv8ymDQptP9p17kp9
qbgTKs1ohGo6LdM48ETQf6QIW7pRr30yJbpirWJPB93iFKtH2vWtStZWKJASRPRT6PgKtYAT3cHg
caRuepsj4OvqEmgOGxGV61Cwk/Wcck4QYMlXzXa8IXBQnCgyrd1USJbX10V1TItU29c2rSijG9mN
yphtVHSTqLqpnRP6mDHnBey6WiAEVQfBvJlgX6Bryv5FkhIHBFQAHTOL7igo2U6SiALDZFqImEVP
W0uu8wvVT/t9hrkU4EBkaXUbTFM/hx7iuQkzWgcemMFiU5eNuOhp0W2rWA1f1f77dXXAKaD7x+0F
3W3JcX67OqS8TKpBq/MbGlU45XQegviuXFqeLWUfEcFocYE/p1W9gkEwKPRhqJtU6mHNLg5Jp4Mm
Q5nIFZScGx0DybmKEehOOSJ+tANvRhmcjL6QtrHEO439BL/F++0+fyZFPA2Al+GhHQFrBV9KuReG
02r4Ui47xfflmzjvHeS/WIgvD/DkPl46WyYNLkiS4C3XHMlJEjarTmg3dRJ/k6L4S6XpHQwN7Uxm
f5o48CCoW6F0j1reAtvAr+70QfBUj4VcpcZNXu+UqfeGfTmmXhie6RQ+eV8mjR6iZwj0ILKf8L7R
CvOLSlT2TY9m6WTfy+EZHvUz7+v3AdbdlimzC7r2DNBox7i5jvV3cXb38pScdjsfXxUZFgud7tVS
fV+9qoHWs9RGgGq6Qbghxi/zQHv9naz/LMMzZYFnXhcdskVWDYW9haB1Oiu8rlQuIsW+oTw65BRB
z/Cgnn4+yCSSKsAdPAylltPPV/2qzpq4km6Q1M5nj0Djta8KHCDAgwUdB9toDQMrFcwdpDkp3mmK
l7VbO9zK4U4r3eEcTejptC/NfyQ8lxQRTtfy89/Onpj9M3dBH7+DWbrtpea9HU1fyQS/v/w8T3cJ
DW72yaO7E7grKgm/DyPsLooyLYzeqe2tNn8KgtZRuvsQzcOXx1kvMYqXdJ+QUIFAQftmjVMNNOKp
oZ7Sm7A8punbvtuKEV96t5FepeYDGw0xskVRGOY7IG5696cPNBlSo0xWEN2IFLXI9E6K3ifnrMVW
6fvjIMACaKQtBh4wqFaT0+t4vi3V1ps87ilaoj3CeWm/i9KrXO4Pmehcy8Bf1//08ktcL27YDUu2
xAHK1qG0sho2xFR3TEw9vkEm2H/IpXP33SNz5u+CwPJcxJVAlx8BL6zk1cuLLKCHcxjHNzRBRqeF
oHastQRx+hHLQ1X2uw1QBJ0eB0YNQ2m3bg/f6pvacYC3UvFFlQfNKXqIAWoVG++yHF2qSTYf6BhH
N1FBUVfYrdjlOJRslN4oXUsihGjCmaYKN23gWBEB8mzWCb7vlrZpYLO8tXqldXq9mbdm5hsXhWoM
Z3y81lvt11OD1lwIeTRYVnsAWz+E8ioR3RTyhV0d7OJaSW5ePXO8WPYs5j1i8Xk8XZVpYdfaYAbx
TX5lkNGck6xc72KeAAEgzENgEbAw1vZA9LIy9Bh4yQW1ZO2n1P1scaucWvXMLn66AClfw7wCkWiC
0VwjcJssHkN7qLqboZgd64Og3/Xa93Q6wOr4pmotpcoyAD23Gq2/1nv58zncljV8usa5FRb1awTo
kKJZ95ljvIIx3akEjUK1c9M8VxCVTTCoU+PxohjLxkuJ6b8ghhS6LXfMbgBaIzsq5SqW7yCcXAmS
I2l10Ff9Zox735l7O9qWUXhvNJp5Y/t0Wf+TsvNYjhzJ0vUTwQxabKFCkUGRTCaZG1hSpDu0dKin
ny96NtM116btLqoWZVlVJALhfs4vZVVkWeou5ruuFzeai2Er7vPcPg3tnN157KpAC4t51fNijUaF
XXfwlz4Wo+NfRF94NE6osTVPjg4l3vBQrnM71S8yoICCTEBCSaUl/q79WtPL1hXL2aOIKRmcmRWf
+Np0WBTU52KVsdCGn/uKZS4cYaabcGaWhwRq9+Vc7naVWmNNTA2pgrHrd+8dFrLD3GFI6bgDo9Vc
g2uuS/hyMeQEZ7jEPegcsmG5TNkvS9ZVWAQbkcCeLe9HlPkh7F774K9a/+xBOyeEr/i/3VKNuMG6
TN65/t7/tPu1v5d27Z7pHxgSNTZBXDZLleamtD9yPtUzTTEqdpe5PDgYxr/GbFrICfL0WHSLnqxA
JtHmGyIh+kU/+T4LiSasJR387bPOCakbm/ndky1CPequk6Aib7PaZH8YcuWHppDPutm9UQpdhta4
umnRYb9ZcLNdxIi2f8IG68TEIs2o2yueVGZ39/qoNcnkzj2umBm9lED2PtUyuG8re7/2VMOnk0Pl
p8JGE4th64+96LqDyr2J/ZSyRIAedWznUiZGZy2RbCZBfIKGJjSAC7rv8XCfenycceBX/hN1efwP
cOIUx72ZXo0JkqjXijIdrbwPTU3vQ9H708moi+BiVMq+M4ZFvxvcha7SytnPjHQkfWUyT120NqBR
VJaTEKoVqTZ2vv1NBtA9q+VGdIZehJVets/A+javjLK/PRZWm5z9QX2P9f7W+GjuVn9Yzptj2Xew
zDlZn8H+DC7fX1TdLH+F8j/m2hgiqmHcdAw47y3ZrSkPWnuYpm1/KvFTRb5wJe0iQZn4CMwffHc1
+Ew96wF4hZxGb7RS2bqsHh6gsSt6K24c/rWgFq/BKuZ0Gzk/W5IKaCzx6r9kWplIJcCaa+UticxW
98L65J92Y6jOJVKiSKCEO1FCzwdc7CTTTbaTjtDrp4bX95m6VZKLpT1aT8M8Q8spH9RYQ9bpZjNN
s7WAxIIjTEmg08KqHL1w3ByFSML8M9jkStEDkwMEdCMq4m3gn2smG2JRH0D6xLc3V4S9t5DKjl9v
IUbgLN7z/o+/TX7SOPoTVQBNTLfadJJCtVdtnftTacs58cXmHImvCk5sodvdsBtsuZ1BRpvbCP6w
q8dGO+3xPrg5ZRBqKUJ736q4sfC4M54sl6D3hnAzVJEaYtDDdiAKp+3AL7q2jgq3NsCHtvzcj7ZL
4ud2zjRgxj+1+xPE5MpKQDtUlrd3LgPVXWl1QFV206aCTzD0i5GEmRfiPOOgdilKo8xQ9UuezFb5
xXj0Y7JcSjjQRNi/TbEOsTfOPxd3a0OoQeNky7ZKCaosHvZcZse8JkfEGLfx7JSelrhIUU4DuO2x
brPuUG39dK+2jvTTxWrjpcJVF2p0N1KsXs1PQ6c+id/K4wVC6BEECJDKHuhysUiXwBdp3ZPUUpys
qdVD21LFUVVakCyVaEM982TkN/TGVySXovbM1y5x6s15XttSC+tN3W9Cd0/DxElmTJr+R3PpkaIl
jDAjjlkis6c+YrrFeSQ3vqdzIE+t29f/ajJITXQMqQ7CFvpd2eJZAJarc6s6Nm7j4v8nxEb2/dde
dMFdQNnz2cp1EIY8KMPWaIOzarM35QS/t0p/XyjJjNy880OjyvPUmVF3N2vzaZKCH+2mTfTM5HNY
llX5QaX2eFybun0yyJf8Jiq9JJBQ2Waku2p+meklvnAs9idYrvLqdUb3IFp2paXExb0F+bOhUCKh
R1kjhqMfzmLMx0YIL22Vk5/Ai/RovEG3SlL1Kne1JlrT5qmytuK6DznBXhrPVfVa8J4jmUraQtQk
IG/d0XZX8Y4qy4OCLpcwM1XxuLian+QdbeDWttI54gh13ZYZS2Rn51vYm1KLRFf0YUMp+svSuShb
2mwkM/12DWacd5HjL8DrWj29oah3zJBOr4Xjnvsh3Kb103J5YpU+uEcdDcGPoC3wsCITy4EDM/28
96t+narHFiiqAM1F40Ibjv5S0vEcD0VvHwB9n+mF3lPL3OaUNu49NOTy3dCEFS5NE5yHom6jFYT6
3laz4jzrgwghJgh8Ib87Cm+OuUsfpZM1Ov3ujRnXWj1HXKT54+pZH20+ii9zXrTYGrPxgYAU+Lhx
J+aeSr4c4yJlmV5hmRzfTnWorXk8bdI0Is1Yisvq6zw6xRyh2uJTrXZtJcOI8CKu3bF8kj51dkio
C3EoZzLuQ27yPtYnlR9qsxCPWzDbc0hE2p62zBjXllEhwX5WRePk92EfDN6hQr2W6rX8BMvbQnvt
zXOh2b+WoTXu21Z86PwSca1G0OwNNLsJi2wgciRoRm7IzGp/2DbwNpGx3OFN1/aRk7nTE7HDMhwm
R79SQVddfF3IBKfsRuX1XgehbqvOCL16ss+a9EQ8ktb92GbIqHjnx6e1UkMosr67jg33uu+XtKbb
VNSOdKhElpXVidfO+dvClnGqb1BuO0j+0475W98mcdEJ+I+QG2lJnrVGarD7hPMsl7if1ZDMY/G3
sLPhj3SM7+X21+IMMS/OdJbk5qibTiog+2T5U7hQQv9SR1VkINHP0FffkFsGcwUlPSBtn3Yh/7SU
gv/B0mOmyvZVopW6+UILjx8ph0bUEFCBeDxSreMmm5e4CixxnO2a+vDJX6IclV+05N0Y5f6mRWNv
tsmozxXCqYZxY5y3R1Xpf0TbFksoxfBhWPu37TTaCTBvmEJbW7dIF15+Wasmx2AMy7G484dVefzO
+sLhMUmNfRkj9xmqYrm6lXBCa+Py3cx5bWLERv4hmN2HRWxXCx5p0u1ksF8H8eaLgN5yEkq0xRPh
gtLjwd7AJaHR/2r1/j1oGmGZClEkNiA34uu8oO502rTG7sf27Jrh1i6Eo5b6HHWuN4a+O8wRIr0e
j2Gh3ZOhzou/9c2Rubi8bzl5rtBpZAZu4LHz7lSUZ+lZG2mb27/DKeiMVo4xHNQglsMcZHnMQkAo
TpFtqQpMccLqZEROqf9ujLI6boUqI5W7/Zn2IXXQujo49xNWu80QPDbTN0Mr3/wUXdd+sPesDNcK
Jjyv3E8oahVZ6O25D5V7abPFORhOL39qhKGHncUAX06lOpVDDqoPERa6tAvfSc27DkG1R22za6+i
2uxEQeO85kYFz9jAZ/ZctWDnRVPIs0JmA11BMZPWrStxikYf9b3tP2+oYUMUUyuQyioIT5k+m3nM
7haSeO9zUipcg/Err401hAlnSMgH0R5zH50oo1Ib753dxfi/ymRtlHMUtTt9bGuTXSlA6+/k1i2R
WXfG82Az1Bqc/Vy68lSs7RNvnB3rY+A/FLgQH6uROdYl8XqVA6/NSPzvUmjDqRmsX50/2Ukm6zUZ
suZrY1hK3CDnNQV6OlCUYgzhMEoVt7W9PVS9CzeFtSbUu5xg5CXbTka7yjGqZG++Egq9p3g02WXg
eBCdw+ZepFlK9J0W7ZylNQ/xMg/ZIyG1y/0sHIGyjDFippvrmBHznNo9MWlMhm1qdLni/a1yxamf
Tff5zaplDZ17KrfeRJpBbqQX2kgbn8fRcj7rpixwUdl4PptOvdSbbnNr9vOh9m7mat6VxKeSQkS2
0yEuJP7m1I7U12msTGdMOc5hHPkaIoWfzrgHvhpTuEnfQPgiapBcMVLG62yJlCnBSZrV0agNJH7X
tvPgFpJ1xIRcRXne2kikWwpJHYtvrKuSeRuvlTlFxPnOUH99nq799lGC5IQF0TpH0Ypvp/b3ezrE
xGlqZXCSuSOvGzrFkKWlDr2BWdKyZy2VpNMg4jdFZHajGUNxEXAB+bf/WPO8f8iyGZZr34IlnpWt
H1UfiE9rX6cU/2136HcJn9tlxbHajPkjbwgycHHWJWapq2NPGPujb8nttWhy89zvMxZ1jcJk6qj6
ey3TnNOAZ//SkfT3hqmg+KlpxpxzBK5LLDWtPJgsXwdod8rKAuuZoIJWQMiuS7hnTvlsGd1xYETv
QKyQwNE5NOjtgdFNnvHa1K+F3jPijU32NkOFpZyfzcGx6PZrRrJCKC0C41qoPwx21YeT3LK00/cf
rGMuhPfmYMGSWw67G8jjlsFU7rmx/GnGxk2UJcaHHWt2aBlbccoN9mXdEJ+iD37A7mrh6tfIkReq
ZSqrcO5nwvmeXd6lk5v14kCHD/mAo1sg/7XXa787dmpY63uOlD1smC4TqcztELhDl+w7eMBsSBnV
C0wvi3UdTk7lnpdcjXHuMpjqm2fdD5Pxl1ig+rTwNT642u7HS27U6cCZGbOsP+WGWE7SlzkJqMtw
cfW1TOfRQPUgZ/POQw4QsQnLa0vx2lNjVtbZaBonIW+miczWNeJqrJrj0PH59cU62RjA5x1KU+2w
Vl5e4vwP3juZf2utPoZt5zjHWqNAqNSC3xPt4khD7V8usoVjvzVGqJfBeDFRdLN8Bq+sW/D7M5PU
PMkgMUeESMGOSDabG6LMM8tOTCKiYuTwzqkwtS6yTcUhgUg+NHKeS2PnRkzABnpTYejQPi7ShP1F
y1GmkmupQjHsy30RzICQoxOc59pxf9r5Mh8cYTmHPNjNyO7b5Zgpt4uKcgwOa2ASfb9rXeIrzfm5
TrUZN7RqRctifCE5KKOOWIQ7mqQ/tswZTnO5zZG1Z+vD1Iv1oJfLt/JUcKXZuo8LSAbOyHY9ibqx
Qjlw2EsqIC6t5QXH2kQqSpanjMbN6w5+VrBP4XomXNiz35bN8uI1N513M1D+aSuz+pkHJ3jka/nZ
r9rttah/27O1cl5ZV74n7l1b3RrYNX1KzMlxwsqy0BO3roWBkP1Udq0dqcasY9WOU6p8FrkeUQB7
aT4l81RmkZhVBWfMEWMuLNHrpMEce/tIPLhCDT5P31lLWklJzUs86rwPti/8ZFSBumSLEsfAaKZY
CbcgSnEpUz8vYhuaQWuN8aT3jXnkixHli31CI+A8WGVZv2j+7kbd1L2WwZAldCsIUvkpmQ9kXqS9
2fAbGBUAPDGYiaeN9qkrjDdb4vNoGOHSQC+dcO/KOa1qSZJJqS/3ZJS73FTmW4kEN9GLeoRutpYD
KL+Zgl+DqXutuR6Aw4LQbhvJQ2VbPi16eTtgteZgGeWMWgjtyGxy2hnVbVKVWEEYVPvE2kekBYvu
XPORDLWsNXXgwYbJ3xTayWvVX2t0xnAbqL7B7TQmI9WjYenXLjmPdvmMSUSEXj82B7ls/UkjXwvn
yNIcb6EGR7ef/XS2gyGpg3m651dokn61q3tbLsYdwvvpT1EY7ygFJgJ+pyJx7GaLaWPSU8oWmRqk
Zx+KngT7IhPbERSL7T2XMPi7qO+CUXYv2EnbB7jhv63B8mT0eAFduoLCaUHPEthFc+TnRKBfmgwq
QKjJvLQ0V3UKcb4XjI8kZJaXxVYfeM0pOrghKJR4lQ/sMRvKGl9c820vGYi0je6YsmzTRluCY9mN
7UUQfx4uE0oqmfG4K6K1zpT+em+B0M0/025tybCS9I6qnVT93vKIF+SLWcjO48D2eu0uE5mIutUB
VeNgDu1u/ukbhRk1fTHH4zCZR4G/5eTxlB4gK/ge+MVw0IveeOomH6XMPuoMmFl+WNyiTTTCdlOR
qSDFD0/OgGfx2/R2dyD1Qh0JIpnTPvffe9ucbn211iM++jUJ8t5KV5N392Z1eSgcwtRbcrsOwrhd
Vex2qZcPBlnUfsC261Ir3Ltv8zC0RxP9TVizu0R1s8knYRvtyUKfco/CZiTkYulP+4pXhXz2KvWn
FdmSRPaQdXl5ykhKiorCJ3xywwMkRO4ehQ2P09aqS3gnORWn2ki7DdihoT/zi0g8+UPzhiYmbsAM
obK5SPMbiMy6uETaYKW7BOJYDpLyWy6zPBpHrg9VWzQcK/vYWpVJEXPV44AyAAE6QZXYQDPypSYC
PhXKeCtlT/ZjkfkhII4K82Vv8WdoWSilAsM2A4rk0HvcYXhcz5606kPGKpR0Xtvdmf40hkFlN4d2
7MuQkNj2fq/IH5k8t4x6tzQeJXKn4yK413et+d5FWZ84aIkkaQDs9lpt54IsSt6sjDlCTNWBDzI7
zuK2Kzr0E3TERb5Z1ezHtacxlFruekbg1J7RrJovveRs3jWBCMqX9BjU4wfgOXagatdC4S2sCHW3
47I3C4e0H64m0vSNA/GXRTQtHiIcs+oAhodXvUK3tbFPJdtaEKABiX0SVmA8L9sQjoaNCYRWnLBk
ggoNu9ui2ic+jTVyAuNjfaeCwv9V7+Z611naC2WuczLeUjU7sejcD2iLhO7VzBkjwNTefxLDVoTQ
xh4ZUr2B1WUfHm8YfxSMPte06W3fi5xq4CcdCpOwIGxqqhTHslZV3Nu99itjY7gzB7DJvKwYGVju
Q2vV7XQAq3suyke9uZSFrX3gRyqxnYxBMuCHOc5G514BMiUQFh+ubWnbvTTKMtVmfDL4yLzTWnvq
BRM90sRcV5c1p994xImRZmszR+WAnTTQqxv5gM+OLoIuJiQDg9Po8Xa4Kr8srafFc22ROWC7w1te
okGjAmP4ofrGr1mI/TXqqlLdt46pxWZZWpGmteYrNMxMuASDIDk6vYBeIMi4seo8yWoUSEGLe76q
Hldt/DXMNxZg2XucPO3MJ7wMdx6RfnHjL8NX2QXzQ2YU/YPZss56tbkc/D1/LfZsuqDkG8KWwtqO
c2xtQenzwos9QNykMRl1bCXan7bdmH/tTMcfNC2BCNdMQ5flA7tNTqtfmzX4sxm7e+iLxQCYqhgL
9WGMnXXzL8ay77HJgXcoTHyQC4t9BOyqh6O2lanlN+XdWpif0q2sm0/Kwu43yxqN3F6RIeIGgoxI
1Yh3VbbaVTlMWdO6UziVDXvIFyd7tFgZ2ZQr42ks3A5nogdeBoggYiHnNvIxc1xIC12uyKbGFNv3
/mvk1X2Y9K6WLIm+jzyx+9XPDTItY+hebMg8G2EBpdYufAWXDWEj1R+/0M2TkcnlwWXgCq2snI+Z
3DWCVXLjN3WX+l/WxHenzJYr/Jv+O1j34rVwW6VxZc3B2RV+HpqmJ597sLiDtugvtpGLsLfYETrP
p0FutK68eK/W2Pq3ckVVv+gKb5otu+owqh0PaNvt9aHq4Vjjdqs6P9m7bmPU4V2pixZYe/CcB7bM
Lw5E9ZBZuRE16/QMhyiPFTcB4C5jw2zCjBOLs0GAEaW80Y0SB9OAnamwC3bi2oj73S3vqtH80pe8
urBewu702fyAxZOdtO9A+0ZgRPxQWUinzAfyE9KUnFoelGXMXYjQXbujk9iJ6ZRdMfk57WOBu4xv
hjOzS4MBGHbOTFUM1h2Vb/MfY+deLm3hfHhupsM+1PP6kA+ulnQWufQkegBwVBrSWA3MegQYHaKa
pIfU2AL9714vRiRpQHw2ceD+yHvZ/8TLMN1bZb0fmCrm2BiD6X2Cqze9PKl+a8a6H7Vimk9S7606
XGjoCXOacbidcvUxGZV9AmNeHivd57X0Fys4cyKRHO4N8leQl93Z2tV0Wbgfo77Y27iQvnbfbjDC
ozEdTXfPMUAWQcIyNgBOaUVB6EGzRW1nWpdupuq68/EydpZeMf+X3qFuhiJSAjdaHFTL9lORe2tC
nAHQDh692UjHUS/7k3HAD4/NRFlTvLeD/61t85S6LY4wEKYlMW9/a/JWOwR5y+9rwZt1Zfc7sybj
SFLO10r39hmG8G0N9le/aL88TQeqVtK3VESbTosycnDan74KfrTtqk8HXtXqoOGIiOjgGddIBy54
7TXD/ip6c8vjSZj+XVZKi/EB/KrN3ZpLvxR3Izbmp63aa/it3jv7brgt6j73ze6gd7t2z8+0h/1K
28fBrPsy0jwCOa0SufS4Zws7Ee8LmotCEAaxl+t2mPiIDm4m5ndZWMXd1nf9tRyhaBoDGWdeu1Vs
3fKWQDn2LikpGmoSHxYyLoO2hrMLtF+tq3kRgLMdgcf1kSnaIc2hkNPZaOARpb7HdjbJxNekvGSI
AM+6FOIoMxAUpfyejcajl22hjRKkhTcSPuTJ3uV87HqiEGu7Lp9ZyBC99vacYmFcjs6tQNLOzCAp
bNtL6QMUaVvPO9Q8Z4Cq9i626UGPJlysx5oYFcTLJlO/sKtoFn4ZeaVlharM3Hgm3ytdLX+MvK+s
fiq0dzI9N25yCfZm9QXrdjD8zbVg78JC2LhRClOHs7/Na1YjKryq+x+7H/QvQG594r+3DT/mofET
RYpJVLbVlMpyWtgcaj1cdTncT1kFAbUtZkzAVJN6o+dcPHojIhv/NPMfKPk65l/s2niI9wLV621I
G4N6iHMBdGHB0UR6B+ukT9sf35Cs2fW+MnVwwud+SJN6E01q+1gMc0QZrbuAPeIH9579mt2MBOCv
5S+euvEZ9PXNDN6jWCitnH2tKCE0AaA42j8rfD6PFixTgvHYjcrAqJ43FThv5VSvr9roTH1MB1UF
jFOZ8YgtHT/RPIb9BITsle6bM1Ix7jVsz4ErZNybs3nZG60Mq1yjEcf3ICNZiGaAHo8pvehyPdIh
dP5QM9vLlCZGz4wnvWzitVx/Lxlf8HAvWgLxRneuGVVLItUZQq7KogCrZHDoTAME0aAx3qT17Khl
+8QPoOZjLRZxRlpvR27jmW9bZTh6WEibYSXwlgfVd05suZu8uMLSf2sVdvrIGbM2dZrVjHjnrBiv
uDp57C8vHutTJEXtXzbloDjwjfZXMPAmF862xZtro4HP9CxmiRhDJZfiXOudCfGI9H6Hro0mzfLS
ybaMRKMv5cBPsx42Tfmpq2f6L7phgMf1zD4Xm939qEjkeRG1ZNovyAF0sc6yLk8f2Triy3abOirR
7sbIlOeL7EYad4ypRl2fy7O223wehcnQ5MFct2GuBmeKvW6rXrStKr5gBv0PQo0KZoB1/tt1eZuy
yC+HejXKH8WWBbj++/xjLUtQfEzXJDA4C0tkPSU7sesvZM2oZ0hGKNVZw0gQBq1hlojU9Qdq+7gH
9Bk1vrXn2xN4OFStPiozVNmtjB10gBdzwPyivJopcfNpJ+swyCtLT4g0KlRiaNZ2ARrc41mSvpcr
e0sdq7paiJQfVq0jMn2wvmqv0ZkUwa8Xq5ku1l4XJ8xsEzRUexPfaM6nrmrgzc7TgQWdDwLy9cST
C23sXa1/S+b+cNk0EVlm62HFbimZbkI5U7CdO24416ZkW6WCArUb4E8rsuKH5MV5Lqul+AKZUyp1
uj1/hFREps/X5TCrFr0MVWpxxSsuI+LlqEuxBnmtIPWA4Xf9RAOR9Yt4ieDI0x6fmn4269BX5mOu
WxCUnfswM/Y8OSxuPQqcaj5kiq/qbiIUYQjWExKF+lNbVhjdh6OpOReR4zEql40viqy7LXYtUuT2
aqoBRz0Dw60OZ3GXNyYnNmkSZ0tl7ZftAaOvdFNd3NZ034lWKLAaVCNjx216Y0hJIQIg7DyhJxDE
wXkyJrImoJqkO2g3c8fWR93AcdIFHaCgkFGDTjEXfNXt1jIf4CbM95q1y4mHneF9XAFQ4DmQDlRO
bmOB9pftteum8UgyE6CDq+fZoZYWkP1gaNcyVwixPDkk2jQ6MFj4bPAp8iwya5sOzjBVf2fDzt6y
0dyfiiJ3X4MyA7UqhAbu2ME8VN7zYhX2GDF6/qdssv+HLBQjwK0VxjJsiIt/Cgl73Rb65Ij+Ebvi
vQcrrKgAdFR9cfrtwbaan5PIfuuoEEjNSv5vYdv/VubdJM+0SmHJJa/sn77VOSB8O+dwe5TRPhyC
5f9T5Y6kGpsHZj20rrB09j/CWWRuwOU7c/ZgcPwoQOD/kM3/v398jMSQHiTA4I7HivwPfeTa6Iuq
zOxBX6v7MpjjSZvT//sJ/Sum9X8K/26i2X8ZAQwiiG7E0r//P0q1bY5wh/5K65kBrkSDIYfPtFyq
YcJ3Q6Mgrh97T4TtLaEJ63/NdJ2YjIZ9WSvG6lvN/s7KOkv9PAvlJAF5EcfVnuCjdaEeW6QqvxkI
YAG8lgnmP0gj/91QTznp7ccPSBbm8yU38eaY/J9K7crUh45Mr552UpaN5mFcDrnXMrm+6nxRW5Ov
kxz/g1zyvx/Kvz805O4uQASGFN2z/pkOqWtCOCC901W4I2E7gQdgWhrMU0gs9uWDCEcZEhDRRU0B
82UW8vaEEJ+FDB3AbjsT/N4F6wvIk3PMgeZv9+fymlmkRKkOq5MybzgyZo0fEgCFKAtRHcm2cmA1
iqk+oSZxUyM397uNhS9yJuY3+FEV77UBvxSMp4otOSbWMbhlDLzOBKLFuEC7mN9VQ30xeMdW20At
a2AQTQD1N0PzM1tJs5wXHJetkKYd2Qb6IwZBDkC8gYes2dHMdU2WVEpO1AZPbUoKT3md+IL8IF9/
uHoLb2mz9y/lmk0PuaGPl8ZCbOWfjC5D2rSKPszQ9By7btXidek+mSaCUJn9+OotGtozsU7xgHQj
LvTSP5n+cGZIZm6XebucNbv65l31n+RMXoTtzvu959f9yTMCst7hI8CgZ5cqwc3oeBvZBjebeT2c
C8xlhJv/3SqHpjFXJ6bYpINgbECSemccf5CxsKbrNBdXCuDnp64TpZOudbmfqNnG2om1K7FWtz4H
wSY6CFEjf8Eg6SS20taICfDTdHv3tN9EThtO3nOdGe4Uro2HyzNbrbDkz9zLauN8ZYthCMhXh2db
VSdN24pnUk1UvHiE+lhth1KxHrNv361ksgwPRm8nZA6FlpCXLTchXvIay6W+tI8bCOO36Tbg0SvU
WheWLiBwtiM4HUfXOyHV2e6EafZp1VRN2GkBIJIW2FQx3iAYnyH9QoDuF24H6ykovO40ejujvaEV
V2Nvq9NOFi+WDipe2dqZRrZyxIKY6RpNcmP1VIztluhjDyXu9xvamNnJ7HTzgV5Dw6nVZQK3jI2J
EpcQb6VbhVQRwCO4O+3d/LOG94+sz6WEGfEoj0rV3jIRyy7v4AakekMfzu3pYcCfyq29OM30G/Ik
/ynaGZynROSEt0Jc+0lf46IY8vvec0D/tVmP92XCTUPlSBs6haWHPh6bp05738ZfU5Sb5n5ATooR
cJDyp291j9rQ3uWsP3Od1ff5rpAGyipGyde+NmSE/B4IIPgh+rE/7IGQp47An7Oiv+EaLJ1/x+wA
uMdPsEOIVM7KkuC5l3ybusSGD//Vokn82VC+QP7ncTCWAfavaIwkx1MAWeStT7oHnSea7H3Y1s9s
tLoPbfAprDNuZCJQpX/VEJUgI3UsWD8BcAJXHGEbqE5gxctZ92h9j4Gwtmhs1H5AqO4fhl4RxmOO
cWFS/xO7xWz+8me0pbXNXBAypuBLGIIcfjvQHEjKILNSaB3zXs5UWghX++poPjvgRP0WCIzisULY
wo/wX6Sd13LkypVFvwgRMAn3WoXydEXXJF8QtPBAwpuvn4XWTNxmdU9X3Bk9KKTQFVFwiZPn7L22
/4WQRq4HJejQtVXtUh/xZwPo+Ro7tp5WaNPgDmZNaqra21RK1+tMvd/rfGG41ZGFOE7T7x2djXhv
Da8W1duHVgX6PkjsCMtwLi6V0K0OijXmq8kQ5YVfkJUk6969KOqUzb1b1gvIKcli1JWE5j+GzkxI
+sVAt4Izwaknn2K4sQb+PEKjTSaNOL9OTCZaXZhtDpj/yNNU2ivuy9+/w+f+/qnEX5dFTaOnOKbp
0aXZJc/4/uZS4ZcvFrRQ7Jr2bC/kK0EldvKdjFy/9mMKmRtz8g/kDGxM0e7Tzp5HF/miYqaZs8z/
/Zz+dExAJ6SQ6Fiiqb++f5unqverwGq0Gz0M7WGFHm26Vv08uguEtN8ax6ofKgdRZ47G/1+GPmpk
DM2cYVswohQugNbvx1YVP3GmAZV+mZMBs1LTdZOcKS7nn//PJcWB5sAbI2CaBWaOFP1pG/rFiwYr
0tfGpnOvcPEPH9Xk+fWqPVefnTvI/Nz8cpApSwvhGxxEjMzYPMb3RrQ0z2UYnjvKydNN/yiNk6x3
r9j6TP0VjBcdQWT7r1yIPy17uCgFV4w8bkM/zZ9DsDaNogsjPrZRuw6GvryKx+4cYPr0XEgB0vFR
GgILKuXZ6Z2vE62WqlpONwyZA6+dxmQDlz5fq8gj9oqeJmee8u8VqAMPZ07ghKTx892iDP1+h7Q+
gCBZhNmxCH+gQp/6J+I4HetGr5/8iFg3xJx/f62+n+Bc8s7845lMyb+buEW/HzBpplAjdEhn0B2u
kKA1qqdGCBLPpeWeLEm/Hedk99HjEqL3UOiXYuqca3iE40opEv/l/3c2J5evJdQN4TRnIwFehHTy
3hVU7O145qKdnIyrO4A85yB4FgULPel8UX95j4bIII+zCuu7yExxy5dLrXLOPN4n94U9pj1ToHGU
4VCH7KJ/PwRWHN8I1dS/Y85OZ5jm6GjTQj6z6syv4j+rzryTZjmFicy2kKQ4W5ycSC5CxVdLQi4g
JM5KFJIiz5lsT1ypHMIg2BObqIUMl7t8shrgqxYGI7ry1qcqiwzp+eG+GrYx/6kHwPn3+396Y2bQ
HDAavOJ4Rmdv//erZpRtKhzZFrf6C8P16uFf/3UWAQyp7ABUW5gnnz2lNxp38tXsNlN3bJHU7b/9
8/hdIYFx4zGh/pb/ZZqDgElhKrdd7y6iIx6OM1fn97sNyxHMgsB8RrqVefKul8SXdcLXzNv1mDyq
oYHiJv93TnpmxASqAAhyWVDmKuHkNQ+Znxiwfqqj3Y2IWlYd/ja2If/yQuk8UnhFgHqxcnGk73e5
jDMBETmqj87Gild07f9/f/7kpajdRPjK/OeNbm1vQn399z9/+mYDnKAPw2afAhBa5eklGsqMPBW9
l0fV7FcNGrBOxW3wmKG5//uBflqJv73dAOV4wRlhYj7nep187nNJrE4yJcbRSmuDTYq2r0xMj2aD
JrVos+tZZsgY4VDXeP+mgdKjf8QV9e/6TjwSBF6Qs8FKw1oJ1P773UqkMLO6HLrbYOsrm1z5t2/N
/OdZvXgdZyzBaUNQIxwb3ZTZ3epE45nSfIKE9Pfr+NuiwhFMvsrQtEh/Fac0jVSry6DTnfY2sYft
s8Jk4e9/f34nvt2mn+87X0ieZTHXmt8v0NAPyJdZtu5SSX5WkxwYnnnYiZaAd3Z1UqwChVHb3495
0kf9rdA4RV6gGI7DXs8zaFoViAARX1SutQBd+5H0NdJDybQKwdpeKepDJtvjmcPPN/2fc/6fw+OD
d3gJZsr693MejahBABkwBSyrPV+Hp3ZC5I/OhgC8yOs636L3gpFtlNbeauN7hcHSmZ/wp1JrzoCh
9WbzyRAntUKUVIbWMMQ66opxNSjNZZcSk4Km7MsppieqlTke53UYqstiMD2zimJ4vDZqmPg1Vqxt
Fc8iVW05ZM5S06sDguAz69AffyA5ECwYlLnqKVWt7QJ8ozgJjmnGKzwNSC6I4GgEiqocE5NF+lhl
Ne/4Nc7UHn98OBjQafNSrsEXPbk7tay1RMRpdkywb9Ujk4GcXQmN9sx84A0zuhenvlCGMwvFyXr1
n4fi18OeLLwjs52wIkLl6IuBntK27N6G/mUMjmboetHw5Ps4aOtrlDr4UP+bN/i/8iJ/himfPpK/
Hv3k6wgypcDilmVHJWGWij32AELaZLiDk8rK3joL024TAIzsQ7wTaBPeGe5+pp11Z6b2ku3dupzs
C4mJi1VoJ1SGxIMm8UuU731YKYgU1BuT7txaa/OV7DlGNWU3zizhoJu5AUa35ItK+lfXfhUZRikz
D+AL4MWkFavlWIMUaxXnONBnH1M4AFybpidMLwcnQXLk9BJPJwFORbgem9wzDB6YgFWk14dt60s6
xUb6kPrBvZWrN/4MM675v2E8Qr40eprM906prcRY3vWWu3YLVCVD7kyLPiMjSnYhBCxmcwIb8dI3
M5p3GimRhb6pLP2zK8UrXi+sr32zqjJAk7TXInSpCF8QXQfBfRnV7TKu9R9aHRxs5zNhyE+z9tES
s5i37Qjy5nXvEV4ug15Db9VdjIW4H5T+Io/LFcksAMnxeMs6uD2zEHz/IP/3Y8c8h3qbQlU/fc9Y
B+hN0k08Atu9YYQM0swdJDomZT8E+iYc8Uhl+JusaWPE00Eb/Icw6pcasgSGba+kcR9xuJxbIedV
//vjiNSVadPPag1ayMnyZBQMpCNRyGNSfphsALlPAv2Koj2U8ZqUQ08ZX5vu3mjpWFWbM5fk+ydp
viTInhiumeyugaafXhIVNV1njQk1CpHRhwkx2NpQ9GoVNWJCqDqoXxVSqLfJbTB/2JW8btLpDXFF
uJ80VV0pqWHt295trqtyxLQWBc1eMHtYq33Sfvz9t/6MIzq9UJagXAZEQ1F+Cptw8GOg0DSLY+Xu
ou4jKn4QXnTpuiQMuDcCpUrcXgbqC9pVIgeuDFt9q6AfmlN+UQ3XPkQUDDdgxV/zBIVf/jUMPJhK
xbuLjTpltghaIjAuBjWiKZ7cuPG/IqP851LPgWck8MypIaf7oygOJCO1UR4n0Rz8MblJojKCYqAk
Z8qYP6zq1EkaBQZjRuAcp4UYvEet0tEMHvMUkTbDmvAD5U66bRQS9/Ihu45cMVzGFjoAJOnYDKJB
nKl9//BczVBsNmhUUrS5TmpBy46y3m9reYzKx5F0yRx4bIb6CZm5m74LNT3zkf/9E8op8/2kcWMy
WJvjYn7dqCtqUKhmwsUNctd6F/2UorkBCBjYTbg1i0F/yJIqR3Or4XggLsH7+7P5x9OFrMxMUWUW
d0pkUtQW1WCZS3YSKk5uZpuLoMhvoybLFt2o7kSQe61rnXl7v9erP58oh8wQkwYtbwRRNt9PulZD
nznJfJFD4KY1HQp7+PcVAhf2n2P8fCl/6YBEti+VqWvkUegbFylFM4qlNB+RMWOoG7zOXeVatBvb
/MwDNFceJy87XVKDVhwBqCSHnVQm0tBwXfsOV1Rz7ztHQ23WPUxo8P5+47Tfj0M5btGmZ0hKv/m0
71dGqKsJOKiOtWZe137+oBQdWul0G9D1wefjAXi6h7exa0S1LvqJCrpaoW3rFi45Vn2inXmS5uLj
+3l//z3zk/bL9U57mY2T41RUZNdmzerEk4PceqHUBFcm938/+98/iPPBiNalJUhxfMrAGqASTfji
sKRF0U4t0Le3zW5ysi16+zP7kD8cSgPwQ+NxbkOqp23vaGT9G1GyHdsoviMZ2j0mmnTXQax/Bf5o
n7mKf7irHM12+ZdhzLDf71cRZnCrxV0zH41iS9Zr1c5XmX5m0fn9rWcrSt8OqJw65xCcHAV6U0Rk
1FAfpVmt6qx9tQEImIbDKgB2u6kvsKiceS1+f+XnQwJaml96etUnr7wyVnY6aBwymXodkoamHNRS
6X/8/bn441HAF7JpUolPO335DBfUMpZhGiMyP+aduDOM8My1Ow1bpvIw6bjT4EGcTKzjbz0qwrKx
gU30dggH0Ytl2Y8IiT8Ghy2gROcweCI/TljGYjc883T86fR+PfTJO2Zg1QkcZ75vtdyWWoPasMM9
9Pdr+IdHcO6E8PUD4UMm+cnDkUt8VEjczRu760oATIZ1iVs9O0wRkOu/H+r3d4vKDY4dNEUair/d
LiXu3Hq04ghUvD3x4CHrDg2oSSNjbE+WyXRm0TxZo1DAkTLqzAnCBKf9vmwkAf3stujGY6eBk1Xy
TG6mVoUNnI5y5SLfYVNRG2dGqb8dFHUxYzOM2DACZrTe91faT/UUz1NrHx2/bte+5rLhCcfk0Jm9
vR64vvukV5JzT+n8V39ZjoGqEsU9T02IgnMZxp98hoyS1kk6qMpRR+u9UystWTcNKAhyXQEL1YF2
rdhR/4MNJdwkSuW9E9RJtiR1JXma7ARbph5O8dJtCRaOJKAMImj0mymIqFSGItwXSAn+/jCcPNw6
ijk6TJTJIOQBTJ2mLQ5x5FaBmfH3QQxZ4abT7/5+gJOn7eQAVPnfb4TAfOx0RNKRFykXeoYcMWLy
LCpIXecAoSfv0H8OhbyMph+tM+7B90PxqUWxU2rFkeCkMn6P00VGqtD/4XT+OcZp06+rE/AsqI2P
mHaE+AGKAd0MCdjnDsN87/RZmu/MP0c6rVFtdbBGPzOKo6plBXpr17lK46z1CFl3FzWmol3P43aV
YIw/1EJ/pTOtrDQbwY9ZksAgYW7RlOL/AD7P2VWlhsQ4q2dFcEoXeyuMhjAmKZQFblXCi8Ygd74i
Lbe2RW8/Q39gDiynz0RRiNdCvOfFY1maXhvaNIUjw2zAjegukewpSMIqSFYh3qN11YMmYgmZRfkh
4RSDZi8Cs28WFfYwLIcPKSKOEayfh+NWbhAqvzsNGRGSbdUyKKMXhDkfPd6CVTyUzSqLahBYtcA5
NvXWJxI4Nmt6AnmA5vYmSwDbmWxpIPfE4XEaxn1Onm9fN+rSAVCgYEGAHWDVurMswlws+7KV962K
Vv4SHEE0Z3wgD8KeAoYhEoRz6tBA9MRyF65W5p5tQmVgvXbBwUCpSfTB31pmLG/0In03skCssADY
zzaGVDi0SbHJy7C9DhQVJbCOJIuZClY5dY5wczJ9VUesOmqSQEiJmE8oVmPe1kZXH1SJgTNvqQAg
5chdAgR/QSS32GqaXzzbTVBvzL4tV7aOa9ItkM07oWHvc611SdVLlVWFEdUjWMX2/Kp7qUVgLXOz
1b58AXRCr8z+YSwtHSP0OLQAtEBIjaLiqznNmvJKkuANIjFZRV0beUStE2Aqxp54P2UwN0EJ2Mgl
Cu6BQEDhJVnuA9MD1nWR9qF+oQfZV6mp0Dumwtl1bVcsUFtb62qKwSjmeNnxrugAJXn7+8gZXsij
Ah2EEXqlOr61GvPI2EqBFxDheXUZEba3z/qq2ZruyKiWUSe30tIOYVC+8VzY61QfjedgsrDC6BCO
CKq1dyXqVqKvxnQVV+OH3h96eOZdPt6Xtg9FKqRpJslKu/J96W9MMlaIeJjM7dCOH0jIFRy0DvfD
yUvPgtMAqTqFsiaRM25sTYtXTp03u9pCZNVLZLjRRZfso3IBFR4TSZuRhJxo+gYZdbDN615s/aKF
5wXUAoV9auC/6kWyNJL2q+qVl3I02fJVtr/x7Uq/qkVG16+W5M5Go/0ES2a0FnWa4QuOmFUnQzVt
6rSykY3XGr7ZACxDFCo3eV84B/Q8zbox42GR6/gX2jYaDj2AG/STQPKasAwua1t8Kq6K3N0hb1sr
8Wd1KeZrkdgvgxbTo6bWXeaov9cpM9+F32jDTouygc+lEV1WSdjtal/zb/1gina1LAD/D2Vx7Y5Y
ad0JOia2RYCMJGy/Kjr2eiEgsCT4FVdZShRurRnOVdSEJAfgqtk4ofluQc7Eo4cILimdN9iJM0Be
iKWT6HhYyIw75oWsDtjN+eipwWUP4mKX+4TwIe2qaIGEN47aDV5YOPljkFnEy/Ff14ZoTW8AWrfu
4snGOFZMtCcVvHqxj49K6fW1nL22psylV7YquQAuluxIn+2KA/agLJ05dhmNKVS2wQXRvtEyqmEi
hW0RgVqr5Hug4MQF/AVeUdgKzYm2HJeNaaPCt/JFUM/hA44Tkh4RpEujcXKUtMmA/J98YNdxyEvo
gsILG9XCe9PUB8uPxAINYLfsg7K9C2iQrZvZedvKqdiHDnryLgf7YBVTiet+orOflP6Cf8K/0SZI
Pmoon+M2MohLCgBI1JHgJ1fs/wxgWrAqGiBy6MbDEJRM7BL1QYSAuyoiNHwThLF1piQlbdZcvGVk
LS5L/FPLqLRfKkygSxElH31ef0oMPswW4o/OVH4YsoW/OBjvuZ/5YOc40Y7xIbHj5btp0rOxdX/O
1mxBthpx7E1QrtF2yvCOXWWyICyS0MdGua+SgZ9ZWinawxCZYaZOyFVBdwWkK+MJqfBxzqn0FhSJ
RV9SOHRCBMxcYB7l3YiiC4xB/cA/yJuYRgPe3qhiX8CK8RDZNd4hs0wfyfR7ICPb/NG2Snbosezt
x6kIDgFk+RJbLGgpItJSz545C9jSlHcROK6X5VgYsRoi/HQD9J2ugp2J7b6nha61zwP7UzhosSZc
vBe17UIe62tlQRGs0gMnOVNR2eIFVcd01ZLxRu+FWHVxBi+D92QNKcG6jVut3yAwqi+BnzVXUop4
X2WsvXNBe0GlnHjJEPbYWs0vFiHpdSR5sNyRatNZDQLnxInXsnPHDWiXYR0yKOLR7luaRzjFMI5h
5xTGuORbO+31ru29iRjIOxmHVodUuW0hZ4Ot3EQIs/EIufGj8Gu+6nph5u+KBGqyAPSFqUtUXEy1
D47xMGN59Q7HnsuQyy2cVzfOmwVcTBgg7oRoPy0SsEaEdSx0vJSgQUVyAb3/ya7NZ7NtH0cTKkxl
pNEtbMsELwM1oNlRMlgWCY0wdqpD2irBjRnBHHAx+C6b2mBLPiR4X3p/mJE8c0RgF2nC2PppzE0Y
A7Pa51Iwe0GegwEsCK517hqzBhDxdpKTdUOJu24ION7kM70HDn66YJ/lL1KmSkvbbiGghHm6SIlQ
2Q+2GNZ6ZcS7Gm/eVZcIRo2BgEjri8+sZNpVY0rcq03TrHotdZ58yFPw9bJiS16WXOITMNYOxAWP
4bv+VANTg3yElgzPzWTeT6OD77kVMf6ZQOtuM/hEPPNqfqkJjAu9kn7JiQUyjJEr1qpVwVtVouup
QHJNLGuyZTIyXUvm9PzPRh1cCKtHrI0F9DDObVP4U4HHF8+/I4ZebAKzFptGBQGWYlDHjdTKx7yk
YdVmpbPkp2prBaHbpslxUC4LpamAM3fuNV50nuOxdN+dCquDUymaB6fNvYGj66yE2iOYHhre1pTi
CWhziNFVPuq50rxauA/xZiVjBnNxykwslxOLvZ60EAxErx61svTv/TaANdKWwybJNd8L3HxcWQFD
NTefWJV9hzAXU8nazdSMwb0Kx+S2GlAO9oZ0eCuZIYWZb+9k0PkrtpPyXswWTdDlzqpRWIEAMzEV
HIx4jRzZ2USOGntx2eH3delvx61zZ+U11CmfGjLsnb4gD6r8NHARQeFMe/Sx+O5TzfpUBSOwMqek
rSumfCrf4GCRdknxBqXVXDPJUhcoQcU6iicSp8apulabDv1x7HLCqLuL7BBHWnNfuuOrVas1JVD7
MQ7w0cbBqC67Sle9RNU+BnO+cwP9NUvq2Od6h4wbEBcAPcZwOwxMehhI4aRwWNtlGWpXIQOZhUKa
6MJpomktK5MJAT7ZtRi14c4fRmJHQ97IME0fejTwIDfixstLzVrpKFaz9btUw3sVuSyoY/bm+FHG
TV8SAtTDoVioQ99uUGLjtInHhBGOpa0BtQ0rUHApJgE/XSEdwzpWBxBpHIrfw2hq7BvitNlHUVre
mmUWb8vBMpaAqPpL2NXNKxd73Ohdgp2tB3m/iu2fu+Sy5rSH9EB8UozLOfHvsZbjdMeiuMnZwsJQ
dADTUntoOArC6qDHWvujIYUXIE+UeK7MnUu07MHanKiZDGk1NxCy2ASo4O1fCK0WyTqpxv4ogVdU
VKld+UxQ0MUwmC9G3PfGRyyMXrs3iew1mOsbRbqNQLT5a1OtihdctvPDmHSQCWrDwNtudqvSauZA
ndx0l2k7ACsVztANjzVYpEur57PcWcJeZFj7d2aDaTSz3fAmyYW1ch1ZbJMpshampjyndZMssjJy
11OZGa9JqbFvcbIwwg6Ji3YZRPnsD4xVqiiX1GTsOSSZpjD7CRo2kh29gnHVZXF4o0nCiTAHVPZd
GBGDrVXiruvxsQQhky/WeueGRD/T820YoWVV4ryCHG43z0gN0UMy63D2kspvZ3QKqcuQJXZxythd
oaT2UqOeA2X7D2Ak5nIMa/T8dQLQSwAfpalFcmxGzaNaiYvDVRq7WNo/XNQ/a9WpOPu+wl/LarbI
Q/859Zt8KRKhA4vVYy/p53UQP+lCWnHIjskBIDWM4WXW2BA4ddvPrjIYVbHnApyjqncUfqmWUsMA
LGG5NOPxEgQM2DYtNqdLR5M3SZk+tzDctr2FF3PRGrgsldSt4CdA37EHtfJCOAQr1IPZGowlnwZI
uxgieTqx0YaPlAE0jgCTflhhMLzbqt/djMzqt/yBAVpOE17BZkTSFkymBvjZ7nwWBK14ajKcqnru
GPCOBnurT6GxUHxoX5Qc3U6PWvs68Ste8nwGLnbELoD2KjOvqkcAPI7vXtO3gp1m1s+BbX8qKQ1H
nR3IfiCo7QdCVGVTjUrx6o4+kAemWB7eArkMG/AXShY2WCB9hbGngXGUBWFpKqWyxSBH74th30IF
Ru+VflBdWD3WCNUg8stBqbKQbOr1RVxQ44EvVDai74nlskC63aj14Cxg9ugrzYcrZAbxtMgSiIcE
rdHmMuxpCalH89ww/3QDQCKyAB2ukQa+yKncvEjgV4nDaCR4tnExRCnCK4hJvtHNUd9NEcBHcH3j
ZWAkFnsMV9I6q6qNMGVwUdUmpvvMdAD/Re11kpktYXLEUQJKdw7WECtXPT5G7lTUrTMw/08hy8wB
PEHixUMCJJbHSb+hqIW+UYRw79yivYP09tn1VbULG5KhmYhNF3p416ZrYv7iJVsfboWeaM8Urx3r
CzWPVEwypduaGXEj7VXI8Tw90M2F1ki2fBhlEy8Kw8RTR8d9EoWFNd2ErfA2+fYrrqr+IdDzYteY
CmEAajYW0Y6RBpwis9Sg1TthY32FiTnskmowPH+I01WqMmGW0kcvoeFwXWVjXVzVjf5hGYayB7M3
LNKp07FY4OjjvYpgFXS89xMBDvAlrJfcsputkRY0SGxi2HGpYTAvDCaMecxwDmfyo6uOP2zMSNRV
I7C/WlLdKamysVsy/JJsAJeXU62iwwKJlBR4eUgq4L0DroLxtwaRMB1pXXQo1JCKMGq2ro0Ox11k
M+iLSzIDokwNt5Hwg61T5tVtqDv2HSdlLCybxzJyUA3V/QtIMvx6Apu2SgG1oIcLKKTp2lWfZOJH
G8loNTap8dKEun7lxgkBrWUdOF9Tk5Kuxmp66ASam7SpQQep/g/MY6gjQoWUPZZRrxEw1/K00re1
2wUedtu3qUq6Fegb3NyOwbqJ1HEdu7aPI06+DXDBHmgtgbIhM21Ngx5am+AWj+MobnM7fJjinnxJ
RYXRZDgFrvQx8+g5GrgG28+eHLql1BK5DduKMNeUu0cWtb4rRrO+NbtcOcAksQ9wlMMrW6TTOkuc
ZDVBP6ZfKzkNbd7xK89uYRTXiAypUpu8oqknaFsEPq+l+c5X5ZOoFuhXiCCWYsQ03ygDhrPedD1r
lgoFUWTz8YQqX1p9cW1HClbGHCpDDj+E32eF5Gfo5SpQ3VcGx+VaafOBjaFZv04d3UfUopRVdb/W
RZFdURF2P4YccpZRzZHx2N1gGZrVxs/aZMaTsCGYpJU8E58WrPOctHl9NLMVWxlCC9QRS7ts0njb
FDDWA1v/AvWBuk5O01KWJiA74XxJqZZwl9Nkz1prXqIdyj3R9AiigsCobsusHdi7pw0OvkrAvMVY
snawBS8VAN5riatxYcTZG+rXkNe2+ggHaDMgDjRjb+U8/e2kvc+2/kWoSnpzgKQppcl/+Ex8fGpF
bWrXGbb+FQhtGnGiM7y2mWGisXNhT0CBDUSYe9dhUaCj1ZJ2lDjwKQBbMP0G6KWEymM61uqxM7Tw
WNVGfukmjv2ETZLOFDvSBRcX6vsE6ABkjLkVdj3OnlljBRM+WxEAD7BYp1JTglaHi1XU2XPTWP4B
GmG1DQk73PpaHd4Aa6y9nNjDzcBtWbZxrx+MjlsTWAGLuFqaq6IHrJX58bQpYgK/dPAHcPw0vKUG
CHjS6IrNzyyRKqjXUz69KmFr03CVg7VryIxfYzmBPkXFttZqCA21VPotUzi4Wk7I7Uh7kksiYe36
QWwdGd2XFrCGsKjbVSoaNmNqGO8Yi5dXLjj0vU5r9jABPuWTUmniq0tt+Ww5zZMv0/CgQQPbJDVE
pCGKP4J66Pn5NHzFNGcX+k2LVzaqfRgy1uAx9KRFVUpg1XaiXgOe5/02oR2MgauussJotrycxpqw
E4EJUJd7pRryO92P7adhct7sfOB5UVlvcJE268IGAzUoubMTZlmwlpT5fa04tacLCgo1J29JS5To
udPt5oJA0nRpRgqQZIq+pTKRuxnLFD9ipsiHKWqIXKAjATzeanz/jpuhseNLpUsIKHQGW5MAmS2k
f1ptmc/jZHZ7kwUDZuGgw4Ou1P6BT52YO7r6DrGFeh1KmhKUQN127OwZ48gnErY0004BASaT1P0m
vfaPGGWLvqAfR3EdBuBX8jbNvmi5IghzKlbksR2sS4c0p1sq8Moj89p6HAQq6RiMCSmPPiklxNSu
cbYBfhA82dfVoKReYA8FfYumWjr+OBDZ0XTmZWvRhZt0kIYEpT7hSkUVMJSfmC37LTk/UFaGvkEe
oWIXXDOYAP/Ty3xtaEZ4qVdFDy/WhozsglqvsIP8sEbxxPBMpVCTL2YS1iAJSvb8MGyanSgReioE
1+q+334YmasFdHFxwTLBlM3ecQFT5XgccCo11ZOe6ZBxqqz2OrzYev40I/36+k4vBJ+GJje/HBb9
Czvrn1Fsyj1ZPmD46THRunyOMkTHQ0C8Dy2DZkl+DztJomJWMJFZf6l7n2MbUpae4W5uGzu+67Si
YjRQ0laocnvtx3m47aWmM3ZAC0JAS7avLQasvHJmiPixtQrQaa17kK4mn81JVj7k9VpfjyJ6aN2Q
7YnRP4dypoALrt+SL4C4c+gSwFBu08hDjj9Bv84yAf45M/yFGvu3Muz7y5Ds0nhFH7qsHyKU1O06
bqrmwdBFu1TryIWoVJN+UIaGuodh6uwGULA//EqtPV5bJpBW7e+CkWax7oaPTBDUZe4EhKGQLbfx
IQZs2dj4OzwCmmfGAcnNBelA5OU1SyWo003c9nTu3K6YsbemVzryLVPzt6TItCUIUgz5pk1n7dCx
kaxWqd/epA40ytaBe02OS8xuKdRXJdgn2rrJW6uxLHYyS+eUZoYoamv7P0p1LCiiB7fcEm+xcuMX
+maFf5HnrW1cwrDu0Y52TRRtKkbAVxPuXgRPItogqSPeGewOUagVDa5MaxeppVgfUwIEOMfIg/u/
ePfTYO5GPlY/svhglWvtbj4BFM9eUawt6yDAp8H+h7IlBjgJfEUW8WTelSUIi8InBkYzSm1jabBx
G4ZIIKiAdme5hGkgWCZG2TZ7Gyn7FHTKYoyTBwwAc6Ot0tZx6pi3xFa9jbp2GJPkfuKF36iIGUk5
oRefgpcnze1S9KNGNFFNGogafQJqxrJhH+zuJsN7aAK4pMmpZxYle5b6TxPV2KWeMd9Z2qMSfknR
t/ex5dQvGkA6zx2BK+D+1ia+704sVnHWdEdbNaa9o0cvjlE/BlKFE5+CnGi0ju6XrUB/H4qKG5xH
Sxfa671RQJ9YCHh1161U+4MooLbREu4XRaRgIlNoROcR7Yg2LwK6vk1FPDWbUlBMjEcMWJ5GBw8f
KES/SHPyhFKNjj59opTJBqvwyNVaih7GVCf1jliENloD6EKjXGfksYx5CL6VDg3JI3zVhN3e1wNz
lDIK7UMaj8+s5/rGZtSxZNlTr8Gyx56POGaZo0G2ePExh7O/ZsYUsid/FZj5GBDqc9+Hb88izbr6
M8NosjASp1gVNbUa+AWyqPrgc7CHcEUi15SvGG88law/SwYrEK384ZWABiiEdIYYwqiUJICh17oi
2BJGclA/NKWuD7IBiBGTwLMI6N0sqo7kXxpPsN5pFByNsWhu4yhE7d2pmnFr61lOaTzJcjnm/YvB
MuWlEMeXsJFeyVln3qpb5UiPthWAt2PxqgeOdsm8prg0WUr4IeZbwVb4EAfWCGnWFAxMXCTZtRZi
0taYyGZ+ws48fVaDoATiH7t7Ws5vTdjS7HWceULp4xCJtdofvbTpmrsS6DOImqSCcwbNMkqJkDbt
ILzvZNBe51n1CghfX4nSRXoY86mmjiNeF6ptB7fXrkaGL+0PkRGWAIwzu1TaKpOHTE+yS5UJko2y
vBnA/HbxOulI9FKgFfBpD/OLzh/8o6SHD8wvp1ZU2+ahx03vGbEywKuXc4qE/lgIWnqjjr+/Nc14
P9lusrfUudyuuBcMUtk760G5LoMk9Cq3adZVZ1dbBjWkaZV5uKbmgKRRuDorX64uXNrqnh+bTySr
PiLvcnip63A1Rb6+JeXL3LqDTv3mN4OzZkQ53nYGCq/G7o0dAI1h1dd1dlEMFfjP2pk8RDQjlFJo
bokRuISlWQhghTVcKpPrHOz/4ug8lhtHtiD6RYiAqSoAW4Kgt/LqDUIjA+89vv4dvt3ERE8PJQJV
12TmCfkv4CT/K1tyF6fUYA+gmzDn2wY8DOR2j76XM5ME3XtkNFGz1gPVuKtGT8NzQ8Q6OxnbXLFG
J5O7DW4cJgJKVmAclJGlu6ET8e6RAUxzAxPSSFwaBEgkfjqRYI0WHs7qzASLMClknBKBAUr9hg0g
YCwZ1Z/CMIpV/GBMTUxxN13ITHxIyIp3qVNWQ1rlB5PCiO1GmHqTUbfHCYfLUZex+ZVCw+KPIFcf
G1LNCGYtdw5OvrtBfbYNk/6eQmPdJqqGfiEy49wlD9G2sIY1OavLEfm0OCglq73QcDqUTgDQrImb
f1EcVz7TucwTVKLe4uYm1wv3ACiMFDiOPjxbAwsZAmXaI5SDhjjfrvVlsXCWRAaybkOCgauWjp90
hh3lpsuyc91Q+cMgou2YjayYl/elHpodnJLStwfRP3FYz6yL8DcmGE93lhHEp8psqiOBMeRJWkN9
r2TisNWae4q8hW1sHSbXthmfBYXnTpsshmKdJsALPrbTQv+SbtOeZ4G1orA7tW9nc36uhp5pEwWG
Z1PUFKSiWVGSX5tI8Vq4409McMlHOBYqWs2PeAuVci5UY/iTD7PapE4c0D2PKUttnf9geIQhFqO4
01CEX520ii2AO6hLXcpSNwSGnSb2cEE7TLi/XuvcZ0GNhit0DyCt3ANXsrkP06RC75uT01OlwBC4
lpc2nbdg6Jo1NX4Neboaz4WRpzsOkf5RJmoepCBK5V6bd4ZWFUgaFPXxXJKoPc7RSiXyNat6d8uK
pzlUqn2Q5Wqd7nfAhKE6ckMDl0SZMvC0eJwu1RSWBH8/kscttwRV5P4Btvxu6EnYT39LC4CTcrTs
fbREeh/mefT0Jux9i0v4ClRW+OnAateUYXFI3FQeCJyLt0mevibCzmhEDf3YSnPiF9CRRVOkhMqw
sWHdhKZNjUjq2F7Ne1MG4Xsazj9FV39iqYk8gwrAy8uWidlAKcBOkNZPayQsXtmgaLH1axggWXbt
tN2UcjFX4HDMdcxJdC6yNlql88yCXE2vQ5m1W82NYO+wO72MKshJ4za0N1hWe5SYl7k04g2bgAt0
TWezDPLfYHbRWs7ctI7BI07kXXRy+Va39GnGxSXJ8I52NfXERIoUaGJ3E/SZ80PBZpBrapfsi1Ii
lDSn2c8taTvWLP+RkVTt0JciJ3EDQqb7yVoV9MabCCIqr4L1z8GSyxawqYmyffRmtf6xiDE+uUXQ
H2hqcDSwDI9X2ElGFGhMB2I0954hCh6XKrHu4OLSs1ERJLpEGISWKKp9I65gRpaNcTUfqwO3oDsU
qONWUkFaxMqc31WoHLIYxveakn1NLGWDKOABYzJauVsCl/W70sRfgD/28SIgNLGTNxJZB2+xtR+p
dJtYzerTnUi4ica+P6ec3LtE46cJLQZAVSve0BFED0/SsluA9Xpqye/OuHTvik+2ZjjFF66bwVED
ArlOu+gTBQ9h0EK+mENsr40wGl+c0rb5IUgwlimzJcKoun3V2cumJbrI6Ya3MmCXmIzgoYymjwnS
cd01a4/Ac5oh993I6PZmn3W3Xg+6bZvGxQsRadYauo7pGaGEukhsYOEF9aj+SVNvd4MzWx8hiSKv
WuWERH2WIBXZmjjYwTJJbYtUqqW18p2IWeFcPyqiRpFNX6n+3ljF8jQMA/4iZlGAFx6pukZ6tlTd
fkFHK06MpQQrfjt4ITOKV7ceic0MC2+kZWC3yRaM5rPRv9PWoePBOfXf0gX1R2Y4y26KEntjRRbT
RTaPpSa80kWcRbQK9fpvV47vkRa+gCCD0fHQ50wZ40Cyixw0aGp8c0L+DwQ0ln7dskCkPerXAuvu
VSZj85/e1cObodP5JHS7q6ycCInUCZgyOm7Z1tH0C81iCCagt70+HQnHJapk7dq94Ycu4oMpKEIC
y5T5YvTWry7dBHk/QOXJtBLPMOrg7uJ6WrWyNIDEY4vsFAsMOBKAfEyqHrSnxDuzrtgZVsUyXxuS
qxWMPHAJ1UmbN0m/Gkh8/0AGZW7iwX51WmU+WaIyd3ReqHNUWnPAV9wsjgxOQVIvm3nME5gxwXNM
aumRVWH+2klkFcXsZCdDHVBFwVVKteQdPojtVaUN3rSk+xEOYjIWFPqTlf5DKcs4506UGuWA1/Cy
6gyfY9KZUpb+41uSbwzkROwPz3XxPRjJJVhmwpBvMLdx9OvmkTEN7GnqlvCHMHquSka/GUl5j52+
c+7nV4SMG6manVAvEG6glfFSyufKOEp5sotrGB2ceEeIdMwKSSdk13V2sqbKO4HQCICauHlB+yNW
efwhAEFZGr/e3ZLtVP7j2nfarlWs0zm0JwaRxkIrpB87Rp9F78cNlwoZT3xbX4V9L/VXi56quEbx
trUpYuV+LsEDZb/5uMsYQrWaZ7YsqMrTzFQp3hvTrWPI1LNhzIaOpQjzOK62pvsjRIwa4bfV1sSF
N/1pyn96PJBmcFnCbyNvwGIB1HFRq0TNJixfQvGh1SejSvaSRbUSd7t2N9x6pzJ4qGtKv+I3T0L0
GijpUe83U/szM7+QKTJG+ip9fJuZTLWhPw7IC2iMiLwrmGxn485IDmI+OhG7VpGtpdjp2b2oXgpe
nYZG++x0DPoJCB26bF1ZgNIdz+mcdTn8PL41Ff3RZEIfxdm8QODwpXMtm3ed8zKs0kNqbkfjCBVo
n2dEpdJEczL0+ncSwZpEhGqQ2zyTADg+ByHWpZ6A4OmHE2iVk/TYM4sT1aEZuXeI308xrOvFW6n2
ikkE5MxVHIyr2jpEKI14YrhH1nzqNNrUxk2Dpys+w/KWGfsu+nlky2Mu8kbJL/CsmYClzm7+2H59
MmMZ7btLTE0rQcB/C+Nlnt6wQK1Yc7TiHDjbijUW8nYNMU63TdDP5NLvjJ8MlWLOrUrQebxokM3O
ZXCJBQwttFrp2eEeVzCsRKvXm5J2l/x9tF95qTVscAfxGg2y2DPd/TJTM72QsenbC91Veh7hRTvA
+Si+umZCCiVuDvjx3ILenIHw5dAhTV2dArM+RqRcGtkus4vVCJiNXDpIDnB9CBNCnMtyKU/X9nS2
wE0Jjjz3dag5eV32ahmD1GAlhleSytckEnk11WCSbmP2yiOuMlSsuzmMsTE+T/C/8rMCrTPR4Mv2
IyE3nMgV9ruOdU5JSHJTMt26q5xedfepDrYJAsyl+mM+udWaN315Mt3XsNku2d8IgYIFVlkbD9v5
Th8S1GjbB9vElKTWz59x/RpDeRz0XRBOezXqXop0oy5xzLqE9DO0p1hgg7CfUd0I5G8u7IKmeG6N
t9aivNR21Lb70nwANYCHxL+id9nY50ACcOXBCq2GYpWr/ybSD/PktPBt9TFaEEY6c+DJImOepN0Q
Fa0JvJxkvnbdH2B9XL83W/0g/vPCiPR9m/xABu6Lue1Jvko4bmd28vuHCpLdZB6d3dmgIuFA5Bmg
aVprWeHHrfY2ID8jxnflBPdU3qYo3aXWPxNR+1wQQ8zwNaz+lUOIPuuFaMXHVTg9RgDCWmcaSoBq
5QKiSTIq0txAmvICm1anU4RiUcxnAVfSwhoxBe/SRZkRBYeAcGU7WHXxj60BVLF8LTnW4MOcR1bn
cDNIKBwaNuEsjChZOffrNZj4YwNJawaNGMl1aL0VJUB0fiMTDQ+CgFKRG7Rh6ckX9qLCFrfjhZBi
gXU3dP515kOGOl3SuVvnWvBfO1TrNGLJUJzVvNfy9378lvpuzrdGQu4k0Z7uVylvGIG9mEzh1CIe
VR0a+sRCbgtIUSO0rtTA/XvnXo1JWpReNmreZH8vnLlj/d2kL7Y80V6sZPUZ9p9IyXyJagAFA5LL
y5KgYd+N2tmZdjjLO4f34dbD5so/tPKTqdW6EvS49pfWPoe8KV28yfOtmby1w7ddVNsZiS1iA/Rt
z4IEnRp9YaH1MI8TjmzC6fIvEd7sljTVcs9+Bjf/c1u9z84xB+3wf7cydB/aP/5iVIzDf5W8PSiK
rraT6imb/lh+lO0P+todmeX0z/lKN3/yGWSku53rU1JzeXKKd0Ri28gUrWS75C89c5R4uSp543bb
UE97ZBsEfzUjkz8CjWEO/3Zko4RvyXDX548clYjRHTWKrNB2u91DWIw8I+ZEUiQxJwiXfIhX3SGD
3LTl2+9IVy3hwFsqOtZWdhtxR/HFRxvqF0+N92FEOdgzI8wvhssEMsGL9haPAEHltz39tghQEnLF
5UQU9BI+mFE+D4M3J78aewcHsFOHtnqMxBoF6Sy1LcNFOCXvSMp8FSwX2EPbZVLXAEo3e23fSPGo
o3LKVP85G9amDfe588G+gFY62+TyPQp+1aUjm1DPd+2Xs6+7q6r4F0d65dWQbzs2cssQ7sdor8Ao
VAQ6R8vpoecZ5leLUzXNOTMeB4T4ybmnIJITLHWzc7xh4ObKJwdsR5XyJX9yiLkQBwm7K9JsrcA3
c7Y4Bu6b5TOUz21/StxfMAvZcAinE+jClerOjzeNjTQv0d6l4jYvcfUUmCzkpe2DYONv+y0zf6bK
Y1Yytv+5TMRYonD1NF4TkoQdfyXpuUJ7QOzBovzeedfkxTSvs7FvWlpZfScmezNwbVjOwdDYR7Qb
kVwUO5JxuSNORZd+mZunefyyDZ6Yzyz+p0VA5x0E9QCDKu3c12u2/z5Jop4+fI72cSlvJGyWLAar
6DTGgDe/mP1oxbQjezWvX3QL1eWXbh+VeArGVxBGZbhf5KaJjjmhVsuWWABP5BeXwWw5XrPkJlDa
xt2/LO54CI7SeR3kduIWi0OMKq/SfAmTWz+c9BBiPSqp7iNRByIh+sWhXvFjDKo8ocTIPrkmwFPi
LjdqkLyPH4txdXufRm4tu2/uI3bdZBGCjQt+JwVfpzg5EJJlBmhBz/yGwFj6fNHdo5SQU5P840Ss
DH2jaiwy6KICLmf9ASQ758C4wnLf20+JPp4G81/YB9vMdBlVQy1rLnQ0nrIb+p5iNbDBmPQtpkJI
jZVPmU7BzOyaDkBTOixm2pLoAttkZXMBO8UTjmfEp68guDntksNEWH7WfseopvOCIPdinxu/0WCv
avM94QAw9QT/Z+Ixk84p4Ce2ieH428/RWotnLLzzNWlzUkCY4jJUy/nxjfaNjLe2Gve9e8NQQUkQ
bhY4bTMVx2T7Nkm4lXo2VbaJx/apD4EGLIJTJlw3weckEe2Pr0F1zgLpaTUUMEZVi/wb2ny9RM9j
9RVEJJQg6Uw4D0pGmI22jvVr68rb4qanroKMKrixwnxFBBb2DdMbARG7JrpExYnXm691xtNcZuTZ
h9/CYmOV/NZDwS4CyT5yGm5EOPT9YcDUxmqbM5eofwbOBX9lgbYlgANsMzxKmudh+ADzprorwfiI
Lzixg01T/Fgs2MmQZeX5Vzq+6sXWCALSpBM68Xof2f1mMH7quiH6GTrhI6enz5t9xQhUx5dDqjh6
Xu1DS6Z9WfR7pCZMV6fwrwm2jrMzULdp8IzmiYsseplN8oTLxmfwd+qwH2/tRSKn/6scUJ7NW6es
NzOtvxZdrTKA18L6qfO/SNpHCSkjJHojzz7GJqZDR+/GFpBd8zKAELxVGhdv9Ba7r5Fp+H2Dpnf5
b0IXErwU859bgyHDbWN89kTl9nziaCeW/YPkPdMlZupfCNS1WSeLvhvs4dSrl7HeqJhahfiZRFsZ
rITpePTmB5xlX39J615DBGfdFk3HutxkxrW3CUbeS9sAbbHGheGjnvA6akRVxNseJueIqs/U711z
7MWxYS2uop/ckt7ECLnT9iab0opBbmK82vZ50Iwtws+VTi9FwgSh0XzzuFVQBnjxoyNjcNO/TRbQ
jB5Ca3afnB+QY/8t8DVELojSvZTWC0LVVVxOzH1+OeNFcGm0o2Hv82TbpzBD+WyszeXy5Mq/Hugz
W4Cs2eTR+2gHJIlyGmFDOmg8RWwMwJ6c2D9b8rcIK5SiL6xLYnRuGFcIakmyP3066/WLRKtanIyE
hxOfYKhfVIXsa9c84CnOsWrpfeRpyP8spdYhkJOGeVX8onq2TfAlqvoWqNd0lN4wX7o6YN1PWfZu
oPyayQWxGbTT9PEAtMHZJmW6LJ7z4U2rn53maZy3Q3OHS+kx/WWGfpAZf6C6Ne2nSQcj3GMb6/uS
aUY6UwHhM8yzNwC91ym+VNoRRyCI9qfMPubqIyF+fpk7z1bgX0F5RQQ0w9NbDPby2O8shqs5LXVE
XacnfwN4jarfhdU5AZwZl7S53N5F8eOC2QCgvo2NLVhFywQXTzJ3OK/rBLhjWO36+G0ApoGzjeX1
dzx+uR0/IaoDzfoozP/qZthG1ry29D3ECDRdPMeL0997DfIwKayqRLBBzHjXFNgEh80CSkjV+C8E
wKx0/E8g7Jv1lISl/oSr68C4IVhh5XsDOeItnNRoqdND4DLb15wLhkFvSYtTVs7sy3E5Mu8BBhPP
vjm0h5boLn4fNuIGJ30AuJqbRdhLb2jY4Wo/D3D218JLQ/3PaZAkmZNPRvinG2IeYhZbgJcf8mKL
sOJgd/Oug0+jP3RNAMbQxnck1Kemjkh6+TYC89qgQycXnRbM3VptB4z9QRIZ1nUhdvXMy27P494p
w49+Kj+E0HbuMviO0k9lCYe1WjzGYSs1Zzfmmb41TAdm/J+SAlG5w2G0kjsExfU4zpu4AmBu2iXB
TopgaH3fOdopT8NjZGmbgu3/im3Gb6OpTZ9PT+Gss8hnYTWa3iLbfctbE7vo5nPrE+ULtQSkG27j
ZhWnmkdaz7OwUYBFal9Y9b8pdRCIlyQGuJl7gPgNWjXz9N5a1ZrlL0S7ewRiY+/7m/N71z4rMVAi
L8XKdB/dXPbBeug2xunGmLAK2PNhWcIdarhb5mpebLnbojHYVILOMdpzkbPeK1jS981uCoKbGQ9k
rpC41i/tpV/yY6ENUL+LdaDDYmK4DDb56HBAr8IluKEoPE8E+RShfDerbjVwaXapidMPXY4ZHrEn
rfs5eTWIxZrM5bVdWt/lz+ioI/s59Nwp8QUHRw3PcZkXBDpwekIXfcWy1aRxast8Z7W8p0gqR0C2
jWP7rC4/a83ZpeV4bozJK/FXtvDx2GqCcIbP/Yaaf6ea6Ylx5Ps49AeRBmvYauAlAQWTj0Lb8+hr
x5LarmUsDxbImUskvOKq9z99IMlO0XYx90mkS1+ycgaGx6xI36Bov2uSK1jx9nbzcowyqvcUD1yn
jJulD776P8eJyD7RrlGXeVHU7Oq2g1vVbXt9glsEzI4NH4zbvW2Wa4X9z0of7w+fnYsZPfOvCwRv
NOxDayxrkpouqqRiG8zxeWCI1NnVJtSYyelMfiY5rTOG8IymfvXZfYpJLPLkAE6dGu63Kfm+ndyv
JFcUEtvaRHRmUUJCcobpLYLZJ9wUcQ3aj7FL9umYrd0m2+t6gbsz2dZT8clWOYOFHoX8NNqmaVjF
PDSHZgFyAGbP2h4nkgCDDWtj4fe47qMkJPK/hJoWcBso+lJTxcfUGQEShdtgmCCfuxqiotrPpupY
hpzlzvIqUL4OHQVxDb4Azh3rr+HBO3aZBup6c0RftE9n4l2x8gVuREMC7r5c9iiHeto6OLzKeoak
twZXdQUVlRHTv2zzJnyveXhhRZB8098LyyamT+QVtI3k2ere0oEur8USbyicgfw6OTLq6ll26Wcy
K7SAUOtlsZvyEGYGlVVfUdZhCEUAWSA6y9cTS6XAyE4N27Cq40im+uHxSLg/6r66zqgm24iXwig8
BxUEAlZM20jAF075IAZ2xptQ1RQYNDiyiQ5F0K2SoFoXJbtt3A2Q6ZBEVl5TchERbYbsmuF85UeN
szMZsBLX6CfD5KedvTJTawsqY23K4kKZecDlS6dFUdxpXkhulmNiXW8UXiGcljYmyLhgHiaAjLIg
QGyQlJ7MMGR19cEFjVo+erYIFHJutDtB1dv0+R8cDSh11vJhjKzbhvk80BkujGUrG9WzQ7osSmOn
I5S74MRUeIeKPmWyZ+LyIyL+bLoOOtua6Up5bGkI2zLzDG3ccDLsH8rzuW3WJto8d8zeqj459FOi
e+hlr0sUwHQT+VMpkSmioqAzxLmWiOKjNQSqEAw0gYUmNjH0cz0wLHf4oLBj+CMd61lKsgdkO9pi
y/LHhM3vwrfIYBRr0joIJo/osY0V2KteOagJ4DJmCgsZ8N8RabjNSD6tLGYm+FH5PmckTvGYjCuE
Xnw5D5T7EvgV8VzZMuae0iRzjSRfK5zJVaNz7WIaipw1ii0vnB79eu1ZRXHSHVzGBidL2RaIlUwA
3+rHwlrizanwIoEAQHdQTnOV6pABM4VZv21/Swrxis+rLSNfaHWcVOMHi+5bjPcqwzobjP5rIOqr
cCA1NGzMYyGWFyuxdqi7t8BnnsnzvLMVhgqOI3lS217zJ7dkJpqMuwg+ddipLUapNT4yP3CTu95R
qrKHdHAGEsJxt3PtsxrRiDps/gx9oeHAhqEiNsfuGhSvJ6jhol57ci3at7HYd1Ts8DBhUcoJKgEE
+7bB6mzaW3f6T3B7DdBWW8yRLRpd6OFDvu4UZgf+rQHSK+4ohUW4oH0X3zMhXQjuv3j2OGDxDgvU
x53dfWQoHa0suY4M6LoJeutc4O0Kj3FTb/Hxs+LpPDWlVyHKvdFjhyuHramSJ7zfzEPZzrK43+vK
3BvC/atVDPc3xXwTFc8l2aKPFbulu8xkeCkmt9v3rMvzQNxKo1tjn+dTtjnAUtSGFgeStD9mjUF8
19oXao/PESkhiNGBIQ+irPTxFxYmiyX3Pa2C09LjTBs7VJVR+OIW07nLepyDiP9lBb2hn/kVWUO5
ZcTMWiPGJgjANk5YMXA5CIyJCK8fCxXNjwccjtNYwpOdP80ENLYzIOqRNvF5OLdNL856SuhOP4A8
YRUQVCQxSPTcDRtWP+ommGII1wKaVNNddg/p5my3Z4DVW8KLjnY/9ztWbD/OZG1knJwmpoy5MP0q
VO96OGz6oBGXcSwZHzqEWJQuPY2zttkpBwr20UAipl076/DROuYzvTyeVJ12QjXtpc4COnDjZFXx
X2k5v66znBsSPiuoeEK01IXFYWxIu3AsbzKjg4SZ9FDDUPOuZwdB2mMIxExJMYgxzIaZybSsLBkC
LWUAX2rc2A6DXAaU4eMy1HDbxLSropkRH4HcrtOIUg4sX6JIysjr0EfUsJlM+N8V4EnW9pshY/Ha
YiYvpqbci0h4JmkK9SQpugXjFeISFouZeDds7axAY9kjOU8Kkfs9CTBP2ow3P8FNdykrRZoovBHa
JP3u8oJWWd7AwHUea6LBvBtOWTkbWKfdNo8j7JxD5nwnrfOf3ujuRZc1OwiDCLK3xWKNZcpT2yZ2
81qi+3gnKyfbjjO3wSh7pNEKtZBFqukusOHxrOoy/UqApF5LhQyM/ALSZrdBFBYn0RMFiJNBo9uR
H/0g6iP0nO8lbfstFsMYw3ihcMM1KWzDKLiSnoy1M1yiiTcoMhHkMcgzSarQnbeqaswPYw6dmynm
PPX6qTG3gpm2pzlQV42CiUM6BMlhMOWhcknDEA1m6sUcjf8TMnf4XPJzTQ7Itl0EHjdslzs2sZ1f
pzaapRbR3qSwFHdYIhEP4WHCnNaec/OXrHhUtgmcHMuxzS+wo6i2BjTxYdWx60vC4NDGNPV52k/Y
UF2T1RMm6ieUadE+afAYMCOJa6axdfLSp31zz1uJmB957XSNXebHxOsT4WJi17knxHA4xJeE422s
Yvtb5ZKUkrln7OmAq00HKMqGFAFIplZDiz3Oz6z+N2EIc9OebSIeWphNHfgRplLDmH87xrJs+oRv
T8+I78Cd9NVP2hiijWoZ7gyEDWCjXCcwiFgrTnPL8TlHd3vpyr906ehx47KgCxWmchFi2wSN4Bc2
55cUsYQ/9vpzPo0/ld4kh0Ia51xmBHNENvVgUqQE3T/u287BZCwJV7m5cWVvpdFhj2xG44P1s/uC
Qnl6I+WF3HJ4EbwU83Bs2mbYhBCejrqr+teuNVkFu/myp4/E14Ms686zIm4FKQR+qZv1j45gclsv
07ArWJ0Si6hi3pUkYL3ThBYl+mhpP7Yqsr2RYsLtY/oKbAX/f+wL8ig41tKkxrRc6/z/qvE71clC
cSdSiq3Zeo6d2iS7BQUJtUuVagfEKjrD6ZaBtQxzDimDoTDzwOwND+1D/LkUcoNkLj4hizHXcIz6
Q1UQnsJatJv2g5kj+1B9/zpMA84M12EGqLvlK2RDytNB44xOsbboqywReOcSTO8oGVuBJER22/Kx
5qlG1/7PjZvMfxjAyAIYahyJKdmnqqUsyyo5McgIqajjyPEI3B8Z2HL8FKRWPfO/4Hgy2YCXet5f
TMJ0OECnxy5ahbjsGCxs2yH+JXw6Rt48MhYqUhezQs3+K6pz/mmpgElmJZ/GsFqH/FfIqVk+c+W2
JD3MEapbh3FokvTzVQP2FjNAP/TxCOiteaRHkbed2FQWtlvtqjL9toLlJU8nfCznIVY3JyIEDksm
cRzuNKP0Q1qzC5uSo9ysnhPqKNBNEUdp7ojxKgNZ3NPJcriQyMWnIxXBHmzqI1PCkK/a1DPVBGa6
kQG/6TRw8Ya0ar51dg7FrBwcRLuMGNaTCbXYpYXtqX8/0tkoMVqaw358JT0gGjZ89GYft0vN68/8
lYqwL9c5KDQQtVn4Y7nhP+qT5WxMRfmRMRgS82uYVQy8g1VEqEZAngHO8tDDcsoBlwfBXwPa9Env
neC3m5URshQP4r0dONeAO/B5HEVzFBqywlyDqEbAm8t58jgvssXwJxl7bbCdLUpa4eBAzZp22EtE
nKs+BFm+pupJpKdHo2uQt9yr3m+bjBwDzK7VzsJQ5JGFy4h1Dmc2JEmtNzhwGbUmk4nWkcEV/MEw
2vC1hnsNeDngLC5mKzF4ABfNkMeROAdkT3QKp6z5yJuPDf6R9RgU0bkWaIlN6rPFCVjQDgQvE66v
r9JOo2hW9fKhLay7xahZPBPy3zzxtHRm7A9EKKGMpWkhrDlglK8xQxsnCj3SuFkXl61XNyLYtloj
GPwk9aafW4JDaieg3BiNnLIbzVUXGzhX8oyyDv8EBTrePpLFdfKqokDhw0Xtw1uvpxv0sbw/fY6T
iD33qjFjLiLIuqiiAUf3oU4Pk1Mhh5r9teB6WGd6D0s8hbNABUeZmrqCaWEXtF4Vz+QT6dgrAhfz
LTq72mujJkS4oO4hrpHQiyr0En3TYRVJi6QENxUEzXpYqnM1dr86sbzDk6IiQ4IQJLdmtLJ92wiW
RDiVBFP06ILATdBPaOb4l3ONk/Rlmf+BdPxhhOX61ZjTWlHpp54bsPVzw+Ew2P9BLENbkNdmRcyB
qaGsJYKY2zx/L2pp3vE39B84jnRvJCkB1YH5r+vKxPLjbDQo+joCx0KyzPYsDLq9s6C2EYSz3uqH
6DExGVDZ9DW+3aX5Jgu5gTFmYVAWrXurMxMBY2scs3Rqr7gEKqSVcc3ARml4bKrsw1kyMnmc6ouu
tUeTFKYVrz1ViU1uiPDcrOU0dpIoPZNTQP2hZ0gcpJiv1aL+gj5+1LVy+kbb+1PNiJ+m2r66SpvO
QRRg6DVcuiRbr4fOJ8dOhMQxqJZn48F3chOG+tOkHttyV9N3VpkYX+jQQUKqkODo2c1veCjlKe/J
a1iN7hix/zQn+ZajgfWl8RiAAUHWzmaE7tEZIW+TJMR6GLeEl+jEFZxKpRL3Hocuu2oBAXIOFQN+
jR2JIo8lnNzPukOuSTYFImwZX0Om2nVveKH5EXS0EQxZgjJiNTC55i9k0CeiwJ5q0TMcrIabNWqn
oknrtyCQCZKHmoFAP1gvFoprNiDt8JObrc7OWLyOHezrws7foAtEZxGF/auk/6CHnxjUWpjT4VTf
5wpgUCFfMgf/lMAzyfXNKbpa6vq9SyZ1yRMqP6E0YoxiEnVSUY6ftYUq9Rs7zsuCRTC/6lX2VocP
m9hss84qRs2w0b0DOiIiKffqfmEx4HBTOEwmVvnQ/WVFTkhHUjCMQh6kJCvomgAq3pUk7AevsjQy
GHQe02BrxBB0AdUKBP3Qh1Zjh316oB716lortiru/0nSSrbkZ7jHuQsfKAUX8YJICGxrIgaHM92R
R0oXkWmtZe56q0S+Hw9uaaynJLcMdqzCIDI/af8gjOd+lg5kNCwIrrPF/o6ZxG2KMv6sqgJHyUzj
U2XaskrIZvH62a4ZHizsOhwSL/xijvLvKtfzL/LRHiLulKmkLxo2ZnZoI8NXouK8Nme2j1ZvV0+G
mRh09XpUL4SrJS+MM+g4ub2QI7QQd+MyGv5H2rnsxq1k2/ZXLqp9CTAYwWCwcTr5ljIlKyVLst0h
ZFnm+/3m19+RdYEDW2XIOGdXo1CoXZVUJsmIFWvNOWZ9sEbfnXd9kyriT80krkiIHHn7A4HKsJkD
QDohAvEnzh76qqkqwBKdQDM4lVOxFXqI9uhpbRiOBPbeiXDsXzNe7XRrGet5nPX3PGXSCzSu2EHT
BhXlDe7bILO+XBfO+Gkc2uHJFT6qZ92ij4qjC0UAwirHw/Yz49vPNh5JQqcsD0OS0+3qjDE+JXeE
ycF+khFRJAeEI4oAVPM2GDYHDjredsg5Oe9qYExX0l1wAGdmzj+1M7232vNb/kcuJyfJXJxswuQm
Stvz0mDvo4ZzKMjSWp1zEIGMW2ebOSk10yotegAAGDIYP3FPiKrMN3HbefRP6sdZj+ZsET+yG6Ih
Pwa6d7YUNDV9TtDxxgWSv/JU5O/qwG/e0guUDdkJheLgWXc9PKkfgLGmU6fUcJRO21xNvUc3ODDF
d60WtbFyu+MIYvcn3q5ynSkeM3BY40GjR7oZfF1fxSY2V1lD6KxRCcbVsSvplgnFfGMqPjUjq0o+
0FejQykvvWLsRg0kErp4FrrOy5oB3mn4Ar9Gr1Ovd2/Lwqm/pnbbXteNn57bKQluHDkkz7ZHdq8z
Wv16TON5N8wp4yZQVtceYwzqwV5FuE+a+Vq59uuCOM2C+rayS8DpeeJbVwNW84MKnX7r0hRbJ56s
DnRG0Ck4Niu54U8LIulcj0WsX3q7FuvZjceNA+ZgY1vJY/r/FV0oAzEt4Nsj7KLfTrFFa80XwU4M
4m3puy96xnBvJ/b8zdCxOcoJ5zYD+PIauH36sNhI6exsmk4ouHW3xonCuLnNPy9u3LGa0JpUFuox
SyffK9VQGFFrrVq/Uz+9zuV1pHpek4c+32PgctYT86kVJjOxYoZPazW/jv35QgyyqvWUkpycoK1k
3V/GaNv2LLkkczQk1eIbasNK7Mzki41tM1Ht27mCjUDrykXOkrvdlhcfyEdQecfGE87P0cHc3E49
x6EutpZdTNn9I4XBdDf7NkK1qKbqh9pz6idxl9nqDUhZu2qijsEUpa1PvZBqEGsXls3khYrpQ209
VF7qblI94Y4JZEHK1Oho86L7KnqixvC/YC78FsPDR189yvG5yVWyLzHQ4PLDRkz/py6fo7prGdCl
6bqFQ7rrB6F/xvpelekh0O54rjNAkbs8ZChY+SG7hDM317W0EqAAtoXhkhobklr2RY01kIgSrwRt
xTl+Jp1n5tiBEZJ0655E+4XuzYWWetRWQQ8lQtVElc0Rmz7JdWEVXwHrpRvigj9nrfUsfLJUEFEP
J/hUzSOa5/aWAbTEehjSsRJpcPSx8mEYrMNXWjYE2ttYUkwVNK/1DEPEIZB61XNY/FqWi03DaqSv
sjTuicerAmkh37K6cdfUavkhytXiHF0nLLsfk2fpeFsmpj31XijorjvxsUGwdQ0FZNzngx7RMCXF
57zDROplxPI2yUx/yZ6dgRoX21Kw9jlay0MBNxeDd56i3qCrMmS7Jmd93bpqMrdhm4w0ooU81grL
45wH82FBAf+gmJAitG+zHflGhLRgMziJdGGImehy4/iWIN/Ah3KaxdE2Wyprs3je6NFPshG5N3Ml
V57RUJlS20VeO5vnLqbznjoyTDeFXJ7kIhkYwYyStEeDEJ3njPyoCqr00AnxkkZsTHM1M2lo63lh
0JlUzZcljXvk806JVCCfIpI/qx5kkyfknRHNQJPdUbcR+cnnwAa+NA1IYqae2RsAr2WbR22zT8bw
cgX/0euy7rsj6K+1LTYAB43ZhgFBvu565W/zJc1+kC/cnNIqCeDFBdmo161k7td4WnxaVGUwczfu
ruoSs804rl3nVdQx6WMA1eqCyiAS7i0JOf65tt1+4+sOyr1Ff25EnDfHQE+nJVseoeyWh6UcxZ2Q
ll77Junu8GYXu8pZ8vXcCsIMOXyuK62C79lAtUFfklphkfYe7ytijZYlPk5iaFsF+rgAcuE+M6WA
bU4nHc84+ixi0wjpcSnY2vFlTNrqU1Lk7ivgAGBtLq37HKjjwp/MZG+ZamsftV601pQLG3z7w0ZP
Ir9Zqhmhgkx5nOAXEt89gJRJwdTvilnEmNfDYNN5OnyUCdM3Ng1LPtmNlWNc76yTMVT+I1vDnhZd
uZ9aO9/FUyHueAsu0ya6mHlEBxTQGfkDQ+5DCuq/9XVgVhZOsz3t22wr7Dh6nrzZvs7tvvmc9zwh
KCxy5JSaWHHLYiaaKdtCrRlVAE+hGxuwJlBlGYClRfNNRHH9Y5zz6YHee0+cPXlodZhXt8Uwvdpa
h7dUETnPFQpmv6lrTFFLcfB1Nd4tVaGPOIEB5DFy3OjOBS0jwwK3IIa4wbCsVw3zjXKoybwOmcX5
MT2uuCP9Oitb3Dg1wF8kfMuI/hg2Mtxh0p+LeTWDctiFLS+boEW/EY1NSZmGlweYhWye6V10mGqW
L2nYq8c2olAj8slbF0OnoTsaf5e5Kj/YNKpWSTw/U3bS/+YgDItD2/QpyETZeMqpHqcpZWeiTGH4
A/kFA/20V0ASf0bIxrCzjMHBznGOujmauwGuB01/zjMiBpOvdDrS7PbjHZMwue/HiAKTW/npsm6t
PDyWq4LtdlsQj4DxuARN1TffZhslbuwGt4HGxh7MRbJpAEuhVIl+xpSqKy2mL/OAmLhpAnmIxuyR
KqlbG9t6yCQF2yofVf3c6wyJjxjFqU+bN0WyBowE7PU3noNB1sxWfutITJ8dCZefPMj0X+oqoyut
JKK4SjDaiuK3fDEMhImGe6rYQTYOsRdX9qysqzBQHJ2Ztm4bWwHK87z8Gj4fopFoCZ3LvsaG5U7G
/s7Rle6RtFCmTJ10thbPxzrSFGy1EnpvSg7AoxTDU5gUwa1p++ZUxsWw5UCEim/M4wcGGTjHG9TA
MZDiaLXgglotTfzdz+PyOJRNdkSGwZ8OOokjf4gsuuw7ccrSiraK6SBHyRBcISWByh4gjslDvxTi
zOQHPXdboD4bMCag0Lnch1AkVB9L57a0V2v5zR3t4pZnDtRCFL3BzkCoFktwPoFEChGXxNPFcSc3
raRVSpMDuF6HkcatLGdlVEFlDjs6MLncThiw90NNZlRYN8xVvZJmulPUTIYu8WB9K+EwOs5xsVHU
yAitMXpNpF9dicUCOdJqAp61d5buPqN9Qjckf5h6dZf1YbW1y3DcA/W0X7yLgBy8l395e6gbldsg
yHXtGz1Y30U2Nru4VVMN1LVqtkkihmuwIyPk++QFg3WwznMb5a5jcO2Gtb3z/Xo+RouirTDAKoIt
N+zq3rE5bYHC9froBapNvguRUwA3S6dTWZQcLDofAZNF6b+JVEUdb6Oc8LWT7+Ol9bbhnDXdDhka
w+jFn9ZSWxwaHfRappkYXU7d0ccRO5/MXADyCpQfXZb+9C6ix/89dJdHGlTYvVoqp2NVlg7BeFkH
tpxxKWJ+iIDtwQFi9ibaLjrH2pi7IEI53BCg9IkUtAuSCg89+1Ga0BVP5rJEpo5GF7cRLproIiTv
0Hb8YErs3gbFFH0SBgdgQf8YiAkILqfK3uyIiSrNaix8zLEZiYeYKvNFPdWEuR0iiCV7jLC4+nVo
wxsheHWsQJ/qcOEMRWW+txzcP62gVYtWVm+UDF9GzugHNVTjOQKPtEkafBBWX8frkVV5nU6+Pg4F
KVDeVDyHhIjuQh9bbzqXI86gyGw7McvPTUlmeTdSXAmry3bOPF6kl9zWXJVfk9AgAjYWz/PAKyVF
+4PTLEPUxcFDkyzYSSGUPDhD5/Nu2xcTArp73g84RWM74Nmg7HEVzeIsAG6ad7ID5eG2/pVLDx2V
aO7BcgqZg3yWeOKHbbvE8xd8HO3ab7E1w1EcVoG+UMrFTK3XGDQUsqLIGbOU2rEbk2tfTvNaFf1D
UdNw6jMqVm+0mPzCiTo43mBOo8IDsFJlzeytLlsemiR0Jgbaja3nYx47IGKHKfkcVPkPFmDo5YW+
jIHK5L6fg+nBzfuSVSnBrmk8FOE6cr7MANdOappTCnu0PT7VOozJKH4s6gT+/oJ2I/CmaBfZNO+V
Dmw0HYss92gPqOyN/xZ6+UvH6ZIfRcT7hUCEYzXVhBSOHnVe1QCSjaDesfXFiAHoMdqPISAKpGpI
em1A2bRKl3AjJy3MKmGmsAnrJaaHbMmOBmqdi7Ut+cm6xXMeMHKKe5knCD0kn5PE3+gV+Jyi82GT
jQEVAXgh1KtlcFiwEKDxRTE3VXTsrID5RjIwwrUDFuwstg5530TfMkszJaA7dnCsqbn2M6/coK9A
N10AcbzOctGxrVrdxK2hpAVYmJ6I6USRMrTujh+JnEPXfyM7FeF3HfrHTDacsXlnIIZXC0fu2KJp
62cN234ACzwMMKbSuR7mYzbUoPPjMtwLDl67eR5oV07hhQEyEe4U6KSGxR22WyXbcp+YxH0Ypc4e
5jgEpuBVyYVRIVdui7EyHJns9FQonsPJPmqcrwNJeJ9m8LFgswUO40Cxb0m1G9VV4LyNdKk39tBr
aHs6FA/hFLVPwqQoMDHw0CtvO1pGLd+qtZA82F3fXDfKSj4rQ43sdFLTIen7bVMgJ7Nkkr0FVpKe
yy4E1cn+/WJiDKrpwNEQOvi0pjOOLUu1DvjcGZa1QdZXDFru6f1TGDdQI4H6TMz6kukMKlpcW9rt
XoLadS9Isam5GwQsEMuk7Vpk1Q9aC/Jt6AXLOdO2rXYSzswGUMNipcg18ArgfFF6FdQcjkUf5S86
S+W2H6fuS9FzqABAQo09mlcB2ZFYzEDuKCFQtBi3oS3fTv05qr34WPZ0SQXStEkOFwuLHCNWHZF+
NQzwObCjTejm2rqrI5N/yoyuzw4NLDqolw6wUDh69ILqcpo1Yvg0JmwBUj62j9ErdkZy+GPU1hNU
MXqbyHaWW9+llMAdSH8nBG9SKlarvobNAOCqd+juJdMbavLiYKzO22EenveAB5vDUJMdYKPGesmc
cVwQWqv2ULJibNTSsp6qKT3NI5qP2RZE7SZw6IOaVK0so3cpUXPccFqGUj/iuIFIxepXijdKH4o0
N7tsw01z3VoUFAvhcVswkeRjCigU90kRcrbzquhOYCuHwQ+m7aqXidn33phjV9f1PqiXDtyGN780
pEDs8MSzXsABZPnHusp0oHvKohl0lso13f+Ll4Ty4CAYK32eOqTi9mgvN1PdEf9J3ukeyCsIYJvt
dxSOdesYNew4ejmHsemi71WwtAdX9Pl6Kafvg0usXlfm8c8Czh76xqndiWSsdiPxsjuXDhf8qlDu
xII4N1cUuDng/50iewMVKhq0qBSt2mcz7cUkdvYTBO7VLHFjD6ELYiEJuu0iWw89KeEYZTfoL001
0pq7LLYzHr6rQVrBtZnoea/iqfmWWsp8U3PD5LDUVXkF67fZaMflfkAKCMOveX+BJ9e62DJ2CA5e
gscmIA5lW5CXDA3Csw5pFCbbOOwtFtew2MoZGXLtmJ+dsgBAXdBfdHfA9UQp1BKRsLMvNT1C6Br8
R1oLTDZb6z60S3W8pPveO3UebSGupyuMJugSeldcBSnzulE75swkhwQdo79SWTgnuP/WUYMSpEiB
KbWWgJQ3GIPfmMZd5FLa89ax7cFaaktSOtK0h/mY+slV5qLWzmCmaf+I0BJjW5ZkX7zCAr1YBhVh
XjhtIiAvRyutqme3BzOjMZhtex6nT5IS6DrB879uNAqULEnCG48J1Gnk0WeT6kZ0Dqj/i3TZ5EMJ
KjByvzMPkneYzF8R99GPI754P4y629Sh1Huf4981aRPiaJy53bH/VvtsYfFLmsLH35mPiJRVvIvT
1v/K9G1acY60V3WOzNfXBFQUc9Ku44aWCQ/gGloZ/ZIc7WQFH2TFyCX5TrMVBhKi/xtKxHTNaRyX
GWnW66ks0VhaA418U6hLJed9BgSAEwJOEKg5iIeYWKKLCX2O9pEeyWpMinKdaOuVTT5W4MRYmMZk
Ubsk8MITqlZ0fwu9UVZjhLSiVDvHzp9peIXbmkbieh4ci4LTio907qLtbHkUTHll/1wi/7HB4vKo
M4tXKgAwffb6yb7BS9zs/CympsLahnFekroLpHi1eOj3CBczm2ZBRBPlk3sIHaQkIeCEBpKHx7z1
VoJLeBYhnGhOJcPRsXk6lnKpNlGyQPGKcAcWdngPd+SwkIqHQ6tmPkcGKDXYnNH8wq/oWEW2T3Oc
1JQGeAJay962GfTfyLPHdWkX9hUNXiAUWVwdbY91aO1fcnXkOHufLBsFUEdHCPAXhp209Pbj1Ipb
wJZmFebRW15lcH+Y253gbS/rWNAn8HVcHnxGGAf0tQANBHXNLncgBExx8dQWzMdZeaMrCT/RQ9k/
Uz1XEC1Xk+m8zUgmzVYWdfysipnkD7qGCDXp4V8by5XP6JrcXXspL4ZhqPadQ/eZlpg6LvjHDwkg
rl0+IZ6N4wHOxohieFJ5+ZTGXnFvuRhtOTvPCLXofqdZ9dmfJ2fHcgEDjsnLoUtt75xFVrlDvuE9
oeQE4JEZJlEoEhh1lgK/KgOaKeuhyINd3tkpBI/VxJx0Yy5TIb34cgHimqJZLkSNtKP1aTqbjk0C
Beklr9C2HlWaA6nIoubRyifQWMwIbwFE81t3VX4G3w6MQ4GPbJeq3QTuWAEAt+m/p012CrJq+VxS
iZ3Im74bgVRskqJ/Y3XhrOyHPYUhWPiAJBNAIpS7LvKelaZiJCGDNjPsNZoTJGV02XBVQQg8BTnt
m6amOcmPidJ4kgL5cGfvQWp/iQz7w6roI0DHCL+CbKjsjeemPwF+lqe4Mj31UNrs2xbVLjgOcZ7C
8QU3ybcWrMXVuETzU0ezfMM8dtjNIeC6uOh8SoNI3zBRK/dtMHBGwR4NSYF8nJDUo38rsbBFA2Tz
aV6sYcn4qzRlqJhXulzLVtcwhtmLGmLbX4nNzk+1iZkdDhS2tr1ENxzuao4piN3uK5PmezP4ahPM
9IlGAeOjGmTygLxvXI+sb1TNqHyG0kxgOelntkWMBLwMvNPkVBhk09NSn1sbzAnEfvurW/Xu99i5
sLM8vEAazso6AXV6I4LRW+s+nXfFEuidsf3mORlbegoeR2SCmOHBu9F0QmEuXlkFMJm29sSMsJi+
Ak1XN4Ab2VCdsMWaw/g5K/z8hF40p7oqqUDqynplKabqAj2CK8P292Rye0cGfOnWmSS0pCaEFxXQ
UUnSIN6JOh6IXbyALtMBBTRiN2jWkpbWUPVPMXKuZ5vCDd0t5lJvoGu18gPCh5Kqjx6ZBQeU5ll6
P5IicvZB0KOsn7svyLqdHbg1DiZaIbPh35Kn0ZPq4KKIuKp7mpbrlI4N0vcsQ/8aZ019qtOipm9S
51csWcujIyvr2mFuv8/qnnWGikX0lE8IYTgiJh5Gu8B+gU3zjCbg3MNuB+FPkynzH6vxsfRo7gk6
OZ/qyTPHEIH5uu8QzzF1jXhUyvI1EVO2TcO0JArZuzjGCfa795fSvnLynuwEGrZ76aTxZ+diAbM9
EZ1omqVvuWQIbSMau7VLxKWN6Ket303ZkQNHebdMudpZpJvtALKQR6DTp9iSdbluD0lJkAucOJ9e
raHFTgrKxg0hJx9ys5UIHNVVlN/gVwVE0geMRqrOwdOR0IwwEH4uSJTuKR4uWA0D2rQZc9QkaDsZ
BSDdm2S8QNVvyi0rSbztCuST+DTcHc8CWZCkau6KRjZo68tgeQ3KTPEIXAQdRVxfh22YIG21ILPb
/HeQkdXZXRbJUHYqN77q/L2R3C7dQCCwA1BecH2e6DHbL6QYuQedlPfBtDQ7Swn5b70c5mzixFdi
8gk1SqevZjTVDb6m6JUtbrpBCoJQBxhoTq8SC1VPMsCGFJv8jsbw/DyUrAVMX8vDmHmPdT01q8bj
QwYRvMpFODUJN5zx4E0jHlDz88xZfOXKKT5bzGX2i3TAFmQdTwsv2jHp+RnAwZOwgvGk5/VQQAwv
kSq0oqpjiH5+FWvqLL+Ltj1E4gKvLEV7dPkvIOz40bjuvLshjerHUoHfgcUbhUd/StU14r1qo+eZ
sact55s6yQ0beGduRUGvjLy+bB/2Pg/M4PmogJi7MwskZ2P2m1NN5/mOoUYMDrb4jk8l3MKKDu90
VIvDNMCLS5geIiVy8msThvhtc6fcDxKaXNA34aep1q8Q6YtrUQ6YeeVoAOsHy2rm6HZLnBTLMvpx
1gtO7GIqg3utkUSGXkVnpQDmmDLGpBfSMD3i3HM3efgJYkH/QY5Ah7qkMrfN0LJ9+upSp+HzSCY7
pXPIXZttDEtpSnQCD7u1JREyPsQGNRXHN+eCeC4OPa8jeFsWq7HzySSNcZ7Aymjv3dmQNMVmeWOF
ZC2hXbSw3kDJ5OAas5Oa6nt4qaCLuh7ejDP0r7nuw11GvBcwOegrkRUMexqYxYM9zCHpL6pjwAVr
NkmQ5njSnmlZgxoMEJccOw+PNYGh5Eg4wATUzJd0mu7YengDXF/NT61XOzQYA3WNDAcvuBZfDfyI
JKHlBOCwc8G1kSMORdPfu0glbkF2xZiw0HCQZTduCO3qUV1UtNMytMMW7mkRYCgzWUWQQhFMcJ6g
9nR+ZhODKNR1hQJ/p+XgX9X5Uu0tgXimX6zmwItHVd3SbO8SL96ETm6OGQLYDeUdq1HXf6lQER5a
BDP3tVlani2yEaEmJDv60eMVjE9eV6+lbp9t8xgI+97L3HGTlLM6LZ77xRlcCPIZu2pXMKRAYGnu
ewx0p7TL0W53PB+1ixo7s/rowHQlAdJAMsbsE3/d1BV8t7zmJaFrSs1lSZC1zJ1uSLeKNmMqcdvA
2OZsgwO7nduZ9b4tj8LHGSB7/KGANHtwD0VxgKFlo/TuE8aibv1C4UqVg/gU/kua9SyByu6uYGrx
4MIDspAqcYbNvyvVMFMd8mFX+U11y3MlrwhkWwBHLR7Gwagli68sflAC4Yj1uuqrlw44hQer91aC
EyoKRQdrSYP0g74ep3RPCtZKJEZT2uA/SjHKWOjN7yUvF0ugUBu94FIZVIOtKg7a56Zp2rPdkuEY
1ibdh/NEOHmk3A2C3Bcm/4wF4WyeSvadre5CQOtVC20BR/YaPY93yBLAAbL3Wexn51s/efWpZXSP
qYgRUCtQKmcouFcD4USbUYwv5KPZe9z1Zmdy1b8RTKSvhZ8wPfLtV2+Q+a4BtXrvj/5L5BnEbA0d
BAZoP9Dzii3TGw6qcUYEtgXTzVQjWhDVE5k1aHp/drl3FeQoge8bMI0b7LwZB6AiqWujQgufvE/6
Vjk5JW98JfNDb8nwznG7/F5xbkQk3k007mlRX/NQvdYdc4oqLzlAmIiNKBjs7ejYKEhbYa88zyo2
E6bdlZoLeISUb+tpwYSJErDc9iE7XxcwcSKNL8IOF0/7yYocTD80ZOjmzB3RWEAPfdfrrhNiLjbc
Co7ikT1vTVb8dIhL3MB0yr53M41u1+utl5pAL5oNssNxqO5rCstbBmwwp+xg+ka19xV1mabpigWG
ZNNp0/Q0jsYBrUKSlD/4crzS5YSt45IxUiZMo0wVtddTptSqbermHLHsHKIKKCY6PyYUzFWdAss6
EhxSVBhkONjfUje5dQl+3ogcw6yKOUF5E0kpKyeYgyuHQBMKLG9GRcyeZi+gZnqSPhBJoWRqvWa5
9v0BvnFk0ucuoHNtHIYObcrW4NojKawAE9dZnKBspg0MQbdp0eWMX8mWpLWcZh4wERt0P66RaSoP
jGmsdZpidxyEnLdIpw32EYwT9ki+0FLglPRJeNp0Qyf3TtriRm9mAhGYNR7xmnxK0tQ8IgNK1nVR
e3u0LaCcoHisafdH2AR6tn509RhkbPTFntWe3E7XDB0Q2DAmUJwv+rkKt2bwfoZ+P4RMSKfpcty3
wFbhjsIx427KcVY0fwOUyWBwYcwleu6vNbr0kALQ7buGPKuQVW6tDfUk41HxjNzouT4RE0lfShLa
04IDR7bguwOjVhfmonXp+MV+m34d+w4kqLbgmwMsRKsWutdtFdJRQbDxQ49T/zPUUAoVbF8rq94M
jdk92huirmczX/66/GcrcrUZJMP8yOHtBgoBOfDCKbVZgNexAdqdRzB+7M81oMxV2TChNJkaN7W2
032DDPdKUVSRhkjVtmrZbvG4eemhIdoJhClAs9jgUel9ByBwqpsTQ6zlSZOF8MD/lrCCLrK2eR9b
W9VHM7Y9BEgoEO0fVo/ykoZc/SPVMuaUkJIhMNX8NPLCOlADrn0tDfu8YhqIdz59bsmlTdjWw4ta
uMW8csXJdMBbkLRXaU+/B5S82TrM74CFSA8ySOJeOyKNyQKddrLGg1wxKoVXPwyW88Q8G0+kcuhQ
ak9fq4DKku0CQxPl4bbK5+YGeri7bZa8hgxBPIDXxPjZWPPySYIEcvmQoGlrIj4v4A+61WjQ4nit
mh5mjXbRcYautTdiiPdIaZgo4HFn8iOHr61S/WcHPhc0VdpM51qiMCsJG1ovVQByWfIsNvGMXCBu
ngxT8Z0XfPIxMVDjXSJJ7AWJa20hp4GDzOyOwJdtiC0M1edlbFr06ltIrfClLpiOLUNmn8aocO+i
nM6shdb+3q4q3GmT72OtR9KKGLKhOe8y4GUIjucKwbfnCnHUI1ZJIOVfl/4il3Tg0NoxNnIOkv22
6+Kvim1xlQ00K+ixqz0PP505NSoINAjWYjjge0B2qCVsWGwXHqtlUYMkts/cVeA3opbzb1wiSNDG
TM0Tp2CxH/CE44I2QXBdC8F7k5A2F4hkOjhsYChhrenWo81tH6YaDTIRY6lXncsJ+26Apor1iGaZ
49DdMVkG9aEy3Lac4J7YdwHgu0X+jJ78yes0S86QE2McEyGsfcQCQHpRPnH6baHH6nSz5DMoMQKI
V36NI3aOWM2tCT5Zxx+6TmrLvV8QSCHKi5tnomGcvamy8SGNXM2uwmPXOgxUmaQtzJRByJjYUUfH
Qc3O3i1Qrcie0SotLXWBIcRtUe6XTprXMumI1oTZuwoDlFMf54n/MX9dGqMwmiqPf/3r/1SvL/cx
Ze5//Uv8X7RvxCXHcIqhosEn1M//0493pSN9x5VMgVzHFr9/fM8Ly4l7Ls/Ynz+HS7Uuxfzt40v8
Z8A7l3B9anXpaFfZ71LX6bN5fVIP5Vksp9k84Y3TKd5kLI//w+vwE9nGV8o49KvRav3+VSo7c5hH
lRYkr5d03hARzggqnY//7CrO71dRtbukF/vWefTNA29m+aAjmrzo6KwTpbzcfXy5P91+bjygYsf4
Uin5++VSm7O+jL36zMbDFj4Hf8mR/9vnX/75L48XpIBc1LZfn+tvTGoI9Plnf777+8dXtCnxYfPn
q3nrZfsy2Hz8+eLy/UvgmmVx9eO//mUc2+V2//L7XB6+X/5+3MQeDrOghq57Z558cQ4HCGZoCLGs
roGYgcVo0e0+L9b9x1f+2w/37r3sUFmyk6j6bLkwYDdV/5dv9rfPN79/sarKx0jbLjcGrSXG8ugf
3vh3b+UMzMSyF+5MseD9vscG849+H9f+/e/3fAqisuPzQ6bNQuHV3X98gcuj85933iOkC3CGoLX5
+wVaRs9Vr636bMxDjewQ3Ff7+vElLvfwg0uId9+BTjsBVGUIjElNWzQYq76npDLPFoLHghPMx1f7
yxcS79YvgzQJET6vIuYY5PBje9WovzxUf7uE8/tvVsrMl/PlbUdQUWALR3S3/OUSf35u//u2/PuF
/eWFBJgVCoSC9RnVZDmsGEp8/Cv97fMv//yXzw+glhdIm+rzSGGLY/3h44//2y90+ee/fLywODKl
C7ccoFHcM5VEJvcPv8G7JYuowkzHmanPDVUlq9NfbsDl//4fD61RrudT4BlXvfv4is2ecWfbnKec
DAAq8yRZD5xdgvn88U/1xzvxy4XerYCmtXI0fE1z9hnbkW4Pw+njC/zxXhhyydHtKw4b7/a+3GNY
K9oEgviFb4w/WNefcu/mn13k3fNkAnxnmtDws47B8S4uDmaPGWBx/fFl/riU+MoYJOuO1O67l7vP
l4HsRclqtUeyiOL8Ts4gNO8+vsof771vuIKAAWKLd7fEHVrLkF/Edgu9LzhKgi83+svH1/jTbZeO
Iz3lc+J2/XfXIDet6wI5NGcLup/ZVVgd/9kF3u18mlFrs2gu4Lfrvv4W181fLvCnX0nZQtmOdARf
4f03YGbFL7hU5/ylJUJw2tMprsrTx9/iTw+vEsY1jsBjY97/TEHWBXBou+qs+5OVfZma2078pRS9
/BDv33TluArbtTRCy3drlfEzEw55igpjIjTCr0+WbW5dYNZpGF5j31jI2pqKv/x4f7r9v1703fJC
Z3qoaeRV9MNeV47//eNf7Y+35pev9O7WzMzVxnzIqjNNdR1eBTHduU3Xf/pfXEVRNiibDCHlvVtY
itAkVKZhfaZbFX8y0atKvyzOX3aSP/5QmsGQT/i41ObdG+/YdNcrBOpnnV7j09d/ufl/fL5++Xjn
941qMe2AQ8rm5jOAT5wzmxWQpo9/pz8+YFrry1NMb0C9K7GWvCoTR03VOWS8yDSO9gikxcvQOqWR
d3Dl/+on++/rva8ZkZ7qbE65XkZZki8PM1KLj7/Rv0u2/3hnfO66p9VljXz3znhdDvS6D8pz4yEz
2UfIgc0Oghtja8yc+Xc4SR9f8Y/36ZcLvntf4qjMdd5wQYCYRHpEAJbKw8eX+ONL4zMb9V32F/n+
4Ou6DcncBZcgGVNMYGDrH7Xrrbyrjy/zx6fhl8u8e+J47d3Fy7kMDAZy4Pag/msHRESyGZiUhVz4
4+td3vX3t8q1ha1c9/+Rdma7cSPJGn4iAtyX21olWZZKote5Idptm/u+8+nPR/eZcVUWUYTcc9HA
tNCMyszIyFj/n3OyVEH7SvAYGOsMipc6O8UeTQb72HosQcjvVvZv6aaeCdIEN5+yHTM5NoLsn2H+
qOlPt9expAGGTFpCMci+ys68r2cupUx/mQLjIJ/XIIijhxmKoJUVCCJ0GRwMXbN1y9C4paaYxbEM
05Br3SlONlOQHVy0WdMcqyhcsQfCifwjRlcchVyUbTmmcCIdrY22Hoczti1DYi2W80V3HtC+rW59
uL1pgk7/EmUgZb6juqWIoizTo4PcSMrTCO32RgWqOwsk2mac+yDxVxxZQbH/kaUpKv2h2GpDEx4d
/j2MGtQeTh7VQaAG072fwoJ66KZnO1x5egRd+39ZtoJnoEOWLT49Iw3ine7H5cluPsqM5RprCaOl
MzJwB/4rYP4BZ9o2BZEqMcBengaQSu3unRJ91WUoJ37ALHf7iNYkCaaUUkoue0Bnn/CZexqctj4M
wO39NKyowqIcA8OGhjsq1+hyRaXHXD0zpOXJ12jXaXr5LkyY0vOz06Sr75wpWJG3qHoMrCu4ObaO
i3gpj7kA8EM71hUAOyH/DccgcGzfFP/v29t3pXVU1eZ4QFV0gK9xQy/FlA3kUwazbKdJgTYc7ht5
ghkicQE3OwaJ9C5iYOe2RFrV+eaZSdVlZFq2rhJRkSJ1DO1SJkS641SwvhM1QnrBK1MBupM2qty0
UuBMoS2k+Zkh9hZcfG8elocTIP9sp173DijJaCe1k/MQaEwKUnWbdp3ObCr8djVI7Ul0UIGU21Zy
x19pUDGHzGIqNfkc+32zBzWSuX7f7phjlLSdrEWq2xWWz9gNMIy2V/X7jhnvh8SMpu3Q0K9NB49y
HE2AeSaaZh5JV0l7NQzbp4bRna+JTOd2lDMu0YCfHqDotEbUtFTXNjCBiZsPj0ofv1a5df8ZuHqA
i22r3CavEtW3/sWU1HvmxBLG16DjK6YuhdhBBpChT2l9UynthcCMzKihCaQm/N5h8KNdCEkZBbec
ofma8n9UjPR2qAmENil9jpZka1DipOO2m/qPIGtDz15qDDOBv3aou6llRfOcQMNYeGnq+lGN/A9x
NpkHRvbtbd4AQViAT7uVFf8HM8zDHIUme0ZQM0rgGkDdc+NcA77BQYIPcUO7AeajZVS+DugMHDUI
S4qCYGkwU2rLsvMjD4nKy5S6pzbQRlDbenDfR+CYV4xF7rRYA7fNA3ksTBQgN3sg0+W5lz5QQX0d
DKg95A4wD6kMDfBGINMq2omBWxARaWnO1W1M8w/1kNb7YlhG8NCmFH6q1mkPDMdKzwSnsLgD3fCZ
wQO4miVIL4+AJVR7eTC7d04dFFwtk1ZI+qHvopEas8wzwBB4EoWnutT+HgdD/jqPRd6XUcQcUg8M
4qAw+H77VuhX9sUmXMbsy7LGzTDF93mit8PrlC47MUX+CFwdeI/OS0HdzzAfDcNgqkJ6KUztnRU9
MToJ2OGx8ZrXsTzS9wl9ULJPQ/CXGduyJO99WtG/CwRQSU86gOuoEDBnjGr1tOjHpgxd09c2/d4r
Mj1jTGRjXrKHgpJ1S9udpLz34ye/NzBwZHy9D37ZMWHwrDI/D7JkyJRRoRuvMBKvbMHiDpiwFlI5
IVKRBc8uG5OwmqIhO9XFd6LvbUpB15vomXqSIAe4vd1Xrsq822eyhPfJamiRU6w+O/ntIzAVID5s
Q1q4bwuZPyLYuQshgm0NJBqNmHlmQcZnK3Fr6+u/+/78hJw9sjL95Zg5vp8GJcRSfzlrb97aAuYT
OxNgBmntqXAVnwKM0rRZrS5cvXHCKcwPxdn3DT3WfQsUxdMAlHUHUMTOrD5AfXl7m9bOWvAXk2ww
q5YR0hOc7NsCVqtMlne19O1fSRGz9EUGZXEqsZYYRLTytQOvSl/x2la2S0zNa43RmzQAZ6fyJyOP
cf4I0JxqH26vY02IcAttK86pxHLmNAGHDDeFz0wgmvK/3C3BBZjSrIaJus1OgPUwLqUzCtiv+Rkr
564I5146aWsEkZydIqbu97EuZYAJ0rhOl4kGuUHdQVSgDpvUklNmhSVjJzc8vnkGNm1W01UWp38r
gf3FGaw1wzBLvjIMjklBWlbJzCmC3mfATie6SUBZphZcdSeNQcRB/4p/0YXAwdHvr/Urmd/FzWAi
H7sqk0MR3dexnQq1pg3mZHr7dmbuPCY/bivOr0S4sCoVj9+SVTIA17nGroSIWYX+6GSN5b3dvFNh
4/EfwxxsnPAOlKVDXX0xqo99BNbcO3NoVwLcJWMl05ZE/d2AlFnMOud2nw1draYnzzq1QH7M8ym3
V7gmQTi2Nh4CsqlTeko0xpe2TOX9u+8LCouf5zH7w/dlGMsmeB6V/HhbwtLlPtsjVcgxDDatsI0m
pydffQgcHK+AlkQZKkNaCW9LWtK3c0lC+FLTskTrPqcRSNM+V6EIYM6dAdOVLVteECkHi/fcUmzh
hYpkuzQYBk5PbU2/5otv3EExwjzC7cUsStFpTnEUy6FyJSxGbmG0k3wL+hOAdNUcEIfXXP7ejq+3
xSzqF0kmdU7VG5apXj6HI7MZwEs6xGLwP4GnsbJXi5/HABDt0QWj6/Pfz15bOEjqerIK9sp3o+yJ
t3lFwNKZn7uwwmHIeq9UjtfgLjjH3t6P+NLVigIvijDZH53SD+GjcEWYi4YFEbCIUx9Ak0dfFVR0
f6C5ikVQLGOZtas8DDywdmE5uAs+FLnpS6F9rdSVrPnSSZyLEAzJ0MijRFWfjQp3ABD7yp8cBJpq
EGI78lV6J4WRApApPzsVtNz3HrjtjNQr+RubK+Y4npYHQnmbaqJNJvtSoZpSb2NLirJTaAf7YrjX
zGzl4qlLN+9chHAl6tbn9WzD7ETujQHvyhzvbTohwbBt2l3QExhqY/axz7gvzTRje5hDemeMfQ1m
A/2R9hjZNGcG/7FiuK4ng/RQWZP8LhIaHwGLKLZjOYR78hHm3upbQCxsb9xZjPPTS0is5CnWG+uK
V5smeD6M3+gh0rNTDtBPXz+39dtKyf8vgKzeXFmwZLEjxeriZGASKz1Fxl/NGEPBcy+rycrBLGqw
/T8horfblTLglRNCJiVWNqYE1obPJPPb7SFIMaYpy7bMRRTsSVa1+BN5kJER7TbPMkDHt78///eC
w4L+/v6+cA0jj2HRosYnIjr2s+NgHzzGcB+Ur7fFLO/VbzGCzZIhZsznMYBTm37zokfD+Xn7+8p8
CW6swxZe9QyGp3KkD4L6RP4uTD1G7iaQBaLXtFRgEWEsy1MfYo92WnUa6JEmD6bn+9s/YtEw/95L
0b+0NBjvvMLDNyqfTTgERu9jb6z1Ji3upAP0PC1nOqX/+UecvWCeL03VaGbZyWDIUycRoRlrVfnF
dZyJmA3SmQg9iem07arsJJPcGoYWfIAHbNyK5q1JETTbisBYgxs6OzmAZVaA+XWhc/SHw+0zWdsu
Qb9VfzQ8NSjYrmmH49JHK/dz0Tif7ZWg2M5UNTWwa9kpGz7HcPp2zA3mH+Jg5f6siBHrsZnNMFlv
sYyYVNAAKf3kwz+ofhu0P4ggYKP4r3qJ3THUM8Bd01lPpXmcRvhYTtLft49k5eAN4T0LPUjFa1CV
TxWMrV2MuwqcfBrZb2v7+OcNOAswtUstThEDFgkBppK/h9UO5rIPSvhyeynLx/I7iJ217+ymgNbX
wGlQZqcOCLWoeS9JQA4n414H5+a2pGU9/i1JuPZhY/rFyAzcyZu+RrL0uYFm7V+KmBd7thjfcoAh
aBGRjwDhwxnwCo7c3e1lLJ/97xBcOHsmMMJ6VLj0dbofvkO8CWrRbQlLR0JHhy5rM4SGLXZKAL0G
uqyKAsfKkVHojRo+OdneT4yV3VqWY9oaGPUOpSPBfBVO7ztmZrMSqiYtY0kNM6f5+FiEK51kSyev
yr8FCRasBNu4NQoTCyY/Vla9zeBCvL1laxIEGwa6EoDFORIc42EYCR3/4CaerUCMuL1K7tVM5fuN
9besftbKd9Va48C8CeLzfy5CcMPVUEkLilFcj/zADOlGLZ3HGnvfSl+JMoGi//4HW6YQVhi03hnw
KlzelYnaRWdRmzt1HVA7DLJkK6MaS34Z7qusODbu2VVnnNM1EmBNaX7KlGqTG8cu+Cvo4l3rfFtv
d17cPGq6KlgppI5MwVL2PdBlkUFAqVrvono3c8X+5R+1v1T1T1T5TNCsiGcWRgsjps5UBNkzBwl9
TPvbp7K4EFOhvcPQFLikBCNJdaacHFiqgPkF8EID/b84Zdk34HG2Un8nBZ9ui1u8Nya1YYWMm0PL
x+VyqFnHSg5OB+XpTeF/tJIVJVvUgbPvC0oWp4z4ednsT1K5kuAl3A7OIS6fofS5vZD5h17dnjNB
gi3TWwhIQoOF5JCa5/6rDBRcHqxk7teECHZMDeHe0CyEVGP1sevqpwSoY0VZC5hmY3W1FgtsTeab
yMJe+cdqLiullpK7H6NDTJk1/y5P6aEEVCpw0m1tZHtAJFcs6OJjcCZUOKnAjKpK7ebMsnMKGEAf
gbHSsp2h1bs/OClaADUF11/hn5cqVzEu7HWzhjfKk1FTFDyG7colXVyLQ8LEIYdNQkNQhkFv8qaQ
lfSUURjwnMeqBJ8kfbbtD7eXsnh7zuQI+uCYEZ5SPqanQtp+jouVjVr+uqlYEHtxNW3hbs6TSK3t
AzpSlMrjoI8fJHtccZUXFdr5LUI49D60JqUMGuL/L2rgGs1jZK4cxZoE4ShAwGDGrUBC7L+kxqlr
H21vJQ23LIJV0HSlUXwXFAqUuBAc+i49dc43GSif7hg2n//koH+LmI/qzOpDOZJ7ktKnJ3ApYxhS
upVkz9KN17gOsunQBEA56fL7EmDspu3jt46NfA/pz4bRnZ2jfBqNn3n/MSifDKa3by9p6Y6cixR2
jRSy1EQqEXLol49dE4MkUYBFpzxUQ/TxtqilA8KbpVWI+6gZYrbXhy+0s6wJ5yyktaT8S6thn3zj
iNuvWEkzyPaqQMlfD4baWg3FC7SyJ5umUrkw7307+5PEhUZVjHY4RSZvISiz6bdtnHhlcoo36nRc
7bZbuvCAUlsOfZ3MEoh2v0k7lSApSE+G88Fon9WVy770+Tnjoqh0o1k4ZJdK1qV217UZ9wQGNkYa
47W6wdr3BWMiDQVwjj7W0EgOdgYX9kq4In6foVUTP5URCMvUGGEVLglepFIDaNO8D8DVtuxvOVTx
txVVvBOiBOFOaNHQ20oxNO/j/k4unkxgER9j43hbiLKwDoItXDsOQbXwVi/PYZCcEZbgsHkP/sez
WviH0fM/KFp2TOK/Ut+1gwjq+jlzDQau9MnQvtLuBeYshKIrP2TesHM/g+XOw66UFxTKSKrYvp6E
NbBGlt2+90rnJZWdv0ADgiUs9MAlj6OjrJr3g67fAcd6tEr5mxbE4AJPZruSgRCN36+fQSlbI+Kw
GEoWdt2unZIWHn6GAqyWYwEXX+vBrhn7j0MBsbkeU/a3DVBXtMn2d7f34Fcy6HIPHN3UHYcmV92h
j184DB/yacPW2ur9pOtE29DrPYBt+b6a4Pa2Qu8I+dungvn998VYP3iR8Z9K637ofvVdGaDFZLIY
aAHPlW2IPD01lZ88yDYOwA8mkBj0r0mhqDDWA4MSNmByhtJ9YEybYBgOQMA9aM70xHO2tWpvl7Qh
dYohA5IC2kRvaDb6CErqlOcb6Eh/gG/2aHRKtGtDoE1sH86GwjiGNFp2MaWnuvQPcMXcM633ZMit
m6rwckhW8g1Iw3hly67VF2cEz4oW2nmMTuykd1pv0mDCq97Xn1L/QfNXOhxmG3p2IMxgU6ClPkvd
g4kwXqjL2xEG1WSMqZO9FNEzgIF64e+YQtq24deyWMsSC5p3JUvw3yqYREO4ZbKXcfia+T8dDZwc
YOcVcG+TFMKXd1Cz3NY3wcL8kmhjvLDBhHeqNm/umSNBpa2LS/hMXiDOasDBy5+ApYLl4LYUIYic
pegyoAUM7pGnQrkvpbQKsOtGKGUvuvZA9p7SWP1ldO4S9a7sv98WJbaLXMkSVuQ3RkJZH1lUL/YJ
jHvt9AJ1NSRCP+Dm2rYScK+ADPffHccdYtBN65XFCvr4zw9ggECjRKowpSo8O76Xpw7kPWBaPFgA
OmV3txe4cGL4Fr8/L+ijoxV1pY3x7FM8hiVohkfJfyje6CZfLULQRHtOodg9Usr0wQ92k37f6n+9
eSFYepQPQ6Zd19yTAWRLmAOyl29J/p/OB8DOAa5od1uIWMSaF0I2YTYO86DtVe4y8o1RryF6fYn/
sjY/ABMLrZOdPDDT00oPevsEx0HgfLotdMFknMsUKwvwKmg0mdrZi+W3ezik4sLZ+2AsJrnrOW8L
NsT1icWFyHPUSQswTzaopH1sYabLrTJ++YMVAVvMw0RqVjYEdcgmC2RSg0ulOp/qdAdaqNQ529aA
uGH6dlvUr1deMLi0qmiUGdANB1CVS2MBPZjVyw0rAnPKepe8xAftYP40ml2y/VDqHwzN23ftx8C4
H+AgCgfwd3XYVp+d/D0IO6EHAuBzMj5Hw325NiF0dbMtVbZk1Ghuqb4O7IakbCSJ/qZXRpG/VOpH
eON+3l78moT572fmuPmfBC1/yZzTv/y6sLMdCLfwsPP7KwVmjngnAbp0+/dfGSdhh+a/n/3+yjPB
dyWYeLVA6c03cLEkxru1B19ZlEIKVzVn8wr21qWUToGbM6oT7RVMQjhCjOxO9bq92cEa1/Z/Syqs
O379og7JfxRgtgejdMEkPflRcjRtIPG6FKg1oNKOt9d+fXYmvMYyFRIeOgJLwTDHuTcoslwEbut8
Ns2P0YofsvZ5YdH6FDdxD36yW5l7Mz20b3216AvDAVBkjYiVDLzgd5ZxWECLYYB6Ot21wzEaVjRj
4efzfSbFqezgqIuhapgBtEjKwnsFepZYzP6Dn6+aJnEMmA00WamXKgGBk1JYcm29VvX76l0erFjZ
pV+vE5RAjksy5GqcKda1yFfGwXtt/YfxUA1vP1uaS7F5jM3pWL7ZLzy7NkqRG0UkJb5rajkU5fnm
zRef9j9btelj0zBemvB9LdAhcJEs6TWUwDPNP5TSSr5oaX/OBOjy5QLgiVfGrLJhcACX0T9m+Yqb
OlumizcB7SQrOA9nWvTtXCVQfSCktCb3XadlJhfCx81o/IGCQtNhzn1tWHh7XuLZGRRyEU207Uiv
tf/dea8S9Nw2D9dGi/FYjXnP2d1WZXGK1ZCaRhqBmHaxQKNPzYHw8c55Ywsg5udSinAPFGmsmkrT
QjfM9s0I5uTKKhYO+mIVgicPdhWcgB3fb6r7JrwHLvX2Lq19XzgFfjmubaiH7vjJCg52uWKjFw6B
58Kh+qdTXZJtwYiGhu01APIzQZftaC9I3hFhSeFKHuPK/UNFNQdcaZNuUhVBl5pUl1UCMj5C5LZh
Ruyjlz1CUFIBwPLGfp/5tLkROjfDoqp5lUFLw7awYGOp3dR+Ik6EMkB3VkpMVyGpIGLe0bNrUeZB
hFUvazeG+ekwZCBk2/5Yvgd7UT45cevWtRF+MPWOFKSX0kJ5Wx+WxBMf0PLN8JpOvu1SPJjpAeSU
agVCNSj81VTlW1PyjadCtZrnqDDaI+0PEfQYsnFf43WvlNkX1JGO5t/ihdVngTzJuqRU7qEcvsTS
l9uLm7VNsGpzvzQT4KCoAMoiXCajHIwR5qrKHZRP1eSWzXZU4Lfq7h273Uv+/W1pCzZ0rtowjOuQ
uLwCHLLhDoF4wK7cNmHmHPDy0vihFWsp6QXlBwjI4I2f3SAyWZcHljQZrK25Ublw0HpduBvSH31f
bpx2D1br7QUtHY7BTAZxAgWp6z7OsGQ0pB8qF0rP18r0H3pDW3nXlvaMgh0Y6MDwUdARTqjKwmGy
KUS60Px0r54TqPTANBLws5K88sQtKYM1DzCTcCcZK2ZhfTCF5UjLGxd2pnxjaV9giLvrmeaBE8ff
JZbyPHjZypsnpn5/GRAQ5lT8vl8GUTgtaGBbGJoQmgLAvyl68xCAl538nNTg4CO/a7vPfdSeeigD
O2evFOFd6uiHsrFeb5/l0kaf/RCx8bcp+yoAMbZxm7DdmN3LCLpaXn6+LWTJmJwLEX3clq7cIqoa
t212k/Qcjw+GBZw89OuyGwWwia3c7yUFJWjmvjnEKopYPwnj2IiLkUXJsFBUzQudwStPzZoEwT5Z
GbO9OjzFblWC1TwZBizW3so1+7X3oplC+0npMuIxF2cvrzQZcLnXjbF2a+kEP0QOqUWonJzyKzWC
O927q6EMVeDx+oPDOpM635ezh8ez6jRjaql2kwHWr+4+0z95/YM83cc9eNVtsimhSrgt8tek49VK
6QjHMaAsyJCGIBP+L6cOg8bNknonK/dp/zXwToV3LH1ouO+7EC4X6QcsYitrXTzGM7nz38/W6ofj
qBR+iNxAfwZE/LOXraWWFy8Y1TZbBo4BVi/hpgdM4PdS4dWuRvxivk+DY6MeVrZv3p6r7Zs3z6aK
ZNPyerkMz4Y5LcSiuFQOAfh2tpHzYtYntX2khLZV6p+5BdLEs9R9DIqn9M1orHgqwOlBoEQdgIG9
eQfONzGVnKnUuAvjsJOhUn3jGN0vW3n+feGu2dHYw3PJ92E9gs9Bb1eCwKUH4Pz7wjWDeSFOYniP
3XYkc+1FcFOUul9uSkthaH0mEwqSMXClCZjr2we3pH7nkoWrpgd9CSsXK8unCSPSbdL8/raEeW9E
zeBgiHvIittgOV2ejTLC75qmBZph3jnmJ7vGxXkJle+3pVyvg7kUIjgq4XjflpgXAqobANBIr13l
IGkQsKr97raA60s0C3Aotv/zSAsqNlm+DnNah4ABboGjKlcb/N4/kDEnteCZwV27GqfrGbNRA792
++xYxvtEPfZrOGHXp8EyCFJwOomrr/q5HH/wOl1CRA4OXbOTfV7DfRyv+E6Lp3EmRbgvKQxaVatL
lZvqXyLt2Un3tzfq+jVnFdRJcTV/7ZRwGO2g4T4XBg9E+YUqHd7LEeYNuOQe0/puLJ9sZc1dWjr+
2TMDuInNs0UbSjkEfDXVrt0RBjlJOwCogre+8qSvCHGEVIrSaUM9JlbtBsXzZBydblcrr7d37trS
EC6iAGDzEAOTebq8jV4UlQD+c99D8vjN3qi24NDo0a4PdmGxYtWWl/NblmBb5MEOkqpK8VCao6VS
SDpE9sqtnH/upXG5XI5gXKII0jcYOHk9QeiJAGJoLQpJhrpRG8hiq7WQdMFLuJBnCic0gK3jQ8Dd
uIH/Oo+QhdKDXPibWtk19p2FJkrJu3J4GJSVC7V0bc+OTWwNiLxy4H+4k5ry2MXPqr/TnSPzireV
Y02KeqkcndFWUB8hBW9viL760WNQvfIW3ZayohZif3TRqGHr+EgJJPhadqBBgWx0W8SS/Tnfrvnv
Z/7AYJbwU46ohQ3xaL+p1ZUlrH1/XuLZ96t2aCavLlnC8Hnw4Elc6VRc/P7ceEATPrkB8bjzXM9l
Gv0aty9hF82fpvr7H2wQ+HMkwihMyGLBQoqgmO9LjexR9Dk4RMWnP/g8QDXgzjF0jtMp7M8gR23X
K7WrDxut3KorRmxxe84+P//9bPt1yp72NPB5WZX2ZCLb9HD79y9eBAiuqHTzWl4F5LBvaSMMepVr
RflDNn2qyD2Rbdi3EGnflrRowOYMPUMvhOJinNjacinBW4tb0cMlYvoHxWTKplKHFGw2WNuS6e62
wIWQbk4YsiyG3YEFEF+yuIlId5t65XaJcT/q/TYau53vHDXrIbbe9yk72klAPq3IXdxSyhvkXudQ
RGzwsiA68luPbF4fV3CD2hu9e8pSxklW3M0l6zKXBknCGtSyRM32+yhknjMlaRkT6evePozV+3jQ
V8QsqSBYLvS2zI0FVzUzyQagLLO0xgU+x9kaU39Mwsn5A+U4F6Je6nmhS8ytJHrjliQFgVgZmb2v
y685pG7Viutx3TtDHvlclnhlLRDTqshCFhgC3oeexkwjPIxytpFkV7YYxLpr+P+JvOkmbxemKw/c
8n46NFrNGb2rGqHaUVvtqE27BnQ8U92+h7P3623NXxIBogdUKgaYpRTzL3dTo8Mw1uq0dUnrbRgA
X5spXNLw8+/Pfz+zSgEgenqt831LC7aJOcEy+2S1+2wNnnJJw+lFm8cWgN24SuYmJW2Sapq3LkDQ
dxNsr+lEVNr2h9vbtbgcUHdmNHHZIYC7XI481rYRSRnLMdWNbx6ccauqm5oc3W05Cx4pdoi6jMVb
p1xBN3b9oPl+IA9urhdbE+b0Sbnvy3srfFKrXbnmky4oAX2CxIckqlXceMFhlGirjYq0GV3T/w6m
Y/bWxiaLYiRoe8YMikQaSbxFcK91RmANGO5d1x+m9L6ZYAtf2bJfaTfB7UUMSY95xmwezLk8m1Ru
rUTqJvZMqjaa/xHUb9i4X6X4RbeeAEky8mBL192miCyQLvNdVslbHQ6q+skEHxFKqttHuKAqtIjr
c7Ycj4XRgcufk+tybpZNOLpteoRULu5psXiI/nNbyOLJnQkR9THWO6WXoxEDlW4+5tMfBN8XixD2
NOxIuxh+NroQufX+luqIlhxvL2FtnwTtgMuvMeChZAnR33Pr7KNkbMNurdq8tlHz38/sUDRI41Sa
nEZQ3w3ka+uXf7cKwY7qzaD4DXjmbtQ+QNzlde8n59Gx9v9OyryXZ6uA4ltjmCYe3dB4ZwbS1gDK
NHUe9LXay/JucVvneRfI3oTV5GrnjXKQjy4opQpwFm9vHMMigPzz3+8L66CnQQnBERtdZToM2l2U
rIQKC6/BxffFgD6xU5oOqtH1p72ngFgFVurh9lEsijDoHwExnyYecTBTs/00ATl3cE2IEIs9LFSm
snLai6dwJkLYpVKDfr4GDNlNqyez307l6+0lrH1f2KWg0mIj6FmC026tbse9u/39pS2ij1WDeUHR
eJKF78sDtcKuUSfXMF8j+e+xAA44WmlEmr8hGn1jfl7maUyqksIejfDNZkNYyC5NrRtJdX3Q6qPo
zrIewu6NOB8YcUsxZlo+QNdZjpjOV+oC6N++kQlL3tWytIWTYeXNWIpDCBCtGS3c5EEWe/creRpy
nxjF9fX8OHLLs1iRN0ajbSF0frai6Sip9TcIyR+maK2hbsnnYF2gojPhBJ7VfJxnxqUxDNBa6W5w
nXru0rajBxViEf3gQMb6ZiI6thIKAzxD4P7xbQVZadiPExlX1W11edfSq1hFu9vKNx+8qBjnEgTF
qKem80CcVt2+3/lP0WH46ad/oN/U9IHhR/PQc+Hl6scshaReV1w53QF5msV3kb8SIC5dUZuAlBIc
RSpC4sszsTxPHyYjmNxclTZpTO3bWlnEogR0mXI33DJXvAtSJBXBBJKZ29jhJmiizffb57BkBKg+
GSQOcINYxeUKRiXRGti4R4ZXo72SvvciaS+tQTMsLeJcyPz3M9UNYSrXlaYYXSCrPW2jqvvbi1j7
vnAMTTJOUemwCM0/wpg+GLvb319S1vPfLyhrMqqeEWW8Vw7hEQNu0Lm+NEa6L7QVc7m8EBq+qEYS
xohNd5rqeWUfd6MbRxANqjU3++1LITlH36CiUNa6yqTgYw1Wr/U9aaj4oOTyew08sWQw9rSmrITH
S+E5EzrzRNrMfXaVPknTQEsMrezdwauznewMyibPeziJM1veZ2oabrVOrbeWVDWHUi+cl7Yeyg+g
hEh3A/nw7djJQ7diwheO8uI3CUc5Qs0RSQ2/qczCbZN+76TXUn2y5ZWYaumluJAjPK7hIKVAa1e9
Cw7BZohf5OijP0NpFafSfumkfd981M21Zqbr6ZEZAHRmA6EfFNdQfCMMhdxrFfudG2v6xnIoKVYA
9u8gyC2Go+UDoh9BPp190CfAnYqVrV1461XKgGQgYQLlRwimRHKS3pFsq3UV569IiZlUfg/5eJa/
84yVIs3iITLZQWkWvwL34tKe1EPsMfCQde6k/kzsGqx20DfGmQTgzf10IGAyVU4PKY8VIf+loCip
p9ZQ2s7twflPN8EaWsmC9aXBlufJpmPwOi1iaaVk58PQu23VbnGZj5NSbSttrZy9JMZAG/AeSL9c
uQ6yNqZ5qZeDG6a7NIQj/lVZY4taEyHcq6oKY6aHEDE4QOluJQW4uBX9WhMhXClIKsZ6mBChSYcx
fMcgnLKmwgv2lzQIVnFO+MJBIJx3kE756CDFhatW3tnS2x/z88//Mhpn72CgWlkha3y+/2TrT038
9rDq4vNCtkE3m3TwsKG85ftIepdBK9qvODxLN+9sg34ZoLMVyLnfMfDJGfifqmYz5cBebbK1gZmV
UxCv9zQ1GYwU1eC2FlQNEUbrx+33fE3A/PezVYRKUHfWfB/04T/StyT7+Qefn5vmSdnR3yP+/qAp
dLvOudVg6CQto5zwxP87CcICVL305TpDQlhs1XttDQxocX+sOc4gxJmTjpf7k46qnk1B3bvFVG7l
MN2u1aqWngo6Yf8rwBLuWWknna1DM+Pa1lOSbAe6X/wp3c04xvZKQ/iv3RYijV8U5IwJQU9MX/bl
YiC3n5ypGVs3qVzF2PvdvRZ9dIpjpz42lrZv1KMflsxI73uGbyPr0+2TWojaZgcI4wsD6DV2R+Fr
WV6pYemqybhxunLTJ+12NpNAjhc+WYO1s1vYWjKaWDCbvh/4kgQraY5Rwx+cwlXSfFN7d3rwXqqG
TVUGUJ6sDUrP5yTs7YWwefVnF6m0NQ+SSLtwdeL6PHvo2oNUv/jJ9zj4aAGQYQ7aigld2s/z5Qma
k+DitEHoFa6XJV/qBgMUqIemHh+Ytt+U0giwSO/ePsKF20D+aO7mB+2BQFJQoBB8BWeQlcLN1M34
PV/5+oJFvfi6cNe0TlKz1uLr3XMyfBqteyU+OtnH20tY6gG5kKJdHlTdO5leaUgZx7s+Bjc0/Fz7
IVhyPyt6qB1nIw1Hr36o9eTtlupCsGCpjGqwU3NAcMEsO6m+P3hSL74/Ow1nGijVdZlODNO5NB00
6Qb6zds7t+B06ADvaDQB4jnBFXz5fS9Iu4aqeu4a9tewfFTthyr+dlvEkn4xBYjnLM+TMSLjYQK4
T6gFSeEmj9K0M9bQMNc+L6ivbEUMKY1p4crjpuu+dO1aEWJRwC+MLRwmZg5nDT87graH3VeStNwd
9SenPnmVuXIGSybNngkHgD4yYGkTVpCNtdYZhDJumOfvhjA6NFG9iY1i49f2Xi36lSB86UbOvQbA
5ACydtU/Tm4awsaAOY3OfpVyD4rQBDZX11qJLRY0y6AVEOJmehtmaJ7LbUtCqfCLOivd8CdgAvXf
jHbd1qsFU8nUNw8BYLqQgYhuCBm2SWqmpHSTKI43laQ/5H28j9r20DvKrioaBrDeDCZBh8a5TOG6
x7bhOJ6dlm6Z/vAkaRf4f5CavJAgbFuqWF4Gz1fpFqO3sdNDDFTS7X1bULcLCYI+p72dt1HJGuKq
3gThoe02EDgwMGCZn29LWlIBsqvzRBDPtSoOH9W2ZA2955euMbg2eEbepl1FS5rrmMITDcHO/2SI
4A6D1JV9pPNgVvV9UwdbQ/r4Cx3JPOnec9qdIKc01LVXesEkgEJD1AyHGVx9Yr8OjI1mPFkqfoG9
8+zjKq3KyvfFptOwUTFoFd9P7Pe6tquHH7cPZsEEnP9+R7A4QRdWiunrhRs0c4FKtXdx/Mhm/Tsp
6qUF8IMu7/1QQwqglMG9ru68ZuuZK8mStb0Snn6A3MuktVlL1zVfSi1/9Iro7vZC1kTMfz97Aaje
lv9sVxHsa8rDzfb299eOQ7jzoWTWeq6xUVNN3WgvlQ++tJnWbuPaKoR778GDIJcyUiz/mCZb9Y14
lHN96kKpBM+8zVtVzvzZFSL0ZMIQzr2Bl+zT7b1atF6/r55IoFjVxWR2KauAgK2TH1WG6OVDFJ2i
tZYeZdF6nUkSXPGcfhJNS7mEDtWh0I+O/QRTog1pt6qFMI3ZXrGfYvXoyfG9LbXw09efk1C+K6X8
se9g3+wC6+vtxd9WFLpEBUXMFXAyMrY4T/dBtm3qx/gr44+3hSxlWc8OUhGz9FOZhnISc6O8VlF2
OD/Jxiv8dhfXYb8J/o+0L+txG9e6/UUCNA+vkuWhxpRsp5J6ETqdRAM1UbP06+9iHXwnNqVrwjmN
fmig0Nomubm5x7WqbHbh7gUEh+0n8Vy7dgKW9s4xqBthFnl3+9esay3KnjoQvzAbwWmVEpsOHSji
PVCRknIrxIVci5+x2j8CuBjPqSoFDCdmdUy1OrBI6ye6tLMBi0EbxdfVdC/pzrYfjYcBqwRb5xY5
zF1N5bfb61w/2j8/g9O2WSYzqsl4x8ruyepjN680Fx3NCKAtwfmu36D/SuL75YtYG0yjhqRZ/zrH
j6X8pYj3ZfQonNBav0B/BHGvjGOFddf12Nle3QBfAcT3uBS3d22tDnF5ejyZFgnJUIQFInRaTmiB
OJvlC81fEvlZr55qeTdEP6Z48m8LFa2Lew4i1W4rJHjw+jtPWvOS2wjO/+rp/LN17CdcvDhWS021
ZiIkTfGVunszzOgwlc22Hqzt7dX8f677H1lMMy9kzdGEVglq4JmOX1r1Z66fLevrENau3ALvrvq3
V8/O9JEZO0DJCFRRoPQmd7mtJuqzXoOGNMquabeycy5Cn3SCFa6el4F+SQDAISvHN2lImVbNBXij
jjq4BZI3RAje5vYessu5cEIvJHDrsENDTfMIT4VRH5xur5eeUZ2ItKWxHymPk4j7adUmXojjTJbW
105nWgPeQNOdKhdZt9vLEX2fs0VVRqIqAd7vkZLdeyuy6ILN4vMBaL4g8qRgs2Jlg6RWDYThX2Hi
WuVT5P1Npwf6I/579hpngzIr6QEsiqUYaoxZtMiNBXZboFyaen17aKbojdlNuKnZFox7hvw69of/
6Tj4HgaS9WOcdtiwsp7coE9HwXGvL0FHBhHQIeZiTrhS83ScHLz3Wr0Pe5Ch27toFvUWrevUHyHs
7xdWxhhLRwMpJV6dej+lX8A7/Teb9Of7nMXslbzpihLfn4ytkRzyvxjShCL9+T5nJRtMG+KNxiYp
zRuRHqz4uwrY23z+H8+CsySWg1qBTdg2RX5q7AoTPpVAxOr7b1gwhGgaQoMwp7Eh6miAAEHK3h59
afhNip2RYh7I+ijhtt8+lFX7fiGKi816VGaTwUACIEr3k/7e9t86DOs3liAEXFfgPyvidKuwlHiw
cng0TfTNBF2k+UiI4A0RbRqnXmpXpKQw4YYO7RO1fbT2u3r8EDa2Zzp/ZVH+rIbTtIkWgNz6zJo4
bkZRtgGzx9+ci6mbAPvGP4uBnHyopBHhDQw8JZtIe7KL55I+m50AQ2XtzmPgwUBRgdG88KWp0crL
qktHGN/YB4idLDr3Ve/vUgCnypYzO1ka4iHsAMSd/+jKXWZ1btIHrfVmNP9afbYpe8Gi1nT6Uian
0xQkM2Ni99XRNLZF4YZkq1p+Xr/fvjlr+nYphVNpVHlionRYmSq902mX5ujp3ibKZhahRIiWwyl2
3oLYo8kaRO3Aqc7b4YHSepspse6SYhJ4tcwv4d2ky0Vxmm1ZnZGXLRZlgKmEeCF5AFGhOm4G+Yut
nm9voGhdbIMv3htljNBM0WNdQNieEjQw7+fxmYx/keS+XBHniRWd3GhTBg3HaJZVbbQJSVRBiLO+
EIA0s6FtwDhxzphC5dEhNl6EzgTGd1UFij3sEniWwJb6i+4xAywM/yeLzzuWXRiNCvOW6kO0l9HR
DIZHQfVh3Sb8EcE5ZBIwZNS8QwrDzndK+2Lrf+EHXC6BMwldlGTzlLIUCUB+ZPpPU9/JJfaZ57qU
wBmAeWzHLo0hwTpqs3snjeji69zF79Alhc4H+JN5uTMbv/ibJ/ny13P3vcsjEpkRUyd5L3VfTfKl
rn4kdzIhLVbB3XQjNrtUNeXqGJVfcvJVTgKp929fcJEicRc8mSwLLau4euO0jTRPVBVfTf9dbhR3
tQ05JL0T4pg7QjY0TTYR+RqjxbGoHsHBqo/5Fm3Hrm390MeHXn2OnV+ats0NUYgsWiZ3/csG8BdW
hCvZoaOiBYx/fby9j7ftC5rCrg1lVFWdFrEARlXeRn2f5NsxflXSr7el3F4G+tWvpYRwz+YyhxQN
kZ621yaBCyj6PnftFTMZsrpCjKRSDEYcMlGnJLsWi6dLQ2cx+hjBq843SWCSyLSzqkaYl/dodtVc
e6x/hJUqcMxWl3EhhltGmSjqZGp4tZr6S528h/dy6/7nYl4I4IxXMqkpBQII/NgKb1X7yyy//cVB
XwhgK7x4d2e7Hdp+xArycaPMQHX/m+cQ0GcymLsUjEdz9gscF6ZlAfAF/T9eWoPJcadIfjYIfPDV
S3EhhbNfqmQj192whxBjCaPiD8b3Ei5/ZokqiSJBnBUDAX3SxyG2K4pGt4lOenHqgdo5DX9z/+A+
6KDPwL/8jO00tMSaU5j9WUIfsQ79RfvU7ZNfvSL/FYEJ2OuTL4mcJeEMmy87SO24c/hei8BQVq/H
hQjOiuRWHwJ5Ebfc+HcGGMOv2wsQfZ27fKEl2eM4IcRvowCtckRgaEWf565eLdU6VQscgWTtCg0Y
6YL9X1Wli83hbl7YamoNwjb0cZk7e1t+f9NElSHRCXN3L6r6nJqsLG1k3pS+oJpbil6j9U0C4qYF
YGaQXHFKJE8tWojACMcq02TwiLBgsLoGXADb0dGWDlt+raUUDmieEYo8UZ66oFpxzeExMV+GWNkq
ieNqSb9RysBqf8wGyNSfKsz1pc4Teh8FpyX6Hdy7rg0tzZq+wu8Iweq2NcHAIlKItb20ASTKEPA/
iVavl1qkYVsY/ZCj0UfZO1mx0Ztft2/M2iIuJXA3pgznfHS6Pj/O2u+ofNHpQQM4xZ0ybCTdgOoB
IiqG9cWPPRpZqA791JRnUknJPi4j8xHZHutQTaYjeFsUdvhXr/ynLMNBXgzdu4tWyJEA4iwr5/Kc
N6qXphjqGcFJ2my6fN81T12muaVEvGaqvLIlAWgtkqzaK0nxpJMKFPKq1yQE3emyYAsWyQD8LBNe
B7qLNAYwwVuOrJsnqerpOWosVzNbX0pPJRp7lfRXK+IUX1gRThZnRbK+tqmVj/Rs2++xQ9xMK704
Vd1kTgSrWigPJ4n9/cJTmGSTUIra7tmMQn8CWS5U1R+EQ0Orm2djAhDxMDoQ+ZkHmPTc6EpKz3Lx
Sx4rL1dekygCg6K0KUoRv83iymFNGMeGmpr4r0UzNrXCNAFOUXUGPPdXo00eexILlFQkgrtzgCw2
dQnFn3PYlj+IZO+7MBTkaVZEAPTFADq+oWFG9jM0ujgZfeqpIeVFdW6J7FXvdtEI1rCiZFcC2N8v
BKDgoCpSWlZnNQ1dMjzAamzHwfEN0Zu7LG4CLOVyKZx/FaHogMkdggOZXw0lBvJp6wJvxM3qZjOX
B9BIbNO23WhZvOuc1CW1YEhwZSttGxw14GlnCIX8hBU1Sqsv46E8a3NxiLHYThZEPiv6zRrebYAH
on8U2NjXe2nllWJMdVydxzHc9SljtB1mtwczjps3RuiWDRFIXFkTG3b/JMRDp4fF7akt2VGchpBY
SCpe6B+jyPteEwDiBw2otWz4mB/zs3oUYlLDKM9d+zHF1O8dESLVigI6gLwCLAoYQdH4zm1aS/q2
xHBzeTYQ7spv7kZJvt5+ttj7zT0lkOBgzBxEa0u4sswABP9YyuU5ATudTgfXTP4tjOaxzUZPGUxP
sf1RRAu1vqo/MjnTQMZWyzD4hadyxPCnHrTyKVEKzxh3t9e2KochT0DjQPXHU8PnfdUBWaGDUqP1
aRjn2o9StMYNldV7OcAs738oHEzXsm5lzH0ueCjjpssyIAeS8zxQlFsyf0BHEpXvBigEaBh8TkZ1
jmFIFEKvL5LUkUJyQidlXFbTphQNKa4p9eXnucNRo3juANKfnqusLl5rQ68eLFOY3ls+qp9N16CW
Yc38C4SoespVCd3+8bkd4q0UFz4YUPxaSEG+dJQwLmpiDlcHzj+Q67i3u9bGEuQ/Y3vG/Ncm1fYT
+bDiB8N4lJ1tkf24rW7LnYMxMNBsy6AvAEvB2ZvGzLvZjOABTlPkdei5vpshxAZVFED+kbaw0U3O
t6r3Vtl1wyxV6HPRt8bwtcyeUh1YQ/OHNXy/ey1XotjVunj5xiGp2rqyqnNuuk7uUtE8x8peKehL
BLUeeq4B3cUZtkjLgKeGbthzmoeDa0tm5jZ1cffzDa0BpApMsw0Hgcdlh1qlIKJuuzO4c+Rqa9aY
Z/dsEfzdylIwpsC8Xkz2wqvhIqQGrYVKMszxOQwH9aUei9w37KQSzM8tpVhIJaGZG84OAAP4bjgD
QdhchzQ8RXVrbMCpUDf65t4zvxbBGRZbjqVBAVjPyYiDfDw2+//t85xhCSUy0RY4jqfqU2szcveM
E+JHjIs4rILLKsbcZdcLI+/HltqnsKf+9BI1un/3Cq4EcJfC1IBMWke1fZptqKsNCsF7a7bcCjgL
UoPvUke0YZ/GstmgW8f91wHDNTLSgpNeWl/mTiDWAIOMAjJqLnuRkEGeisrOz8X0OBUxcbUJ+W71
fp29FsMp1DQO5QS8o/ys7mg8bnRZBAiyvBToksPYDhKsCDiRKbm2UtqkynM9OOSM4V/X3veyqAFh
ZaMggGUiccPh6PEnboQh0TqJnI3sFUNbqfKRdMfbSrV0UvBeAFIbyJVsSIN/zotGKXNi9wRn0WL8
1St1r439yhHRZK/s1ZUc7vqlSphNYKMh59Bw3OqfJBUhjooEcIdhE6upmgkCqhFx8qh7SnJvTRZQ
kjpyHoy5SoM7zJ0Giag2Kb05nIAkhlB5Y88iLLHFeUOCIbNZcfZgLGiIctspRzsbxpPebdpoE1n+
UAuc0sU2XYvg7x4irbQwU4hQUJh7dUTgAwt14j7P3bm0Da3IHvD5UHnofocpJgGqh/LuGQomBRYW
nigwjhfEeplBchPEFuMpeZBkEMhiuv7OWwEBLAxFZROWajGVN8pz0yTa3J+mt9489OE5nN47ET3j
chwXLwVMFOZK2cjnYj6qgPjQtAcVAAR4MQbjMe+pB8raL3PX+ibwjSUp3OqT/rsEkb0siR7cZe32
U76BfBlwRxiu1LX9KugcpTbNVaB1ZG5lKBtN22fT5KGE5w36QxU/99NT0kZg5t2FwOQck73ZBp3I
Ti91hm0Ddtv4ZEbga1UZjREApr16tMrIawHp3MTZxsK8XTHe6wOwBSsIOMHUi+3mW0QpZhLkmE7q
0XiX+71s3JvF4D7P7t6F1zoPij5kFT6vDaOPtvq4FTEBrqsM9AVIejLSvTxGtEGlxrapgRUMCPCG
0i0xxh0mvu5gNsFHq3BlbovBcivhPMTSNmHvLiSzWOdiceE8EC2bdfXYyA/1/DxEj3bydvvWLW0T
RCBOxvJUBt3H6SOGLWlXxqp6TBq3tzwyb25/f0XRVBlXGq8dQAgRx14vAaAlYVTBZUdRw2/pPnts
KJgPBF7/yj4Bpxm5TSyBgeZxi9BDSYsTrdCPUj0cEql/SrTxmdJ5e3sti8QJQ9jHnLWN2ALcSLzb
T+pYbhW51tEk9r3TD4b2u8U4TOi8Nuo2o2hIkkWDxCung54nBXPKuKaYMuIWRtu5KJxCM45lEnu1
+jZSQT515XiQy1JhChBnooLBadhcW/VIw9g8NvHb0M9u+VGjpbMyTrd3bmUdsLcM6VgHiqKic+sw
tNmyykwyjr2zVSVPE6xC9HluFUR1KJK2+HwjvxnIvpBZ0Ey3JgAU4yhQA00E6KzcE1tTJ6nlMDSO
Zl26Py2SC96+FQVmGT8ZjOmsmMKfM3HCvi66zDyS8VwnIfAalI1j3e1LgThAgQqD9xgT/Tx5gJPP
qFOVo3mU0UnvlF4W/bz7lC14B1AoGdzHwOq8vuuTWiTKOFDrqCvbLt7oIkDklVNADgS7LzuMGoCv
lxSqPGgxUnnHHLM4KCv6qX/vAoD0jVkhGBEIwWlcL8DsHJqNQAA9auGmKTya3f1YXX1/4QiGeKgy
pBOOsvLY/spKgX1aXmZwZqH5hN1j8Mlq3P4XztBYramExyFPXOrML87YvFj9hyUitlmq67Ug9veL
d0mv7bgHOnt4TCO/fJBGX0RXu7YSBu6uAuxVWyKujqoV9xHN0HTiFJ6Sfjf1c9S7SiMLHo6lRiEV
BRkIMQBusYDsaTE8raR6FZ1m3SvCx1gXRHrr30fFTQUrC3AluY3KqlGlTddGJyQGSb9PRaBga9+H
V4UkDvIguNicwtoDNqnUkugkDUVgtOMDAbCkwDYJZPBKWwAjJ2pAaHeaME87yFvHEuntUgI60xHP
25aBWw23+FqdnDx1pMJR7GO7Qe91K9JWZv2v6h3IElx+ninbhbZqalLESIrYx4n4gzp6Wi57WvfS
apYXaooX3R/uQR68EXCow99dgG+2UVLRXk0cQC7bW7N1tgI7vrx919/n1mM6c9YUVYj1zKDL2YTd
s3z/e3ctgn+vpyzXFAIRqrmVWrdSD7cNLfv/+SNhsNQMiEwzF+9pOI9NNFtEOqrzCMoB+J3l3o72
Q/jihNHdHi7yRBeyuCzImJCsHifIspsAWWGnEHULrKgvZkhUlPERPIKHj3MOQqu3nEoywqP9NQU8
vxzfjY0In/MzWkMr5wq8pxzp4Dux2vDYPJS648/a4N8+jpUbciWArfDihtRoqmjqsAmPSkp2UWc9
gDPGyDe1ujHVdh9q9va2vBUNvpLHXXhTGrPMJFhQZsg/Y9LtkzjfT1n267aYtYPR0XOgMGJu4M9x
F6UbaVEnOZaVZm9A3zAFqdvVz4OHBHENNHkBEJ3meoJegSoEc8L3AsP3xd1lP5w7mouAvASyUnhV
nGINidJQ0y7CY92jUWpL1bu9WjCKg2gTdQzA7ixSX4neTZ3ZOMZRqze94mXZ5vb+rx0zIiWWcAbW
/SLP2ZfoO4gqUz9mUfFC9OxJ1bpdRJ17i/4sJLsQw1/wuC6HDuEhcHY28r+yaCiRaQlnq64+zyU5
DYCMg8fE0Y8FIBlpQrzZSr3IwEMlAhBc3S/gPcBa2SiQ8sW+FmhRaZmmBmYS5x8ycZ4bDAa1abq7
fSxreouyIoJuRLLoyuCMe1+1nQWsa/Oo9K3XlNshs/7m4B1kuFhhhrWHXdsT4FYkFeCVoFjzDFIe
CixRfxIZkdVlXAjhlqHLeaYPPYQAjxmlmbc8ubf+xvTqQgAXVVZpYZMogoBuyjFNkbp/4ShcCeC8
N7kpMbzBtglIYhvn2XLuj2cY/hhwqVl1Gllbzs7KZZbqcWhpR62cD0Mi+XMliLxXVPZKAnfSqt53
ISNQOobS+9T4dba/X5VgXDVYKcD0KWgj4lSpzCpVbhPzGIXjQQKZQDlSV+23d18JsC3oGKJAHyOw
gjhdUpuEYXqH5rGKn/RXcM3d/3lkQEHpAEQuVBu44ltuNuHYq4V5HNKv9qukvf/F59FCiDwOax7m
34m4VMpi6KBHSBdrH8n04/bnVwygpaC102HtQs6ixzPSnDybK0k6mh+m0XtKZnqVMXmlIyqrL4dm
0SSmKniuGQQ/+re4fSoVK5tno5OOcjL78uAXxaNMX5JxlyjEs7SNjIS4XQqejxUV/kRNR5LaAYGI
xQmd1VqWKJmd4xC9U9Pw9araZ9HdgSAaxuC7/Z8Q7imPNBnUa0xIYbyW2+zu1lhgBWPj0BHJMNkX
+jtpshTPQNs9WgRceF39TGLZb/r8GYCugpCZXQXuOUTvA1p50GJjYUybuypkqMmcdKFznDEvbzk/
TDMIs4P2NVVEDfErB8PUGchKioHqHF8qkc2krfG4wHHvp12NOEqpMcbWqLvb6r18R5B6U8Bujc4U
dA7yWaVRMoy57PP2VGg/851R/Xv/5xk3KMwvaLSBSn1twDqw1oxjYTcnZ/xix55S/o/f5wxkWM2l
Vjf4fmR71vlualbHBJEL+A/Z70dsw9n3wZnHeQyd6DzJh9rYNnc/scDEx9YjPGeNovzeO3mIjiMr
qU/93jJz36lFgEjLw/10n+FF6wqynnypXVKnEOnonJ7QAe/EvhzendG7/j7ne7ZyZIa6kVFA6pDn
3E0KKhCwvATYeQAeIJ2G7LPKl89sokSzXbTVqXSqf9pu8pye9fLrH7e1dGnjYXCZAUENFiUOvus0
Rpe/XPRZc2qG70TXvAk9uiEK+jkVFYSWJ/Jp2k0L6G0OOrTY3y9iTaeu48Go2vYU9zvquFSEWCj6
PtvQi+8nTS8lWovva9FmtNzk5+2NEn2euxCjYYNMcWjak4QarfEBli33bgFoKNQRjRlIpS+4tMyh
qWhoy+0pB7B3fVDAHH+/ADyuGLz5vBF8LaMsej2ZpyY7pfm31i/u5k2Fh4DbhlIpZgwYre71/s+m
PZl5VaWnzt40YEMQWOuV+3D1eW7/k0iC/BKf32TGBz0U3fe7d+fq+9zzluWNFkoDvq8CqOWfyo63
t7+/9vsNB46AyUirkHy+3p5pUtR5lkh6ymJfn3ZK6I+qID+4zOagp0xBbyLrfkWcx70InZPb0Syn
KVrKTnZSem0de20KHGLbQpNO4Q6iwdeVO4G+TrRBw0qBsYWPW/W+zOrZjtOTPMhuER/q/nR705YC
HIDBoLKLUALFQ76rc2hCTI9KBgZQyVvo6u3dQcz155n4C5MxJSRFIgafn9Nxa4yTWyotqFRMwdGL
VsHdDNz4pkTgX5yoW6YbkAPd3iSm+deO2fUquJsxA28QgQY+n+mTa+hfJX/qvqEX927zgSwnKuCI
ZeAto1Z5vVnozQPERJKNp7qsXCtL3FrwFK1sE6vBYcQSGbtlH1CZgQWwU8fuZHp695apd3vijGEG
JUowz8Lj52PiRgIbfJ/Lw0lJnsrc8eKouP+cmbOPjgqZERbyfiuqDfU0Nc50SpKHaBc7d2ftmLP/
5/OcQxmnYxRHPT6vmu9dfjL922q0NFDwwwCAgRkKkN7BI74+37qaqGSYpXwCuLz0UMpK7iIVZaNL
qK2FOJz8WaPICk5iRHymAWO4YP3RM8RFOdXmE1UOXzJlf3sp/I34/DrcOxB4I6sG7+Z6KaYyDXNa
0flk55P9CmD5KlCkrNmZVAbJckZC6t0WuFwOlmIDB4XVv9FWw+1dZ1sz5iiSIYi/lbYfUUGkulzP
9ee5tyNGZ3ua1vi8NoHqqf2m6hgI3sai4oxoFdy2ETmulciAmF73KtudHYGGib7P/n5hbhFwRE6T
4PuFgzL19NhkgqiCV2F4lmitxd1DlzCm2/iqqBIi+u3HoQ8UelKcjS3jkr/dfdKXIvhMRaTFEqmR
fgwU1a2pFwu8nJUtUtHhgHEYh11DflYidbSOEi3vg07e2cWTIyqJrn0ffQYoKrBCProur4+gk2ql
bJO4D5CBBJJb6t6/PeigQHlPx5gmA1i7/r4KqCNbA4h/wIb+Eszq5v/e3n/mhl0+djhilF0QrOPh
19Egxelom/RNYqC9ITCqgxRiStMN7QPeOiKdbgta2SlM+TGcOHizjE/oeiVo3M1wo8M2SEw3jDaK
wPUQfZ79/eIuEMsG61mFzw/ZuzR86PeCFnzu08XPZ1fl8vtT0hfDgO/L8nelDtLg9u6sWCS0HyBn
igw1my7mvGXJNBp7IkUXAFjlg1bN1hokV+qsLTgCBH7HyqW+EsU9e7mWa0j2512Q0K3S/8wyv+wi
gQzRcji1LY2+NM0Ry1HiTZhupMx3qCslgsvN++efZ/Jn03jbARaNpMYgexeM9eAmpeQCVcedjcZL
k98KPbSJaFlrlwWOHjsoTB0sJu8mswKZYlSnQRVZ4YdijyBsjCuiH+IsnB7HlE4PmTJkIniERa8z
FsrgLNA09x+EOG47pSpFf0RlpUFdE/0VrONmiNeksABsMYB3xXJ+D23cbcPMpE8Vtj52C6mdGne0
zWEr1R147sJ0LkA00uTb2rAiwTuxPG7oLJqTLTaSiJES9vfLy9FrSdJS7ItD983ot/2zaaSbuhSx
6CwPHHKQlcVICbMifPhSt7NtkCZNA7N9Ssf4UEjVZgC0ZQKchDxAb65AjVflYQAWo6Koi2KW+Hpd
TY8JzlFL0oDmsYte9geLvKvjF8n0w+qgDrFA3NKG4ZBVxH+wx8gh8ctLJ5Ib4xzjmNNt6MoiiuHl
xYd1ARkosl8o/yAzcr2aSJH7fOyzNADxyKawH5vibRYFBWua4OCZlVEOR3TABzVNU+l1jGpZUFmt
VwGXL+xPMG4eIdLmtsX8bOXkXi7ESDIKHBCEOQfOR3QymmdpnJOAthXdWZgfTlyzVcyHqhg0f1KB
29vaOoAu6djtqY0R7UxRoi3Id76jv1b+1WczaMqkSnoukCZy08wh6NzN6a/bv3O56+gHvviZ6vWu
KxgVCynGlIJmil86vfglgSRF7a3DbTFL3WG8W/AUgFsGzjybE5Om7ehMKl4m9c1S/Ls5ymCBLHD8
sLFpNDQ5fDAzJ61hjrVaB+1WCk9OFdz/61FJR38ZZkmWBftYVXKqN7QOst4zso0xePd/H1V0eLFw
1BBrcxc5H3pLpj1pAj15TPdd/hebf/l57kkN08YotQafn4yTkb9TQR5q5WwZAg+rFaF5ZTElO+WJ
1CaS3AS1trFTP7IEqXHB9/nCHW2kIolDfH8gGz10B4EPu3IDLn++xV3Uok2qcgC8T6A3zSHrwF/p
tN40W/vbZ7w0PQoiFBgeNImiWeKzJnrxCKW0ntpSNuqgMPZzYrhzHSRG7Tnpj9tyPjOLnOHBAIup
AwDGxFQpX+MutNCkkdIWAX6N5tmtrXlKYRLPKTN1G0uJ41WA6PIzWK7H2CnqjZmNPWwTcIx/YvKh
Plrx+F0Lp/z3PCXpK/hHhlNJ42Sn9JH9SlNr3DYpvBg5GnPVHWvNEjkUKyeCChpDQWC5FXQVXNuk
Qcp1ObKLLOi74aCDG35Ps2Te1KH27fZerQnCnCyq9Wi60hYPtp6XueUkTRY0VdF/wQyG/GiBGeBt
VirRTMnK8ePU0fuqo0t4Ccah2WOW5JVUBGTcd+QQVU998jZVgszBylVhjTjsAUUa1eJxUVBBAuNp
bhVBlTwp9paIBr3XNuzy+5wloaDSNO0S30/pm+o80/TFJoLrKFoC50xqtBsxsQwRsrKbXs16c/vI
lz4yJogQqjKfyUDphfMynLxT49bUxiDRXVX/jmozHJko/jH/vC1nuQw2qSQzel9NYxntax1u5yS3
DMD8BGW6T3xSC6zJyufRZ8f4xtFYi8IhdxCNShO70Zs5GLvf8b6+d8IDPCXMZcFDir556BL3II29
0RM5cvqgAV+F9l7c3Uv7HwFIGqAtGDnBhT/QA2LSNLIhGJqfqvUzu/tBxVQEMr9ISsBXQhr1evfr
aUYtWJqQoItCj+zAQSAQsLwIEMDCLDTxoY6kcVo6WCRCOzAdA4MYblQHtnwM83vHrrFJOqAG0dmF
tn+8q1zHSoaZutSiiRG04ESF/WsFGfilTQIhIgCCkJIFtA2KkNe7NHdZjFmt3AyMp0b+aleZT5zS
N5T321dh0e7D1oGkAW4Dtox5OJycUA/bmCZWUMeB8i9QtyV9W//up59AbtpHpSDaW7kakMZSUsji
LPs8hiJG4nyCtC4GvmxQFn9xLFgMeiVQvMUjyye95sixS3ks2iBTTPfZoffiLWO78H1U2lgUyRqx
rrerB09MHcdtG6AP3VN9kFgJlJcZh2sPgRVuoVS2ClQCdDRfCwAmlJVglLwNzHhAp+trm7w25aN9
lr5WZPZvH/7KaVzJ4nSsyKXY6ULIkkokUBNPovf27bLtAiYIgjmHpSF4igd9lHRzauY2MOSXrtH2
Nund0VIAOiNicVpbCwomQDVCVzsbQeX2rc5yhDA1sqn/tOYusnb3bxXCIxguB3NvKM5cfz5CkkSK
UsKyUm5n+WZzt5+ORq6L73NHUSoxeu7CtAuK+VFKvcwSdD+uqRXcW0xZIRJYJrOrSgNVWE/6INV/
ldP3Jv5Z1T8y+SMffxuKiCBqAZTJjh3TEGArhkMC5CRmoS/8aaOXhhlZhC5wRsctdF9O983bBOzP
Vn43M8/JDkX2UP2g1Ksmbwg3aX7EaDXiN0zY3j63xeA4/1M4vShLx+lUSeuCyarAkP7SSx9T8pFK
LyRj/BxGG8zxq5qcbotdeYJwgYEsgq5fuJU8jCwA9LU6JzHM0LfmAx0w6FO5LWDtPAEhiZoalIYV
Oa93eKxkTdIBTRhYVuvTZF879aGfa0/V97mTbEv7+215qwsy2BgBcDrYyNC1PNmmSdYoThOEhvFa
S+FmrKZzfzdaCjsthBfIRiCHxazgtZhhTAuqVgi/APwgVTtJ1IzN/n/eumLsFp4ZPEwkOzjXQJ+B
JiFFYR3I9VMTm5th+tLZT2b12tJ2e/+OoXHSMVn9lnWEXi+lqPSwi1QVgX1MNX/WS9WNp4GCE9QS
AdOyw+ZWBRBJNkOOVAscTk6UERqlmYxDFwzA9/pWkLHxlfi9DAdto9JIBOG+soesEVFFcRW9JnAa
rhdmojHHygG6FkgULa4JMNwfbHUfzwD4uztiwt5BHT4He/Acco50nFqx3s8sSR/5Wdt6vW24tw9p
5dWwP1sckNdE5MFDcDRKmOTxZLVBWIZ4mDZxLRpMYxrFnw16HqEHUOgle7uTZulYSsUQtFG+BUqh
a6Xji9yn+35yXolVPpsapa4cyferH0JZEKwjCMH0gczdJFWOJlCRzH0whpprdd9AtexFk3L//rEY
BKlD9NWzGaxrXajHNuy1Crm95KvyY/7n3sNBth6jxzCjmOtbtNSzSVW7Qn066HvyCKfoEYkswbO4
NGvXIrhnvSsbO2xgMIGFOXhzae/BSf4M2ihBu4jKzOO1FkAOogXcGsSbixbYjo76pGVNEmRhU4Lr
bOwBgB/qnjV3L5ZTHnTlW0SbTaNGvl2b0RMNyfRPlKTFDxusEluHmIM7AmZlV5t6BGgIpXfLstA3
XWFHWyfTRR1yy+cFGKo4TtZljsw//4BHajbo0xwlQZLmu0ivPVvZFfN06O3xYMLtRWfq7bNeqVNB
IqwkQ9tjiThOk7qeZg4AStOAZLLi6QpxS/XJ3bSVs0nlavCtLBpcVXK0TWqb6A6LtH9rqo94w0nv
D23SCR7YFccBP4gBg1loosToOPdUzA1FPRpjZkGanqcMxTrZp+SxDB/s4TluNTdTZL+tfzimqMi6
tK+Yvoax+ETONBfz5PGsDjO1CAkMwPPO1fgO4NHWjQe7dkmrvRVasxHs/cppI/WF5Be42FbcNVWt
qhy80WkAakF3ah7ninixs+9jY6OP75291aVn8GVtNPUhAwB3oXxzHECtGhuUL5PJU/Nvt3/Q0iqz
SQNQOiO+wvQanyUlOWA65rAn4FveNtE+EgWJK7f+6vvcu0KBT+nIpCNBS99IU7hNR10ixKUVrYJT
oIoYDsHQPgmixPAr+o8iBH4XrEPnnLIxn8zImBoSTLZXl4dR3VmihsbVRQApj7l8ePT5saZIQ7SW
1xMJ+p+pvXUUQdizuoKLz3P2t4Gz6WRAWAoQE/boigVEngi+Z4HxDRxSVnRHhRkqBavGncP/I+26
ehzXke4vEqBApVdJDh2m3XZPfhEmSiKpQGXp13+Hs9/esWnBgu/uAnMfGlCZqVisOnXOYDs8cTTC
Ttn0OPhV0NrbvH/Gvy7ZFzmLWBG63ZHMn8d4jfxv4SiDLEV2ksLp432nOLXCNke79ip2Mv1nm22z
OQ9dhEr6Ad0cK/f9oil5BcvnAHLZiili9igGEIGFqqIkjjoWxPGexUHV313xscAL99eQDEbP3nad
aYuCVDBEjKNXvWse7j/7Di52JGeRXHPVgtI41L0wW/7n7HdsO6xsuMVpciwsB4ii8QCQfz/79fXQ
ol/WrtlJs0JoVmsv1jeo2BVrqnxL+xpvPyQ5jT/FbGXPORkRFSe4PKYxcn3UbAN089+eqMWR/DVx
VbMqjdzsHYeekmKD1S7No5eFfbzhqyGsXFEleAEH+j+D+XNTns0Zjad4SB0fEA0jaOmW99sJgp33
qoHKY3puRXEFddUIr+g9emqzYBiCcq1wtTgKPJPwoACoD0CDy5VnujdoupOyUzyHFjJQY1DkD3Z5
ur0qiwsPGBbSLIBlXwElwLtcor5oY1Wgw+wkH93xAXRot20s+WRwuUnCc0AYYOpyJIiNOmuyq+IE
uSkj2/Zr2NClmTr/vvz72XoXNXirZqMpTrP/wQY7aoakXQJEPvPXFIP+PIKVreX/SREiLwUQkIor
qfI8zlwvKU+Up03gDuQLTz1oi5ihXgGj35V7B9gsZqW7omqDVpCgseimce9tIcPmQ+shFI/hcpBT
UdMpGSfMcygKW2a8qd2tR1eiyYVt4SOiQUCDyBbPMmVKGRs7Iew8P5m8eqni+Afz24d8zFaeMws7
Q3YsuXjJyoqp+jQ38wa4YdrATPrjm71WvV77uvz72b7I5rpGH2Kdn1LzlbmnNdD72ueVbW2NgCrU
SJud/PmTv3H4h9unZmkJzoFmyq8foH2VTG1DT3aHUOO9Zr+/t09TbqJzC8oAZjQqmY2QFsgmJ5vh
070DkOR0qNLILlCJprmc/p7UPkJKuBaT1Tuz+NCZBsjuf982cr0Il0aU+3Fy6hbyorhVgMEMufWe
lGspg+t1uLSgBN/xGGsNGWGB9wOE7A6+Hzpldfd5uzSiOHunaQqnSHD/QrM+rR7m8klf4+JdHAfK
o7ok8kaVVCmcGVMygzsCy+Fq23k2ggF98b5590sI4zgzolyKY+JXyPjByEA/ZenPOl5JTCwPAjGq
BA5aV+wzMyW20EfMk2aysM4FOvtRCmrX7t6Fx7Qcxz92VLgtYsYOnOEIIdrPtAsIiwqxG9uttx3c
sPkE2VRzDW+7UNi8NKmsj232c4auZ3rKiiagUwqI/UOfP2vUD1EdKo0tB4ssa99unx95CC8vtEur
yoJZ4zC3wwirvSQFi6pp7/KA3F/sAkgCbYVgaoPq2ZXEzlS3btKWGqZzABt+/GKkP24PY8kNQGLP
R6AvwWNq8lojddmlmcYRJqeBEb/GafQvDNjIuUq6WGBilNWZ4wGSRVTkJ616jH0t8opud9vCdXxM
4CNxHRrgzUBGSbEwupM5Q2iYn7o24oSHHn2u2seZZqGf3T8YmZ/0ZPoK9U4VC5DnwG071ZCcEqPc
WOmTOzsrg1lYjwsLymD8ZJ54q8FC+VJbm8rd3p6rhc8jky+FQQhumKs0uEYFnapeT09F81CGFbs7
YCUesrjIoaHtHHU/5WIsyJwZesqrkxi+cXDZfb/96xec2MXnlYsRypZV2lT4PMvCGMebOkPk3KtJ
hho2SDBBRYTAXhLMKRcjkqR97DV9+aaTqCyqCPoNkU33rXl3CHdpR7keyciqXOtgx63fhgoX5M/b
k3W91EhGoETkIyENXIlaYfOdnANmxbK39ofjPKEyf/vz1/4PmTWJvcBhkFwVykbtqDvoPbqCAK3y
vjj6tKWvWlrvUOT4ctvQ9aLDEN4+YPXEjoVg/GU0lAjmTVnexadGey26bTJvnbWgfWGqoJGEuB0Q
KPhbdSxmafljhbL/WzJuqu/lWifh2ueVq4IURJSmj89r4pP3vWpXoDbX/g8FEoBsUOeUAjkq7Lqo
m8KszYa/QbLKst7S/LPP35wsiu93HuBswatGQt5wNogyDhsIZnew2/yt0vLAdrTAdTe313phpsDY
hB4RXBjIydvKAe+JlTkd8Yq3A/irgxEyT//b95WzXfk90XgVF29k3pBhXwwrS7H2+5UzDYT3gPQ7
fr857tm49VamZ+EooJqNa8dCMzXUSZVgVxhCx01a8jfqfRNaHdgUgOJsTTVhYRDnVtTEXFOMRZ0b
FX/T/KD84Xy6ewkuvq74DUYar8ydgr+BsWIeNw25+woCLReokiQXHhIwKvi2FwPW18/4G3RKBY2m
NUaVxTU4+76yxJYRt4zbKX9zoafW40EQ5mvJ5DUTyjKPs4YyF+rJbybZ+mmUeTtjTelswXufz5KK
8qA9H0sXwMM35rn9zwlC4CciIIxhN1W8QYg172+vupyVy2hZyl6CYAX9cNCmUMPMEYQS2ozmmTd7
HKGtTKNk3JX2r8ZmQWF9rud7SVwB+wCJPzBiMIawWb00mBnnFGrq/K3WvmXNsM5icX1ILg3Iv5+l
SLou5ZZZCWyz+uiIBzFsb0/Y2vflHjn7vm2PSTmNOOrxvIdi6CrM7XqPXf5+xdOWCRVz52OCkjyq
rKj3X/i9Iu1YA/hwGSPYFmJzU3G2RWwP1oQOgxOSsABglfndzhzfR44XlWu0DyDevJwiN03KPMkT
52TWL9XeWetrv75WLz6vxvpzVdWkYJp9KuvqxSPaL9+lj6CMipDS2Hk9jW4v+PWJxBsMPBxgYcc7
H/79cjRc8G40ung68Sj9XqXbvggnf8XGwqZCN4rs6UCdD8895QLPQc7sN3avn1j1Oo4baw2etPZ9
JVQTkJ03uYbvp9apal9Na2XF5RxcehEfD2FJL4H+L8Rp0v75oaDyScad/lSUR0tP6ocxq19AqfsL
HWO/xVg/dqRNH/307c6lQWcKuBiBg8JWAwuLsjSp0WvTnJrdSW9pUJLArtNAdz8m/c9/YQdYOGRn
pN6hOrza6kbN09EQnaERuumjXEQVqYLjbStXJx+jAI2yKYNdkJWqb7R47FyR07I7sWKHEmLqRlZ1
r/OCCdmfLtmDJLRCuSPRqdelBliuT5ClnsOsi6bUn1b2wtVekzaQyge/DAQF0H17uRdo73EoSxEA
L+Nd3u4/3p6kha+jwxA6oBKQdM027TXg1NKmfDqhWbvfJmLzP33eUn681vd9w2d8fvCejV1H7w1D
0Yl59utVqD8tYsupe3y+1bbJxib3Ly8+jxIemLhl/4vy6zmvgCV3zOnUPxvlvk8ebk/Owga9+LwS
IXLTifvYxeehIOB57wh9l93LoQWkMp72oPUBXA99QapShKNlaKorhX7KmjjIHyd/DY28MAYYAM4J
pxkHQQVqtuVoVsOU6ugzjINEs4IxF2E/rOUqFrYpZCZxWQD+RyQl6eUhsH0kEHCe9VPuRNUYeWtN
EEvDOP++tH/mcMde96t0xPcb/ZBnr0W5nbOVyPAP+8mFU8daoB4s1wGlrKteMFBwe2gsteYTS7r5
QdOrams2Jo/ipk9S+NrmmDbejnjdZ9wtw09hzhTBxKALFjBmGqdMy4qQEGaQDdg/U3R6eyzwm4Y+
0DThITCLxUvapNlPvFr9MWBEH7StCa7NqHMH59Gb3X7bp2axQ24PchVTyb+iiZkfsmKoRiB55/bF
Hf0mMDQ3CZk32CdmmU37mNtV5Lsiaq1J2KGjD14eucXUbONGnzZ0SrQj3srWtuNGuoOIOY8qfUjT
wAIUZQvt4uS7OabDMR7tr1rTj4EN4FtA9b6bN1XjAmRrJqFujHw/+/VMA8ukxjP6CrWgree2CmuN
uJ/SMuUbkmbpU81oG9Ypb45VOc0/E2L1T9CbB+gln7vQy4w09LRG39bgAA2BgRRvuUeTsOZlE3i5
0W9BsN8ELVorfuiDC0qR0iGn0armIQA9URxOU+kcIIZh/GCeN9Kw4pM4wvfrCWAPdm8HWhz7rwMd
6Va4yfeWxN4awPZ6M+LSx8lFVg4bHo+Jy81Yz5y0VZ+Rk0XAXQHdwGwTOz9u+57rA3VpQ93wQyfq
GqCOk5FF/ksq7vac+LxMMiHJAXpXtafWsyqrLEfXOjmj9tiEJXCG/+L3AwMlm46hZaY6No2UddEm
WLoEgYNnnjq6MgIHk3x5WjGCMwPy72ceoUejT2KMNjnN9i+wDgU1TQLB0O+xlgpaNITcJdp18Vy8
QlT1BHIMPBbkxLy3YdxZMVS/P3vmmvbR0qaCQi8gHNKNXhXSnZ6bw4D3LzrUmiCtHykAn7T+cHtV
rp4SkgZG6pWgGQ5hl4oOEwyqG3U9Wqd5tKLZzYNyfBHkweg+UPbrtqmlDQwIH8CdwFMC56DczU2p
D63eDcbJEu9H7bXf3f78n2KKuv5Q2UFkh/w+HizKo46bY2YYcW+cOj4G/vSbiWGHGlKYskff+2k2
j1Q8D3oSao27qaqnsf2AVoVAOPVmLk5G8TK0L4X4Yc0QLF4JepZW8u8vA//75c6cm86zEh8jz+ir
mIMJCLx+JXRemlzZ0IgmTVy3YKq6NMGdkeZ0qE10Re/16Wl+vT25f9546uQiXMABcxz0BapUMrre
6SauNOx5Sw/d0gsKk4cjaNXonvMmNCceCe2d64GFLon6Ycsrb2tkv2KwCSTl17LYm/VeWwvHrgeN
/lewaYNDVWqjq6kU15k9p8Fj7KjTOgzYqrz79UG//L7iciujz2hD8f1J/B4sd0PMdjPxB6/t734x
XBpSV0/EFqkGGLJwNYHXmWVzcHsBF4eCeQIcDPCNKyqgVNb3E/TLHQkpX0H09NZW1cMg2q/1uIZ7
WDIl283gHUF2dEUM2uHxFWdd6YCNZnhx2mTX1CjgNj4PTTP5cHtY1yfLlBTG/9hS0gZ1mbQ+57DV
aZ8snGYoo4q1cvrSLkPGFrA5aMtIFsnLo8X8YSBxFttH4UIusW2DNWG1pUGAahtVdBwgVN6U6KFI
KXQVcN8cUzIGOrx8FQ8bHJ7bU7U4DCAPpYYQgloV/qVp4zQzsNsefdAA64EGsZTbBhaHIa8RKPxA
20LNSjmUNLHdzhhGx6E5oEeMNu87bVw5K9c4DijWIP/1jx3lEeaavQd4oG4fMy8Ocwlnzo2NJd46
dCDyTd934aSXQZN/tryPt0e4MIWyfxXbDbkDdBspC+UbNEXXi6MfRYKXU+Ab29vfX5jBi+8r/iZN
2tERI76vdaHlR4SF2afbFhbO5oUF+QvOYiQ3Y36WtLAw1FvD+5IBVPmDrgHql6bJAmMlbguAkpBk
uTTSx2CN9bpBP7rugaeHu7vKkK+10J6Ogit6WxGtXn5eSxyRdlavH30LOkz9hsZeQNfqWVdVAcWI
kliLh0pr9RhjyOYCD4jvfCpD13k1xJZm+0asLMvSwp8NST06de32hl6OWJZMHNzC+eYN4tGr083t
1b8284doTLaOw9rVJYAem0ToLJ4Bb95kw0NiBSJfQeYvmkA9BTcNqJU9tbSf2kVKDDHPQDzt8Ers
2T7rVvzM9R5G5QRNbFJIB6lPNWRN0H9fWcyeAXF0QqPeMu3FNo/FeK/qmszEnNuRv+PsrNTYxjNj
znwyQIH0c16Tub8+JVJzywK5GvjOAHVWTklWUrAOajUIKEQ48wg9TbcXe+37ytUoRq9FhqRxTyzf
2DaImDhZ88QLK4FwEGVxSYsqEYiXMzS2qZkyh8an0ZiTbw2L42Puud84et0/5T0kPJlVmuDYAFg0
yDtt3spO2sCn5lOcFg+9qYe90H7VNuQfJ+/97eHLmPoyYL3wEioF81SD3W+YcIDn/smKd1lz0rN3
pp8CXbiW6lo0BSQcmpGBwAJf+eU0zKZmJFbL9KPDfk/5p9nMo2Hsd1lyKiq+kpO6nnIMywFWEs0D
6OVVb3G0wzUg4iv0I/ryo0L/FssQHNGV8e329C3bQWQNTAW6AH3Fybo5mKJ0p9WPPNkZbhaWdJOS
N4v+vG3m2l3I4fw1o7jZiUxmZ7aNfuySNMy1rAkKWwsGI1kZzpIdCcVzJC03EGDysJydZdxS1ElE
Zhxdb5+YUTUH/sp+W7OgnAUbnbQGcnnGsXWBwS32TQzg5coo5K9U9/T5KBSPBAn4uchn2GAkcKco
XyMAWRwD3B4KJMh2Xr3QkwkZVSPmxnEm36DSiIjd71f27+IQQGQofR7yTGr9JU+G0u/TwjhWvA/6
vYfM3u0dtWZA2VFmoTM7bxvjONifum3brFAiXXdRIzBA08t/B/Dn72c7iXCnFmYnsM5N8SRQP247
3HOWO3x2Rb93PPSkzsUuHttPeedGVIPQLHE3OkhFKodtGEFnESugNkDHKIVob9tkEWfVCqR6cRKQ
DpBkGZhjtf4MuvustivfOPbpxksisL/+i0n++301XkmggDnFzDGOmbGj2YNY86iLvx8YGZDWIvV+
paiKqgRP+tjE73c+eO37D7d//ZJvIx4uLvwPkZB6bTmzz6e6SEwZQD7Mox9Ozq4b0s0w9NFtS0tR
JFqa/7D1oIdbTXmZXWNbSaPDW0/0wfXzjVHYDxPxwsHQumAa0ZDrrVG6L47uzKZyG9m512QTg00U
yALNf5iLJ9MSgVv/uj22RWdxZkeJL2js5BMXs36cio/gRLDtr0nyL7IWIIf6O3/Kg6s3mhYbDTaQ
fXrXDdO7zkBRrELNJV7DT1+3gcmDfWZL7smzg52zzo2nftKP+phFUp2PPbtikznQDZiqzQyRkwRk
g0X9uRw/VjreAG+353Np3aAIifgBaRhkL5Ubt9WL2QJLC+bTRrB0AFc+FGz7NdmkpR0JwRYEKyji
4z+KFVI2NqpSGOWQvmP0ULfvtP59k74HQchGb1aeNdccx5jTc2uKM6bCisdxgDV0ET7aEJDIQDgy
EhEihtkYevUg7H5fZlXk1XWoe/PXceRRK5K9bhlRl89fktoLWyFW3ON1X8bl71Kd+FQlbWrJtXZZ
Gfj+Lyt+YC6yfF2g833K/EA36CZe6/tdXOG/c6/GialnZlkscDJNMkVVSj46gxZVWbNJ6Jo445op
5XC2AMQ6nOHgtNO2GF6rISrF3lprnVy8DM/WVyWxHIppFlDR0Y8xVO+oMW5jhwdVXj4bdRxMCTpc
E3BnZ9PJLvi25cVrMzqPkwCjAs23NKn3NVohaMoiK+EBpWMdijzZ3z5XS/kiaH7jOQqGZjThq4ye
Q1b5DfXlluePZQl9QW1rkIeufp5qdF3n8XMqEHsWIhhRAr1te+keOzctXw5nPsVjXeZg++vHutmw
R6ptbn9+8TCDrOpPVh6oGcXVO6jXangOwGXx3z6C9Dzvgoyiot9+tcZvabqGDVmwJ+WeQFuKRwGw
CXLXnQ2Hsd5vNJ8iKRJvWLnVf1fjbrK2tvE+WQMZSs+ghLp4TEnOPgvEYuCvujSVcqb7Tppj5pzp
d+3NAQXHSeFlJy/W0anV5xGgmttRm7a3p3ThVoNdDA8eAnVcVScSHTRpHeepfuyTnUMjOw2tNXXv
hU1xYUI5m0ic9nZHMDRtKEJDfAKy7v5td2FBuTYzva9dlmOdXLDUgGUEPD39/2hCuS15oQ2DOcFE
zN6a5jG7GyUL/Ump24NdjQPkqjghM0kSnlOONzU1o37eABMT3b/SYPYCAFQ2K1/Vo9veTjvmW/Ox
EOQrG3gEdOCvYhWht7ShPAPPdVQpIE+j5oxpndI2Z+581PxH39kJLQtmNP3dHsuCuwcb718jympo
BbwwiqLz0XOrQCshlwEFaOOZZSsOZ20w8u9nDoAXQ0F9RjAYskmb0M/Rw7hiYiGZIiVKUPMGQlrW
vS9NjCjAlC3x52NiPEzjI0Ku/uNg352lBHsx4JqoU0jAxlWWsm6d1O31+TgZu7re1cUO0J7bS7IU
T4IeGUTbLqCMYAVV5orqVoPraJqO1DT3sZ4EGesOHdA6PXU3fQm8uWHu8qb73VrNk0tJ2Nd52Fpr
S7bgbfAzgFNAXgpsxCo0Rfd7zSPCmo5OSDkLyVyGtwe6sPcuDCh7LzVID8ixOx0JMMh8U5HvDdeD
vL6Xhw/bG9hBtJagYRPQC2U64yapelTiwL0ODr7AZyveYClKAFsz3pwETciypfVy36GQ3IJkTpsQ
yvSgPqV7YeVh6T4xS9ui1TWYjBcn5kFtv+ruj/tnED2uQMUAgIF7VdnyXWwyJC1069g429b74VYp
8vJba6WEv3CwUDVDfRHSJiiZqqwzPZCLs2CGdaT8OW/rqJ4yEJD8Lko/RNX0X4xI0mZBu8xBlkeJ
+03w4FpTZ5GjNxzm+JvTHbgBdBhdg8gs7T2gPIH7AapkIU9QmyTlfIQd2myI/diUgdUFaOZY2eNL
h+jMjgqKbSaTuz0aqI6D9+JmIujuJrXH7j43oERyKDYBH2XBgM4e0WHL1yD81wRU0gBI7SRqmABL
pESi2ZCC0K3UybE0ub5r7K4OKqPLAlS882crQZ4onhuxE075zWwGI8DTsQobYAkCP+3XKjjyrCrB
HY4x9OnBEIKsCFGCu9yOrTLVBvtYts8C4g3Fs9GuPPGWTeDOlUV7tHYrXqlr2wSog8o+Ok31jZPk
2fNLENTam9sbfXFjAEv7XzOKVxpYks6tDjMZAd+pN0Tjv8hnYq7+WpBH4OzKzTOvzRyntI8cOr6b
0Xy7PYCFkB6Ue5IbDIXt68dRZsxpVlQGOTptZMdPJEOQsqXsCVqJq3CaxTU5s6XswakZcVXgkjoW
nRlwM/Qq4FzXUkaLK3JmRNlbXVdPtPljpA1/6fejs3GM0Olhg90MwakaODgUxe0+S+FwsNZWqT2b
7vRwe0UWfdqZCWUA7mDqhSYynNS09J7QW9uEjgYq4gZqYUFFinF7vz0XKX8HEGfcfrpy+wCv1Tid
XsBeSyIIrAUW6UJI+UXN/dh/TJgBjTVZuIdwgeLk3KkaNb+qyFET+4ru97fHsbTwuNpwE+DtA4Zo
5Sgyy+F5biRwoTzQvuVr9CFLm/f888o5LMrOmTK5LD3Z2Axa2s8eWYEJLrx5ESz+HYFyPrwkjyHg
hREkxQ54+bJAhWBfaBs0ZpfBuCZGtzYgZZ9B1yFPoHBGjlblIQP+MhgGgH2724siP6J6euiPWK4s
V6ITRgkEQENF2sKi5Jixt16D/CdagxP7u2l9rLxXBjdw29zS2UFNHYhZvOClyMOls0S/f+2DtIsA
eWICgv/R6bUoGyiEBDe3DckPXY/rryFl8mLwe3NhwtCEXrzHho6HLgUzGUv5xxzZjMgT1lqss7i/
QQEApkpD/l85p6XfDBUbGTmO46uXbrJuJWZb/j7BGxXJDzR5KaezZKOU3pvJ0U53FQ/8YWXKlvYb
qO/gAUy5x9XzieK58HhVmUdr2HbFFiUJxleedUvLf25COaM8HQaOFiDzmILGf45G87FM0RexssmW
JgqMDwY4DSCYiyLb5Sbr5gT0yKZpHlkr6iAzrDn0W7EGClzaYZKoDbwxiNvwfru0omeVZY1NBkZF
w9pks/Pgcz+yJg1vxLTeWu6dktXouARBPGDZf0TRr4E7jtN2FK29/gEpNZ28Tt7x9on5E3GdHZk/
BrA4wP8jmsFtow6oMqrWTBv/UORhbYQDKInIg5hCRt6IFYkvermtrKDNQugtzWtEFMqaXRmXfz+L
orx2murKav0DLWfx3Rct3wrqrQlmK97uyoqyM3LilRaUz/yDnZKgm93A6F79eV/wF4M6CKTfVqZU
vkmvphShGyBESIsAlX05qgEILyHqwTs4sQkQEQG6BdgvMLLZ4OCtWW0EHm+aJ8AGmp1hCu8h11n9
/vaPUPbpf8Z89hvUM5c5jZf1nXewgYo26Yy3K/FDdC2h98I8cltEt+0pbuT/7QE1BQZL9Pip+bQe
2jQQveTegYhmU1ARZHEc1claClUtEf3HDnqRcSwgnnqVCG6RijD7GHbGpHgBwzEETevyqfUBMu6t
9LUr3W/ol/naxnZImnxlUuV2vFrYM+Pm5cLqLcrWpZ95B2v23tGaPvg0X8mnqC/CPwMEhAi7BlX2
60QbE0QrWO06B1t/9YsymuPHYTya84GVczDkG7MbNrHph4aT7Fpjje5EcdX/se7g1SEB6aB9Um4b
3wPoR4ywnvfwZnP+2/Xr7WzHUc7FSuJjcSnx+P3HljKbzAHTdtn7zqHGEzdA2nHXJuS9Wczv2xbY
qWQsH6qq27qjvpuRjLvvuvjPSCEgiSyFHKvKgZOmcdyaVHMO6fjUfLDWHrpLW8U/+7wyOD3maMFL
8XnwLgdbG//ce95wW8O94NmDZQLL0eVWFPj6EI+Deyirn0U7hGO+t7Vft21cj0FGBADVADaO/m81
OVFPdju5bu8cWEDtB8jH3P789V67/LwSrDmTWSbMx+etVPtSmO1LIspnzWyehFOtPN4WRwIRDyyI
7H5V6ZqoNZtQO5mcw+y3kORNA/bz9liu3S3GApYdpE5cB4UR+fezi0wDl7tdkA4Nj9BEQL1SoGaO
a7OvnixvzdUuDubMljJvopwz2gMtfjCLZFvmTWSvsfxeX5iXo1E2V9rU7Zg6GA1FK60bFdBXafx3
HYgSne6XtyYgvTQeULAj8Y8gRNK9XM7dzN02dUfqHHr0q4rY383D+9ur858G80vPDa5t0N/ieviP
HsmljUSbvLElU/IKDLxwoVhuFfvcrLqoxW3dhKPd2cBde/MmN4f6/eD2aURHkTxUjTUGPTj2XkdN
2A+64PlrUYBsI/EY+UQzOr6VRTvt4MGGT50H7o8COjv7HnC9fWU5kPKY/TgUegPd8oylVRCj9rFh
uiE2zG2nt6ZosIZxSgBNS+Nn0Yp+B5qdfs/RyBV5DiTerCb1NkXj0q3VsyGYdZY+Ms7QLeKOHarX
bv8FDai/XVh/agyuv7ZOzba5yfyNwf0vs9DbXc1pDwEbANq0jsxbsNmTpw4MpX0Qix7RXV9OBz46
ycHOGxbOIEMKBVSVt3ZKv49QEQjcMjXCpLK6iIhYe/GnYnhGzwLb1Oi6ejIqBiGSAfR3czaUkYNq
BjCpBF18XC/DcuziwMzSdOPH1NpOrlmd4i7Nw7Rn7sdYc8ptjGLcnvS2tiubhD9VgqIsMo/mg3DJ
58oe0xCNwySYyjk5unrch1pitqHRZDzwaiN/0oT+PRmMNCoa7Q2J0fkXyPxv76GlEy5bG1CwQTsx
3O7lDnJb9PgSIGBf496GrAp7sh0rYCb54E3NrjD6+xKluJ4kXQkguIChg05Crbe1bmPYg2Enr26a
bnOtQI948sTdcWVU12EbzMiCngNVLTQIKWcvaUF7rs9O8kpAJYPURvqMxT8MnbO9PXtLZxytVDIe
llqS6nBoTJNmsnH+IJYyxkhjr3U5LV0moH+THJLoh0SO4XJ5wIoYg9+6SV5p3AalPgegDg8rFzSu
9u72UNSS1J+lQacTcieoVqLbQZkzv4zHabTa5BX99Xufjjuc3KcKWVO84QKN6lGTD8BHkG+szd/F
XF9JRy0t2bl5JbLokq7LxmyEK5u8L7NtfrTTdjf0azmbpRWDHjUoOf+IlKleuadpbrllHB9Kr/xB
wEsQtEa8Euwu2UDSFlaAAYJ3Vs5U3Zq5jtKrdjAnLTCRmqn5SvZkIcg0/8iX/r+JP38/u5iNLieI
Yzrt0DuVEyTg8wOtFNujP/GDKbqjU7tR10wPzgj3ptkr1pc2JfJrMh5A7fwqWcDo7NmZW8WH0eVb
yr9VLdvw6RudV+Zx0Q4SbMgWQ4/oqgEua0er0/M5PogCVPzNB1AeBZ17IsXn21t/cb1ccMFakigP
CaPLQ1ZNvGoc9JMcYr6x2Du2xpu98H1c3bJVAw5JEkdefh/nOkMXvx8fuvyEVub8dPvnL51cfB84
TgBL4F3VXEemzb5XxJl2gDM3sSN6Kyw0K3mcATt+11msj/Qm9wKIuDZ7IB6MqBhGb48a/hqqdXGg
IKTAOxZzeUUfOszoPS9Mhl3ZRO47e60X8w8MSwl3AKwDsgBZPaAA1CxVSerBGi0rPkxtWm3MzJnD
0vaRfSvAC0K5wT9PQ1FEZiG8HRorwQ3Sx3RXZbqNOzZOf7YIMrYjS6rQbQSoO4yO78Ds8cWrEy9i
RozIgLEpyEsN6ntV9zvz7aest391rCPv5sbsop5m6AC1p+H+Cwsjs2WOAU1zVwrRRBhFRnUvPmgg
z44za5Nw96gX5f72VllcIFwm8IDoToEC1uVORJRqzm6LnWJ5cVByGooVAypGU94iEvv4XwsqsGFI
Kj5wLdUOcTxEBQPMkZiIlSz3NZ/t0GuLp67RgtosIjYbO+J2r73tPU2Dv0+c4sGxu1CS53rj8A6l
qA3Ls72Rr3E+Llw1IE9BWCCVRDz8ezkLhi0ETQwP27R653hRaYC5Y1oJdBbiKtnZovvgaMFrXGWY
47U9TJVuaIepO8X6h4LzyNRFMPuQYppWHMDCuwZtNBbo0pDAxctWCRIcRga7yHjymlVYVfFD85wo
Zbsu202aGTrtw/2bCPY8nHCk/IDtuJw+2hWiATerdhinFwrkys/bn1/cQnicSyQHnrbAW1x+Hwm+
sunNQTsMo208abGjh6ltNSGtwHdEZ/T05a1vHueyps+x67U7Mrs8Str4M16xSTR3VrzJ0Z7/BgRN
/GPkrhFWOemDwdVaFAJ694nUIlnJji7tKUOy/XuQppU4rMsfLRBbmgPHpLTeh8RBi44J9E68BsFd
uBHB7f6PFZWR1p40xqrM1g66gY0V0q/d8ETpSgZr0QjYukD+LfPn6vq2ni2csSjgJBrbj/DEzKM2
g2QxdFCMjSfqNfjO0lHBwxxOHTkfGbRfTt0MmUO8gkrtoDk0qJDSHfzfnL20ArrT+spRWbaFDKQl
FXfxArm0ZVlp7jclxqbJh1qXBEbeReXs4C4Ai3O/VlZZOplAC/1jTv79LEzjkMCtbI6hzdQOEmPn
T23g+h9b85jVZlAX4e2js2gO8FWA5CUSSi2qWYPh06aSgWcBWhl4UAgYBTtig6VxDc+6MJHw9NBZ
ldk6ma67HJnd9WktDMRmXTqAaiX72sfWbtCyTd1kKOjNK+504eI6N6du/HrI8jL1/o+081qSG1m2
7BfBDFq8IkVJVhFFzRcYm01Ca42vnwWec29nRmISkz1mzX6hEZ4R4eHhYvv2kZd/duEh626cv7g8
W2ffF3QwtZrMmky+Pxf4SW62VU4VGW3+IwBOdUcFakyVTfQB2wWgmXcsoNH/Vq19ULjzndHjnBww
02HiRgNP32Ae5Mz5oMbVdznrXUNJcTasz+MwPFdlCa4z2rjrKxrDwmlYwM5S2LGWfT9RUHMaVTkq
8Khm/9gzczOtHiUAWEkY3o9BBihnCwewqjcnAoV9UKa4TzRb9l9tqX9nJM5jnrNuB89qmvazpGzc
iD8uoeAyQu5JIhxyCMatibEY6BY/T+aBfe8NesPz7p0250e5+W6mHwq3guZugFKrvy9n/S5ROfeg
3JrytLrHUFExoxC+s4sk6iS1Iay5SxgT+a4uvXQjdKNHs2UO0Jc033iHlnt3sd5lnhdxPJygootc
l4BykyU2A2Sz11PjYCvPwfh3oUeujx3I7J1vboRpfwZBXMhcuvIZzQaY9U9f1okSKb0tT11R+6+h
+VaMiVuayj6CWGbWQfa1njV+tac7Ca46/u2h7xy3ZwJpOUW7Ril2Ut7skixwi5AYb36XWPLeYe5t
regvjL29K8b7lm6tbNZ2zUIr4N9Lg7qL9SereorkibcidKUWlvzMlf0723iJibmD4SWKfhj+vZEw
u/eH5HyZjIe5egjHYX/d4v7pYBPXjnphcqm3sAGCPjfhQLDRR/5rMH5v+kM2vdIS7Frh7CrzT3PK
3U65V83+vWS85EBDiiQkjzIdVAgYy0F2TTmGMc6+v/6r/jBKX/wqfhK4AYgHCDzPr7Wvp5OpZIrz
agbvRrXdj90XB48/UWh5YjT7NEsgjI/l/FSU3zWVN2liRFH1TZLnnWEwESD+K2iqnR6Vu3n0+tbe
68yLbKbj1P7242en0Pd+tZWZ+TOv8/JH48OitRDZim5561dWF8cGM8L5NXlcQgFAxSH4nQ/zXlUe
peFzrrcEfF/a8l2RWYdEO/Tkb9TwTpOPmR6TvtQg4vlumDmTQJ8UKb1L65fZ+lj2d73+2hRe43we
9Pt5/N636YOZ/51VI6ld+74MN1zklXKnuiQfHeASC72wITyPtj3nbdj4OnVqxryGL1LzmCVPU+0Z
qHxcfm6rX3r0QKHj5iG8y0ujY9LBvNHSYsFbc372TT0NdR8AFzP99135rvSu69aKowvjG645TByk
ZkSF15ukD7uyMl5hKnvnjDB6muTp5hvpUP6zCm1ZwJKQvGhksRqmRJdVbbzCdLhv/edWqTZC7hWX
goX8I0F4+kZIVvum6YxXYMqBwcAs7cv1nVoTAOUzHUVIAYYimgbdzMexNYxX+sdc12rSf7EAm04b
DoKY4CI9puUQyjRkp18z+Ervs5//4teffF3YnrpuHK1r+XpZfczVF7vZqsmvPItktkm4LZ0iKK2w
PU43aX2QV+Zr2evv9LF7jUf7UzyWH2PV309WcD8azRZT/prykvoA5sSYLEhwtPO7Adp1UPoY5e3j
hkexYeJQ0Y/BIWfgysbpXIji4i/Tynjxefmpd5yLik2SIFHVpZ6sPdY52MDj3G0A0LZEqOciVAaF
9j2jF7wwn/qHTqV3sGYcw2uh2luwggu3jdWQvlzyC7BgURM+FzUHRR4HIaLkIdhXQ3snx7HlOmYR
0meh/d2BIb2ufhdB6CIQPiSmxNCXx5ydc4HKUBma75SJl0RfQvNRCX/UXKBoK1+1ti4Ao5Bf8+Rc
jpVjaoKadZ2TeKA26mMbZsfSbp7scvhJ2HZvtNbv68taOzINmnay5iSfLjBU1awNge+YiddMJtR+
YfKxCfTXUt0C967KYbYZsRkdCfQ0nm9fqmZE2/OceHSnuHWDw/mzajfs28UF5oi0ExmC+sUByPTY
lxOPCPFvXQ++zJr5CPKB2nr7Uw2KF6h5jY1btS5TZ4AeOgGli6iH1D2mYtQT3lH6icIP5lDCO/2d
QojeP0FWvyFufRv/V5zIPCKlU09Xh5ZALgmvCbGh3FfMUvwXSgHDHA47tokjW5T0xH8GqRwkXVqn
XspIyny0PGNyvHnYSnuuXSkgNfQ68hxpF3d4sCdf0eKy9JIGdnA9mI0vcRXe9d3HyMfkXlf0VWEW
E5uBrNLCIALnJiMPUtIDhTfV9b7QKU0V0YMzZO4kbWHl10Qt3V/gLJg9ThXnfPtSvdSiLmtKr2uw
RsPniYGezfyTUOH6ktZ0b+kQX6gGQa+KuaPMKLpE06TCq9JAOUrJQu47G0xOVv421fgDXuuz3Ort
xkZeeBHcMpC5vJMgpWljEgxhKMWNbMVIbdVnRXp2NhIAW59fNvdE98ok6vKoCkqvcod4D5Dz+p6t
XaDTXy+othkXjaQW/Hr7e1ERt/XjztwoHG+tYDm2kxXERp125rKCOTpIzWYj49bnBYszxHqd1fQu
QApzL73QRHt9g5Z/fhb0cLx0pYGAZ3IBMGVhg2TQHb1l6qXXSvNdkT2Ow7HMvsbFWz7eG+pdNW0J
XLktPHhEJ+Cv8d6dZb0n29XBvp13cZ17uVwB1m0D6dlKahr3C1XaBxP979cXuCpvaQTkMaIkLnoO
Yz0XftWNyHOO8QfKn7/yrfaIP0wQwibyDuGbmMAkLptNjUmJTAmeLy8z6eJ3oeWXdgN3agdIiR71
93UoHeJi2Emp86nNpENtRK9pMkG3AAhoqN6rBlXDMlJiFzPdfSzmeXzq7DAJoH4Iyg8coQKPtp1q
D8hhyH1Jg1TZZ/JzqRnRvqxM+VDmUe2a/JMHP9cH12y66CkIY3831kPyvqlMvlVKcb4rpZrOKjmo
Ytjn6pDTLnZmoO9T8qbmPB9yMii9S5sp8wziwLkPZXl+JqCTHkDe+XuOKX6FrCBXjtqgkb8GguJS
jvBjV62y74PdKa9ypXy3C/9bGUlMYYizFgxilMiHQbIYOmwx0xOCREvPXS22fyta73/WJFl1nTEw
lQOB/0ezbJK3tNRjT1ZCJ93HJvOK/TmsH2JFm9xQCZRH+kv9H06iqr3bBYwglZJI3aV6bjxmqbVM
I1VqV2HSxEs2Ttp+KJLhpc4yi+0Z6g0VW7miwBMpvSypTIpuogWw+jHViK94N7vnX1mjbCSfV1SY
JlbwRNTvoQcRyR2N1mZShaFnXqAXbjR/V5J30fDYs4HXr8qKsSRRiQ2geI4jIEZE8TB3td9GuZdO
UMonz2Vtg+LYAG+sbBY+ABEJTyVBlyZ4baGiwTNb1pmXhQ/+B2vaSgZe2jNay8HLL2x7RKXCY1xM
xtwolZR6VvBpSHyXQQ+H67u0tgBoYejCJi1wmd+gpU+OpDDPvajaGd1nc6uauvF9sYJdZtGU+T3f
152DcyAF+f/18w3BMw+cxDfkic9bT4C/263W6+W9EEwhzEN0wDHLhwSQ+J40UxrUYVKm3mx2u6bs
HjTtFRcdi/cgb5Jjr23VqTDh4tlDamSJU6QQWzzZmBP1w/W9Wrt4C6qONAG0Q+Q6zt8qPclG0wZR
4LXBoUgat4sLN1P2xfG6mJV7Bx89zUL44DL8LMKR9GGrUf3JuBJzsNeU/FWvjXt/VL//GzFgdGh6
g9hIPBr8xEoy9CjzQq3zqDW4w6Del8YWp9CKR7EQVhCoowSXEMuA9ptsmQnnTdLgqk53MIf4oCvv
wvnVjOFq6QfX32qFW1GE5Yhw9UnbQvYmOEmxnqNzSlF74Xspyw91Udx+6Ze57AtVC/xTDI0514TM
imvbKorK00ryda6xVTZZuTaGRvZ+IYHi0ogEQFHhaEnSqqVnqPvs7W38XI/7reHKK9psgDCDqppu
IuB7whoqvVPSOPVLD0LID315YPIWkFTJducbOZ94Q8gGLoSTaDX/FyMiK1f0Kmbwljdm5a7jj3dd
k9eOe2EgXqgCGJwnVuynhiPKmYLhTWG6m/bjtLVVqwKYM8hgMhxj8nXnxy1LWHjg0bVHPajap/y5
fQG858SLmC/edeHGp0rhWENWs0GWet+14VFTHq5LWDvsUwnCM9talVLbQU9UAtdcYKl7nKaD1P/F
LJPrgta2ilZ6xyGoJ9kjQpDDaJ7qCZJDL/hRhffOFrHQ6udx3ynJLHBqWYhPLKkP5Mk0K68pPk/V
TrW2On62BAhHHQ9J2YUaAvTsTpHv/NuGyy9XgbIr6SI6fZgGJOYh9K7KdLOSSq+J6t9ag3Ov5re7
PAQAjKpZqiHYD0GZaDOeQSsNpad1QLMBvG2c8IoqnX1fUKVGkbuwTfn+EDYPiTR8IodzNP3onizf
xku4chhnogTvjRZgckQhoqbalRl49um6rq48tGefX8SfxJ5FN6tFLXEpLMbz2K5PdWqr73t1BbSO
y5CkkOgXz1uK6ixsA6fwdLOg2g6yR3KmG2fOLEpF6hMYKh3MNnGH8NxlVicVpl9wInp1mJvme6Pr
x67NDn65NeFgdT0LjBzNopooJp2U0QoB9dqlFyfP832XbIQ2qydy8nnh9plyxThX0+TzTfJgyYdG
OQx1smELt9YgbJdiZv1ILrz08uxop8fh/rpWbXxeHOFNNDBUaWyVnpnvIFiVtvAba/ePlIlGF5xF
AkNMz6p+WyZhgUpVeR+9jI36S4r86H2bBPKDrg3zxuO6bLngweN/yMDGFpKcC4tVNFM/akSaEIjm
yru5tcKdmvSOm02dtVN4rPZ+EtnfUy1St+Bqwk5SiIMmnUoIeRoFgLBYOh78gK4lBapqA3Dcl36L
9UzYyP9+fkHdwolPg4nwlqh17cyTQp+2NQX+ZysbNTzFOotcY9KlnWMMxm2a8R+BS0QN8aIN5G/R
/hN7M8xSoehaA1ZUf7bKF2ML1SXcnv9+nxeGvNOColr28+T7NUNB8zaTaTxXsn0VvvfDX0vr/XX1
Xt01CkYA+khAXIwdq61OlfLBZNdKw6Wpaa/58lFPQGdu2II1QTjvhI+YGnwiYTVNbzqTHXH6XQ/u
LDGST+qgNq6qMPFGS5R2d31dgsv9Z/NOxQmHQ2HcjLNuEWd8C+1PaXb002Pef9Kcr9cFrZ0S5QHc
e+aDwdUkvM8K1FyJ5kjQu3dfreG7Px/raMPLWN+6f0QIT3SlMu5k7hFh1Q+RcyjnB715UKK76wtZ
7OSJZfjvjv0jRXidlbyx46xgxxhzN4/H4InGy8G6A1Wm/YaW4F8IQ6nph4SzHg/qXLfLUlJbTeKy
ZlU7PchmanyI5caCtitTHmDugMG4qgZzD9toLIO3Ga2NH7C6pyRpMb3gZy+QVZVtJ35oZ6qnBN27
qk7+GhufdgK4NN3e31LGVR05Ebb8mJObHFTUzCYpxfLVh/rvPL4vtpJ7y+25ODwiJvh4oGZlvu+5
hMxI58JZbGtvvEXRi1lsPLLrK/jn+8IKUhIKRSbHqgcO0m3Uv+v8fvoXU0doFf1HhqAT2RTPjdMj
o/Hnke7i+Quar7pR0X+5rnxbi1neyJPj6OkGjBWT+wSG+w7yVGCT/T6SNjRs60gEv6QKR+AmOlKw
7xFVcuvez+1/Y1TBF0ASxv/olzhfSdZPWtkzpRTF2gfvJHlXvxu7jXWs7taJDGG3LCYZSxJYfuZX
fA/HY6vcd/3vf3EgxjKxF7iOetFQmzp5kCgFW6Wmj7n/bYGTyoO/8dKtruNEiGBFIexJlVbzWQeg
rNpx4/GgR+bGs7N66CdCBCMad1WUaQZCVOm9BYfs7Zx9lNaJP0hXUfG6yPIw87qPx8HQCJjpAPkx
APC8fhSXC9BwDhmHQoIdVkuxgDfLKmT7kqJ549NM72fe3ph84ZnB5DKwBHYM/DTbEa6Fr0xjLVHv
8IxYPthjsiNzeH0Jl6adMgrRuLwk3KDJl88vRTWOM1QM4O60cgqe6XD/RCaLiShp8ebU0YYTuNyw
c8NLMEjSkNZm/Fs6E8+FBf6QmAm4Ea9q93PyrZ4xJDs5+K5pG9dw7WC4ycgAmnKJ7QF4GTpR3eqe
/465A36+YeDXP0+PIDlqYDdiZDu2atMbMYxpcvIEoDBqPlw/lNXvkywENcjISfgazvepznvfkCKm
wjbTLu3v6FG5/v3L282+AD5ZEOKMLheThqGVjnbshIZXWXBD30cmk4luvxr0wTGel0QMhWAxfjEK
ZtBVcI55SjYqH8vIGb5LY7hF8PIHJShoFN4x/DQ0K5GKFsG9Tk7lq20nxZNGh4FMpEpk7cc4Wvgl
nytDp/6c3dXRYzPSrQL/evl32m1coJWzAuzCXEpCUgN+ZeGKKr1UBoYuyd7R1+W7IroRJLCYgNPv
izWwGUKKTlYZ/TUp0zFomsOYh65aSwdw1de1Ym0lMGjqTMOBFYLEzbnWGeVcS0XO26U30+Glq8bD
zd9Xwb/x/JLnpV9ReFMUPY+LaEg0T7K/9V63NUZn5eeD76TFk35Ixk+qwkF0lpwpOuBCz2bi1vBZ
v93jArz/z/cvqKCDNLfM2tbI/f2eimfm5lCmv7t9i3hQ6FwkSoZIRjiCmt7R0FAGDail6UbksrYi
2MubDyYDUniSC9gVrv/5Gcv08bdtGfeelB4zxkNEbhTsb10DImDJXRJlKs1MgpsVhH7al3o4wFv8
yQ/jXdNuOECXTxYC2CFo0gCzUYE6X4PVQbI3kg33tLQ48kjtqmLfSMfU3rgPW3KWvz/xfEumySnJ
iJwAN76W9ppWHn3jPtus3a4eCqMJafMH0XBRN2gVNUvHQu0Z7Zjv61b+2XeWq5nhz+sHsyVmuUAn
61HhEJ2MWOm9vNWPGqnFtCz+srX0x3Uxa9vGjFmKxIwSlC9KuEpO7D+XXefFsWdpESNIMsi9pn1T
3z5kbYFPAmcCPUWuRGRkYeR0a7aW1nqGeZcb73vn3gxa104+DsGPKb45dbEIAz5JKy6UciJzRGO0
CVh2qfWq+T60PCiYtGbjKVk7IO48VWmH4uoFUSYZSDXtqqTzwlh3S/ltoc63y8P141kXQqMCCdSl
FU+wwoChikTW9dYjsaSPe/rCDHvDAqyJWCg8cL0JUclgnSuaHAIAk3T0OS0/tuCzcvlV36KUXtMy
m8w/AZCxtNsLMuKaCi6lgQFrnDxapf7iFMax7Ot9adgP13fs0mvFg6Q5BV4v8gUXudKIHj5SM+no
2XPnWtnDEB0MR91rw0cq4Rtu09rWncoS4ke/dtqB6Uejpw+fbPszY+7dKvp4fT3rW7coGYlfhjkt
v+HEDoBJUUcavAaPPjklOo7xYznv7K0E9paU5e9PpBhKkCtxixRdGu+UAHIwhl5a6ovc3AabxUHi
eNAzqt/0PhPGnAsags4Ja60ZPbh43Zm8VDptvMqrh3IiQTgUYyydJHbq0au1n2Px6MdMr9vq6ljx
ZHWQ08DwuTdcS1PYr9xvazudcoSMX8Lpc6Y+zol50J2UcWqxS5d1m32l9WMnqY+1+lx31cYiReqa
P/sIbIRGCPpK4A0RXAM7sMO4t9TBa8zya29pj3GufEjK6nW2tYNG9W6qtCdjyTCazHubzfrbdbX8
v/wAkHAyPPH2RXK4NBhZM6hojF2/5epvpe/3dXaspAe5+2LHh668b5VnXbs5K8S+M/P2f6QK9jCf
2qnJTKRORulWOEbVfor+CowNI7J2HU7FCJ5dFaedEU/m4FX2VzP/VsJ5zMAP63h9D5cn/DwcOl+M
+MRPhRGCERg8x4rdsIzccAM4tWYLmVdi8hKCzblIRdc0XgTxNKAkdVzu5LHZB3N6Jzn2IZKDb5IV
fLm+oOVqXSyI4G55Ryghi7ZKw05NoT8Png+/qVo9KFnhduODMqh76Afd9EZw038uwcK4ZsJrROlF
0AYnA4erBcHolV9j/5Nubrhgy6t0sZyTzwtakNLdYfcFn5fL93kX7uFICSGsp6TktgCBHeihpI3O
tEvFW2aKEnAtZvIy6tLqMCJ9G1CFLz45g+rq8SEKtF0Zfb5+Upeqt6RDoCIjT7VAZwXVk7o+76DW
yr3CNadg5/DnuoBL1ePj1MKAIuFZAJo9t/NzqOZjPE+5Fx4d5WD+dibqYYd0wwxe2vpFCqkd0lz8
J/oVzB8O56hHCvSXrqtBfHIjQA8VO5MgBvRF0qeGvUhQ7GMa4Bpv7NPKQRDZgdha+JTITwkHETZa
05XMC8eLfMt2WuD9i2PgndWXvi/4lMRjyIx5CLWBz1vQc0WKm/TfJGmvOHvwJPvrstYOQ6NnfpnZ
xvAD8faPQwrBSpjkDEz8YBFN5AemY1wXcWlg4DamjMJ8McrSzCY/16q6N6wk7IfCk6Nkr3SPzfzV
sEqCiO4Q5UcJbvrr8ta0+ESemEWIzW4sx5QG+Aq0PuypbmFEH/TMUVy5zO6DnAbi6wLX9pAp9yTj
FiugiimF1owdeIPl3Ivl6Is6xrhJ8W5KnY11rWndkgFb5joBNtcFw6nHuZ11kcX1n3P3YQq38omr
yyCeWJrEwbSLMYXUT5mdDVLuAQNiRIX1S8mhoBr9YZP/fbHB5zaabCIAV9hKAVWya+caoY0qJiCM
oSioU7ctH6TqIZ8nVzbHgybdm+YDpO9zp/AjClcdX9P8cP3A1jTkVL7obepR10GiV3hmUv6odeU5
g7vWBfx5DOr8vZ47G5i5tZ2lsswMOqryC6XV+XpVmFPtZgrgYU53OWiwVpnuq/hfqMepEGFTZ2j7
GhhFG1qd9lLl+m/X92xF+9AJgIXkULB4os1rJq2jEJ3VnuFGVKq27NDq5/m4uiS1gLMtW3gSy9B3
U89+PpVMGArcpv9SbLi+q99f6OIoJQAXd4TLU0t+PMY13/fLzxn93J+u787KCS/Md9DeQN5Aa5vw
831fsYIui0E7d+HRlOtDAhP2lmFbW8PC8EsAszzS4jQpQJFNRbIM+Frwo+0jtx03HJktAcvfnxyC
3DdGj/dUeqr5pdJ/O8qH67u06Llw75cX7X8XIOxS3PThYLQL4DLz3d64G+nwMp7k8ut1MSvXGwQs
KCVAkeRfRZBwMWR90c5G4WVyzazWWq9cNQ9pota++L39VQrajbuxevo0bAAjg0MOR/p83+gOKtLW
VgrPgIOblDWlniqwniSnvhE/vHg2jHwCyk3JEoYCcbrfVMCqnY9q5UXdfvqYbxFzrimArqFaMs1M
NP4KB+T4SZrZJrckYKLM4zhl41vRhTcC9v8s4lSKYA7zcOp95pqUXiFLj8mgvyu7LXzIykIgA6AU
ghfLPBwRyK2bAHv7QG09+fvYPI75zQkRagcnnxcekLnCwIQRn+/gnnw/y3fXFXj11y9MGkDQl2y1
cA8hvSWtU/H54LvefdOk0L3+/RV95Q3HFYOrBaSdaAzj0paqcEo7T2ZkmEzNPi321hZ+a20RzFyl
nQGTSAVcKHtbkSz11ZB1XmaUu+TgR82GF75iTajfLg1TxCsLCev5rSuKKAs7w2+9yXway8dofJqY
Hafvb98rcDcL7QzjDagenEtx2qYKYom9mqDiDPJfAGJVhq1dF7K2VydC7MVhOjG8PYCWwuzZq8b4
Wu26fOPxWzlvpgIScjN7arnXgj6NTAStO1lpPMm/i9VdvQXi3fq+YDaUUrazwuD7ZfsoOR8HbTeX
GyZ2xaYT1JtwMC4j6y+OQYXJUhntpPUaTrhWpr2ufm3ytzF/C7ovNx+GA2GJDfqUEdYX2U65qRU6
uMva+6o4NKduBHeXRw3YgN4VsDLgAi5ScF3jGK0aybrHaJ7m3m83XM2Vz+Oe8QSBqKZhVBdsqzKr
Rhnmo4YFD9y6jt0tfPiqAJ4GE5pyoiyx26qTJcZ8GBMAk+DXYx/+feve/2dUJhAWqswXjCdpX7WK
EveGN71Lmxe/3HBAVn78glOigYhQlxhKUFRdo1kb3jWVpjT1qOXzZ8Xa4qK5tEowgRPt/kHQX8K+
49xoIj1XQA3Wbmjsagcm2XvjRjIkbBHx30KeAj4RmInYXTlFYStn3aB4Ns2iqXmILfmYm/bNFhYp
PKBslYx5Ejm9Kr0abV+qVEAsg1tYD9J0KCdP1jcynmtbBoUbRhyaETxbwfoVgWlNTGdRvULJ72WD
SJA2shdyrIw6t2+f2U5mlc5NoPAYdFrizk2tbQdhKvmN5FkQEnwJ/c/XFfjSFMLoB9fEkguAn/5P
Bv7EkjML2q6UqrS9qG8/dbSE57XmOor06bqYFUU+E6OeryJKDX3KrMr2MrWAe9Htx40zWRFgUiUh
B7hQYF0U/zqzZX6MwkXU65/qRzXZ+P3LLp9HAtwQQH1/smjEMsJF9LVYNfNCNbws/Rm0x/KrXDyP
6lGej9H4++at4rxBIasy1eOLqjLE6k2UVBpIrIMcPMY39uMsNxFDSC12GVxMxl5wc2ZDC+delkwv
V92Y+slWtnTtIE6/LyQD7UiOJ1mJLE/5UPuJawdbA8NXbh9uDckrMGQLn7dwFL3TOLlVBIqX0040
FC10uLFblRn8Ifc3nwTgLXxaxjaQJ/9DhX5yN+JEypqprGSveYz79/4WCf3KTp19XtipXq3iSEoa
2YOR1HfjesMYbn1euHLQLtVyNvL5yNjH4S7aoqpY9lm4EhDKAhqA5QHwjVhkreLOmOMgnr2se+vM
93ryfYxvN060I5FVxvNfkvzCUU9S2VdSUQM5jm23YcwphBj6uFHtW10HMQXeJlTZhMPnpinU5WQ2
01iBwilwk9EbGw2u8Y/XVWlVCL2uvH+ARSiKnAspNbuT4tqXvTJ7nY1fMFjAjnEzVoTmLQqXOM0U
jAHVncvo4oYUoQEs0FQfg6R1jfl1ULeYP1du35KngGaLUggXQ1jImFV+7CexzPiL34X67ENTIoG4
+nR9u1Z090zK8itObp48WXpdVKHsacavQn6f+Mfr318x5zBXLOyfCxUHSf7z74dpDDg8zWVA1G96
/FlqHpzsQYO9vDUqN9/qP1pbjY7jA9SRsPKijD4wcNCCQk72mOJ1sAb4jrstJV6plDPkeukFYuQD
lXKxSOX3lHerrJY9VZ7+qgf10GUQSs9+eZ9SxA6N6t4e9YNZmAeV7rSa12wjJFzRcJoYwPcBG8ef
FGtx1TDFsqQ7s1dLn4zpnRY+pP3D9VNb20eqCaT7aRRbzu781NrIL6U8UGfPjK1nrW9ffKffiKXW
1BsQ9JJPwpO8gFkrPhNO63QRUf2lZppbOrk7TAYl0o3LuiqI/DE4pcXzFq1OyykYZTVg/GVGrJa5
pbvyNO7NSIt2ZTl+vr5za4dDaZ5YeukRscSJa3YE54QNERZtD9HO6EmgRB/8KNxfl3IZ8+JQnEgR
Xhy7iCSjZqynl0nGu6zo3Bb2eKP/IUXtnSlvmIjLJf1xvUF9wq5A88CiLCcmAtrxoI7GcPbirqRS
ruwUnTm10tfrS1qVslCaLM4+HHDC4+CHJkWs1Jo8xZcCpjbP7+chZ+BaEWy8QuLMsCVbw1TY/5V0
UQOWo6mkWw9Jiupm2Qff+uJkv43oY9NAnt7Rzxf+P6QpLtWQNg/Y2TAZ/P9C37tEkvV0UCfamd0u
OVQdzFYuo4Bu38Wld2ExtcQYYpDvq+ZI79vIrYKGLZ0mAv33TvzzupBL68BSToQI1sHoqgbirGn2
pE5muNbwbGjNhoKvacOfx5WEDmB1URuiIe5mszEmz3Luspnp6K9df3fzKhY2jGUGBYBp6vXnaj0n
dFk1cVO8vdq17hKIbJjplV2yCCzISoH3xpAKu8TcO/DGTli8GX7u2gpDdjfOek3AMuGERCf5R0ts
v1BrI86IgvO3Lt1P+THcuPYbnxeztIlfYU0tPh+qn4L5aIYfb99/Bn2B6l1IWC+gytFYQzRoK9nb
3MLPRE232ICQry2ACOxP/xbpNEuwKGqQpfUUZNlb4jb+16K4OQ4G4AEZDKPm6NwiHS/oj5yXlj3K
1Zua6zv6w+V8q5/x0ndCgkU+npQRsbb4Cuf6qLRKoVRvTAMLZbdwnmLFlbPnPAYGu/FKXm4WssD9
LaUd2DXEd0vro6Es5LYG9/xcTk/VXN98HegagKqOWpgOvEt0BNUQqF84G9VbOCV7+CndcAvBffko
LhLAW+lY9yX5dX4gXSvlM2MSq7d947w4zr7rdqarbI1UXdsokqg4RYBeL4lIMtmKmmBwyjc9k/f+
7Ox4NG69GKzjRMKiFifv7WinVHlGJKRdvhsieT9swU0v3yIkUC78M5SB8RjLGk8kOJllJIUjl29V
8pgVQNLum+6xvZGChneWFNGSIiTfTEpNFgxsMIFlnbnmb01bHpnBlBtbwcXKWSCEqT0AXxagnWBi
rTAORyewqzct+pQX75ubvWBGOzCFw4HUiMS5aMElv5iVNIqyt8l/P8a7/HYDxfepQS7T8Ug5Xoaq
bWs5qZ++tWG19w0GNUv311Vp5aAZJUZeBUjdchJC9KUY0WxOrZm+dfqxlN6Z9aOT7NNq4yFakbJg
Vwzu3YITc5bH/ESdfFNJU3vo8zfJTepfvxLn55bxWJUAgzbpCSgDsIbnEsyuLCq5HDkJ7bG0f4TR
R3r8aTnc2K4Vg7vkPxYMog3+SESyJGShRwPi0TfJSJ7jwdhLg76vWuc4yjRhu1Xz9frxrOjvmTxh
49Kw8vs6Rl4fTgdTbw/yViPApR8Fgo+LTmZtGSAgMrP0cjyPyWjlb351tH0mD9lupd/sSFEwBj2z
sJwDQPszA+bk+INCgYXUV4q3bvquqr8YQXp9l9bWADLHwVwxyo2cy/nhK6lldamt5m/WB611nfop
Sjcqb6sSoBcn04lLA0/3uYQUxtmx0StcHXp/7CjaOQZjyeKtWu6aFoPb/h8xIuVsldBNVRuIKbKD
nr+X4g80AG1N+lrTKWr3VNep45N4Vs/XAi9baWdtkr9Vzq/sQ7fVibX6ecpjxGjceV6p88/XaW+B
cZBRKAePZEgPUDlunPdKgIZC0W+P6i5hu5j5ktVKsptYyd9sWXKV7t6w/X1Q/orj+JBJ0C5T/RlK
2S3HLT6zNT1YemSxAWs8SXYa5nUzG9lbOf/SnE9K9Vmdfl9X5hUnBXuPMwdsAJSj2L2uh1EXZANe
r5k5O6XQvltBcjcb+d92BfN0cDufC1OIuZeMRWYIC472+XHpLQFO0/jZW083q1bCClYpB83ZeADW
9m1pB1vSRaSQReexiMM+nSqkVP2zbd31417d6o9euzuQktLoDUoPvRCcuzFIpdiqeGO67AlkxyGq
MrcZXpphC5yyckDkiYjRGVrFo68LOzaoeg7acQrf2mz82ufKHlcQmnLJNdv+MA7Wl5v1gTQiwE9c
DKJ2cYC5U7Ua3Ot5+uZknoy+xZ9KVXMn/sj+x+uiVq4uGGTm02EblvkQy9+f2OlkzHCQewNnwPpi
ur16+2NGqwgcYHTz4AWISuBPs1+3HMtb+jHqdowUvf7rV/KuZApRLnB7TBMzRG8pKGZOpsYtjs2/
AmuXjfGd3Wa7pD+28l3gHP0mPhT5i69uefwrqncmePn7k32rTauZLc0v30ZpeNeaw94ateci8x+g
aNm4SOK8tMVnRhZTC5cGblxbwWGTizCFggnPXINnLIhfbPWd3r+Ly29Z5xxM+4fpfNSicu+b7a7b
umIr3g+pWBndwK4zcUi4YnR0Bkpt2uVbqf/d1k+O9kwbxsGa7vzqPhjmraWuqCP+wmIxCM2Ni8mp
deWMZTAOhDnze4oQu9IeScyWuyDJdqnxywzuIZVs6HNQofcqq/eOdiicbxtKtXLbyaNi8JdkOtMg
BN8iKisr0dWhfutn6VXx0VoqVHs/jI5qoH3UMvXYNdpXSmP0nzJv+f+Q9mXNjcJat7+IKpAYXwFP
iTPaSTp5UXXSaRBiECAh4Nd/y32qzk0cV1w59zkVZM1be6+B2osB3hoZHgTVBM89Bb8Eh0O5r6PN
7+9/2pdfhifygfF8mA2wko+di7IqHPKZ2e3OjDdAxsTwKey6hZuv7OzHmSo0gDspOsj0HFBURwcD
HaXRXafljlZVspKZODPVp7qCN86hjIW8Lo6gzxvIn6yJ5KHC9524IdBJrru0f+vb33nz+v2gfVlT
h6Gy8V7zD9c4OvW5pVIUio612+38ZB4XVb78/vNfdgieay7yVQcQGCqAxzkMryaTM3f+sPPoX1Hv
+LiyO5j93jMP+kPumZvhRF8gEOmBjgm5iK9u5kRbpqN+0+1qiMTaF87t93059Xk8nKGNj2wPQIxH
u72vBBvcMu92Hf2bLWj99+efR+kImCrUqeCGenRoHnL3ofBJtwNZ+02dCzhO/fiPXz+suA9HstSV
rwNOu11b/U58eiaz9yWcQT7h49ePYly3UNnghvjtL8V0b70Y/fjzsUH+CAeOC8WXL5VdqzflgEJV
uyvrZwXbV+24P16oBxozXgFIrIJ5dFzzaiAnYzkck5tHV+OIsNnfGvcPDS6neW31P37XIErCpQw8
GF6ZSJMcXVqWi4sxbIpuZ3Ik3CqVVPXSCx7YOTbl11lHO9D0BxDCRdrkOHYG1iVqhkx3O4cvGr4w
P80XH7rx4fOH5j8sqtG2y74u8Xndb7l8KH8swHX4vg+uPGQzIuyL40XrRkWeMXzfhpHs2GQ3bVsl
jlMldgjBXhruv19lX1cxQDuIIJCeRqNfnMfKqFdBNo9mB1xj7Jj3LHj0zRm9zxMzchDFROgPxzao
4R11ycyZQFhZjDsDqxuv6VLy40MQJWIE4xgyfP8LfyJjfQndZ22wkGFzd5VbP/8+ysIQozw8WyCW
cdQBDF07hbbwdmrZRxJ4uR9jqGByiDv8sNvhQPyFcTJXopxIkHu7SLx4xY5XS5j0nuM0nJhq7D1s
dLzJwZA6jtwAdZ8Q33B3199TOqaqrxb5j/UC0ZGPbRzlFQYVKKw2tME5Sbl5bOm5vPfX2xUtAFCI
qtwhp3v8xHMbrUFpRQsyTyt6jYtlWdbv9rSx3IWwz0EcTowZXlsgHB2cSQ/Jsc+73dZDA1gKJbtw
ttfChv8x/LOz1fd7EMHaiS1ywJ4d6BQQrPuiGNl2emaG+XTXj8rd1ZldrkcORysg0cg9yIXNDStM
nRAW0FVHJuihGhC54miuxiqJRnuCW1zkt6vRq8ptq9RrHwavtgCOTXplpBZOlQW/ZyfnDzN8UDtY
bqPslbiUsY1r6JvvguICLBHdtKIOeBxFY5EWsN5aGF1bq6jzx/t81OO9NUX+bxePxzbWZWAtlSMd
MECyv7LNlzooIFbFAWdoW0vg6zDQHrIASbJodDacFa+FJeDhpfwujlxRwkcib9/F6OjtCDnAyzpU
SDx2hL/kNQgHcT5NBGtU4SwsM3c5dyA2J23uvXSV8lAaCvivrlW+iMGd3zmheSxN36RzMIunKgqa
VHNnWKL7FLZh9ZgMDpvXvBR2DNsvsZDMwjWnxAOEQ7JtP1n2gmrrdZ7csIsHNZM8DrKw+mtNYx5r
f+ALV0j/Wk7OAzyhxEMH0d+1IzuShJ4OyiQrZzi55yD00IWOYV/zpIWKfhlUsfpFWBX2ypH6t2iH
Jyeqx9hpJnIZRhj0uI5gjtgpOT4XsgkwOY03g4BZVQ+TbPDeIVbENhOlfVKRwr0NuIGzVtjVVZnW
NQ3vXE0MqgJ5lbC2AjJBOF12G9BmeuP28C67rF+2sn+pZ+TC4pxamRO7do5KQjmEj0aWj2MfPpF5
nvIYlC37TgVCxkDgQdbamrLUnutQxtWQQb/Pj8amS7Rl1X/8EDicMmNZMvSsvufIy6zdqNsDW/7i
OeNdVhc5SU0/LnhvvyvHdDFr/PEm6mej0j7UXnPVW41ema7+Wxo3YEuA90Hp7wdv7/Oh1QmTYH6n
jqIQT82GsA+TcJz4DviIX7Wvatwllj8iDWLuRcdfnDa4mwol+xjOcb+MI9/GvLXiVuRuwqIRTL5a
m4S5PIi5zMNlL/1uE1napwvOZb0oZZFXqQ1u2aWac97GkrbQl8goDOg4Gxa+X/BVU8xZPHhKpg7I
v3+lGOVGiOoBJmRZbDfChSVd9qR7iz76NWk209T/aX3VD7Evs/pClpOVaOW96IzOQWoFtA/XFZ+d
P4MHZWqgT0dY0HC1INDx7e5sJaCd1kKgqTLaQBxRNIhpOE/LDA9Q1GweKwfA9zX0T7MclG6h3Rtm
A0Uw990ct55q0pFRkYxD5KdByf/6RVunQV9otWhCr4w9pZtyGY7DjKXkkZgYe1tM1K5jd3LbdtNP
lRtDzs1J/MK0SZ21UAkrGwjEO5DXskESSZBGUqk9iTuSQwBEueMrJGPblV9WWWKY6yURaSlZmhy1
raSfwj90tvpqa0R3JaBnf1WbuiBYGt0DqartVFh3ZdBIazUPsq6S3rUHKEXyPRvLZycscPAY7rlz
6nHzS0KJyVx0IS+23tDhWNO1GJzYkvSxHwmGDvkY+AVTG4wiEQnzUNtVZjbKs7K18WS2m6CQYIEO
pCVCLa+OhZXRVTizbNOqquaLwgo0W2Gl3ojOXikGYz9NxK/ABqcd12CX+vgBSR/IJsmFpXWcZYRf
kXDMb7uRidQMw9AuJs9cGrvF5qu5tGUKo/PwjeCiXI45s99Yt9TlcgA6e2Ezg/UPFvbNWLiEAZcD
J8Ra2eF1x0nFU9F43VPY0WmPYuArVJ/ty0oNt3WJybDgG/4LwKQQTiS8z5MIZkBZLF1wffO8r+PZ
lGNSAvuzzTz4SpSePf7WqmMrOoTVA+zOHua6eAZ5Rm5C0npbUvp0G7ZYHtjNVjJ4A4uByFJxYdk8
RXaUgchdT8sZIKmtJZhVX1J/GMa4rOZXKAUV1ooiiU3+tH0QQjhPuSQVZjSpxmEfl7nrpygUuqn2
2xYQJOXNdlL6TRQb40YxDcu3oaUmKa0BZ2sNhgcsHXOnuhIHTY2trgDHmVCj7tOutNwGEuReHi2a
CrIGiti4h4hvcFePEIPjEorr/Zrq6bmZyjCFwwaPJZmry2zutr3JVayGEiA8p3yNwhxnpMxvVDCT
FN6PdOF5ENy3DQ5Wzwxu3LvSesa98XdyObcT1TQ6DcnUYYQHBHlxrW0p0XXGnVWA60+kM/wpxWqa
6grLNM8aGK0omidK8zLO6wj8Q695sKdWSthNIplGFRtTYEbWRWAlcwmOq1PXUIHET7RphVVVGrpq
LEoWPCdhwnVYXNFRVHGpy5X0WMwczIsa8MNwU+sdgMj2LemyOgE5F3vUHVroZxTQZY7bUtWPEBQt
l3KyycLjgmHRsn7njyOEDpls7wxK32sK9e8tMJLZqhznPA6V+TthKBNcuDIJUQS79UHwXx0yh2kV
UbPIhoJhP1rquZWlwGww89yW0DKzneIWaBW2qK1CPeM8NM8wF51SHNXNRRPm/X0Ik08cEoHbJiww
4loR5iwg46b7BIKItWrWPC8bemVpx7xAqpjEc9fRBJhK7ELlsOeuq96c3veWPk6K2D5YbQ4jYTAT
1WIDr9FyFQX6j0vVvW2cRyLdFlgQK9yFsqDLUOd+l/AR9W+KYgUyNj5bO7TrUybzJoHQJE9cFpHt
lPtFnPl1v8HZXMd1ETYLwbtgjwuuvTZU6AtPQGlDEOwZTZqgSCq8w1ZGuHrFiDCXUcSyOMzHkCBy
VXNch3V7Beax+0yH4kmRMH80CiZ+3hi2lyVOlpgUBXhaPaIpGbTYTyNCvNtwbiMJt6yRxllB6z+9
soMUvxW3fN+X8JBm9p+sRLEvHaS9d9XYj2vLH4S6GVwnf+sJ4puBdhddRO6UW/FtO09ltXF1IUTs
wKmhS+am29o8uBe+EVjgThn7XvechepWFm2ztqKKw3YlXyGIC70RApnjssjZquv1sBG+5aaONfob
aKepBKjkNu7sgQxL3kC2rHPmA1AJ9zidqj4hNYjj2quus5lmC+bm3WK0nAH/0adR9rvrgyrRrdUt
sF6g/+LTlEtZxGMUzivcwX/p5LwaaZbQU6gBIkcFQEQrtwjTlnl/Mlrb8I9jwOKDyRcHHQfVo6iQ
qON5HBXwECe+VAlktTDKkC5NXAeuttLk72BClstRwlVxIP0TFS1PSuI/z5PHL4TybgwlkIoK5d+q
qcPrIrP1H1BV7C0Pmd7PIWMrp6zB77dM8VBnqllUzJ7WmfRNtJjc0i6uoOHfxlYVZZd2G82QSgUr
OQxME6Wk056KaWMhKhNgAiwiMwGCGuKm82rdvKDKyb0YjqvVLznhGoztluY7F0KyU2Lxlv7WJuie
iehfoMj622Q+S6o57xHRFbASMXsGj/j7tlMICHMcPVu7V4NMS+GXdlIUZuySEJfVnzGcwxVEqYff
iCa6FNkcL65cjkJKobp2kWdWu/BYOS1gc1tcgt/e3ZDK2Le98vmy9aWHqfCFSIqsr6JY8ok9CCWB
6GOkL4Ot0kFD4swd5jnNAossLWL/ZbkabkpSP3S+Xy1wJOMtYfN27dQ+gxRKA7zQYFXZb97XCsFr
53cYnT7KV/BQR/QBUMCLa3XNJd4T0PCarXw029qtWrIvpV/Xa6h5criDIeiFiDcrlqJsRSp4vkfB
7U8jEP41XpFQT084CzUeGtH8N4oGhePdw4kT4NfDCNFbVCIUTwBkhdtZkmIxFsBBT9jTO+XPCO2b
Vr1w4qm95Vo3bTcA5RQFCm+jSSe2p7EVCoanj6xzZ4/ZDNXKmQpesLipYWV8SaaqziGPP1iRRtSK
aoLSbYtYcq6XmbFBj9GW/zxggp5ZGXnZlaeQag4AQFvbfGzcjRyca1QyB+gSDrRJKhfu3GXhUb3I
ww55n2xCAQUAbve69XkIdlL5RgoPcS6k966diBsoXJr8Au7OTRs7SFA9WrrJNpyyzKSSQLPCqn3o
JIEM0FxEbYVDB4d+/jT6WRhbQYlxADAHUlqyAQvBoc0C9J/fvjcLG3h0xMbuGN5K1cu473LY5vUz
T0RW7G1n4gnct3eVrR4aZPUv3Egi9Mtmhbs/7BOWV9VNY1d1MqKu+FT79e0scwRpNtyffG1jV+dN
vnEIBCe5I8MVJB0INjMNU4CT6wvIGdrdPbgtJA5d1tZXmcnb6hqaFffKt1/gH9TrLcuUG94x24bY
0GzrMmZt+VZ5em/T8oG0nYf16g5Pue3Jh7DsHRlbZJqfpKvH66HttmGV+SkuUYFVH4UvA5+f3PC1
zmuNd4hlrzPfs16KurBj6M4A7s2DluRLDsvFewZVmCc/w693myZ4HWaNa9CldxBt9hbTJB+bQvOk
LrAvqrB/74cwwy5rnlwz1okz45mYj20TB7BSXbV+WSc9BeVFj5G9R0z8kIcuf4JyefAbGl75xew5
La7RPijjcmTNNWvIqJOmxOO2BBFjUaJ+v9XQXrKXzpyx+yasozqFOUEt17Or7/vaF2bLxUGVsvTx
3ssjULi0Ye/OML0LpS+HtoAQtF/9noJ51/gE+taDB2/wK52HbxRe4HHVAk65aHONS8nYjoZUXQiI
TRjU0HkLofyE8q1qMOFQXSebSDUByDNuu/Ea+9UevVc30kXS1Dggvcp+JT04iQRHUTxzDAaqTxXq
wGOOMWuZepwBUUmm0GHYQeXwt3VnKy69IEumLphLpCLybKvqQV9IamkaCyO3bM4scPc8oEwKMnhO
KjL/aZSA0Tt8uh1LP0jx6scr0PACB0u072z2ZMFbPA680l3NvJTJNNNyPZswXzYF0/hpvL3zTT3g
eS8PZANWdC8goauUz4i+ayFxYOdTcz2GFH0w4N6JuRz2lpnL3wKmWr/A/auHNdJE3U0BtHFMcPUM
iQnc3QzlqIcWSgXrwHS8SEhuiy2kxbwHKTKOHe53Cog1GBbFiCXpswTcbTOT0eiUNVbQLuum8leD
bpeerO0nvJVNWgEDdT1ALXPRV00P5D11fpeN0tN6yEBYxrsKCL8MJwVuwSiOlN0mfRjNKzmGvzD0
LEZUAvpEiCB2mu19U7pmLTgSA8GwxiNxGXEVXdhdYGB8wLi+Vkp07jaCH+JCe5xc8D7sEpSau9Q1
6hFZU7r2LfIc5e0Yj030kA/oGBUeDOa9LSvsnWEKwbnI3oJePiMwCxZzTqON6fA2jFCpHwNhdjLL
lVp0nV0mnW26MrFsu05bynjahXjrqIm9BpCwSjyrhGafW66rkqxJ668ba6q6BOFzGwf+vGgRXkV+
uabdr5Culd/HzuS9kzHrln0rnUua50AlIhv77iEp8jsPFJ7mtZ3p1C8PUrJlfYNn6CPpM7EQw1Ah
7uyLpYmCPha6L7euQXZ1au3nyeLyEibxQZUaJn9HtaIXTjn0iy6f/WvmuubOdBnDcxMqM3ZQ7Cs1
vxVZ460GyFZPcU9zvJttpHmGXEZY+b037sMyeqgtu8wBqfKRjSv5kArsi0QoJ9q0pVWlBVSKmpjh
YnljuEUeAMUYnPVcFG8SIcJlNlL7imd+m45mHGIbh8zlHEpyo5zKRR6nsux4cBk0akPrV0TMrTvP
zqqrXbNoCsW3hkBMl4GGFXNd/w1z673zGjeOwmIXCIh7SQTMKWjNr4zVkBdlwBGxmQebzKt8/2KE
eNejOyMX5mgr+jXqzhfpkHVhmHiZo2BWXcyQB/Ak4oDIglkgq4JYO4OEVnghH3idoak8eBoiMqRD
GTr3xlD5znULFxGGkxNc+Xn+JXEdrBTFc3c54nl41/kEb0rfl/KtpwJyoX173zmKQIQXgr2JKnKj
EofU+1r44wVuWRT0pqgct0PJg+U4yNcxEziM/MHoO92T9hdUY2ZoHHbVIuus6DqvWxtnDUgcBYiF
QdyxakT6MHpBcqBIMlX1TzOQXTf+SLIsCUM2o1sIVS580nIb5iEsWBo2mcTWBaTlSfg49R1/j5AJ
vYWc0hOQR/56JhNNkBmecXjkk7uYmf/kIJVXzjhUfSi5Q1IvF2+6Iwq/vuhLpBeGgqdZr+mL0zD/
cZqQROLM4ACMMvqi8Ai9tOaw/cP0YcZt9xa/u0/Hjk0qaZE4S+G5PSwAC2r3LMID1xmiezLkLBnc
JogJbbAR68rEpcvdZMSBs1Ruk/0ugHm4h4CBunf6fl6SWV0NvqG3QLIVOjaEH54XlnCxkug44ojF
67gdOmdV8xm5EKB2gTKQSFRdzNQfV65dTbegy4VXroFx1lR59epwUNyrzkRzWth1GJeRNcS5DYec
2FGzhReGcP2kdag4U5Y9VXOAwohzqG6A0XEM9pLSdRBXTXQXDE9zsBjoujE/L2hBvQTQBOhYgDji
HpVpRBAisqgERUUudYp1do6VfKqcAaDIPxiW8xWz7iGXRZFzorvKWvRe4pwTmj3x/UMJGSAO4Pnh
JnkEyKmEzSLRR+FOea84QrEQv6/InJiCj98/BkT6fWCQgMP3Szkgd7R2602GTNz3jZzpxLGLOpL0
U4j0T4hC9RbXiHWmqnTq80BUQEIecDsQwA5//1CoJsj6wErEDwAfvnjPzinuf/065O6A5gbQBe6k
0Ib6/PVwiqhFuaY7YMCsTVitvx+bA/Djk5gB+EUfP3+EO8HzzSV9js/bchsFm2HemGkVIB/xfTPn
enG0D5CpRPnDUnRXz2/zuOev/3+fP4I8ENnLDMViupNqjUQ3PTPDJwcJ5UmoC6AUCgbb5zmA4Fft
c+nh19vLUMSTjN335pz26KkhAkD8oFeMJ+IXDR8mnVzIArXvClbd0dTEsLL8+SgdFCsO8pfAOh9T
LHnR1xWHBO7ORW6Su4uq+SlrDYvpYwPB0TgVzVxI6GbtNB1iE6bMPgegPjVIQNLDeoKCs4u2Prdg
tQNFrom4u0cJb0SfnSM3nPo+dD0OFlYHrPtx0dtEoeBUan9ncB8iYg+MdWYSDmNwtOEO+Az8fGAt
vxqYauGinOqqYDeY6zlLIb9gVt19VP98R3xq5gg0ZVWFyKIQzUiUENKsPIMhPLEjCPCJHkgsAM1/
sTVpG6Q78rwJECB7V2JMvWrlonLcIQnz/Zr9ekFAMwswReCjwdoFEeHzhCvfoUMlI7wt3JlvJ6/e
oVbh3Ug9uGdaOtElsL9ANwLp5KBDdNRSlqN2TURo7xznHTWtxIwM5TwOjoP+eUvAmx2AxQfgNKR6
P/fJcChSYPFNOzURPAda0w2XAByQF2E4spB5yH4MLkRCA8IRAPZi2UGQ/nODqLNNQL8pd5f3i35Y
qHO62v+oMkeLGkBSAuAruMMHYM3nBjoa4JXSIAxxIiTpMssrk4qXISDDXX81V3M2gtkv4UaNok+W
WqNjgIZwg1jNTns5O6HYoATJ7x2gDOIM7+cVkkzBNULXaUurybZWk+/rGwdV2ms6vsBxDKJd/lo4
nlqWdmYWdQeWELdlUMfMK/obew6yxejZ1mtfCue+KBB6fr8uT6wWEE5BvIFjOADTxzLIEawYbH/u
6C7EWRqV+4mQeJxXSON9385XCPqB2YqmUPFDDIB183loRwEuluYu3aFuHVNzqyHHgKzW1CNBhUp4
Nm61XpFqg2cg8sxnDquv3B9g1rBIfVxMIGDgcP/cOj0knurQZjvnpg88qPNmGOA36T5EvEksibcf
Um1nFCG+nsFYqkDngMCChskxwYxpvwmDUbJdnmUrZlnLu++H9MT3QasGd+FgyQV5uaMRDSbblD6T
fN825rp2qgvq/FSeGT/6YwuHxfMhImwqFfWQd+R7jXKrWlj+j6GR+D6wZQeMGaQpw6NZER5skTQV
fF8UiBKSsxS/kyMEvXcfKw54uWPSWqSltkto4u0cApBMtYLA7f8wBR8aODqQeja6cmrRgLSX/d4m
Zw7Yr78fDxYUj4C3BQX9i06hPShGG2THdmD2CQlh4R/HOfg+ZgCSuYen4zEZQDiZpRrDrF0VXNbO
yoRntt3XSw+A1H/b7qAFC92az+uHWAoeEI4n9uG8qaN94S/r6eKnM/C5iaP4oB5bzwY8Ruw9KwW7
qTon63JiCv5RUEFzQ0z7ZZNlEC4WXg3/OdfeVBdN9uMdEEHO7yCqcjBy+HLhDCYvTTVbxb5+ywFw
Hn6+gEAzB/ARBwTOvuBodERbkaqdIrGnSI6TuHn6+eB//PzRq5oMna+CAZ+v6stQX3XBmZ9/WB+f
r+MDS/6/P//YyNhFFVEMLr7v6EQGgCuQGOl51MwTHp7TCjyxVpE5Af4bmEowmo9R4GPh+3kZVfU+
8B8aPcQjHM7OkZO+XrYHldn/18ZhsX04T9uqh64KwrO9tZCGx8PCOWQuFz+elE+NHF0LoV+D+8/Q
SEPhnVZczvWP7zX0AjJU4OqCModQ86gXrcfGvqjrPQ70xexOF6zUq/+hDx+aODpXTc/8mrGy3j/2
09VY/Phag/EUFIAgcOPh8jk+lkQ5dGOGAu+uEq+qSSg5E+ucODPAQAM8O8JAgcJ+NM1lA2zQiOTm
brRTvgFK5seD8+nzRxMsLJBZgfj3dwMfl9ABa8R0Zt+d7ADUUqFEgrgF8f3nGS4J9+dhNhigDtDH
AH425kwLh994tLOBJMK9BmMppBOP36cF6x0kZMNgZ7olAG++WLJh+f0wndhs8PXAGxtpv3+7+nMn
GkB5SIMC5w66tolbXDfWpcy6pPyxhQEUIZGxhJEnhBsP5MrP7Ug8EDjUIcNdVshLdlGdjZJOnIKf
Gjg6xHOS592EYv1O/AWoKI+WHk+CEnTRM5vuOEgG5QJgEEhXIT90ePwcE+QHx2W9HANrrwLEY2TR
lOTC0o8B2Atab+ZoSoH7QlEiX38/U/+IBB9Ww4FLgjckHgeQw8Kr9ZiDWytOnYyNdD+NgJaAmSnc
OAP+4SGaJ7ri8JhG+aJ55Moz76wi+t00fnRZS8P+VpFfXdTMfpTwxFhWhEWxRWeCau4AZBq18LRQ
bQ+JiqnMw/tctbAx0yS/gUivgcs71PaT6mKgCYgmps0AQxgfrLAGPEH2C9jNRyuAIOTK0RTYNAAS
Nz2wKnD3ECOQ61Ukyi2Qp/m9ibw9mJ12+v3AHC3h/4wLRcIUNEfouRzrVGckGqo8GOiee5e/Vk29
Fb++b+Boo/+nARdaozCsOBF+lH2vItvWdG8PWQrcfTeQM10418LRZdHDb5m4OboAXwlrxf6HDhBI
2CJdh/j1ILP+efPlNdJoTe/g86614kW+PhOf0RNTANoeuJkuuJL2F+onNRx5tLCle9h4QfuTCXGd
BY58cFST3doelI4sb4ZzTcOKlEE5KPGE9K5QkM68eDBBvwyo9i4kEf591TdqhZQB+esbc8UAmVvb
xIRIzlhF2haW3ERz76wKzwJNINAIB50eSLqwl8tBAVQ1gIWwctx8TCYOZlyCYn8fS6HtPy2EiGPN
QK+Yp5FeApl0Tp70xDTieMAgOEgnYqkc3zkFqKS5P7p7Sv5GvzP6+P06PLoODusQEwhhQZCm6FeO
jlQsjKqQ0T1yirEL2ME4XgAg/n0j/5TWj46ZAykHDB/otqFSdtSJag7UKKLM3QdTkDblivW/otWA
7I37AjAe0OC0ScX7Afjup9X0x3fu/OBlQKLcGs6EUMeqA//pMBSUoAURICI8fnmRqGeQUWzcPdHN
VdeWC+Pmtw48e4cM/kT5fE0ZkE4QPKCNsyBNc2ZXnljVB0G2/zZ/tCuBLNK64Gh+6AGlFCA63Fry
MnPnMw/AL/1E6vnAqCSQPTrIBR0T4edeRx7D7r1GrvDGgliIL3GYGymWtGyLhSnETRvyX6O1cHpx
a7v8TEfJoaTxcc4hz/ofvQ2kDJGpPD4ghKF4oyO3dkM0Sr6NjpyEWDYQg43cV61dXsH3qNnkhXAP
6TyywdpRQGpiBwpktD17rcMyS7Ih+jurAjrcVSYBGByhmtANZg3I+7nY62grIKmJgcKjH/kKkHiR
NPt8ovWVqItqbOu7yYVggVp35ToDOOH7rXCqETzHoWh8uPDBj/vcSFnB/Qym4QdHzPdKvjAD54un
75s4fOLDwP/rx8cmjvoRCmApIx9NSP7bp3xTRquQRQlGriLZUufnEuwn20Mun4JIgJfJsctrXs1h
TSxe3w0WLP5mN3GhoGdV8BsebmT+ZhWb7/t3dCL+6x9iewouPTyfvug0Tu5kgb2Qw1oMpCbZp8H0
Q9/a/7Twz9jjn7DPcYxssdD4NG8BAmbLzHo3wc9SJ1++f3QIFNIVqka6+84VNCbju5jPbL5TQ+Qi
3+qgPoT0ybGAm1YFabRtweSTJh1G6Vwx9tQqBqwNpHrsFgp5k8+rmAvbsWpopt+JKGHDxrIWLV1/
P8vnmjguCGSstqMMDpvGtItQmztHtze8Dc6E3qeawXsI6lDOQf/hWHGQS5/bQaPFHcxVonJp1Ko6
VxY618TRls91RMYoN+KuHGa5CiHftEIoyxaiPxu2nmvqaOu3B5DX2OL+xrzdBia/9sfNPNx/PzNH
V9i/1Xt4vYPQe5j7YyWIdgBCsBtscdfXi4KuZz+2u4S9ft/IqRX8sZHD0+xDwkaivhVmERFg3ER/
wEKbwJQxZ+b+VBvI8AIUgccPQR3wcxtQVXbApynKO0gFH9C45wSJT8wGbhQgayBv9U+F5/P3O9x2
4I1weWf1v6xRIcy/V6CR/HigPjVydJaMXR4WmVPAjlItgB8m1pkL68Qgffr+0SDl1tyZ0EMnfFqk
3nAvOv9MD04O00GmCNFICKGpo6nmVTVUVRbCw3GOp2dwQsWZtXS6AcAW8JhDvj066kJAQV2qhrm5
04O/9SZ5Eapm27J69/1MnLgHA1Sc/tvMYSQ/LFkxIM8P9QSYH1PAJofV7BNE0zqesmvXeeb58/+R
dmW9cePM9hcR0L68SurF7VV2nO1FmCQORUoUtVLLr79HGWC+bllowbkzwLx4oGpuxWLVqXOum1td
GHApzCppeCUtk4EFrkap6RhVz9AH43qB0fzNgM4sLOYtkbZWNY0mY73wjj6YcXXnsaFlOLhPlscD
Jr5eH9HqOuFJDJEPC6HrEsrVUBvdOE4p48ng6PeYfo99hdpUQjYCiHlDLQIkF6HKf3YWVwsDzr60
q07G7twPkRvKQQw8omV2AHJcuS15BthIbLxn1wcHqVLAdN0Z6HW5O5AUqRR1sDt6ZD+qQ5ecaLcR
VmyZWFw0rJJ6iTZKGfvAsDsn+omXf3VWZ7wdnqQAMi2L1vbgKLOtwZ7F7edCvfnVAyt313fB6uqc
mZivn7NjVIoJeIkS4Z2UU5jZMWuBRnV+pdkvnUcfNwUkE+h0IJQI3ah5Qs9MFSC6tfI6KeIu9UND
5veJkGj/0Jsgn6wvukBL4nWDayuEuMmagw0wES8fn+YM17ZG6HobeFyyFF3LEk3E2ZaY25aZ5Z0A
l62nLsZFjF9c9oFZ/bSNDU6ltWU6H8rCOYhJjlVtebABRu7GKCM7hxBaFbQa3TnT8/V5Wwk5IIT+
v3lbuFZCJyFpjgH5WBur/myPQHwbcpeUG0dozalaoE2Hv0TN8Z0ooWYIqMFqVMZGYd8Sk96hBWDD
xNriIAEA0AX+BYPzYuJc6oycztrumS/RSPk4kc/dB/Xj5xBtlif+z8Zivmq9Jwnah4pYDFFZB2CR
uL4eW2OY/352cOzRsdAAh+/j2Rc0E/o9lUK39YafXlt10LkgvW/iqQeU6aUVZero2XAGEeuDcSDW
I3g3IlP8lB8s6/w7W+CiRgTogNJl6QYacAWACDsTcUKemX2TbOViVsfhwMOA7uiP37wchyn6xmdo
pYq16dDmZdClyPfmh1/X12Qt/AAvFKDogFkjVbi4YJCdpAPYDWRMpiJMy2M3fTcryHaqyDVpZDVb
geefWtTyGsUWA9zUBfHtuxy5NN0cpAe5jCESOt26yMaGnNRmpA06OXCvso6OUq8oNsldadjjjpoO
36FpQgtqNOIHeoUMzmgivW8wIkNm+PKUgDkquj4ta1sVSgvArM1vvHe0iy56Dfqx9eFyi8+ZUYIO
8qvR/cXdfm5j4W/BZq4RXSNFrBkxqR7RBANii/31cawu79k4FocBNaCCouVYxqC1OrlG/+ya09xo
eap4GSHrWkFoKdtIlm7N3cKNCN1Qee9h7uqvwn2oRaSqv7EAgBjeSDM6c+kMkTacXL3yEfJJEVbq
JlU/ilH9hbeCp/3PyGIYg/AmdxwTGauiDC3CwLZSBw3/dH2BVicL0R1wuSgZISK/POUuWt/BVuFg
gdDE3E+HyXBDHU+a61bWrl0EX6aFfDqaKtyF5+VlZXb96CLGU+BPAteKPAi/DsbqU5r/um5qnpbl
+T43Nbu1MyfPZ7prp0OsNwyfe/Vgbnx+bb7g2pGnRslzFte6/Lxb2LmbAWWFzEt+Rz1jr/f0hqTe
x5Crf5w76MdA8TK35L6TD3STCjkeNeFsWiAfgAz9E/G8H9dnamUoSIVhOUCgjoTIn1z82UzVkhYJ
Md0sztqfOd9V+j5zN2Zr3j2LxQB0E3EJGq/wPFo+H3zJie3aJIud8nefoFfRD32CvvniBgRJke4/
Vlsamyu31oXFxWsiy/BGy7A2WP4hyMz7iqaBmJzQ0caNPb02fVCOd8CbjWLFOyeQMiU0BtKfuCUi
GPi+BqGT8DbCrtXhWH+kC9Gxjn19ud3AhJtObp0i2UO/2qI8ZM6RN22kyy2VlNXRAPHozOLcAJ7P
x+psM3R1VYDOBZvBIl/QZBro3te22gi+V22AtRzwTRTtQUZ3aYOC+4JOKdYGSrQTicz0Uevfru/p
tfma3+FAcM69DMukiSMr5kFHK0c2ww6hxh5o+hBp4LXoxo3T46w4Gh9iEB4UEFEoQrB3ORqQy6ip
7uo89i3WPFVO970SSSFD2+QCKC1BnpIieQTYY09ijh4Bktt7ibgEnALgdQMCXHxFqS/b+e3UBFXJ
HTwbp+KrSEZ27Ccj+50jmb/3J8O/z5zaPCmwOYA6CswkdmmjfkCM9gjBlSEGCKMI6r4fDhmxeIQ3
nIpriEncq56gt1gDQ5LMW3LrlDoBvUVj+j+1srMGUKF4XWR2nRFNU9X/bi1I0prl2L/V4MB4pcLm
P6mU/lGCaehkS0EiD13sByB0XrkqVCDpRI+MONMBhOHWHoQGoJwg6YRHqYLoc2JlxzxjxVtngumK
gBkMbDZA7oDhcasVbXXZcQ4hL+PjDbRc9oaD7A+K4ziL1QFiDQ8DCUp+uL61Vtcb1E9ILVk2sECL
SFVOuWuCzSiLBaAeD1pR765///0YwFuLsUOUYRaPWvZhOE5FCqvBCQRdyhuYEnZtnX/pU/1OGO6G
63o/FGB2IGIzN1BqwEEsnKQt0d+hygymDkmHOsjGC2iJ3cftNWOCUAmdURZ4OywOupT6BComlCcE
ioYgTG0QvFQTijpS7cHNd6JyuB1q7fuYeHd5Nh3QhftV49nGz1ibUNRG0JkB0KHnL5UAtKyAHrKL
ZDzaeOKB8aOm8A63ZXMEn2J4ffHex7nziP9ny7h0Bjbge6bNzCzupnovwVfnTDfZBN3w+tmrvXu+
5a5XVxAJGSABDACNlxcriNJdC/E7Zlgle/QA3inD+fB+x5CQvMCuRK/HO2E8Pav91kMCEIKlcBX0
rRFbOierg5ilPJFaxDiWeSWVkoK1vcnjae87p3oL6r22/kAq6XALAHCgqHi5JpTUhrQVanEi7R7z
3N/pHOwRDDwFteduxGurtmYo2nx1oiqzsNWD1j7zoZQc84n3N6COG/a12wyRcsFylvpVuYFNmb93
GVihmxHvfjxAgKlF69bl2DI1Jr4PNERsGYfMAzcXslf761t6bXXQezNnMPAuQFfBpQmnqxwuXQkT
A3X31DXKXQeStY1H6PyVy4HM4ROotNFHBee6BHzkhiga8DmhYjZ+4ipswUaY8Q13994GJgtxpo38
LJQtlrzEMtetDFQPKGUCpKiJz3b1w5v2OkpC1NlqTF+1NQvyoQwI72cvsvRNC4i73aYZUs1CfXKQ
bgxtPIJR4gIV7gHsau6PKUntDVe3uh3OrC7cj4/AQ0/Q+hi36XCcI4jQMTs9BKW13JjLVUtAQ0H9
Y8auLrNOYArKsobTLLblt2JoQHTwbDgbeOsVG9jSoAq3sF7Y5ovN3YOGZqxTn8UMz6tJRX5hRNZW
wn5le18Ymf9+FvDSGSzBOYyIf6CUHHHkI66fn9VRoEKLZbExmmXoro1Sy8uu4nHZV1Hbal/KMb83
aLeRi1gbB3pigIR1kGp+h2gEErhrGBDYsQCjyythL9dHsfp5Az4UAHhkLpfIH89QLYJqfD4B4bJz
NMAxdd3AWrCA1+dcyAbIfm6jvlwIEAI3k6ENLDZB+HsHKNULYPhiXyP+BDMtwnd3kD9qYtv34C5R
YL9ti5Mnc+euVFzfgoisDhcAb4AqLNTylk+UgoygDRosFg8GidSg7tM+eb0+4JVQQZ8fQHNrI1Dg
yxM09rVejQQbLzc/o4ckyjXrkDZ3FfcjHXzGpbmxgmv7EA9wQMTACo5y9WJ+09LJVeEKXE1J/Szs
+sGv2LHt6dfrw1q5AefGG8RSKECsFImSYeza0mRxndRHqrTvqUwAUB1i1lnfrptaHZE/v7ngwFAF
W4zIa1hhS+ax2K0iVwNA4aFvwusmVvfBmYn572feoZpjfQ2t9rHqdRnN0C3wE+dbe3/LyjzQMyv1
UFONVi4cXXY0zAe7P/7/RjGv2dn3Ratq2Xj4/gQKJ1MbnmyAkD9uAqsO2BbAIga6Ay9NNLapwAme
wP0UO1FHfCPOWblOobSJJAvA2kA3LntiqdnAv1oe0l/t0XBuDe/FB6HccOuaH4924OSQm4DS6qy7
shgHcpe8HdosjaHAtFe+vzPN/GPdk/OrCCaQccPrETmQ5YUA7HeLBgCWxuknkBB/kArk3dcXa537
I3Mow9f9FvR0d42+u77QS2juOwPzUp1tprpsxtxu5p+vV5GEbGDW6CHhI9o+IA2Vgu9LdMPbqNp7
ag2vZbmVrly7KIBIgrQr0Htg8VgqXcPn5+3YVTSmmfFoK/A5/ijQbmLkoIxtWR5y0z4ULXQFdRDj
Uf0l0//ivJ7/giVxEhrrk8oq8Asax3rSZPKqmP/xSA4INZR9sEfQE7aEqVHHqvq+Nmis+XcDuRd1
PPobZ2rFfcIEWpx15Prgrhe+LfWcys1Nh8bM3jcC/FQnstVTuL5WxozOByAGdAELqCV4kbMO9Bk0
BuFs8c1wFcjaRl0dideSO8C+6cECyVsg3YSEvY+0VFqBk9sdKbnJTAiMXd+7qyOeVQ1dcDXM2e7L
rduX0qjB3ZjGrf6Ui6929UblRqJ22Qw1Hw/IhCLFDV4t9MEt8WAQAlaIjAsWw9/+Qi3xZ0otcNq9
tVW31x1x2xX1K4jbIDrRorvo+vhW7hEkhxGzeD4Gh8jicnytBzy6mXlp7CkWDl8mlm5ch6sTeGZg
jmnOzj6pR/Rtol0lLqc7PYMsEaqFH2uC/Hf+QNUBxATAbu/C5U7rE11rSgSaU7XrQQQnqk9/MUse
mE7QdocawTLQ9LKuaBuiWEx5n0DpCGrKMof6wP/PyuJ0tdwy0WgGK1wZgQVoSVcZGyZWIki0fqNT
AclIVLKX71m/9KTv1oIhyQ0uyICBp/GFg0X7dprS7DiW+vgIwQ8jMt1hK3O4EuXhkgfLPJ5+yAss
y/UgMOV+byFYJ1V3cob2lHvTJ6NXr3S0NjbE6p47M7XYc8kAGCqYyBGCuW0SqC4tHww59aGn8a3t
vXp+UGYDsRLkLt9hgydbmlD0QNTvdofiJWs3wrC1SUPDJ5TJ0AmFaGXhfhKW0dLvJhajOTGXw4Nn
3ul5F1aNsxHEbBkyLo+pqU1gGvZgqM5fk866Jc0zEPtopdhCUaxNGHpYDSSrXQfvzoV7Twbe8kKS
NE7yQ20cx42k0OrnkTxBjATylXeaYSPNMzGhTxKogYf+Nan+4gIEaPdP+ypQU0vxaJSNSp2PZRpD
dgRtjBMtXwdq93dOjTaQ695g9SKE3jn4gXBUkQdYvFXKEdyq5WCk8diQNkwKQPaGLKsf3KQdysDk
epCy9DA4kN5gnYpsDsGTMtOcN7Pvtghm5hj2MteGzkcgheaiJRJU5uJEDalT9h1kR+IuB2IQZY42
TM2p3Ote4UWuq8Qsv5JD48R/hTjWsOG11s4zrCKkAQRgRrVcbk60KYHNOPFo7AzerZ4ziAMlUZof
rk/46hFwsabzPYgE3CKOTwU4zidVpLEm258el2AA9t+yCgW3ttnIvKwOyAOa1NLR5oiGlcsBSdzI
du/xNNYzX+36aiwfO8iqn/qq35JvW/P4cx4b0QXcPhbv0tRIOlWNDLsodbrhscmBnbGrJ7txxoii
C+2+ppUVmXU1bjxZVrcvRGlBS4Cy8FybujTsE+ZUGh9SoKWKpzL1oxyNOW0+gguwjFqUIXMX6ilu
46OjxmgjcCbvk9H8OH7XA32X686tGxqyaYtF5an0yqnMBR78UCgANwn9Vm29+Nc2zpmNZXNQCeKt
xPBgY+gOsleB7ZSBM96YPd9wCWvODbgRtLAioWWD8OlySg10BelZYaBEnR1dK3TFy8dPwMwkARQS
7mfwAF1+HynmsR4dLuI8VYem+oqyKPhkPxtbDF1r2x/ssQ5oA8GFZ9kLb0INaHepZBSxmU7BzHgI
TDUBqOfjo8EjBR5Ux8P8nXChbdKC+pkScQ0hIAM8LjdgcbO2NP/WFv/cyrxmZ/Et2DfqwjR7EfdQ
DqrtOsqHf3iaBgX59RfDQa4EWF2IPbrLt5fSrKIQEN+LuRm5ddj60KX6Z2z/xtciYzK/I5Ehe5c2
SYCAqJ2qyeNOh2aUX0NxwGy/d3a28epZ2wOw8YevDIHosgzJ2WD6A6jt42Jq8JozaRWYvjxMonm9
Pm+rjujc0mK3AS6hal8f8lg3wRk/ZFAX8u564gdZbt8w5kQO1fbT5L1Mjg1tCAZhDX3jYK0d3Dm9
iaM185Asa3y04Y1O8imPXa/9DjbrJwlujY1hzuHA8opGwQOkd4BkAS63uCT10obiFStE7Ff2J6ua
omxiIJrA8DIZ4rIBXt1qwM453JmAAWWDfxKS3wzNFg3D6sLibYGyLzoH3udaOCgxQGchYmlU0NIj
VQRliDRqgAG+PuJVQwhF/uDpECEtvFUmMsbQW46TN2RgtbIZ3aNLE8QaSeclG7ZWFxBgVID35tBg
eYtmU01bqPoBmd0c/Ic2/4uoFWXG/z6/2KIicRO7G3CDKN0JegiTdF+uz9V8y7/bHLMGN5JQqM0v
Kwc17xxVGFTEtJx+ueXJd0IiipM52bu+aXfXja0uDOjWQPECnMg79ITu03bQfSAQXe8R/SaB1jzm
YEK8bkRft4JgDZENRIKX7fZNx/wcNFcFdKG0PPDl9Ggn3gF6e3uLqr3FoKIZjAHU86BFZUzkXqb6
YyLTY9OB7v76b1mbXZTRIAmH7CKaueafenYHiCTpaaGjkd5DF70/6t8qCf2tEY+F3VC5v7s0J38x
xSjIuH9AngAUzc7gzCLXenDOoJgRj+RuBhX57Ktl/HN9VGs3m40zDNijA1zC0qGUkAdq1YCY3/QO
RrbT073hH8wPqtj+Sd7MGVlI3iN7DoLfy5G4FEoHeWWJGAXEA5QND1BWeZjyLXaGtTDYRooL6aE5
IHWNSzMs0RFq+76Ihf7Nd9IwoW8axH1S92vniKDTx43tueYwzu0tFsiCShr07zw4DAjU2L8NSFFd
X501A3NBAHrcHoqryx0gFc5fZWfzPX3D6K399Befn/kaET6DOXP5GBLCUzPfRYa4uQ8cEJaU1RZF
3eoI/mdimRJHrh26Jx4QvkXaiptxqPIHI6Vb9F+r2VVES+h4QwEAzmjxAMJpH2utBkzEZsL9NiYD
OxJGRGhbYNUYsiQ7gPlIh6hmngDmw6x90Y0Qwrk+nWvOCmlzlG5nTnQ0rVxuP6qqLm8dhWiHTCGA
PV+zaTgWEL28bmZtSmd+UwNxFcBXy5SBC2lYfRJzY1qShCPyAf1WVmLLwvz3M8fToQpFLAYLpRl6
eTBkx78ZAagoEMMAb6Mtvm8njZe6kuTx5N3nkOPcyAyu5TFQ0J7bh1Gjf0f/lZtS8aZEdKusO4+3
gePaIWTHAtwNKbnzuRHa+kZgtuZGz00uHBxFqM2kD7Bvi9DEk0Mo6hsDVTxTbUzdH4TB8pI/t7TY
ZJPVAs4nWjwPmXss6uwIfchdJ/i+Y/apB0FKkLv05IFawCftl6JwosIjn7qEbzz9V/cIQlAEsrgS
cTdf7hGXQlpU9gjtraF59fP+BCT6xljXTKDDAeUhBH74Z2HCrogjSwGYKDqy0k9eIhIIEqrh8/XN
uHZpoEF/DpvQSo+Gp8uBKAnMzOhNWTw4Q5TSV4sj+3ov7bvWVoFLnq9bm7+2XL6ZxRlIHOBZQGB9
aY1qE20GAdSc6RRgh1M+VJz8mzTL72lm3vqgkty4QtbqsjPz5X8WF4fNJw3q5xzotpE396oUaVho
9WlUE7oSRHc7VHRPlBOMtYIWKDRPA7fto+uDXl3Is5+wCJ0MMU4TmwS4NepgMKNUbDwz17+PSFRH
3cMGSuhyUm1lggpIr3CP0Wcj/zmRcmMS1zw7+lT+M2AsDLRZS3iNVWNihMCYLG5ABP3TtLbIFpan
G8CCmcAS7Ntz6cZ7B23TapUh14vOh6Yl9o4NevXM6mGMFPdBbAmy9weUb4qoqQs34KkDKQmz35fQ
KNVK9YsVXbaxcgu/hlYPYJbndDBwskDKLoNek2t5nYucxT01ipuyz9p7V2d2mHeg/JiYsyX2sWoP
eBFYBC77XSnE15pO1FTyOE2jUg9qJzYhN2zefGg//juqMyuL5eRGOU6ygxVd/+VPbYCH0nUDi/3y
zsDilNcqH1DqhYE6mRHFr7p6rtXuuo3lwf5jZMbczQoDiHff5ZcbPa39YkCdvh9vMyYfLGIeXAL9
1bLrHgdInut2EiUseULkFDSF93r9B6wN8g83FiiZ8GOWWLi29RhE4VDDz9Muosw8NO5jOX69bmRt
Q5wbmY/+WSjicpKZOjTmY2NETzbjQTpCo4XERH26bmh1NChh+3g34+Qtg7fO7n3ImfppXFfuj5TJ
X2hFAbuYiq+bWdw2/y4aiszgZkKm+l1XmF4MvWSFmcacMTxJUoWnKgQPmf5S5j0UQ8zflf7BZ9Ef
mxYypMgmI9J/126B5ZGIKFCI8J0fvn3k7JNgJ6v2g8pvgt7NNjbm2kyi9IxEB8I78PXNfz9bskaa
jUf7Ko17CJ/Wn3j9GRyS12dx4fD/HdHMGA2WGA/1v8Wdnel9BaZ21IogXe/pLwX/2MNo/r6LZxGm
C+CymYz3cgiFnk6jD4XRp4pTKFB/MrqNEHVlAHPTozH3PeLCWu62vCg6YjSW/yT6nbZ3t3zD2ufx
pkfz5hxfG8vcu+6V7qhT23/K1cOd+iAU48/sAMUJeSzDB2BmSd45aGaha9L1n0gKKucvSItfX92V
M++h0wngI1wA6BBaeE/uEG6OaQ8YlR0k/CewlYYf1PRjQcM8igsr8xyebVPqD6zoqYL7yosDxK3/
cetsA6i+sgwwgbo+uPIBiV9yCCotwasT1CGxM6I1z0xuUYGL/mau/mdiMVeCNm05DTBBjZOJBjw7
TItDu1UZXjnSqBb8YYECNSEO9uVc+aYqKwVUztNc3hvN56S6qV6uD2RlrgBBhvcFcytOxDJFpHtJ
O9WocD61bWjVR6hFXv/+yqby5ysfVQg0kmAUl0NAL66Xja2GEyffNNIHmn8qlRH22sdCRWwrLDmQ
XsBwo2UeWOdLO0Pu2dSoqf80/Wyzx/xzpz7sOmDARkoU7wesiblwr9T2itqmnvdU0Dt2U201V7xf
h7lTbRZDQ2M5ns+LDaXjuVCiX8B7AvvveG9v0Vy+20nIWKDm+EcgCAIky4TuYBMvyVllPHXy1noz
+lvd211f6HcDgAUdT/+ZdA0U4EvZwZoMSU3Gxnoq6xQEIdDLnT729DWxj7DEc0MathM87GKKiKO8
tOa69STyQIkb4W1s1fevAKwwjpk5t1ahQLe83mxFVVMk5fSU5l0kIGbD0wOohgPCTkU1Bpn3wMaX
XvtG7V2dHJNqw229jyxn+wa0xZBLBdfmEpCk7AkkSIJNT7r9bNVGlCZ2OA23ExSwQWD+WNcR6Gvp
R4Ny7LsZCoqEN6hx3oMwdYIu+sQYnpxiV5DbrN1wMCs7D18FqgebekVytMs5sURXjk9aHiXdvdWc
SPrRsAFDwKUIHClSkSh7L8KSpOh9M7GAo8+NX7rJIp28Xd/byzLnvPVgASAZDMW03zGVGRTqvbTq
B2zuOkBzJOTEQjxg+vaRTE/mT+ebzZ2dPYhgbOjxuu3V+cPbGoQTEOhDZHHp2MAvLDXJyuHJ7PzP
akR2c3RezHqLo37l+JoGgi4PJDwWotXFHIoRco/A4I1PTaUpLBSrb/Is35K4XaRh/swjtjayItgK
M/LqcjDMF6RRnIxPfxTNW/gi7U3jY2hrIGwZn6/P3OqQzozNV9NZpOFQKIwXoDZ4ShuoPIsI6rFb
HmO+vc7SSv+OZ04H4+pBw8NyPHqNJ4dPbGxu/8XLoS7v5Ieu+lbqfVAbaShGGohmrzUbcfjqNM64
RTTbgOdgSSmsemQEUIwcn9Ku4YGjnE8DtMMyR4YodR6aXNvyTMgBLEfqzoEbgnIoQOEyX2r2qRIS
0XY2TU9katm+SbLxN5itXQp5ZL0Gy2YG1lYPc8yG/GHKiioiPM8jaaPtIYMWMZiSOhUOJXCxrZNM
O2TgRtCkQt97KroCNSJEbDP/cnVU6F4PcrPoXmhnQoK6y+sjE4a3o31jPVhjr8cmqBWjNlfevRw8
dcx1+tksm/6LsMzhV2YL/2hTRj5no/WLuH2+g8ARf3bSTOyaAYAsF14+1O0ea+MVP8pOh8w0MJql
iDrZFSzIBpEcJ78Ue0JbeVOxwTlSq1ZB2zlT1Dpgc/TZOO4qzZavbpOx0Kq4BQY+U8WmGOzANIQZ
9WqEgHNalvfdJH0Q+Dj+vsk795QoCMXrsigjSJOC39rnWqALrd+51Szep1pi7I2EgOBcp+Ozyzh7
7rWaPfrWKALLor+lpyFbaNf5Yz7Y6CpBQipMNDAR0QxsZhJY03thZtauFJkfDabdRxX05Hdd3f6D
XgweWrbQo9ob9Qg+FfCQVCR3IJLTHoRRaM+NsO4oUj/ltOvGYjhZfiJ2zM+cIC1qeuPQdjyaCNlR
jtH31HFnSgfvl22LKWK8ZgHoc2iUc6btuGZjSntOdn7XZF+h1CPvBrvQkLSA2EpgOYOr37WMPaOh
zAxzZ0hidH7+MGXWH8dMlQpT3/hQkkd+4EisLg1aO/3mjzXc7NCXX/WJeX3YSot2YV1P38aa201Y
6J54JB7pI8DyjR/g5W2sqPcM/zvzqPbNAOBwR/qa8JCMrvtqjEbxI3GF/sn3GnmnCezGyvDfaq1o
v0zmlAaYmhdsjHGXiPZNkIG8JFky3Qk6Zt89IS3vxmR2G9luNziRZTMvwF405BF5qN+pmpznvkFR
nFG/j4Q30iNqAyp0mHIOSOOkz4XGvTLwK959Rs64+cFKpkKNpMi71Eb/T9KgrgoFChIleNvTkLsp
CdWQu/dm1b+4ZEhvawZGosfS6uiBlQS0twOIHaA3Qm8GIWpwarbWTm/hZdN5k4y2K6OhH59KSyrM
M/uZmSP/XlCve5xhpwGaEvVXjqKoc5MAiL/vzdJ5GRPMfeCghgjgQZc+EL2gn/Kq/G64pfjSlMa3
LAHCZ+zHMlTWBEn5njT7DKs0kcHeY5GGR8yt/8UcWyOEEJseMUu2EeQ05R76Zl4kM+2bPaGfNBrb
BhpnrCtDxMT4Tw2OU5q3/mcwsrFA70QRaehA27mD1nynOJll6LuC3ltV22GgqJy1Xo++lh8u/6Hg
hUH+HSjzjeb2FNig14j0XnRY5BL/o93lgdO4/KAL3oRe76tochIZ2a3P9+1o5WEB3pYQzxh9b6q6
ujGlb0UZTd3XxuLaSbGEhjkdaVg0pgUGOs8P+inJg5IOWjhVDciHmFuf6q4nIc8dnsETNtDyZT07
gLC9+tIoi/xwUL8MJouzSLilCg2WgxcmZf1hyj2BolZhBTjDWshsLkKj6aCyWDGreUHDUBMaCfMO
Iq9lWHfu8FshOLit8Yj50UmW35hGagd+KzMKuRvRhiPkx49wPFoo7bRHm6vSP3OzaGSIalJ3J1iV
/rAJ7p6A4TkVmryeDn7tqJPJK/tQ9sTd9bmuvhhd1rXh4JV6RJRqD3TsvWNpp1ZUSa5eIHrhBTyr
s0+GaNmhZihzKxDt3yoguOIh6Uq4cTIcUVr2Qq532kOXcXufE4DjheOMMc+bLupaDwqsxeREnZfJ
J0Va50RAh3psOzLtaOlkXxvaiyMfRz0cGrsACFZzb0cm5clpEi1IUEEAUKWa5Ftj5nB2Y84jorWx
rQ9FyBM/pkRPIoim/4LYGgtYXwDHmOdfkOMVYNIhUIpNnDZSwmJ7jbjwGn4xPWR9ywLiST3IqgoX
QzOx+6bymhDvIhUYORo8ZJuBm9BKil2TyxJV0Mbmp7oy8Jvwo+4Ub7s9a7PufjIaH0w9Xr0zIY63
A5fNGEKVQEapPVpHSjV9nwBsuQOmD0ES1bvvuH3z3ZhytpsGvIVcUlrhwAjflRn2tJKWc1MDGBoO
jgU5JALC/hSYoftKdXno1IUfNr71O/ed6aX2aP1c8lIcGhNm3a62916iFYFPs+Fz0eZuVPXtFIAi
QntIUuAizY5rN5mftIeSNOUuhdc7+S3rd7lQzr4Gqn7fwPHf1DM9Cakz58aCyNJLJ7o+JA0QWMhc
oz24xN5pMtfYualyoklAEoeM6HAJ+xIqOoPZ0AhAJ8AIk9a6y0ePoMUd/7ETtwjHFDgkX0IXQvRw
GiPJ6pPjD/qOV0X23HB0sZlNVT7XMi/B+TF1r1WN8pc+elZcNzp+dFHnO0VU+0/WjWkweGMV+DrU
arnd9oeiMyg6ZjFZgeHTYmfnTRFkpV/c5EYCeKgpq9uywJvMHH12rLGJcaRZ+2KhP/0ndzoeqdpV
R4P5fZAYICHjU/dL2mYTQI+LB4aObTZkUr/FkU1CJAyNfelm6QF8YvDdrTcdgcDHIQMmP+JFa4aD
qKbAnHLrpi2IekAQ71gn1IDGPkh5wvdm47xknJanQXXVTrYa9qwzoYM9kSDL7DTnVFJT7Sthu4Gn
DHE/ocswdJrSjYi0BQS4EF2B4VcLzaFECEmLb1mhATxsTdYNslPJvgIeZt97VhdoWu4FY+E0AN50
wICVtr8rB8eH7qvz05vUzxrNTd+USnSEogwurzO0Q60kR00JInQjK0E3V5fWLR9Tet+QlB3MrJOf
s4kkoWF37SHLCzMUjV9HFWU80qCctbc1WR8KSC3dISrAHhzRozh0qbYHc5G/gwpP3NHUtwPw8rAw
r2r7wBIJ3TCJts1onC8bsIJhTccBMcSQWc+DhYK9lRFoDQBMR0JLoVG1MlQfJU427JKmYceiSbun
iefJUTZd8yAmyAqRunUecI7G3cApfZRNpj3UhUxBWWuQPddJD5A66oYjdKDcQOQaj5DOKPc8a5M2
6jq3exnB2ZPbMsxN+7FCfLnTu7T/4nhMjaEEjdh30x2bJ73qsl9W2WZf/cmhO5v7U9Rr6c9Mz/Qg
IX0eIgYxw6LyzbD5P9LOtEdqZPn6n8iS9+WtXUtvdLmABpo3FncA7/vuT//8zF/PnS6XVVZzNRKj
ERpHZWZkZmTEOSc6QlkAdPIdujrWoak8cU/NPbDLrjZ22mQO+6YNB8dLYXB2heofIgGBFbTF1DtL
apt9Ikg4HU82W+ry1zG3YL8MVnoyoZXtlCygYK5OI6oshWkP5E/2vpoL+0Aaw72u+YHo9FIha0c1
G6fugMB/gZr34Nlq4H/1JxVaQNNUr4QRgbZXKTO6gRp1TxrdrpKHyIqKgmCWtl8UOdtdpCKpplVW
/Wz5xs++inu7yHF61SuCw9AOBKVAOO88q+faSbkGwyTX92PUNfeQvNpPfQ6UzvDz7FWRE+OJUkbz
2WiE5KGu88nVBT/U7RiN4fyx8idNpDznlU5U15PkgJSLTvXAgRDI0+C0pEW4UuhuhLZKA5tai90a
yaSPRGbItXlFcghIqD5lQ2e+tFLiFU7UF+3DMPgo5TSe2Jc26i/hL2QeWlcVIBQkvhE/NmUHwTHq
/NDuzXhwGug/TkmEd/TyRjhY1cjxoIW6gzKXuZtkqb9L8jK4y62+3qmx8b3BFz54RdEgX+WlXwb0
gJ66IKehajrni8YufAmidjwMip7v2slUUOwuxc+mXISu7AshenZhwHOobI/KmJl72e/yly4peYVP
aeZYRTwHPa1BtyTNegiaKdvnfvFVqKt6n0V6+pRFbfFIb8nmAy8enztfKU9aUg2fDL3078UqwlVq
Jb4vteg3/1e0C3qlpREhe1MLxu5o0cT7nudW6ZZFSWRfSSa9pNTe2wex37nJmAu20BvRXpGbxE5V
nhgp2LUXxdPkg15p4sliY39uRD3fB4GX7rKoD3ahmCJ9N5TdoxhP2WHUu/FjqKbNRxWsNsenKtlZ
39aHKvYcMzLv4TB+iT1V2LURzaR8uY+dKM26Z3ngrVRzHDqQAuqDLCfqYW4j7yi12B8DrZN2XpP9
8uKq5bDoyoe8CqXnXDYjJxHr3aCjaFlNfUfbL7N5UqSg+ZFkNUDdsFQ+ILFrAhTKpF0Mepyreogf
AjGPHb8JCkDl4jGQBBuR3MIWJnl66Cn47RsvKh8Eq/UPiuahvw109COlAeBUwNV3Q1OljzMQ45AU
ke+YU28+SUUU74rIsg6dHnKtIzfxWZWyn1HYmCdR4ZjTrYKwpS8FirpKcj/6oflDrqSUgrbX7uSm
ak56mqmPUmY1D0Yr/tKNnAO6raSHaFDQaB8i1SYhlxwmjZafAZUWx8oa1daqfNzrbRuip2jqe2EY
pKOvia0dJmb0W5Vbcv+KL5xKPY4ewrxND7Hfiw71wGBf99Fkc4QL+7riYgi1OgOx2hCEWrSwhFxW
ubmkTXfCqJp2EBfmDqVPwYmtILmnHb32OJhBYXt9EdgA1ovXpkQGAQKzdz/JsOgmMZkeLHmMf9CZ
TT+YlTQ8IW7/e4zi5EVVBOZSi7/0Vi0c8tb7p63r9FOlRIULepFuloMsu7lsdDbhqL/vZD07Eoj7
zqzjuiM/0u8gRCm2xPrct6FAd0m9FB5aH0k/m8yJ+CySpXTapm92iZQ9B1Iv3Xvw1/a+NQontSEp
oUdq/kgGOv/QqVF/TkNheNEa6dPUpLTyLMTU+uRZ6knpROEFqRqJtoFJjohfZAVuEPevVhAMH3Ko
Hk6ker+tLG4fYf4ND3JXZvcqV5YTBkNv5zQ9U+hI2M+Sn2nt5EyOgPlWNO51z+93cRTRViKLCicL
RdPu68p3vFArHpVSEo9dJppOWZjdIQ282CkV7YtC8eduCpPsNxJomj2NzfzkCpJ9rPkdT7GqPOkN
qkCNbE2anRfS9FGnody93kqRQ8QrHg0j/V0lsXXXyWW8G3yduCyslccSTedDKkhPQdGnjukXolsq
3TyFxnjfWIK1Q97vRwpf4Zjw+DpEVdKSVFBiJ5FIQGWZQMTNC0x7ANMwvOSgzQ7eJPKiHKL0WywI
1VdQq/qDzt44UtMr7by0upNAPGWHsefvzLIkvdWl0h0t1qdnrtTS7sJUP5chzeZ4uXqPsWnK+7QY
hDu1MZLS7uU6ILowgoPoVzlhQNLYYZFa+4zkp+235S8zbEs7YYvfCeSZ9jTBQGVhqIT9VBTFmYB5
sgUQSXYp4lG+pfW2XA3SBxMew1OQVuGXd2ZK5+Se9YfgL0kz4P8yU1oNva5Nljm54J11+WnKN/Kk
a8nDuQsCX4adjG7d5fez2q91IDOT27TPQ3QfyBs1ho3vq4siY0/LTFMK+b51Sjxn2II5X6XgmR6L
uhPiavCLrggqg2Fyxw3e5PZ5QqbwQREPY7SFdVsbw1sjiwJmraVar3cYiQMnFuwtsb2tzy+WwAI0
Vg8NnzdIOebn0n99vwtZc4EHRLs0g6Qvl3g0ylGPyT65af3drZUf7/46NAZIXiiGmjOt8fLrXtU3
QtXpoot45HeZ9BAZsPdWF+Hwzml8iizUkrFyaYIW031c1IXmemJ6ogREXn1Uft8exoojYQNMAvUV
3iJLjikVBEsBLai5SGxLtVtlZCo+3zah8zMvKhLzMBQopmiKgaoy579/U/Ro1VylyWuuuS13JCpN
n7SkI0effDfgtm7U3K9BVbMgyEz7gMxI8m1xbIwkGsupyDQuyOEuTruHyWvPMEY/y7X/jzi2pCPf
28B2ZlrPwEgEsbEJd+ZyeGIhDGaklpqb+5GdPAT+z9vTN2+D5fRRHmePAxMCrrDwgkSOiWcyz3Dl
7OdE+75wtMml2gMbX5TIAm1JxCwZFOAW5u7yyLnOVflZ/OdyQFphWUkWiLqbdYa0L2UPHrdePWge
6eE82MdhR8o2+zwowr7PCs+5PdyVUwEoEa93JhX8x7JoT1a3EXT2swtEwxn7h0h/ZzuU/xvfGwuL
c6HjTg/6SNZdH9RSiksaf+Hw6JDN1SnaoIKeuJzAnGDZJJuER9DYmRpLr1LBQZzfb9/ZvG4u9kH7
YLr+NF6hZn5paZSI+3ujVdyaFFow2gJ53NvLsYZAgENICRs0sgFjceEN0DsrsSkr2Z0omfntMc3c
rOptSIVTUR60tP4qNOk30VOPtZUdA/J56vDr9m+4cglK3RzjoO+AuCraMhaIxVLjGWuNLkwaJw7S
p0mpN8qJqyZoXwPbHiY8WMLLiSx4i5FLUEa3r4vfYuU9GKl5vD2Kq2NwHsUbE4tyNkijyE8qeXTj
5oeUoVqUnYYssQPtcNvO1lAWtzbvD9PMPexAH+fpHBJ4bxyyaxYIn+eukhJVqqW0TwDwAaGHEAtz
KtCHYw+ze5OtsFLIRrOYbTQruXHPLs/VsVTLMpV7t6oNPwNrRi/rcqhMXvxWXdtZEJR3SZQnj+Mg
hy+5HpoHpc/+c3syV8raSJPNQhLwyWSUUC79IhX8LIK1DtSBHIgBy9OUCXzVyFak2unid3Y/mfez
qmBl5iz+4XVdmoM2LhutrvSuhv4wUudDS6s2cvh1+1Xd0iG7uldmW4DHoEmYOOZyYxsVrRGkfOjd
YRC/yJp/qHS9sjUKVYQZY2RrfbYL9eQfadpq37ZqGW48mCyi1ytYcK8qRQVBs3dbGoT3rUFTT8nR
s3sPtaPuXPeZ4wnl/vZCXgUGjBYSxQwoogXWFZ0g6DSdspLZuyrSULtsTJ91VMqDHIFCs4HzwmFG
+2j5nWrvfxZUQyaKUxr1bdzockHVum5RurDQ0+QOSPVjIPt2JMi8a6Ud/5m/s7/bH3szMGcmfhP+
LGOtxBp4SRsK/gr7LCUruIWpu4oXmUdQ/hTbZngjFfXLAVGw0rK2y9n7PKpNC+GLhsRx8+4oYDZD
nY37H/wvYnmXZtgCwC3kenAn1dgNk3ZCZP7+tkesnGKY4PwCND6TahfncTAK1DiqbnDjIm/Po0km
mfeI/+m2lTW/Q3SZ2ibq+6BxFlZSy6s0TcgHF5ekBHqnVXM97aFoW6fV7obu9ba5lUtGfWtucfg3
7diNoVcOrhQA4Rh+mfLn0dIPU/TPbTvz/F8EpawPEokAT4mxpSvyWisWVuBr2eCS2vqoeQWH8Pga
FeoXo5bodxY6Vmc8p2Cqndt2r4PT2bCKSjbXAgTu5YbKky5J6Ag8uiGdJSVPIBNU7jWtJlP3s7Re
cmJTX/mPusUTWnN7mACEWtABrnGQgmBpTR1KQBKnF4lXi1b9LrYUX9ZCLdoC4IogLXH5JSJWF0Pq
l/00uL540jiB5Tp0hOTUeroTGrUtTWc9u1PED4H8W+jv38+F4ijmVOZPlccy8nOXe07t8ypRQlF2
ywyFVpK+fhjc3V6+lT13YWKe5jdPQbMp57z1JLtmWsM5PAry+baBlfv6wsAijqtUJWm1gDFIEaUj
5RC09z286Ch6beWN0GB1LIqELjfXGM+zxRGFgp6sRFQGXUP/R/d+bOESNz4vLxJIQ2xN5pglfN4u
5Miekq30y4pLQ3Ll7TCffzwjFoF92KmUseCPu1YFdLgcW+mlBCX0EPeStkGwkOZvLY4Lg07OxPDo
d6ARtrA15nU2Sbk4Aem3bCl8VZWnSQgPQf5FDX6a01wzK+9MgG3qRgpl5fi9MCxfOlykxYo/aO3k
VpH/CVjxPlC+er3byDXN5e7aZOMZsXY8YQ/6Ao4BInzJxCsExKHKpJ7cQvb/o8fifwqaYVDJovQQ
+HYYZUfI2v9MXvmkdOBdbjv/isvMHVLIGMEkolfPwiNbq9DMtAWDKcOWQf5s427Z+PxSLqzL4nAM
ZD5P1oCU9L4xf//F7yfk570JIpfH5uVi+XVYR2bfjm7q0zN2EIm4fXNLSGb+yNIVIUz8fyPKYl81
nRiJVl8CVPUwAJD5YxZrL2Ttfw4B5Q5RfBWsKbIzczjeHt3afkMwhjyezhpdKXhUFcUDyYuA0tff
dGLs5kgx9baJldt/1qT5r4l5Bd8cr2qt60NXp5MbGjv1RyWhs35Xaxs+vuoGEPE5OBB8Isq8NFJL
qazUE0aUaaeNNBXfmKf1Qfz7/cWW9UZBLDR0i9y+OHTW0ZcOPYruW1m79dX414qyGEVjjm3WYUUp
96Jih9+UrXGsWvgTwM6td64yq7k+whUP/rz3ga8nZvA9ketnqdL2txd9w85SF8sMglqdynF0Nd5x
A+J9PnVsWwtq92/s8GYDam1cC6t4WQ2+rwWOr+UfMoDTtQtA5baJVdcy/zWxiF4tvzKQFcWED9Kp
jnNb22rNtupchI0Q6mWLCHbhvALAh7yOdJIwhI9ZL4PZ0Xd02e7l6i/GwkFMKlWmgyEH2qWDxXCi
x1FQKZ6QPgV6t/H5tVV/+/nFuyLh0WqlwFrB2xs7+VcHIFf9i9NkFrlilghvKEJcjgAZWiUco1x0
g3IXFo5/DwRF33qXry35XBogkUmDavivl0aMTpiivKZOZk5glMSmsCNTe7ntVmuLTuYN5iXpWNIN
i7kyE88LfckXXdPo91ZU3UVeboeWtDejw21La6Ph5ieKJ29l8Ty6HA3oWRIQwkhJqzK7o0TPqp1P
vnFDTnbNCmor0HkN2ste9VsTaUWtCyHRVF8fhD0ApNuDWJsu1kLSYFRTe10qPegp4Ahv0iZ3VACO
+qWTGMa+ze/0ZiMsXPNhkjI0EuUZaVJpupwtuc40la45g0tJ3+7iHxkInyzdeHJsGFkej+CPa6Ut
ZiM5esnl104lKbKVrlg1wrNpZmPRvnbpYcTqWUeoMrAilZMKv7Fll1u0tdVlJ8Aj8Urq9Yp2JZOv
i2DqDa4JSPihngr56Pnt79uLP++FZXjEavzXyMKDvdLw2krnoZvGpB7L1wzQQaG8sjJW/jemqJ8i
YEn97OoB0qtdak0GsP9oGOl6JlaPliCdu3z6QIvTlwoM9O2hrc6fBWMMhR90yJZHTZFUahWXKswo
rbBNiYehsnEor+6cfy0slYFjsoA1ZPzRtYxjJOwmpHwABm4FYNKqt5Hbm0VbibWX6twebb6LRmXi
smBEV9n80OujnST1V79KmkevLUHSUDAhc5ya34SWNvQpEAg7HQbz2Fot9JpuFxlpuxG4rb21kNia
8QjkZlBkuNzOHd3zYqGlLFCk1X9SKfygFW3gCEYTOg3lMNui8cWxzNL3v8ORxfvX7MJjR7/oQdkE
o1tpvQMscb/J2vujtbvcFNpMs8RvKOn9efW9iasNK2ytAJ4NI/N6Mp4A1bLRTA8E2/qjOEr1I80i
rGeQ71AtQvAxQyak+yiNIcfT0fHoy3npCK0avd726DVHmFmyVNXnd/yyEKNNCFzSjIAd1D8G39py
Jwb7v7CAsgMiJWhqk+m7XNMwgNIWoirjSoBQY7MC6PuS11tolrV9Q+NQjbwXZD64zpdWShMkeWdx
RieDtMum5oFkb93At3hnU4o5PU6u419DC1/xzSxrughD3ghwQ8x3YKNOQzogKGOpX29P3dp2mIWO
yVGSHkLW/3JQfehPnNeUFDNB+CD3dD+yhCPacOdSom6U9NFXUQy/37a5NpHzOkFjhZlwlTb3yy7w
zApKZOKdchV9UtFGlZw+6rfNrJGPCVv+a2d5qYrWGMnVSNQW07Q0h4hUg0iz6KUsxl+M5FHJybCw
4aOHLhHvi2ZLc3htat+aX0Tx6Vh6HiC6yQW1Wo9ONX3N6wdJ26WyLRob8cParcF9yGRyt8NtXfhm
GA9lqLcyD8UK7ZFCbWxejuHGhK4OiEocqvUAfcArXfqKGYVGbvmsG2+v7qgIwvSklL7neEpD+ihO
jH2k9vGnOg22VENWLRO4EOpZ/LEM8pUElp2qMZVVfVfJjVNRN5jkz6Gk0mnXlYyN0HUlvCDSN6hv
Ug6bnxWXA61moajWA/OlCWce9+l4KKpH5lV/t/iGOTciJhKDjzwL6yx2n9roQ41egujCenCm6ic0
iCb4cnsbrLgGNGvcAikBMAPLDly1KI3xCBLZzafP3nTQ+vu/+D789znU5yW5VHEucj+VuqGU3JpW
IKNdmvb/9v35NHlzrYnV5GetkkiubEVOLA02PRP+wgKKjRyDhPncUAsL5D/SZFREVwxim+bx720v
Mx/oJvpwKGPQim8umlwaKMy6T1PFkFzzwxgptgDz6fYI5g8srn5cdf40d//cyvbSQCN2Se2pneyq
SWzsWiu99yINtm77qAzaXaU1sVP11gQXMv522/LKWY7uEaiyucJGyXoxNLoQi5kwwyMnqAi9o38R
rH2XffwbI+DK6KpMxWlZBFViT4qMIRDdRGzpszKO960nek5gTS+6km4EiKsjQvSZ/hxsy6tXktpb
siCCLHPbWv+IlPunmUloC2l0Gs0tpYWVc40i+L+25r9/49tCDbNVHmLe/N33JPkuVWca54ATQbEi
Revs9iyuxGG0GiRhjSoR9+5SKUcxMtOoDJCmXQnkRpZtNMrtLnhn86k/zk5pDjQrgnFzC/nLMclw
QwxvoriQKY1jWRDL35/aJalAA1/gIPN5tnD2ylfhwiME7s5cAe0xGra606ydmG8NLE4cRZ+AFTTK
5KrlQe8fml/vXwcedpw0TJGBXtjlBA1VbzSjR0kreh3FB1Nxva3eL6sDQBVQwocpQS+T35bRB/Q1
o55kpj+LzNaSrX5Z1xckYi50tJ4Fi/n38syXZC+JkBQyTloIVcB/8K1vIVRuJRh2w7u17QAZYQzl
XhW9navTOc/gSkrhqJ9y6SF8DL13e9Pl5xdbMOxR2ZgyPp89mVC5t2KmlXL5rFRPlg0EGsW25eVi
FaMO67vRTtB7ggr9iOnU+j7M6ntJuy9kcac3P6WZOy08ShBLpeHze73t0v5ifNY45tDneu0kWC8l
3OYqfGhT6d1HC0ZA3Mx1PfBLS0BzZ/VZOcUMUgo/li30zNSOjfPtgfyBel1ecjOqEm4WeCwijSUU
LJ8AW0SEwCdy8+Wh6lK9B9enaJ+CNoy+MsvQX/P0ozXWzZe2kBUC0SIMbCGRPGdKCoj4jVU/DrJR
PQOspfo4eVH4tRVa89ioQ/uohoHvNlmb3k+Rnx41v4qPhQLETRxBHEAUl5s7QpF63GnZODwMxI53
Pi9+uwYPcU+j2ORHV4b+mcrTQC3flL6ipy589UcNxcQxKNwuQDKzrabE9vQEsoI/xXZGz296Jo3G
ro9bKTty8XTQ26biOYLrCJRZVV6GyPrU5M3vsBdkWwjEBMbcFDbTgTxYcF+No/+aowj9WI1me083
1BCsU1fqvwewZL8SeRR2t1fi+iKZcwwihzwZPvR/F3e+kcG2ElON1S5PCaxRyNzvFoRk078xsXy6
KbVXZUGBCevQxtClDrdHsHZ+kY+Ym53RbvsqoMhzZnJoff0kiv0hFO6m8leRNrbqPfiwEG/buj6M
56H8a2uxAYeyURO/wtbYmUcf2SZd3niXrVgAIYH0Gnk2gsBluUjK/UwpuflPUnco9tqWkNZ1QERU
zCk/myB8WKpCGn5ButCXaJsyfGp5ApXajPK5U7eyOGvDQH+VCBYJyllZ8fJerKPQLwWpM0+h+L17
zMxvt9dhbRiMA/YxkfJ1q0/S+0IR+JZ+ktB7PQ/mhHwHku2fp0Tpn7VOTDa0pmSZ33t5XtHviMsR
KCfoevAWl+Px2tbvpqTKQEmV5bkvxnvJhCG9r8J4Qr3IFFFvyl5NsYj3/RTXz0aDhlKUZYHtNciU
iSHpgtqsrU85R5S5N/WkPIyVmjH5puEohRz/oOOCfJ6lD5xcyNvPtyfsepvPJzoyWaAQ5irL4vf7
idR0QjqlJ0QDxFlbvlbs6t3FFZrwcaiTTyBaBHJwOUcBsbYKoTM6GWLpTADlan1ATWJ3eyTXnjVb
IRdDPLQSrmRVkMtRa0QnoXuUrMDpp/cfiVggJKVwBwXhitET+P44qGIWn5RUtDUD4r/Y2v3w+/3j
UDSkFsG2zm/KZeSYjxrFuzw5jaGTn8ct3eV5QRcOywb59/PzNL55jURS0we9xuc97XUK90LzhJjG
uWyOUXOUyncfiyrtY4noOLVIXC1XnmqKMYoD3iVnyQcDcjdCbO+dLTRsDfLNlG0Rql8S05DaNCKz
yetTIdPx65jnd7e/P59Hl9PF93mCWEARgegu90eoikFoKVF9kuQ6+tCJZvBZFLrgIdb06kn1uv5e
EUTDHoJ+iz927c+z5blcr9NA4EpzMFALuU6asj41P7vEjl5uj2vr64tzWBxj1Dmiqj6VUejozX33
F/kQSiHwTAgfaMLJn5eOZsUJGhYceacBvYLRjpSteHRtCBxZrArZQmZqsVEUX1IzSWXpx+pZ8J5E
ZXMF5lfsYvHp/aSRH6CjL268GILUymgumL58arC197Nec7wKNSZHTFLDuvOnNvzMOy934O+qTiHw
ynCspit5dXt0PuVs0IQfuWfRM1H0Koed/YLHSDSR9TsR2ojeHgTqqOe4k81dkAfmobQSATGIMdlR
cYicQZE/+X2jPZueJtxFQQZyD6326WWw9FG3pVz272p4IQVKcgZSink0PfZy2b+kDXd4r4c90JJa
MASnrsRxl1WF8e6X1Xzo6pzq3ILGlUCqzF6gZ0ggnwJ5Vypox7/7BLn8/nz/vjmuwqro61qfl2D8
lKpfVe3H7X1wHSRefn/hRE0nRVmqCtKpT0LR7aum/iCBmEB0UewUyOqBHD4jLF6++9jCoWjYxi1C
F54rPq1YBnI7NmPpttO9EX02y40r93pvXH5/MW2lWbVe0fL9DrquxPExbJyLK/BSLLCtiWHmbNMy
O1AH/tAPKHADb/6YgM7QBoTzkHFIUHwTPpRBQgfI1zFLd7fX6w/Y+M2eJEFA2z0M0xHaQgh/uSeL
2E99CZGQsycF6A+kNKIuRkQB81AfBXvwxv5ZinNzX7bia9TFqaN6+lkMIn6P0gHERvPgvqRLxS7N
zE+8QeOd0vqonqVT89j57YuRoFt2+zcva1RXv3mOWt84sYSMhCalWnYu1AIFLeGr1QSPXil9pVXx
oVI6J6ODq6UOd2aqPYEIctpJvr/9GxYOcfUTFjHYaHkxjSqYNnF6FYQHBWG+/83A4kLRumAQg3mM
7ReUtMp44/OLOPX/fj9BJA/S2QGWdVkugbQpUGk552WGatOHIv3YYucvxvDGyDyJb9apiuiiGIoY
QUdw1GGxbjjv1iAW90mI0l2dzIOYVf2m3Yha4Vaj5sV5djVPC1dDidM0o17Mzmn/PWrvVanct+WT
GuQHWdjCFS7TXlfGFk5lAqOQrUphPOP3Wnj0tAJxhi8Zudq0ecmtExKwh1r93YnGIcy/Rf7h9nLN
Y7k6Ct4s18LlBjlXE9HDfK/ZhgID8yGJd1O/cZSuWpmTkpAF0DJeRph9kntl0pvZeUocurRJxTFu
if73t8ey6hoAWrlByRlfUcB0T/BJVrB96nQvSwerPORbusirR8AbE4vpmqYcjTpTz87Ic8bdq2Vs
vIXXJsqcQd/caHO0v3hKIjlUl4FU57Q7PKnDEeTPcKyijYtzzb+RYlGobvCYpyPT5RZFzMingsQg
CvPUTY+eDKMm/5L4nwdkem4vyTwfS/eihkJ5yJyTLsvHi9rKSqbGVn42kFr0c5/r7bPfP9TjP3lz
l2obeIk/v/zKnA5fgmoHAnRLff1yImPgq3hz4jWdrfcFyqpRplV3/LbCTgY0BwOtjZ2J5AHyZWa9
A8jYH9MeJRxPEJI7C5kXNA+5Usw+DR50pU0OsWYmDni3xBGCArG5ViyLz3Wh9Z8kmqzuURQ2nmut
zD6KdflZi8p4r9bNf7QxaT/TYMv4nOl6tMtkc7gfpNBAYbXOSrvMTbTTkOz9pwqjhs5tpXccdQ8a
VUMWoSqm7DNk6XqrHnHtv+aMfMDFkOekCL0I1RSkP/2xosadDV+89BVs6Mbxf70HLw0sjn/AI2Yx
hRgwxyNqMzsUGsVmq3nZuhEuMnC5pBD0RWSGElo66Y0luqOa7cqpcSbho1pvXDTXWxE8AzisuUUa
/NtlFZAWT3ojC215ZlUcRf8wZi+19eKp+cYWuV4SWSIjif4YsABAgPNg31yYotwEnYATnHPTSXVn
7Da+fz1Zl9+fx/nm+1NhNMGQ8f05kW8erGFvZRswkNUh8IDh4KLrPJWHSxODRhdCwfLCc9AYuxpO
WJBvnItrg6D1x1w2YW9fQeNSvRADtczCc2k+htExy3ZxuvEK2zKxONo7X4iRlkrDc9c6co6GIY/V
jc2xNk9vR7E43UcjExslYBR6fWhSBL12t0/bje+bi4pyTn9BJddp6qcmv/00RWN3IwLemKPlPT4Y
o16hWBuSUvuqF7+7qnLErST9lo3F5jbLQpONBBtt6YgjmmsP6lYMKa3sbe5Wttz/ia0s99yINmwh
lEJwNnLU36XCoRMuDXci2j96L6kiO41yj557G/xq9Z+C9SsL74L2EFf14faCrY/139+x2JuW0tUe
Ep7BeZJ3rXwwg53e/YUJCK2889APuIZ8CiRLxqKJwjOK5Yp+7LxP1RYLZ20Ub00str9RdZ0Rx0HI
u8IRkSZs7jb7dK4t2FsT8094c4h5gVpXApKN59D4JqV7IbszSkfXjreXY23/vLWyWA5uA8kXUp+5
8iCg35Vb3TxWJwqkB1UOeqBc3b6hNo0R3WCDcy7eI/taoO8o7f9iCG9MLNZCIZHb1YmMZzfoKzpm
dvcX36c9lUrcCIZYXQQQtSDFZRPqwdnXbUFEYXvjtlpd6DffX/x+SynanHRYcG6tZ4rjUfZsIk8V
/s2meGNl4U40BNHCytOCs5Yc5Ogx5sQ3t6rweORlKEq0+8bEwpf6EZGtKjVYiG/0bjNNB/hs1m8Y
mS+MW0YWj8feTIBXZ8xWH2SHshHRpULcVfvRqvvWOKNml+Qf/7f1X9yS2hBIAXiX4DyMBzTEo62j
eXULvpm2xRXZKRAT9WH+Ph3KFVd/Z+c+ntsXy7KslwthZpmhwfeRzax/JVuKPxs/X1s8rZQmMqoq
YkEm2S6/6f/5nyZfW1yNctwoJmdtcG6aB608bMpxrG4+NLOgvFGuAdZ3eco2fW0aIx0az9RdtRJt
uucQWWXl61+M4o2VhQsNfWD0csUpGJuOlqK0vbv9/dVT9s33Fy5Uo+WW+4YYnOvpvnOj9H7oNw7Z
jXlaxlltLntq3TOCHlgaJWV66vS/Cu/bu8dBWQA+CKlaac45XK5G2cRAywffPze5XQ5OURyHZkNP
YcVdaX6tkA8kF8CzcLEUQHFCtQhaAfa8Z1vGz1IcNk7alamSTXp98A92rlrUiqonxrxPPHfold0Y
P1rRJ6O/SxGnvT1Z8y9dnIQXduaRvgkQJEUwO4oQnpsI3ylz0kTjLFv5Tqefy1B+l/ONiZt3wi1z
iwtENv2B1g2YE5VvaeR6wXFMX2P1if6mGxfitTfPGE5KaPCw0DheQuw9RNOmMfZEV9PvaKpgZM+I
2N+eu2svmE2QNiMnsJJ00n1eDQg0SW4mO4av7ptgK0LcsLCE709mEtXpHwvh69yCYysttzZJIFUA
rdDkigzjYjmkhu4vWTZI7ujr4KC0j0U63gl5d7w9UderDtFcnTG7ZBjBIy92ZBHBrAC9J7k5yj00
azoKVfFT8sp9DyyyrNuNvbM6KtQfLNhaiLctyzRTMYzpWDOqVOgetNCzzUykP8Y/twd1vXPI2IjA
iSBX0AJw+RZCWx8AcUCsUAXDY1T2H2ujSsiQTf/0nvaYTdMnM3h/mhObFOXnteJhsmThBEFnVVGf
QCRIkVKf4vTHyOlDv6m7SonDjaNhzfnAQv43W7QIWWNFqbQoDyTXqu+b6USEdHsCV78P4h54OvKq
V9wUTe+A3ZL4cmP1Uxj+k1CYuG1gzQ9QUJXZm7DArqRGkFYpQWJpMPdDmkuYXqAf6SOL1F2n6Bsu
tzqWOTeMFgiwj2UEUPZ9IXUCc6Xq9Y4CvKMpfzNbbywsrhx6f8v+VJq4m1h8CqL8E6XVrSznkuHJ
ZYN/0WIKQRPK6lcMREXs+1hoDGZMp8+3GnEDBOITOusvQqDYhjSpjl/Vv/IJikwQhLQEzO+8QrLr
SLD1stjfXr/rOxDOlQSAQ4YMBpNvcWzIYduJ7QDpRFOc8osAAUhyy+kvVk6b1TshSqnIVy28XBxH
o2s9TXIjJUjvzIHOeGVhbFEj1vxDA5I/axWQQVlyFmKLxtoiTCk3pM+Y/5kr9y/c462BxVyZhdd1
HFeSa0RP4fD4TozpH8d4+3n5MkyoVM2Pq3GS3MkDl7DL3x3astJvpmexCOXUaR26WJIrGHddcZ+L
G99f9SRQhrQ4RORbWQYDbTFkcdqqEq31nKY81tbJkp5ojHPbX1cX+f9xdqW9cevI9hcJ0EpJXyX1
Yrvtlh07TvJFiJNc7aJ2ifr179Azb243W2iig8HkApO5quZWLFadOufEijBJUVOiBbYy4DCbLNCG
NPjn+vdXavmgiECTIgI/MKBeVrkUK0PMAaxIWr5b2peK5JA9CRP9SU/poYXsrdVHwVjMkCs6jpMk
z7s2OjD/ga4UAD5g0oRYgfYL9KPRoxw6DhhR4yrYXx/dWpBgw+mgzdIGyF/MkUIik9aFhubPfKZR
6lmq0/qWkg9fZwQo21FXqzsL+lKSgHRtZ8Bdo9/aBfD4AoNaZdrQDYBVhVMFFNpAi+XR6lD9or01
3KPYN0hqiGv2eE8m6oegX71ge0hZnhht3KnwZWRX9s6+g3oZ2WaRZDbXVuvUjrAXGQN+nrKGjyv6
tuTtHuovX29fMN46g8WCDNRFANRAV3JxNbC8RIzurCR7BF8KdFDH+bHQrQfokd2e48KUnRjkc3vy
VikSLUscFQar7ps13lPSBDV7Hc3pL3wp2tWBbQZXDtoqRW+kK1Ez2aoKArnaH1xfXWhwferWVgdg
XkRXqOwDPMr//mQkxsJqFPwY8kwpJGhqaAvdXr1CYAMBYrxNoS8GwvBzC9AqTWNr4ft6qtE/HdZE
g+jjx/VhrARYp0bEW40VfWtnCYzQCW2ziJGhbGsDoKDr278xxDv+ONj2oj07gwJtXvLyq9vvO+V3
1D+00+t1EytLgpsZuX7gyUBXpQrxVZ6XaWoruRGW5rfY/QMo2fXvrxx8PLJAkonHFlqMxCuIav3S
Kgoa6DP62HbfxmaXJxZ0qF+um1lZEoRLoJbkbMu47oS9OzaNRhka58MU2jiQivoG3Yy/sIBOYB39
fzoPnM53FhSHLIZcEZgA5nqTltNjP0ebppX1/a4NhIPdwWMKjCcuhXMztdaaDnNw1y3Ko7pAv3PJ
/LaWlEdXFh2NxQB2oUQBlLj4/qVztRj9gjstok8qeyr+3D5VBiiwULOABha6v8/HQBQXerQOuu8L
aORBJiUsa/dtiVSJr1+dKlxf4C0AOQuMnZth0CB25mHC1hr1HVPGbV7339Ikl1Sr18IPEC9Yjqaj
Gx+KOEKMCWhq3pIqhv913YgraDLfKNI7oDa2OVRKvT5L9lUMoaJ6OVQt/QWmiM4bwDh6fVZXAgX8
DOxAzChejiIsfiYJBM/dDOwe47ydCkgeW+XXISPvRpQgfc++XTcnsrby2BdYH5xd1G5AACM2WI7o
u4iKsQdZA7r6tkutZb+H1h2hfe6qQdLM44a5wGfNRCm+tYNNAhqZU+tRKB//hQ9BFoVTqqGd5aJB
MW6dFg0A+CVxMntoy/NY5Ppxif4+WU+sCLH9z6ANwwBXEwxdkNMzq0yaDrrMoU7o8JjE+XuuzDHk
FfMh2RWE0qdCMci92pqd30fECQbF/osnLw4+ntSAdQHKL/oyEhWQ3R3Qxzx3ycZw6ufesG8G2GFt
T0wIF3E1oR2qM9CJjZSAR+ZH01WCNobgYCwDLK65Gv78AMcXuoQAIz4/pMniQlpZK5YQuqDx7BU3
st5+LhiCI6wWDgZYmoTDmU8LElUL+C8nf4yfbFUSJ/Pr7zxxCyVhzukGZje0GorPZDfDG3nUwbGk
FTVQYT/SQt002pcyjtEi+wK9guuHbu22hDfj84S+QKDqzmcL0nKJW0UtCx90+30L6p7327+Pbl4L
DgQ1WTShnX9/aEzU//Kehei47QOSPC36UyprAl1ZcuwuHTcMPAhP2p0bwSNutpuRWSEIc6LXrH27
Pob1z3PSClz1iMPEOTLjgSjoiYbCyY/KukuRsr9uYGXN8fv/NcD//iRKrYxOaYsKBuAKdq3eYhRj
4DqvujVuZhAijnocXLe4OiR0s6OJzuHlNP3cYpI7E1PTwkJOdZPGu1Jy3a9clMigWRCP4qce78zz
z/fT2FZd29vQqIKeuD8+V9lfDODUgjBl+ViPpLM6O6yW3zmKNalhSxZFNgbhsh/SGISRXWuHQ7TR
tI3aBp3kbKxbAPoUlO74j80X6WTZjciwKLLqdph090jN0vygy4giV443FuJfE/wnnJhQqkZlHTJv
gFO6Xqlwb2jmP6q323fTqRX+K06sWIWjL+2CgaTq3i52ugwNwbeL4BMhnAiFAA1E50CnCN93Ca2A
Oi3s0Ep+EnoPquw6/Wl+b5fb8WmoZqCagEQFLzeIDQhaBcIdp6J2uBTfO+WPW9+elDj7vrDidTNo
BP7WDiNn9Cd10wFMGZm/aya5bdcn7N9xCMved5AoGkeMY9J2o7mPEsgmb6MPd9hcX/jV7YW7QzPQ
lGlewOahdaIwJHxIqFgfBfrPnGNu+jd2MfILF5P2rxHBVzXRoFemE5FQ7Z33pNT3oAz9eX0cfD4u
N9i/JoTHXMZ0NTUmhYCZyv7ejPk2rkaGPiNZQ9Wa28VtCC5orrgBcbHzgzLTGOpKYA8IFeqxJohl
lKMr4wDfJ3JeIDZGRCk+UJoFirgzG0Gk5u6s8m74bcsoBFZGgHIYp2JHYQwtxsJVq5vd2E+gAwwH
CIr/SlPJhlobADiTNQf/1YEoEC4O0qguFGIt3IQ1gPFZ4yctlAter6/25RhcWMDNB1/CqSyFMRDw
QqmQAtbDbvaZ4bnj3fXvXw6CMzByaUbO/XiBi1igCA95MKSnO3R3AlqwoXq+ixNy8yGHGciBcPpc
RLpijdIBTp+2mqKHbAb+QtkS+7nUDn2+09W36wO6PObnlviEnvj3pCdqTltYUuYvbnNfAqitAUwJ
nd/rdi7joHM7fGJP7NQkU0pauFBTASGMaRyHpvDqPpyNKmjbQ387Sgb9JaiXI8w2sJvF0+K4rRmD
ZU0PbTvGLoBkdvwICUpPX16uj2ttw50YElMslNWFo3JDEVSS5+FHCyDcdQuXDh/wGLAqoaeII3LE
LT2hPxckuY0FxtgmWMwcYj7Z9FH3+TYd8w99mb5dt7cyIuB+kLrlr5RLMTcFZJHjoM1zaE/274LA
1djZzWUQ7mOgXIESKRL4IjmYZlATpGrmHGbWS7I1E8marBxSDYER4Q8fBKmGsNd6CN3qSYzP2+/5
cGiTxyKXrMnqHJ1YEKIWyx7KuYzAnx3luTf0X5gsuFszAC1m7ufxD/iz8+OiJo6dGnoFOl4o3Nc9
8cb4Rh0q3L1ICpyYEILgMnbIjGZMaLAgcuyXYEJ+sJgk2ZaVxA+sQBibID8IHjVxqWPKDH0csJvG
7g4C8ZXhVc2OxLtY8XEcLbaBaAKRFTlWZg/1NUiNAvaFR6MuXDXx2JZ52/dIdeuT73QDWodvvwdg
AYl0lL0BLhPxcZHJOm0wIGhQxR9OUgHnFYz57vpBXMkfQbgLyVsIy/H8p6Ofb4KiMKJiGFGrqetH
ZrFtjhYttSKeWtzFw2NM74uxvKvpzYEsrKLegfQ9Z5YR87lI9DrJrCPJ3uUQgl3GX1NjbtTK/AEi
mpvT4DCFnjBE5KgQIRt+PkA9tUpNHSiSru6+Gv9M2pNyI7Eq3+VnJoSTmuU1emuGBvnWXgnyiT12
XS7ZC2u7DSwA+P24sfHgFmKORim1JldS5DazMQYtWP+kqzL+1pXrE4ElmHFQt0F8I5aikmoyFq5H
HSqTuy3d4lg2jk9KEFI2URBpUMFOu0biRlfHheIB0iJoV7k4urmS4ZlfYXWMPvYsZCh/X9/fK24a
mwmJI048gaeE4OMoccaU1BELafqoNjlkqDNvTG+/asD7gY8jrAWEUXSkkIRw8i5GSq8AnVDWLn4p
eyitTNOZBcGPsm5RslGDBayI832QdbHyf/38/cK5z1z0bSClA9kzYQPXaK/RW0vpw8Rq7mmZml6m
URDHs6cm05+cuCFerpnQIJEletbGhe5D5ELRqQQiUsGJNnPS0mSoBoRQk98lkT/djk3C0PCgAHgW
cQCcwPnxNyLCzIElQ6j0k2d1B6bs5skz3M31fbZ2B3FOX85ijjoxfM25HaoqAEUosGOAAnCgW7Uj
j6qyb/t74ix7rU+CvKp2sbOgQVHSFbwSXhs85YCLFvN4kVFGvWpRYiMfoEvypiy5Xwz3bACyrbgd
HIW5PDEk3BXM6HnCvBjChRhgYKZeVoBA9vpEru0IA1xjaBhV8TIRG8RRHkrtrC6msCzelRxQNslZ
XZsshJzgfELIA5Cr4EgLfZjjOkeJrymdbQ9fqg3kzogdqF9IXBvfWeKh4lc3NBhQirtghQJZsAWy
52oMp+5liadNXv+MFRQvonib1t+vz9qam8MjBPhWvH45juB895lmScyqx+7TE3tPZrANlRn9raiq
JFxYuSJQuvjXjrADlm7UJuhCDGH6D4m7x/aX8aOf6GPz6y92ARJ1Nq5tDbgLIrjtnmZlYdRzH+Zj
ADZGmYrT2nRxPiJUSiCSaoj9DVOelmPVdUM4sCKc0Q8XNe2L7cig7Wt7GagObDMVvgd5m/NVIQAq
6FNJcF7yJPgTa7I28TW3jaQmuLOwmVFgFVedpoU2pdEQqlVIs3/M8R0BvDYcavRjZT/sant9k60d
HWxl1MmR3uQyuufDcRSjrYoCfibqIDiYfG/rX+WCwrEsXbBCGfLJkvk/Q3xeT97x7oTatt5xQ+WT
0WWBWc2HZYn2BqnfGmPw1Lg/mjndluCq8c3idxaTAIss2YMrZXT8DIK8Oh6qvE1euDo6tXaWXsXl
VOnNo9X3j1NaoYqr+q1F0PTfB31ZQhQjP3Rj5XqAje5Tx3j9izmHr0IxBCHMxcO8njS3pQMOnD6Y
XlnsnfHZtr/RSCbF+OkhRG/luByXAOgW8rHCXhpJYc1KBA9iTVCwjqsHyubXehrRAdlOnspIUGZm
kFbvTh9/zAMk4qwSSuhL5beq80tXoepG56fBQUlT42y5xdEutU2nytgE1o4ucD9oFzAhT44XxPne
GKoYJfcUE1KQPW0OObrAnfx2YBmnHuWJA5BeIgUnrDyyuK4F0CYLTfWx0nbaz+uLuuIXkDZC2Qag
MlBni/Eihar6AOa+GaLQnVe/W+x2kDEejHBvuEQB0SQ2n8STA7SAkSyyKvx+mqd+g3yYlLhvxfWY
0BFGwPOZYhGbKko1j2u1meZQKQzfdkqko5979suwXhP1I2IPTvPlL+bsxCB3TidDimvq5k6EN36j
HJRO95zy298YQFIXHg7rLno31DhBrxirc2iZm9YN5r/YuHiFAtWMSBcIJlsYQNFY5ry4ZAzrOfKe
HP2tiSRV05WAAxawc20dIHk8doQp0nuH2o06Qvol+6Ys7rZf+tRzAYzMaZd4oyWTx165EE4NfuYW
TtbENNO8T1ttDG0I9xTzFqTXfp1+Ufvbn/BndgTfNNPc7lpwp4e54z6qzLlvk+E1cdvt9R0gG44Q
3LTapFfVtIxhPCHhpj+R9rUav88yFqe1029BTAb3CpfbFDOHOgEB0tAhAoX2+2Idok5yZax4SPTQ
gA8UdRbUckQwG12mrG6SYQ5NNnqdDggLoB/d9+tztTYILr8D6iPEUapIBU1M9t/jWC0ppE9fKJVU
J9YMIKWHfDTiGzQHCS7YTepWLaZ2CocE4WWX7G7//aefFwLM1jGGjC7dFDZzsNh+Losw187i6feF
s6imwNktE77vmNAD9qJqp2n3db2ZZCVniSFXgCtNLSVahmbd0OiCtoCG3rPL/MJCBlTyylw3hN4b
F4/byxJB5fSW4iR0CgkYoF0z9WOo+OX2iwoW+3mQbK+1PQzNFbycQHR1yag7UQX/ezpj9Zfvdf7F
UQ+1KXEqfAWEgAfvi/+ZECcOXQvd7DrjFC5dugPV2dyjMdBv6UNRHwhJvUm2Jdbcy6lBwYu1lal1
+QKDZPxZFg9TeqDN90KTXALrM8e1cVBDvGQEVphtAiurTqHi4lJG+5KZgEsbLSd/cX5w2fy/GeH8
oMYdFcACY9vRYLEQIqXD3XULq+uDPg/ko9Abjibu89sMig3a3MZwAE2rTg+AIzSPSPMWfqS31YM9
2xqybOq4tzvm7pOcWfvr5tfmEcE/UpNAZ19SiFosR35/Rlsyjb5o6r0xB6Osr1Jmgm+Yk+uzo+jA
BUBXDTX6neVxoLlfXLRKXB/Hmh/9RDMC0Khf4szJ3FSk7HQUEezvXTCoklB2rX4AZC9aXfksXTIf
OtHEonoZ0FsNhJ7VeJDcqIYDK34xK/Mo+WmCJtdObwdXuWh/RLEH3SwgXRbzhtRIIKaiL2rYg2HO
x21UPM3EHI9LrcgI3UX2fp7d562WEK4EjQAoYfgyni6TAsixOqMM44xs23UQJXhGun+L1LJvtUGv
LX4Bx2tMndciuaxA4kO9J1CSmDZVGXmm9lFPh776pQ7oHsrvmkamkKGtnRQ0wfDyAKLxi9SjU7us
ag20Ki3mLuptn0ba0RiIj2czSGMPZrpDrysiUzAA/rTMu7x5xuH1zRlhgfE8jncISIK6kKWsdX5A
RQcLsnVkJwygGXCRC/NmV1EORUeVv+LN8uCmjtere1WZnkv6oVTZMxk2jUW90j7MzWNKP5akBLR3
9Oql3UWGez8Mtae0MWSvj9OQPTud5sfdJPGX68uL6eMwCLSuiqmzLq8gUKtheZvsq+skHlue1P5l
aZot1ID8GlJAZbRpzbuo+2VWh9K4r6swmRM8xqtA19pNWxDfsqHzQiMPWfpnkj1fP8ErboK3PPC8
PBdP/ewFPtl/UetMc1Si92HsOvbCQOd94DIfG1IxGaKBe21hyZDvQNsPD02BpReWLItHxWo7LFmt
dPUh76B3OGcju7fY2PnOUnevTj7UL63iKhJvv2r5k0ITyUtEF3yPnwzS0nNLy1BjCScHTGFEDTT2
1LGnqo23E8gulvZWt4g8ObJ/ADsBp29fFCArLc/MOiv7MHUedPbwz/Ulu7jq8XWITPB9j4oQjtb5
aNiimJOaa6inUMv1qyFPPOBzBx8KuOkefKGxpOPjYosI9sSbZGqUbnKnPpxARzkXie5VKhAJyM5J
pu0iCOSGeKUI2SiueCBcyhyomffTPIRaMxIfnOvOA7ofDM9R0jd9TNgO8y3DKa1OJuexQ0sLKjgX
vt4thtIgZh9q86EzIcCXPSz0rbv5wcGHdmJGiGgQUfSjPsOMUVmBauZeMn+/vitWVglFPJwunpbB
5hD2eEeMota0pQ3tJfk6LE3xUtWL5htupH27bmllytCSBRVfdEZy7Itwjp2SAOuYVrAUkZ/gmzoq
pXsXTcVmLAYZ5+PKqEwA/4G2Q7gCELowqipdNDturAb9eM90eC6KO9V+vT4ciQkxz4B+UjsrKUxo
yn0HybRGe5pk/b6rNnQw+BAcXJ7/OT+yJeqbSdpEddil9oRcSTluaq0onsposSWHaGV14BJsh4v0
orFY3Ad63DC3p3WLYu5mce6sZd+N+7n4uD5pK0cVYAF0L3NoOAJZYQ+UUY0EHcna0B1Lq/Ror837
QYHshIZUygPtk2JPhiWVADsuk+afdxSnlEUlGXlSwUNErBxSI8bgivEebRt19FDbR1vDeT2aqLf0
3/L0GDV3pSM5XKZ4dXG7IN9GOQTPgIusxzIUE1N02oakz/M7qOguvmM7spD9MtwFzwWOMOrJvBMR
Uc35NmlsqNJPZKFhPPSvhaa/j7rmj0YcRKAVB9wlD5KhDrTGYr4L5dDrS3q5R3WAtcAJjKSRheed
cNS0CDSUszqVYZyNQa7G4PhQvdvZktCNfGJFPG2mUdImVpcydCv1bUIeLFqczfWB8B96FmcIJoTD
llgEXH6TVoak/IfRlwGVavC97MzhcYh/1Elo34zQEQwKqb2kNnQFD4YyTAzf1WxPuVXFCHcTZg3H
DdsCLbcQhT/fGItbN53TwwL9p30oJKfqcnOff1z4+VnvVE7O8PFcf2BaMEYv19fj0iOdf184tCDI
n6H8gPVQnPvmlZF9me3Nen/dyOruJUggQbobf2rCBRsTV4mtzijDzL6P2wNLHoglKe6vzBPPq6L3
git8WQ4f50kU2VVulZMsKUMVzI3emEm27frnUc8F1AdYHxEx3WbUJIaSl+EM9U7d9pZElla5dNrw
K5xV878W+C84GUCpjyMQf2UZFjrZzgVcS5ns68zeaSQ6MFZK1n1tQAD9ohgF+DcCYsGbJelAaIfy
U9hTx5uMHKra/vVFv6zlwkkijcvfpaAuu4gY1Yg6UzbPGFEePcxu+i1eykNkDeC3Vh+UXvF7UuxM
bbhPNGWjLbM/N/QxJb3kEcU3l+Bxzn6GMLGQPO5cmqtluFhj7qfpfARqdNPRfmeDSQ+Q+z9pu0iu
pEsW5s+xo9UTMQWoRC6oBEDq6yjdWIbWaIezW+yTLj1AKGDbgpOVLeUGgiiPc8I8za0Do1v8fM5Q
Q86OCZhn1TbfNOhX9q4vyMop1CAQCQ1HC8D1iztkGNyOLLpahBprAawIQcQfFLWsALni4GHFRS3N
0jhvurCxeptCzsu2C0CSDsyBAsMxyV6Sivh1m3v99NLmX68Pa9UgXiRgbuJ9yCIUAu03ylKOWRlC
ZdEeOy9h28Z2vTR5bE3b62oVmYT8docGYnuInUNtZqVbRlHoMmY93IHR7Idiw7QYfd6S9MTqcv1r
Q4T+xxSPn55gXAnSaU4CC+mPdJEJaK1Y4RSMQH6iB4AnbM7djrMgC0tKuwrj6n1u3vPyLdffri/Q
iqs5MyEcwHQx7VybrCoc1P0f3d1d/7psAPzvT/xmj8MUqS0GkOgHAqAvJMCUbJD4spVb8mwIwu1C
Rz3TjAZGeu29V8udUebg2GJ+LOPwlRkSTk/Ttu2MO64KrcFLjCAGjDC/Kw3Z9uWrKvjEs/EIF7KZ
EmPJK5ghy+Dn+W+7gFqlBdHRZIv098YuPuwGuUOo1jlTs6tI4ZFyV03QUKZHd1D8AtGvelDLxSPK
oVkgR0e/43HjT6PtuW6+Z/m0cfTGm8FDXN3p5VZP+9dFY9vF3UBOxHP1PyAO8ar8vYCUcqVXSGkF
ja0FMVODDJpdjvVbHb/mVezl2QtTP2YkNnqqA9Hw5iaPqia7fVf2KI4aMhu8hH4pV5aOM+TMy6rm
GAOi001nZZI5X7fA2TV13iwvJhupxaqaWHkd6trsTw56BGVA1JWTgDH8a0EIFWP0ezNqp3VItdcx
2qXzu6Vsrh822SAEbzH0o+06bVGHmvOh64e2Cq5/f2X7nw2B2z85zGPfqrWa4/uT+lhMwMzesWUb
95LTzHe3sPvPrAguQyXWMJs6lsI2yAMSW14c7RALeaTeKsq0cYeP66NatQd2ROj4IVNyoV6v5Wqh
qLpOgeAv/TouPJuGKtnWUxToykN8c4e+BUg1bie09oDSBuix80m0kDEx+ymi4bwYD2b3vShvLqFz
C6j9g7QTatOABJ5bYLqBZ2hc13jUHzLb62WQtNVtdvJ9YQQ9U3t0wVKcRuubWXzQXBL8rm4zTlnJ
OVrwnhbcuVEMy9y0OjYABHbo8JLqX4sGxQYZuF5mR/Dm5oQAOI002IGHS+1h1wwPkfO0yFSvVjcY
AYkFlhuhnYhAV7IuBwEOqcOceKj+dMu+0rw6e1eov8jaeFe9zIkt4YhqZWq4McXcRczZ1uUSDGN+
N3bO7cEqZ5v835CEM1otdemkOoakRDuntry5CvpMRmkvrA9qZhagxsD7Ac2Cjl4R+FVlrInH3jWP
ljGyoDca40k3U7aDjG91SOahuZEu5z8GQS6DgeGauSAHRpO1sjQoSB31IiCqjt76Gz30pwUu2c2p
h/DQFusPueZoMUhozWOdGM8aQzlLqSTuU2x4+I8NhPewgBAYSMbz4z9CoCpqess4JrW1gBjCnH/R
srJ2YOoZfG3srQcrnyArkzQ6iMMBgLYiuLrYsRrJLxELjfglDpTkQO6N2hjKOSLPFKqMzCjctgtT
lOipXqGIWHlNlG2S+b2NHpZ4p0XfRvIjqjNAh/eTg67q7Iszvi194ml26RcAfkzmP3Mx35UghKqb
R3OUpO74IT+5bfhs6RzJ5EJ1ABpPYq9wkpt2UceWdmQUQr+J17pDQONN5wametv1/F9THJdlwzPD
8PnCdK2Jp6RhogZMwFj5rMnAsZ+JGmEsAESj6RlH0wU0SzCAqhlN6qrVjq2al/dqZjZbaxjH54j0
2gZAYoN5Q1emrQe5VxW57YncZ8zRth2Ndc9UmHWwFrfftoimn+aStRtqJfFrTOx0WzcI5W9zIuL2
EIE+nUPHngx9F9bdplYCau/7XDLlfMTnM3K2A0UCoaQwyhqV6w6sBu80xXsw8zoZKl5mQzhvNmvN
pDUwDOg/6vRHafTeKEP4C1fIf6cKJOmIglE8sPjfn0ReCmPZODRZB9ryZHpipaocM6TzvcGdoGu5
UCOYR+WNlUW7vx4cXQ4OOQLepI3Gw8+G5HPDUcc6o40M42ha26W+R7wnlcQRwgl+EPj7FiV+FAk4
Fcy5iSVFobZADe6YjTuaBEz2hhYrH9wAegU4+JbXsRF1nRuA/idra80ej9Ca6KDYGzVvkCNMCs+l
df5i5In+utTkF2MR3Y7lrO3AUdE/ZaQErw51IxmLxJqDRgsVWivBRINBi7gVtbeVqWuU6ZiZ+RDU
g1psKmd0WsBUZueuZdD6hjBrEjiJO3xBU5HiTX1nIQy2+xtrhHxqzn6KEGpZ0GPWGzWfj0t7p7jb
2DgYspLCyvLCtyKWA/MH0LVi31jGuoRNLUyw6slgqaeMH9e36EqYcGpADHfzJYs1tYIB6wtIFXtz
jwqTO0nOgWQUthDz6tagTHMOI4rrZS2IYG/2hfwG+t8s2YITIQxLrOfVfHTUH2UakmRXyQSUhEzc
51pzC+CE4ydBzCUlUQ+y4Untj23BJhOCTWU5eYDqVb8b4sa/SJfGkP90F3+2qb54iLRkUtqXzgSP
Eg5OhgIeigBimcxA+0OS9sZwnCd98N04PmqtjSpWRG+ezTNDYqWMLcti5ZE+HBUt0OqAFduZSIKb
y7gBESDqAUgVYEAX9UbLLGc8IEAQOzEPieuqRIfstjefB1nuY8VdnFsSfH89LT1djLQ/uvpXbdlY
yUM3v+nV1kIeJu+ChuzS/r5Au831Y3W548/NCl4T/E8DhM9hNjOs5a5MiHWPErIMTLpiBQq9YMgD
Kp6XuviWObnYVC1JzVFrhiPkTb0ley9lz+1L7wCekRMDgocr43Ze2qIbjixXGj+vldFPIR7wppT5
BE4FQ6Z6eHnKEN5reHvjoIFnWZQ4dhzo1OV5jwG9RW9a6UONNgfgzzeqXXsjoTxONEd3AMrHu9vB
diJMXjpDfGaxc/1I8dBvdolMz2pl7lDzQv0JjwlcoWJZrZ7yktpmrR+n7pBlW9f2tW7LPq7vsxWn
gK5sFGbBBobuMfF+UKgWLxXuySNT9032UOqBlItVYkK8IbpYRTGNAHyZF3hn+CmgFqbktMhMCPcD
68q+ckuO75wf8h9jdtfKekpXLKAzTQcu3sQfF1yuENxTqNFUyzFXOzOoivyu0gFvJZaMFXPVENRQ
QHPFmczEElGuF4qb5Ww5Om19t+j6wxiXqZcxIgs+Vlwop3VGjgr4C5wa4/zsD1YXg6G0w4jSeeMs
b50a+XpaPZpJLU+/ci95/hLAo4vLgUH+AQHtxTsvSrqJGi4NSZZ5sfGPFT3P/Tcy3KU08u3mxgQJ
juaZObE8NA7pQssG5oblBynuKNReQfB+68k5tyHsuYVVc2HpCg0r5bGo9ub0JblRMe9iGPr5Es3Q
Q6ySBMlKxbrjWfFulpz+S/9/PgZhD2REa3pdS+qQjdkONNgRRCquz9KlE4MH48kHDv4A9kl8Xugj
ycwSjz97nlSPodcujo3Ji2t7G5korFy3tjKeM2vCZW320dyNbZOGKZk2tpM9JZa0xXNlK6PPB0kq
/iIDVla4mcdhhDRBaichKwPqAH38bGX+oHpN98zit+vjuXQGgF4iaudEkOgVFjGeA2/GbxI7BXBD
9Wxy39axZ8tc29qkcRcAkihQdCASON9l5pgMndmOaQjx4y+WTMhjdQgnXxf2sIrmni7T8HXQ9zwz
hz1pVHmK1OhGkjt+VgAdBcYFnQgmMG9C2r1KWUfnSUtDLdnN2UNc3GVV5uXKQ8uC1pYAi9f2wKkx
YcqSZjQGu1PxUjC/T9ZRXRRPL1I/j8EDa/2JukQS7q5P4r+DEyYRTb5o/SIYXD6SIIpiL0N6LpXB
pdc3AqJqFLsBdBd3WwlexRghT4oe8jZ/q7OmvbeVQZPs6TUrgAWgeQTIDzxL+VhPYs60HvTEtKI0
tOYvw+y79rfrZ0b2fSHkXIyoL6s0zcJSV5/18ntf6F+vW1hbjdMRCD5NpcZs2BpGEJd3arav1V1K
JYity8sZ/BtcmRNBB3yNWLSwx7SZyxEL3vavffXAqe5KU/cI5FbM7kb+ms+jc2qMz+jJijiWghd8
it2skilg1PHZr+sTtnZcTg0ISw6KPXuKUz0NI+XLbAVxNqMQXnllDZmpJPVSRYIOWdsCoCgAZhmB
FMibBHt6xLQK788kjO7ZdymdpuzrwgbT1Z6meTEmoaGY3lPdyILZtbU//fXC9uqXkk2ai1+fDoiV
hg2ymrn6c4yPt2c9UOA5mSa+bCfrvphViSYpGDpOyi9nqxQ/ry+7bKKEmzJTKjvNTHwfzIPN6JPN
9c+vHUOk8KCsAI2gywDWppXFDKdI0KlqB+h8C6oO2ENDpmG6thx4xCLPgC4LhDLCZppYHDvxmCRh
5uxc915TXwxt2im64c/Z7+sjWjknqBugpQk7F7SNYmhBM2gkRwaLwwpFvSSatqzX79W5e9NqCN8b
6h2oFTNJyLQyi5BEAwUgEqK8YiUMT4sqtWlcNw6VOFA+nG5nyYqiK9uAq46ggoiiJYIM4bLMS6cH
Q18LaJ0Vv5Vg4lEXSRVpxQIQ9bzRDwg3gESFE2kYyqSkJo3DKL2P791Z4owvpwhx0SfBD/YayJOF
A6nPqaMQUxnCWiOeEs+N7zjja6zLWN/4zzx/JMEO4VAb3j7sii8ysyzJpNtgQKC5YzyVczUGyGM3
XjRTe9fqo6zH7zMRd2mQM/lonC9JJLm0FnVU2zkew9R2vMigXqJtnP5Xah/6+tjG80bpF7/Xttd3
+eVq4QGoYquhWoaKnwjBKAZcoKY1jWi9XSDrVh2TpNxcN7GSteM2IFSFlwfAtWIviaMzO2XpPIZF
NXqxAoZG6mv1nlLKO878oaJeGjvejA5cs1Qk0dpnzUScVzx2OR+YDUV1EXUJKaW+QdtMHzo9eZxT
cNy1TqCRCqzB2T1JBuqBvchrDGPDKnX24hZpS1IqGxMauHZd/6lTE/93NUBTrMTDrG1ldIuh0YqX
KvEWP3f5SsdKulhNH8aqofillVkPSeI4Xhe1rmQW1nYzLz0jQ4Z3P8LJc1OZYxQdaHg6CJMGNAFz
yLItgNGXyRut7SZ4LlBB8Yr7BUFT4gxFqmR6F5ZkvqOF9qIphSTaX5s0on+W09EQC6zS+UgSe2xV
8n+kXdeO5Diy/SIB8uZVSlc2s9pMmxeierpHIkV5R/Hr72HduzuZTCGFqovd2V2gFookGYwIhjkn
w1Ck4W0xchWPXR7zakVll9ZxLkSzkuBabpHD4v0p4o+j/bTWpHmdGFVlRJxDgEwloHP1gzd7C8Vp
G9hhXhgP2R9MQ8aSvlZusG/MF4uf2jBd8SyLKzoTqYUXhQyiuTYtBf1oAQ/M+lI4a0zZayK0CANN
xgRgb1iVKZ8s7758J+kRIuOLXfO1k6/J4BKf4ftp+adw/q7XeAEXfz+yrriNmNnHXNilZvW4pJ1r
5sC8CaeEYVSqXJuCX5SA80Z6F/EwIAEuJXBueo0/B8OJtS9RQqr30Sq9bRDQ/jHiqHra0SN9+Xmr
awM3a5wBeT16KFyMXbUYgs3Gx4KTr5nDXnPL2azYdrXpunVVw14K/ALzdLphoanrZ10RQWa+j8R3
EKhhhCPOUzeeaLql/Y+8aQ9uu78tdmkjFcYnYBcxs4FczOVKJz/ILJOZAILjx+xVzC//v88r8Wex
eDZjznuIJO4n+oX717xbGZVasmGIjVwgfCLfezXO3ys4TkfiMtrtXxTDroMn4lV+lMWA4lyKlqdA
T+FgzRY2iYQzf+WG694VJPW+NE1rPFfSKhMfVJgxOvV/0KjLjrYzF+8DSHrTSAUrCheHKPqKXc8t
wd7XS4BL5u4Y851nrPX5LO/kfwXofTPhGFRByjG0WfkbZm/scP8hXTtbg943YwQpNYXArXJ7urU7
Y1P/eb+2nQvQzgnJPtArNlhDH/zyfhHnI5/HwB+8JfI7V7jJLaO9IT2Mw6cHy4bnD9fyvEuxhYpe
HCsAijWQCi5vS+Dl1DKiGZcx+5HO6bYI871v3zntCrjT0qUPQTeCduE3vA7Nv/gTmP2aAdbTJM/0
3qw/YD3PPq/zzzqgiftf62mGxf0w8X1nR0c/t7dmPT+nHqaDAFL3gZN30J6GYXuFV6p5tIiX6FAr
YTyjA+0KBGVrXl9tvWadgTwDfk3gPGDsT39PgmuYAPojQrttYGLk4YW1d0PT3JkDYEDKj/SwmW+l
MryXsBxND7paTsZIuuYUVS4wxMa9aYvHsl7LyCzZNWTh/20A0/TAriPD83vanYKCJY2LIdDnqOy3
Gbdj5p4C8IfWJ5l9f/dRYUAQQRsQhN5QTi6VPONNW1oehLolGiMfrPr37e8vXCKgLQSKIy3Ei8DT
XM40wuXYA5qVGe8S2vzsHD8Wxm6k/085yqCeubY+tcIptZz65Lo7048L/5FGAMZayfktmGWM1oGp
RfWbITrQ4ufa8UjRNFN9aoekr++43JI1pLLr9EyIDAOaTgBOioFdvbXXsF2n7QhUmwPizbM+hdUR
OMyi/Sur7uhaz+GC6bkQpsUbhJnclCGEuXNcW0lurxiCpXt6vhjt9N2Z5ikd8H2rfomKH3NzSLvf
nZ2hgLHyfFrSM3QvAKoSD0EVJl6eP+iAaptEZndysteAdkmJehnzNk779219Xtox+HwVsqO7+0qf
7VoIQAJ13Yn0RhwP+Tsh2FVkgcIIFAwgzyj+6YBDGMx1ZRWx+TR+t60HWt29++cjC4eGbfUWuGYc
yaF4U+lXYEt4zPyfgfvtA59/S4mjzfqabZP2iGtrFolTSr81lAHP6SMC4CYxMYI+iSuEC4FMTGhJ
oPeOQKMzjK3oVs2wMrOabwEnAgDDAUWL0RpHM8OhxX1RdMCKrYbI2lG3/dyQ7puTNc9iDJKAAtdz
aB/JbMQoOD6YZfh7RmIrFHgZVPLAwKlic/+eFu3v2vUBDb7G+rqggee/z9Wca5aaljFmznhykUsz
6zpeawlaEoCqs3KssHHI2V1eJbcPfCHqeTwFRhDn6Fnt85VTXDALqG6/xc9oa7pKp7CmKqahNUYM
PwKDZ/aaz+FQHJqmj4MsRy9fJza39XLBOkAgwH+tSA1E6zFQZ9slj0Y6nUgLOqJukL+msAkSitFO
0U3/3Ba2tH9vuVUAAIFE4Q0y7swVpXad5SCdBa8G6Kcfo2rF0i34IKxDsTMAGw+IyUr82ecd4tXA
HA0BbF9vS7abjI27lvFY2i41I4nkogKv0d2c49R9WIBz5jTP1jHIipeBTYkASYOo1pKoi6KAe4bW
cNO+HpxinRFiJr4YT8xl3xtJMWPEv4QiPPTD2szt4rnAb6MHDTRrV1huKdKSZDYBMdzVPN7W+I/b
574UwCnkHaSDVdM3sgaXJxO5MABkmKZTXgEqyxymJ2E2T5aTHprMlneYyNiNVv7sMWc/8+L9b3uQ
YUG3EcuZyEZribC84hOqvQp52H7xvU9sxZMvaR3qAKjkIQJ2AP5+uTYeMLMtpnk6ge44rrJX0z2S
d7LGvfk+xbEEuwM3iFaNSxlj25Uz3vDAgO79zS8D6ezbB7Ska+ff1x6ktUTuKgI3PNIT7E72BWAz
89cpH79EqBXfFrWkaxjnt94g2tXQ0eVSqnrgqZRsOnnG65gf7LX5z8XjQCJaVYwwuKE7KYw0CjPs
ItzQ4dFuHxx6HLoPKJTKdf+fCN3PGFnbRnMOEWXEAGQLqP8VlVo6DkXPARxuvECgU9oezYZliN6f
Tx7ZhcXzbANY7GAebh/E0kZhIhM1EnSDOOjbuhSS5j646fphPg32i928AG64XWs+WjprWHlLATjg
9r+ZhTODbLVzU4HPcz4Bh89IBvH59gqWykx4PsEe/++onZ7+FEAXHSVvADEaNMX3CS2oG+4GYNij
jRObvSy3yHvP973M/c00lvWmKNvmpRWRtXJ/FhYKFFY0cEWKsg6sJ5d7WdbOjKFkWwK+BDm2qI+L
dnt7rQux14UEzYiJoZtAWggJTbvr2iQ1PhPrMUeIM8RF/jiZKwtamKZDp+3ZijQVzAz0wxHmAd4z
7ZJ+/mYWzi7wnsOcxF62I1mWVPOntJ93oL5IGmdLsw7Q2yQ2vX06in3JT5W51nGwcC3wikH8HKJY
ipEpbZcDcFi71KzhEe3qsQiqQ+9/b0iJvkz+1+3dXjpPROkKihPD78CtvzxP6JXpFS4obPp2TLxi
69JhxQwu3L43FiFg7YON6arDKIuAupgGiFVSIwRyxBM3ns22WjnFhWUAf06hOuBFA2AobRmT0yFY
6lDfEOyVx9X4/d27dPF5TSeZKAMWcDqiryhNun3F11zr0u9HsOWhwIGQ+6r3oxWj8GgV9aduTtjO
eicRkvKqgEf79/NK387MU8BmhzY1Pp8C7Mg8gqB55ZDXfr+2/7wGa1jNCeBcZRjPPyRbK5AtaBEK
3QrJOETPoKUfsOkiRTWJDODtWSLCmJUPvVhJ6C+KAPoXsvmATMLL9XKTZuFU05zj0dfWdF/CrgJB
uvpAxhrVesSHYPv10XevvdxmUFJRj6agUfGSLC7XpsKXzuH881r4lPYun2VkTCcr3VRl8pFrhtqx
DQIVFPUxkHK5RXwMBnOycwSYPUAW8c9KvLF0BEi0g4teYTxeTTYHWSXRKOaJUzkm4KPsikS+f/gf
FRtk1QIbAwmq6Hq5hDETJA8mifSEZ8XbCEH6u02Fj4czmNOUKUKfjfb9MHWH0e/FyRbJYMQsW9FS
ZWq01ASG3lBvAlU0kAUCpQFnVxlPQp8JjhMm6ZN0+rh22sShT2H1wDBUlYuVct6CJ7oQp20X8sWg
JCVkwsVOfpmvHdDB/Y/sGIDQ4ISRYb8apeJjO5oAZp5OPd/JYp99vX0gC/EEJtxw2xRQCt5Fms72
Y4nB17LBgQvLeEDiMDjkWdj9sWXtJgBvMLLYmIv0IZWVv5V5k600dV1fSaTZ8J5RMC0KJF47sDwy
HCJUrmaif0wrFsDov73ANQHaERVD33vEsJEMepnth0zcfeDzoCRT2Xs4J71GWFoWos8cz5hgQmXF
/WZ7Kxqtft+lRmODzgTYlxo9AB53IiESM267E+O2ZUdh7z+yBh8RuuoPNPWmlIlmTdi3IQiMmufU
OHqb259fWgHS9HgnAbsdfXWaUTdcr5+KsRoBwUwfxYjRdoTrFHkz8e68D3IKSpXB/QW6Uf113LZo
UAVA/HAqzGobFHRv4h8xryVkFjQK6IQeThwgJop+7/JEormjpZsBPr0/+gDIss215NKaAC1c6JkN
rmnuQADI7qaQAGVtRaneHnWaViFOQIIbgQ9ogfWAYUz7rB0iiGBVtp29l9r7wrt/vOl7MR9Md4jT
vonnPk/qjsfD3G5m0m75+9tuELGgW8VCtlZ1Q2jOAAmo0pjDOjwazRSHYZP43kpld0H18KL1FPKi
sm960GIHQyeGoQ+Odu3EztBuy8r+5IEa4baGLxwY0lrofUbcgrlEfSHmNERuzZvgWHheYhVNwkX/
fjOGp7MDRnIMPSHNpIUuLgnBPxyx8Fj4dVwVTsLNlcrd0iKQmIMZw4ATIKc0CQ6NJtOwaKRmudVY
yPh+S4/Q/d/va4YsMCriRSOLju6c9HzTfXv/GZx/XlMmagbjNPf4/FQnoigTGq5VuRc3KAC2tWLr
ViBpl/e+Sfup5sCGObZFkRQF+vfWZkHXJGi+qm3nampsSMjKF/kXntm3t+g6OIKPBZ8j8JBQPsMz
QVuAXXdlSDJ8vmVPswv+4oZGI+AR/b9pOBxa0GZY7kfWdC5U2zX0GGPuuM2jo2hYAoy5pFybDFi6
5OcStF3rc7udIw8SJN+lLKHdHX1/2IoajBozBHg2+mj1uyEylncdSvjH2TFjz0Tj8LsTDTgXGGNA
xlke/L3uU5wK0dFAguOUVOJLn36+ffLXcerl5zWPUnuT9OwRny+BPcLEIfOAZXSXr837LugvhuMw
8q/QNQDtp11xmjoOn9yCHMGratNnr3y9vYy172sKXMkSfazI7h0lcNKbnfP+9yFeNOgwRqoHiZ2r
7jxQk8ETyZYcA/GJxQV79/vt8vPa9rAUWYxyxOeB0DIMcSg3zvuj0YsFaBvER4+7coAEzEYMW/7+
kQEsAGEDcg1QVsyLXRqQEZkyVgY9gZ8z4zs3N1ec3IKaKmhAxCT4L0AVaS4opIZJStEasH9lG5ep
tymq8tT1Tozq0EqwuCgLPQTKm6IWqT/WLZ9yIJFNCHejX93ww3M+j/YPY60dZklj4bT/I0VPaNhg
epi6AlJkWGz8MUI5+gNHDn+ESwfbjoeCZl8F5iaoM0zkuPGLIQn7NSDS5RX8+33Nus515plZOBIg
oGRx+uDIDzgIV0GdYjAJDXHoWLhUKowTGfmIKYljabyG2Svd3LYZC97h/PM6mbrbuR2ZcphuSzxw
71fq/bKNlWh6aYsUdSI6IYFVj96LyxV0vK87Z6zJkWcVaLnMpxTotrdXoQy0Fq+jcgnMBnSQY6t8
9RPO8ho2Dxq7zKLo2OSYCpJBmhS+tfWqaB/Y6Q7ogu+EBUVOVGHnofQE/4yqqZ4XEN7gpaOFNVmG
m3RgnA2Bv++UpyZbCTsXV/avIL02JAvBh1FAkEE/2dNLVnUbpwez2hQdDbJm4JcuvWICfEP0wASZ
pmu2b1Sza0GZnX7rb8cDlw9z8Pv2US1pg+KERBecMiv6c7ch6QDAOARxkjNkbMAXl+5vS1jYMgzW
IxxRadLrcYWBOMw0eOUfnfAraw4NENqy7DszaOxVK6IWFgNRINNSkHQB8Osv9a4a8jBty9E/Dk+h
/dlbI1JdOA9UT7FVaEvzr3nOuiY0UtayAOCm1oYWfxdldR9O4ASqVzzLmxppF8hX5kUhmr7Nol0u
xA56h4f15B/FWM1xKdlDnpX3g+9vslz8EtNk3mFfv9retJn8cnv7wJaWiaFO5PAAiHIN/5+WfAa4
eBYcR1HeZ+4he46qXVpE77dD4GxC+lmFX9f5YfRIu+1QQcxg7dPtMKzowuIenn9fUwZvEsiwEJxW
C6jgXOy97m4yT+Z8XzV1nBZ1PA4HsoZcsmC/LxalLsOZ5ZOdXzHSYlHG0Y/+QhvZ9Nftw1m4TRcC
tKAG+TBhjA4EiGFOzBxtq0hOZTWN0d6I//3ltrSFCwUaHrTNKS4yDOJqIQ7zW5JZPi6UQY++8bOh
a/nOpeUAO8JFocABeoSe8ihLEVaYpzQAlObHNfnqpVPseWJn8XKX583u9nKWTudcmqYSOSNhj0el
cUxtawCVN8bL0/wB8LEr27YkBxEhWkqB9qVoyS61oCgzYnLiGce6lXdD3T1SDJrnfK26vrR56C7F
eB58LGZ0tFRlEzmTTFssx6Y8JpgbPSINAoJsDICsGKQFPUC3N1JcCBjwHtc7oQx/ynnnGoCvcRtk
25I8+vHukwEiGiBrMJCNXmlX7ejZvRkiHtDKLaJjyjdeFJfz1pr3t0UsreFchHb4QdnYHq1LZHRe
Mh/Iyiu6tfB5ANaoCXzUia5xUEzZGO5QheERyH93bVVviyJbyQ8qf695BZTrUOhCaKV4y7T3kkTo
KcYMD5rINZLI/Vr7L5W/cyKMf/0k3XO3OpaxtKZzgervZ6dCKyki14HA/nuX8gQ+YEWvFi4KiI5h
mlDTBsC+fv1TPPRrsy8BkwCIEuMQ5bHhrCQTltaAIiFolVFnQ5+bFkSNE5vKyXEw5n8vA/R9HG5r
1cIdBAIe4lxEHJhO1yf88OorZNpb6Um0pZMMfRg3mTjU42/DqdXAnPxyW97SclQWXw0XAbhANy2N
JTqBlqEM3K4P4Mm17z7weYAhqEkfWEodMxVFYSrcoQVrXPBH9CyOVn7+0oHju//9vn2pUTMpinQk
YKXL63FO/LneUDJuzd7tktsLWROk3ZWqBH5EU2AhKAz2PCl40o0rIhZAijE+pEiZ0VarWKk01bKl
H9KgA8hHJdJdF9SPRQ7yIuFsitB+5GXAY5TDNhhFauISxYvMipCJnTHEf3upb5lQ3S6c/Q79UcLS
dHDkSNKTGxjdsXNyr9qCpO8FfOjAKuZevkXRoX5wBYLwsPe+89TvHyTQa+O6ne3fJqgzb/+iJUN1
/oM0/9fkqcyDChsD57Uzmyzu+RdgJ6fpyVZgV2j1n+TKw0wn7lZPQHSyomRuKW7bK8y4CtFkGfi4
GBFOHugXP9FeFAdW81lg2D9267HbB1NVJ1bYpLshj+rYrmiQyGEY46YtxMbs6mZD04Fu8KB1N4xR
/oDCUruL3LUhresTA4IzQPSAoaK6UzCFdnkNWhKljtHO5Ej6ukVfhGW9kCz441ZGue/mNtrRlrcx
sdJqYwbtP6NR/sDAWnqQwewdQdguvt4+MOX7rjQIz3XVZwy6Gz3X3jOGqXsg/Z5AMPfi8ekTl/SY
evkmiuqVTNbixTwTpQzcmU+xxtTPjZ5lpyZwEH69ZujQI/nK1VyykqpogB4BtOegifFSSDBLM506
SY5daSceP1Tlmudak6BFEwYRHgFXAzmOw2mctyz86/aJrH1f+Z2zberbnGXcx/fNPwXbeOOK21r7
vPaMmE0f4KctPl8S5O8Tt1553C0p1PkBaArud8w0i9Aix8l/6Pi8712S5OyFu2swG0v+FyP9yO6i
iRVFD7XQs30qCasLOyTk6JEnI7qbLLYJBytucqATr8FhLMqCRmHQBXlfdJpeyqKOMJEQdw0sKnuK
MgwO1S91PwOT3trawUoBcnEHFSih6hsF1LK2g3XDzQi22zgC4GkLdvVt7ZJvWWX8ntJmf1vXFkXh
eQfoY8ATX2UE6dgMJXVNJMo7mjjpo93NWzt95HStX2tNkPr72WFNHkAwHQlBNr+n4Bbh/V3l9QAv
X3EGSzYmQgssmunRgXn1bK1B1uRGI7LM0sju6oI9pbN36OZ05YgWOrnRCHsmR1OIacCbiUSDqsBE
X7Kcvk4U41WDHW2dQj4Z1E6qoNtVnbPrTXPfO8X32we3pJA4NzCEweOhVq352dQzeInSBx4E+RiX
9RQbNVj0jK8cucLy821Zb6ln3UecC9MWW/kCdHGzT45p6Q877ropYovgd83C4d4hI903de8nTkPN
xHAszLGVAIM6RK0yX9Co2B77Kp7Qc7MNZrv6TbPgm2EVDyHxESLI7pH4dhFHM7cfPQsVdzBYsF3P
DS8eTeBWVpg4SgwELrEn+2hTIKABHH6ZfvLznNzVXRs9FDM4MaMC2E2g5IiSMu/IoTXJgCjMJc9Z
yQBlMlvRQ5QWr3Uu2geJbqsNcB/YfhJuCMLQfLprSrd6nv2x25KytxOwv5OnNuf/iIHuBjoMRexN
RZuYzB+fjb6rkzafwYlpo0g2l11/Zw+omqDX3J1FXPAHJqMxyaLZSSqCMmbqs3RbuWlxyEf6fTb6
bAMGdfxgX/5C7NbGBZ2NIwGu4k5KN4rHbsr2riwwy+uI6R+PhtPm9rFeOQL0aJgwoKgqIdy/QkCt
7cxLo6LIQTEeO95L6Z7e/33MnYE5AK96uGPNEwM4KitlHuUnF1RdR5mvNAlcWRT8fJW79gMMAiIs
061klzWRSG0gEXmvbpVMu8je+eTL7TVc33MlRQ2DYNgMo2Y6qDrPJ2I3M6So9Ef7WbCNzx54ipBx
YxhWPPUynkG+C4ji24KXDgdAYHiG4QWrmh4v7SUaXy3wPknIxfX4MrV37/88Os/QSKfeMVfts4SX
IHdqJ35ieL6yHaW/3v19WEdMluDg8Vv1/NScer0MHQoEz+GT+6NpVtIhC7tz8Xltd/J8LicW4fPA
Hmcu3YBebHN7AVd+BLXQswXo9hUUXL01caS9fOLed635WUxAIvfaaiVcXZQDLgA0YiOVF+o9ejam
KrrSBYeI2bWbLvzTj490rfK6JkP5kjPfW7AxKCWvANgswFU8gtiL1kk+rnjexTNBix4WAsR7UwcH
rFufTpbF6KlpJDzRF7NaCVyvLjx0NYIdAewVsmxX4FcNuE8YM0LE3WPsypddMto/333oqv0TmI14
OVz3HTkEbmToYYZD4zSNP4GsVwwrvnRhly5EqL+fnYURogmos6Rx5DypZFyvkSmvfV8zuu6M4jr1
8H0g5z5U77foCLNV/Rutd9cmt2dgHXMiYhxNmg2x5MGTEbYrG6SzfeNoUTHEJKSPii7ydvpomiSd
jTo17JIrwHjTBFm5Q1WW3IeDizJlOqHyHk48RgNBnVQFm3elabf73GQs8aya/m3WvbVxaAFyXAlD
ERtNtDZsdhV8aT9Re0I5I0h2246npzFq/gbPV79thvklMKwn2bQJLYeVh/PioZ5tiebqfFMQaeU0
PQU027phltDp79uav7gihbmBuiNGpHQ3Z9fM8OvMQOnK/zZHZtIXDx5mT2T9CYhpt0UtLiZARIDU
hqKR0RaTTi4tJBBeToTNX3nhfga31u62iAWDZ6JZ/z8i9Mo2Q7OAN/jIzHrZY1T+ZfgJpx/ZsDMR
mgeipGnZVJlQgRBQ293vIRs2AeBD6XcKovQPLAfuAWV6PHevkv8BaPeI2XcpuIhBuVje2/M/Pfnn
toxFBTiTodmlGmOJnlMNKXyEsSlm8F9Mv6q2jrvxQThrY2aL56PG6pE5hSHRgxsbM3iIGXDFQWK4
Se2fU2HvGpN8YNtAhgPsHYVfiWDk0tSCvSwEzhfe7KFl7FNx5wHzywn2t/dtaSnnQpxLITKlmavs
Inpt0wQYs786Kl5Nka3Ea2titOMx6Chrs1FlxfDrnJ8q+Vx8IEpQtxGMDorj4wpMekR2zq4F6rFj
PbJkNoaDJUYGJvO1018yAGBrNVFWVLNzeheS66C9MHDRPOfvhfdXaa048aswQfEE+MjNY4bbAlCm
0vQzD1tPBpC3BpiycY6encg6pNS5p3O2MSc3+cDhowkdHj2I0OKiHT6MKdgqiQ9/aP3ws98kOGTv
xpJWq8HsMB5qqDJcTcRm6APqM7uFN8z3hG5ce5vW2w+sAsU8C2O3GB3WQWKaxnIFKDGNY1ez7G4G
BdfeHwXZl12zlpxVjvEikYCYGuil8NcIspCF1zaMh6CS6ysgkVjD/DmPCi8eqvS7LOlnWOw/rURi
TYTWGvrfolRUzjDDoQYT9HxaiXl8EMz11rEesm1q7lkpYq/5i5FtIx8koIZv7+eCKQUPl6InB2gM
tENTQC8kqTFWkXkk1T9pCeQYSuIJY+9O8NAAzPK2MOUtr3YUyDtqokNdKc2bEnMG8xsrQZZVTuQh
cJDGm+nId60F8lTXYECMDrytW/g0dlmwRte2YJbQwqMSotjX67YogAK3U54y6zhafWLa39v2E8mM
lSVet/Oolxjwmt9qFNdQbSmrs4h2lnUM7ZdM2vEw3duVGafjjgWblGwRREf5r9v7+qb12sai1xOp
C1U7RgZALf3MjPQESTXOG+/oVnmzBckioNwdI9vSpjcPhdk5m6GwvuayaMc4aGW3H/u+TKTsuz9h
G4qNTyvrOaqzNo7qYIhz0+/3dpu1P0an6z+XbStjp5nzp6nBhCy8lP3JbmS5s1JE1uZcQFEbQV/a
2f8h5qY4iEDYiWkO4w7psCIJAOrENxWn1dZvzWxnyFxsuwbz4THQkdJEwJQciTT8z0MbAILQqtca
PRfM7MX+qL+f7U/aO2bWub13BP3wprN2WZX4ADtE9u32QSyoGB6TCnQQuSS8LLXbxAc3qkRrhUcv
PFTWQ4XXQLa7LWJhKRcitHC+Rkhc8AoikNBx0Bgk7rP5zvj9ASG4JGhKR78Dtv9yv5isc/B4j+Ex
zD+71oE1SZVDNbKVy7JgD9AD+68YLVDom0wOJocY7hUbZEst5082bURzrOs5LpofwCC8va7rUjgK
mucStYvCbcOouqoPj4RHiezDJGBo+CV020dVTIoHe945yFHb1i9RbAf//YERIC/wrxCPRTSRaeoh
miCtbYOHx4Z6D6LxHwjtvkzhWnP2kg1ywRQJFGm0X1yPtWXt7OaBgRHAvKmSSAAssouNDH7EqGI/
e7Xz+9L14lU+zCXtPxdrX2pNAbrcNp/a8BhUX8Z2z7IkWhtsXhOhKSaV1KCDbDCwl1Z/O3P+axR0
K4q1R8zSJTtfiaaYYCetAivFBjriW8UPjUqWm/vJ2d5Wx6XVYDgJD0t0SQF5RfOHAcXsWD3bwREo
PHFtfxrpFx6uAQsurcVB348JDALQYOt32YQZDzKBTkx3dLblHCWOtJO6eO3oymrcRUlAPAKYLIJJ
AN5dnr9XOUPJzBTjVqCs3AkWBkkt5fjVKSKMw/q0/R641NgRy5zjXtBp54Ht68DKJtqD5DJLYywA
6DeG4dxPtGzuyrSuk8EJ2Lb2svyetby89ynaNCbDtRMJfO0fnl+JxG9qM0Yn8LQZROfvWBN64DEw
pzKNK4+1n/pR+n8Yr5oH4fFwhydivutqFxmKAFCd3UDCx4wa88YLabtjVSCeLcno3Rwx+KZuoM/9
jHEATElVcd35xhNrh3dDhKkMLrql1CFhdFif0UmDzE05cTAg6klECf/kfbNzQe+Gws1tlVs4I2gB
GsFUbKvaKC7PyG4DHBIof0+O9avk9xX9ux03Qb/W1rTwbHqL8iwVpYODVbun5tCmhStB8TXZ84ZE
GYZr19qJFlcCtmk1dQnwDr3KLS3emn4+g0kK5bXYN+tDyMqvTmAcjHptSHXhomI5/8rSlmPPDc3b
ArL4aEdx1KQkqWeDbGyPyJVbtBD/v8GG/ecSaQfkytaQhoHr2kxfgb3udo+t78RDd1/Ll6nYvVsb
VD+zohoAeipKsJfaUOVi8hHh+ceRgTOmOBTVK1Q9nqxPt+UsqANmz9AdAF1AnVvPoaCFr2Wsc/2j
9Koks36ikrcSSixJUDM1qr8ROAK6NhTewNg8pOExS9ohi6PVh9KCCiDhCLQ4tDi8sd9cblVBBvSG
VBl8N7q08g3LD2b4gdM4F6E0/ixKdSJQSLtKRGe95ODCNBPCHtPv7z8K0MZhEBPYbtcJDY+z2ZXM
xLiB98kgJ7aivkvngFFu1emCf19FwJNN4ezGDuoLlFg/B/LFvHLSyotob52LnjTNy4xtHzB02JAj
eKqSehx/w6DeVV0YOxkeFG3dr5zKmjztQvZjYYJCFE0aBh+endbdl+lwSG0U40l0X/X9SmVqSc8C
BG5wn4gKoNGXSsBM1nlADkSjEIbujT/jAHCPlX6QNRHqDM/0LDO6MShM1S4dPTnWJ95/qsKVvqol
NVDNHipvDtus57VcRtHj3FBypKL5yQxUI8OAHm5r8lLxxQUvC/Bi0VAJZCUtrQ1QrU6WfoQaWygt
UF2B4euAUqGfAaqLHYy2uu84VIOyPbEAujFHd77Rb4eAfOPc3d/+MYsLRk3iLX97zW43lY45OhVH
U0RmAWOL8W9dtzZnt3RuChYX3F+wQHCtl+dm9G2TuqUNTfQUGGrd7JrBFbE0rJUgYVEQZi+RK0az
Dt6yl4KyXtQhBWjVsQ+Kp8FydlbOn3259pS1bWXR9LsMwqb/CtJP0DWt9K3/MRod+tDUzN/ZIeV7
PpFvyO/KnYmOEma0zpNwjGYnZ4fc9cNYbyXx/F2Zde029JpuI62xiYc6x5PY9f520DSz53OT3pcy
GDY9QcOOYZNii6k5MCkUotoHaRhOMbCgIav2ox/eVAWgU4uKTdZV6LhBQL3ngUm39Ty0cdvzdtPY
gHfnjQVqT44unjIaxwdOBb2L+khUcRui5yIg4E1BV2ebjHT2dmVdlfd96kQ7l8p5JxrBgZfilbEh
MEXeAV9ln1cwkCnrpoOZsSBGRVl+DecAkes45XvRUu/ALIskvon2nanrzU9ugIy3RCkR2INxUJvz
s0lS0IN48muB/9dzN0blVgZS7rvC/RH4/JfM3WBnC8MHcTB7dM1iz/HI3RqNUxxpGTb7aRI8cZqp
jEXtgOZIpijsz8wAPhWfEw54sTgc0vkTyBSzuOZpm7Q1Ixs/kPgD0tpbEHkPG1DfVl+9Mms3g1WZ
m8Gv+B6Tc24CcnmRYLKqf8ZQtb8H2aC/HUIzPQCZWGxoi0Eaf6y/RHk4WbGE4m+RRCnsZOoHP0Hx
Ch1UXY0Mf0rTpyCv6aahQsYC01oxd+SfZg4knL5lbqfKbjCh1fZxmeP9gF7M4XksK3PriplvZifj
W7twx4duohZGfYcRP5L8HFrf/krYaN1HbTBFyZwb42tfppa3KQ0Hcz5ge4r6vIwtBO87cDP9U4yj
iAHFXPyTDsarPbXlk+R4v/RRST8Ns8EA1T5NCdo9g6RyezPBzEf+PYx2mXU/kc+iDKNTZhT+Xno9
wW+dg4e69IZNmjaYXgFRUr+pBuk95iUtnorMlP9D2nUsx41r0S9iFXPYkuykYFGSk2bDGtsyMwGS
YPz6d+DFuBtCNUp6UzXazBRvA7i4uPGcaBppEK4DZbHZNvRLbnpdsvk1lBGq1J6AT1+E+rzoyGEU
iFIMzKl4Wm+iYWvyjL1e6Ojv76sXu2a/vb5vPvnjaEUoSpi/7S7z93aTZQegaMx3QWn58QhWg/1i
ExrXrF1DoL4OD3WHMQvNzOi+7YbppmjrCix/29Du3GHUYg8v8e3gzO4NCmZY6NIUca3Xr3Ofjodp
zotHrSyKCJzf2RfTnQ0WBuWE2m2WTfrJI9V6aGjfhVZm5DdGqQVHU2dO5G15DpIlwz+QwVhiYszT
rqO9jR7dIY22ds5PhTXQw7T9nkYzyqG3A0pssQXgIIXbITHwQO7D5BcGjXhqXrCJ3ualvbkNZdLb
O7SM2Lvr74fE5F58XrCE+ghsfT3tSwRMKTr5y0+lr59MS1e8yxKDeyFGeELSfBrYnLEyGbbQT/+h
xT6n+zRV+JgqKYIPU6w4rSDtymTTbhx60uzPZNi5+vtfqYu1CG6MYeceZQFOpABsLu3QaGDfDYHC
+5NlDCGFN4aBuBbZO+HcyYB+Ut02ymSlRo0bAN4Fs0AGDZhF6/1IkILFhamAFtDYTVSOjR7bS1DG
TVapuq/kGvj3lwgqAlZNLSM5fomXxta603TFUlXfF3SD5Tkaljy9TMx158aAJ7uu4RI/GhOBaMTR
EQYiSS4c1zxXmlnOOK5leGyqe3N8SqvEKk6g0FEohnQhZ5L4XTvzbwE4YwxbN5WJrb2iOWB7N2AO
70U9+z5X/7Pv943mYp4VlyjoAaiS2nYVVTCY17dLkhuHEJSrOCcvgk7htNdJA+DBhNNuajxfS5Rr
P7Yx3fGhgSGbwrH5NahGQyUnxDsgHU7rqr9FWtXnyZtdQtIH4hJOYD524dDme/zPv0nK7txeRdjK
N0p0//gwBIepxNUSE4ZLNlp9Btahh24JjlaHQTSyDEfSp3B8TFW+SKIVHLGOz0TAJ3lD4UJWyyeA
V0of8izGw0NVA0PS76OCih5ik6NOC8ncsS/NtiwwStLYoDXvjcdhbVVZDskrwYHSEBaiuIQiu6DZ
XgtalGAo3IeqPugADC532vz+GsWFCEG5MWNRac4KESPZ+60ZmiAYbt891oNkp4fIDREBcEMQAVze
oBp+smHlBW4QoF1v+lIRQ0uOAgfM51H49DFU+fLzk4lYb60c3B0/cmP33TNV+PXojsGwLmbn0ZEs
GEpNNzba+BsenmYIZw9F0/Xz9csvWwACL8yEoTkEaxD2pzG03M1XpE+HLOpzoE4pjIvq+4IeLQZl
AwxPkXjfSnu/aAodkhgS9AcjjQ1FBai1mP2lWQ/IjgI9vNQJborgK7BAym2JmIfqM/v5ga06kyVs
Ffx5pw22oUiW/Wo/6/rT9c9Ll4LiCR5/pP7e9P8svub77krKZKq9R4yA4K9dkD2yW3GrMvkqWYLa
Fq3l0hkhWmJhJj9asvL7Nulo2GNuHZlV64Qg4Pl2fXkSg+KhJArHhucT3jQFafqaWWwtyyRvAeya
3q0FuSnSl+tCZNrGZ0jBtQOzBaW4vI6pZ636BKcosYNPThPWqjEqvi/CMwKAdgyH4OlCR7SYBzKD
wiqRhyrBsuSFC2JIpv800nmXBu/v1roQJFx8fyp8v6a4+Jbxy/e/t5odpv1nR8W0JNGDCzGC+wwa
DaMtWjhixfYPwRAPHbwQxYfQyR4H89/rZyNRgAtZwvXRfJBGVYZZJiNNrPQw0aSYDx8QgU7QP9OI
fNjt8vjtPGe2SXH8VfGd2bsS3qWuUGOpBqBLK+AVNDRpCs6SszZui2gAt7SqV+DaNWX+GQTN+VM3
FGCat6iuSKHKwgJA63LYWDgvLoCLLxel1WXGnHwC0gjc/wBeEkAoXv1BuzFbEjt5/tsc9N2CUkiY
esFuSvXXyk4VP0Jydhe/QbAXLXhogfSLqtRkTG7Ut/4OGMqPiOA/EPteCOIKe+bwbsNW+inRMV/i
u3c1g/e0Db62u64mEiuBmXhMEKHAgjyqONvdDnXDNmbnCTguQYqiYv1RfV5QdM9dlyxLXZQL/djA
k/rjA78engzaUaGHYIS83CIjGHvdzIDj0IDYDZN1xd2cBZoisJGoOQfa+k+IsIYR/DrGPI95oneJ
Zf2bu9bBNJvIMJ+vL0aqWIgCeI2IJ7UEOSRfG2fgcgLvtLIDUivI1qh6LGQHgq5KnDT68ZACFoR4
hQ+W2a7CoI/1G6X7TFeM3MkWgQQJx1OBx2yLHdUz6D+HuvRx4O2O1HFAdqBNvb5P0iWciRAOPW+b
rWY1RATdLstiL77+efkK4MnymTr0BAjXDpk4k2YrvGTqAjcV1BEr2zVEkavhYYnweAZoPvlPiGCd
iV6DZM+FB4Cw3BkSvbjRtDuNHqv637H7wSZFB5ZqTfznnJkSVnVDVmYQR/TPaV4A+eLgqHDY5cfy
35JEf6MlS1PpKDiDyvZUeQdNcSyKHRN7NRpta30y4VgWx4hXbTmuxXLs9HHn1+P9YDdP/WzvkS5X
XH5+EFcOSqz+0A69zsNSQaz2T2aNYZkmgZmU7XxYhi5EB+//pXymoNvBvI6u3mATs1U7EG3LgU1i
phhgHBXBmkIjTH6aZxoxj+mC9xOCXPIrzR9dIPO3y/H6YmSG80zJxS5+LzONvjdyJG+zXVEcO3of
dGGnqt9L9Q599Lz2DQ5ykQu4zIrC9RbEChoYEtKqjNkHZto4Zcl/EoQX39AsZP/RZJV4hIbzC8Y4
wusbpVqCYHLcta98X4OSseqhPU4qxGzpWXNQSpAT4F0ReUl6r0Xu2dXQFmTbYbE8duu3NlXMn/Gf
+OaenMngv+FMn7K6adjiA2vfCEjUTq+b83kY9/qGQejf1zdLJUk4DcsbstkhGfz0ece2PqQAATCN
KSpRphnybX9dmvxo/u6dcDRByVwrG7B3mnd0welSKOwL/7XX9k14CNDd69SG5iOQNu7K9IdffiWA
Mp+qn9eXIRUD7gjkNDmUqyvYlW4c/c7bFmSZmyCZc3JLCjPstC0qK1sR20jPB/DvfPwcmH1inoZM
zVqzMSiSfm421P9NdjcxFMvtaqS3U5+hZIbRLsU2So/pD9UTqudv04AVYXapo3ye+PkGpsJVm0O7
VUW8UiGIpdEsiOFi8Mpe6vhSYx4eCa4isbsfJTj62knhzkov6pkAQRkwdkzcsjeLpMi8I0cLrAL3
2cmz3XVlkK8DY1wAa+TBm6AMRV33gDuBuSnnvY4CpwrmVPV9/t/PbEFfbDZZU7wt1Vdwn3kqnBjp
58FeAFA1zhEn5uiH3GMFQKJRG6q+2ewA9+wD23P2fSHfsKDoWDENYW21Rdn0iHX8f98Xtt9cBur6
eVcm/hwHzU4VckmvOrCaOeYROt5FOpzNmTwCxB5kebdfprNGS4v+LPdbu+mKfZJqKxx9BBM2aOJ0
/kPOjjkYrIzCgcazaLgh2jswqW5EzqzCIJGtBx0imAVDAxoy8ILvSsdlTqtmRlYWxOvIMTXAiNmc
eBxMxStsyBZkAb9JR+oXIxgiRa1VUmpmC7dc+XTI0/azNmBWatLKBmBr6H0gYP2o8ilu88Ncb/EY
rGHXePdVuhwAMHfwVEBwMkW3QSqM1mTkpGEXLjc4y5CXbH1U1Nb5+MJmhXem+rqg5lbb9dOU4klg
3601tlQjWbLNPP/xgpbbq0b7rFqRtcv37RCvLXDKX65fJJlmcDg/FGWQ4gTcw+X+bP7azHMHnyOo
7JB+9m7HJlp6VecjN7riC82xycEkjx7uN5gSFdEXxjzcpzSrwtH5xDDCWR1n8kSDAAAHqmKT9FjO
xAlvQO/2ywp0tzIxii8IQA32dH3TZHEUMs/opQD7KPhZ+Lmd39rcdasi9bNk060Ha5zXOE/XNRys
+YYyOw6QkczS8WWcVPom8wuAIAbDhEuMHIcgeNZ0rQwMQPvhdd038xJbxNwvpnc0Tfbcz8Hu+jpV
4gTrtJnN4tMW4nK0VtN52VeuFqPqA+rb9QF9dvF1cTJdBO4IOpUBgozyCz/Ws22tJgqo0q0A8qpZ
vnRWhf7RCvUKLXRGFUOX7GahTAVKgwCdnm/oDAqtnx02DUBJdeOpOwCgCp1A11ejECFihuo0sF3m
cXzU9sUgX4fs5xL8ui6Cb4h4rTheEkfjRyupaGxZ5TROkKFatXa31fA9V7EQyZaAgjBSOBylBXMX
lweyFHmT+U5RJW2H+MBebm3jifqq5lDZKlBkAUorZAHSRjCi0DJkifyqAqv5jzb7vrwblpq7mmff
F6xoS7US+goALjAmonmo6hXJbJnann+fr+9MbWugVaeWg+8PwTN6C/X8t67/dCtFcKjaJX5WZ1Iw
nemDpK+tknl4WO8cpliEzEKfL0K46tlYlQ2Kd1gEu5vBHNGVrzWIEbLxFqMpVFNF66o9EzRLW+nk
mQziljECmQhJn5z1oExrqKQI7wBoz1YjZVyz7CEsh5fc9sMNLbTV1/ffw/PNEx5R1xvzvhiwGp/+
7kGIM6vA29/yM17qsGhMWp33DpK6SiovOLLptgputfSkpV9I8avUl2hqn1j/0wpOo7G3DO1mUl0i
xVb+AXA7Uz/DKzZWl/gBKY3WJc7yY7Zhivr0gY30Ob06CqJoeBbqrXntmdpsEnRXOQcb7SiKz8ve
M+Bv/vd5wRlshqDvTLRsJpgWKp199dpXu9Q4FPnLe5eBbjvg4qIfiaNQidOR+RrUzbShrIuYOrSR
4ZwUbvbb08AoLgrDIIgDAiei0EtjAHuzeLnP6gRzmOFcfAc0Uq/fLLWKZfLtAwCee4CBQRC6xt54
h2QtUafzAI9H6cu0PvXWjekoDI9MBBjvgVOBVAdyj4L1tNEJOev9VCStxjAZADJLRTr4reFEiH4m
QDCcs722FmkhgDQsRD8CU87YSSQgYQL0AvS8OID5E06jNPyJbXnTJLcr/dLPn68rk2SD0MKBigla
UhAlirghyM3OQadpOOt6CJnWArKyDoNWVSl9+wBAoYBK4yItAwgPsWTjZp27VU5eoxD92KQ7NGM/
1sXjAke9GW5s9u74/VKaYJm11u2d3oe06uh8KlTT+ZIDsUAUwXtD0AiOIc7L67GYQbN0WUETrfTD
5clns+L+qQQIPx8TDug3ZBDglzEABZdxd/3MJff7YgHCg9Jqi6dvFN9v6ffFuZmbiC03pfP8fing
H8IcJboHMbop3IyiXFgXkLJL4LfQ42Sd+uxY0eN1IbKtQtgNY4g/cPCEs6C9kRpB4dHE+dkFX23z
y/XPS24Hfv7fzwsnMc6FThbDpQmtp4gMUTPGfrpFHxDiwssGiQba2sTX1/O0raB2SRNvvOnzIBwx
p1msCgdPuhKg9pjonUWA92dG/eyFJV5RaDkxSeL163Ksinp6sYty/GLPXRBfX4/sTADcZIIZW0db
qTg829DOccqiogmpbhNTe3dZDO0lZ1/nyn22kMbdatep8HXm3PQFDS2dhv387nEACAGgJ3h30T8F
ZPJLIZUBbr2G4khItqAT87SuCcEEi4oVUrJTKPBjj2B90QMmsgU62pp6HjAVElt/pG1Svf8gLj4v
OCQaHl5tqPH5FPeDJiozJVEpdBAgt4iBRpOzuV9uEiBrPK9bLJJMGqZxOrSrO6gmxsFmMIVnJZXk
AEgXGVMuSngCHb1sHKvcSAKdCyvAmhtTEc0A7biuuPxULwNe3mfzVww/rjPVSuGFTqkFMRX92vUL
Og2D0HQeUv1W0xJLY9G8/rwuUbqwgFcrEGDbGDu+lNgNbcuyzcbRL00I4pGVPGiNwg5LlexMhrB5
4BfTScNlFP0voLfHzH+9vgjJc8KzYWjwAQEhupYFPfA1t61qMFklJr3btietHQ/FSI76PCjOR7aS
c0HC1fea0tfQqwkYtaioMMu2qBxfyXGA24ZDYbmYBIcPcXkck1dTTJly6FjzRff2zDrZqn4oyWY5
uPJw3VHmfYssAGTyBaHpBM6v4Nkugaru/mBeF27z7vqhSPbqQo6wV5jHDJpxgBzbnUNSv3QqwLm3
0Q48ak5ehilmDmkpPI1tVqxohQIlTGB2uCl+RDMzHAYjQqNfaPXvx+e4FCdYZFQP06qlQK2tqm+9
cx+kuyE/tHZ8fdckCEE8TkDNincTAC5B0ABGBlvvzBwImgaQ+HuMlzZ7A0QUjH5ZvO8eMMOr9nNK
l/drNsTCmeQIWeieFO5ohc4fpHdplmCws3lZyv/z81xZzgzbZo5N0AUVcE6rISpMPquqsND8tAXT
ebEAwQYMjl4FQQ+EQ8yz1bFLDlrxTc8xerxLo+tHJL2jDqYYMG+ImoLY1AwvpirrAliddaM/GVqQ
n4BHOJyM9gNFUujCmSTBOFsewQwppwvxe4BfRTVVeDLSKwpD4wBtAtAZYkxkASRxdGYAqPY/9eVQ
UIUuyzYKISMS0GAXfAs6uc49ye0KUN5LNr0wRnaVFdxC8xWOpWwV52IEO8Ca2WbbxBHDNfNlKuzn
dfzI7UCXko5XEs4roPwu1Tf1nKEfW1YkGbld++NyuK5RMksGGnYfwHQAG8JeXX5+GK2SEMvJk9bj
aItm3JdBXJIbkhcnw1K8xtJT+StMxNS3dUKDlnhoVd2qXZ4530DEEU6z/Xp9TbJTQUodzMMGnGVP
tM4ADzBI7UHMxG5eS11x2+Vfx36h6xY9S2KFys+ohbFjtCSvbjxM99r7cfs5tOzf7wuPl7mwFnEX
+qpt9hR4/QGgGREQBRRWUXYU51KE2BHUf35n61iFQz7vtfyb6ykEyBQL2LSgX0XdCR34gmIVejFN
A8HV8EyMYvdA406bJ6YvpzLQdrlWqpIssmMBtoyDTA7SavCULhV5bgNqeSnuCdy18NOIUPK6UsnW
Ay4ufBmIQuBnFtajN3ptF5gcSBZ24073PhDaMegRxMWv63JkBwOjyB1x/qiIXTzOuNX2aHaQ4zdl
6I750dTove+ogGyl+wWuZ1Al8xyFyD2lARinXzrsF72rJj8sRlexYXIBYIgDRABMlwgiSwJ0WlFj
AXpZn+98UICXKvBimTuJBAXH+uJBhNgotBV+6a3+AtvVa3E5p+FoP45zHgMfQLEWuST4emBqgXMs
9vRkg+EPPlvh74HLxmvCKawAprC4iuddJca81OHNrqvM9yAmm1F3QO9Th/5uMgwHf/l6Xcu4toou
Cyg/UaPliGxvunAo6P3MZWPcgQ2ZdXTmvW3cYcjMHRHxR2mveO0lJDRwJs7kCa8YSQECDbCILFnh
KLdoVLH6PQZW27DY18Axiwv0+pEPZBguhIpX1u3yMkc/ZmLVEa1jTcV0LruqHuDsOSCOiwyvYHIM
AHNZBgEPQBDcF9Mat91t7qtIplVCuM6cua+TvrplDXiGZOs+T14PKqaTt6qCf9ldRRoRLcoYL/fh
CVwKsQJzmSsPwSVxX9j0tNrH6+omXUTgYegTOQYwbwiKPQaWSQIQRiWjVTyMy3oa2zmZwE5yXYxk
AAspDDAYc1x2hGeusFnaanY+SCkhh2oDuJ7Tm6xL95ZWJZuzROvKq3l2RKYxBNFGNKZz7NbvBzu7
/A3Cy+qahVMSp8sTLdj7+u06qQq8spfofJHCXcptpwh6C4uc5tuSvGh2u/c2NwZ/SGjrCsMnUwzf
0BFsQL/hIgoh4bhQj86pBzedHbfq5J2uH5hMLwDTCJJLwMq8bWnjr62P3FaWtEbzOC/uvWbOjwMm
Jq6Lka4CkQDwsXRkucS5vG6DW26g6RDUEOuwr0rN+232TqGKNGVGFQhmnHTa5Q0XwsmDbmQBrgF8
6d6Gy0aMQ0tPQZ2HGcDHcmeOHfI8Oio/S/ZmnAsVtEFjZsNMZuSJz1Gt2hztfy9dnka5rtIF2WEh
08UXCDOBBuNLIzE0aQuoETT2zD65zzWUzAJSREUw/nz/aZ3JCYRKNebst9GaMGgGopU4W4w4V6Ey
SJ8jztWOVLoBKLO3J6UtqTlsebLo7i3d6HPa+A/tqIX6lCUY3v8Mwlr0irpJVY2xVna76yuU7iQy
33BecKnQtHe5k7o/ralepfzM8k+oPSbgPz6kvvWRBwowmh7vQkSBRTSHGExe0AM7g8qYrihz/V7Y
q0dViUnJYqDVwCNAzxdK5uLbQcpsss2+xmiFCXJRRzttw3wA2bvCVEj0HGJccFXD3QOep3C5MoBT
NZaJPSsWD8XsBcA+bpRpj9n4692HA6AToPeAuQ5c5WKHwUTzuSAMfGZmX56yyToww4nMwVVUWSQ2
CU43egCADQKuBUfQgcawAbcAuItE849ZflCV5qWn8vfzIlqfmS8lM1eEX1QDINzKALX4czINxfOg
kiI8Dy36W7OiAovd4AzwTIJQQwJsbVU+kCwzCex8IIiCjwKtEuIot9YD6mxB1jUpx2+BVu+7KY1q
m8als4UTYA+N6tkwu9AuHq/rguSpvZAr+C0ZCWbHYTgkB9N0OckBDfclJad2A9Jcrno+ZBphYXEA
RYCmv4kw12nZtG6atQeUe/6pmzYaivnL+9eDBleMWeEvpqmFSzQydzZdG9xqBvvej/1OR8Nb8AN9
5bFWKyZtJffVw0waj5iRh/PE+9p5PUFveJeBnxFevg8yrnS3jRiz2z5QQuZG1EXTJ4b8MWR3aU3t
zEYuniCV0azDrtqM44hmmqBzdtf37k8eWoiZLuQIL23rspGSzELX6ardp5oTgXl9v+jDoeiegP1y
sIw6stMxmjDlhbLTcfBptBDVGAC3C9d+hWA3WAmeK+D04XVkVmgzEjUVKubLbbV9C9I5rHRAQW1P
15fOV3ZFptg7Vg5Gg5YrODaeOyBT8Cnzy2gZ2f3YmweHzInLFIlCyVXw4GUACwjG8S1N39yWHWsp
ZqihYXFFh3hQBcAKCeKSxq60JosFcGaKezQxhy57/cCeoa0BbWqAZ0Xkc6mVa2XRGVmeLDFawCTG
K+hQjDioPnfzYf5AoxeKAX9l8cWexYh0DsAdaIHKLV13mXXr1c/2osh0SywhRCCdCuIjOBNibWgx
UXrIAwdh6HxrlPu6uge2uv3gqYpQ0nM5kyNsmzYamZ3yMqcVPG4UlAQ/rh+Lah3CVoEWnADuDN/v
i51nHns3AiLv9Bq8H+2Iz3zgX95ahqKW8DJ2Wq+BGKpBZON62dFf0690sb8Uk83CeWX2qQRsn+Ix
li0NIQ5YFvFE4rAEkbPe+tRb4MAGTpt98tcgi3PYLI5H20XltAX7YK7I7+v7KfEAPLwnAYh4Aev0
xlvqB9scwNgCoSCQo/0PlBZ/pJniLZEKQQIJqXz47Phzqd+DAXYWoLVmiT78YIEWlssXACEptk+m
eUAL4nNpSH7h2boU4rQLc4cV4U1aDuHi0FAVP0nPBwEtR42Cmyw6Ma3vDRoaDPOEhN5yWwS3dodK
y7f3+5XIsqDZEHjTaBYRYwuPYCyDlC1iC/2l7G/y7v0DR0gG/BUgYp7C2NjzpjdIP7i/Cm+XNZFV
AewmNOtoceLr2iU9ExhPFNqxIoB2XJ7JWNVDMLIMEbV2o+18XxFTyPQKQ+Gw76h/vS1+MfBPjG3n
aw+dC3iclWIeBoBBd+OcqsamZN7QmSSx8gUicYtlBBV8PrK3DY9TwyJQ0Ya18/7uTw/TzcChQ+UL
jGqie7DqqTuteAr8DOxMANr3b/PNaBV+scwhOJMivp6NUwdjw/M2nl+/mNb0iYzO0bSd56zyj/A9
o6D6dV0TZEflopjEk1A+QibhdnYm6/rV5fQs7NDkLMzMyLIVeyc7JEzRIXNooSryhlLc3UiFRi/0
P5jjFhr6p8aAP+UNoW/sri9GJghVBNRF/jAWir7BpNVzuRAISh16k5IsDXNbOwBSNs7I9oHCGJ5t
nuqAUoDXQzCeWeBOgD/A2CgxzAhEbd77kVV5mfWvAL7aM+8jwPiCM+kYbp8dQDcDkHn6gBmABOBq
2eg2B4GAkBHaaJZqJLMx+VoC21pvQ4VySc4DbQLo5uM8RRjlFVaQORtj/sT72PO1DhmuKDG9yMum
13749/rRy0JZNFXyyAjqjAqycEGbrazG1EUdMZ3SO78nr043Rjkg6DHseMyyLZn68iag9o6RSRWu
828Lfvy5bNEKufVS2BmB7A3lFmu5a9DnN+u3TJt3rfPS9UVkzQpLIbHgEIkUMh914xnYS+WokQMJ
shqp164AfP16WPQyur6jEssAKEboBtLu2FPxMg3tHCxB2mNSz3MiOD2hPTtxHajqpVIxGNbglJjw
dsQcMmqCS6FXG9JclntjjEbk++kxtwOFny3bL1QvkHHnjJigsb3cLzRouETjIJyWdxwyIL4rvByJ
5cZbhx7oP4mnN2FJ0010gFaiIFI1kdMd0ukIsLDJ9UMC9JjGUSFfSJweH0lBxOeI5zAILVxdq+kG
fWitCuEqidayQkUbACzm0cuzY+/trquC9HJhVoRPpKMs9wa5krC078qgqxKdZKEGorC8DsJ8MmCW
5tAECH4wgt/ktXFU4dGfYXfxaqE0zJMdAWqq4rVGUtLLBxMzhOg1827R9FSHed/bt6xelhDpniZ2
LeqjHEVIlCK/CIaJsQonZ15vfLcB+pzb3qVFX/Yhy73yCbgkA4ad3WDXEf8191Z6M872sqPwXxUO
o0yxeas3h1yDlRU9htb0R8cfaIVXr/pM7BW9TDaeCaJqZJLlTzAg9p8g0WlwK0JXQH1VSecGS0j0
4jR0xZ2HSJKAuHc6IiN6189tvIAuw8jIXnPq0wCOtes6Irtg6KJCUpzjy2Fe7fKCuW2XTcDkaYBa
wA5zrh3zDxQAAdL7V4J5KcFb6LiNHiTUJBz021HFKiM7MHhAcCd9/IOo6PL7Vt9ZNa5bk4zNdtPX
n33AQWTmzw9sE8IHG13lwM4QwbGoYVaN5adN4kwciSeuVX0uMkMEvO3/BAhvbtHZVk4rCEAXyn6s
x928gh0Dt+U36jY3c6834dpoeXx9WbIKMbILGILkZEoo0gn2aEEPcueXQQ1YWBJZZRBlLkCnqlen
aEPm3YBROZgeXLfee92vAq0+18XLju5cuqB8Yz21jpN6GDijd2kf7Bor2/uDqtmC+8KiLQIKNaoY
SPKCXI3/ijOHDH2PPlgJsgY5lCG0x/YIhtFTmnfACanN04y8QMUr37Z/s5nTt3Y1b/2lvCdj9np9
tTK3yvd5jzQfDIVpvPwdDGTDY1O1UNQOQ8J20NOdljG6AyDaGOaZRRRXW7K7AOHnUK9oncL7JsQI
WttYbAhIizJvG6F3Lyq8J2P6/O5Fwbwj48GplWG4hdsd6G2zrAse0KFEwxH69ELmgi0WDNYhWCCv
y5LYqgtZwoLAiOw0aepXidHs7SCszOj69yV3EMsAygbPsYKIT/BFrRGDds6CUcHSeioMZ5fSO1b/
7ur7sfkHNJgKaYbE/TwXJ/oC6dijSTqFON98NMBj2Z0MILrm9b2jg156uS9WkJz8S/0xXNdnlj2t
yxK3IN2d/53S362714Lf19cv3d+/6xeTdNZobRNGfetkmfbbozGdrn9esb1/bNH5PbRAxtNrVQ1I
ES0KtkfmgyzpcSJPWfq11v+5LkwCDwSP8WwxgrJ4rTFMblBAWoE58u17n93S9R9de6X+7ZCyUEtv
azKEKTMjUj7U7ITyTNjaCn9fdgfPfwXf8rM1dwbcFzztdaINzyMN6yzcVNAZErOChfKUkMtLzh7f
9jMRq+eCQHbAqVXOuHM2be/o9bEKzAd07x2vb6p8NX9FCRdkBPuUozcQpde3TTmAmP7EVDBBEg8Z
yQa0SaJ+hYKzmNxECxktWgfWmvogGnP/CWY/Xu/qaMheri9Gpu3ww/FBGwN3GCW73Ldq8fCg+Xj6
6nJPwVu1u/552bGcf14wjLnNWG9aWEdXHos61n3AnqLp4HBdiuxE0C6E51vnU1diBRNKETCLmVVC
81ivT3MPHmbF+6kSIehXHQwbJQQiSGHHdXZPuC//AW5S5JgwoIAOckxE6eL0m965qz0bHgKGsPDu
svoDTwfvqcLLi2AIqZ/Lw9b8csQY6gpnm47h8glwNopAUrpLiBnQ+4go8s0ApD0OpdPpM8KGrAHV
kR7V053tKqyJzF2Dj4ixRITdqASK47S6YU5rm2GXKPXvRqM4ER291w6AG4HqjzxaZHYa6HAzIyy7
9rl328gE9eN1lZMpNuABwHIEhEMX9+dyKzt7JnSemxp0CKO+B3eZswO5QHOsGhCUMXdqnz8gD143
GjERngCq41LeZAet3dO6SQrs6IrMzGHKv6NQdV2KIXud0Gjwnxi+7DMzysc0rGABtEI5e3dz44Z+
1nyqq3zX2t5tDjgXPa/iFumh3NtuLGqephaY9fb0r8PKF2bWn8aC7qjl3rud/1nx27gpEjxYTO5g
WhuDaMDpFLO9PEVm6mtaJ8j6/nQ7xuC5YvJ1BH3ITVYB82Oq7Crs9BV0N0Z55w7dAaDYk0L7pAd/
9iuEt8zQ080EpSEM5gri3a+bTkCrOYSD/eVDy4V680FYnLpwWXM8z9TqnDqx1vJe09qDXhsHK8ej
XbYUvJf5J3exn3pvfaia9ou7qhwV+UL/ky923NX5CuyWDPKD5dlanjIr1HuQiyg0TmYxUFjDK+fx
uySa7oI0XcfsqsUqu8hin1rMM+vF/vpeqoQIxnuwwZao10WbTM6Plh216edmKkyr7MHmGK6oE6Ot
5U2dtRvWwMsyt0lMlNv17m7Vgkh3l6NW33S9q1iPrFURraR/pQnPKpDUFrtrvSbx8n9Q2sG4VB4h
SR5OFqbNyzzKemAMNze2fY/hWsWJyUzEuWzr0kTQzqZ6Y0J2OTphYz9PQR4BYDZ0cfmG8gtqc4pH
RZbAu1itcOU85AD0vPebBOS8+2UAaKf+bCztbhwffT4i3u0MG0SLo4p1VqY2jmsGHFpIx3iykFOZ
epJ59caQs8FQh2/drPW/xqhq1ZUpDhL+0Blkbjhix+V2ztQb6JrB4nZb/7w5wW3TGjdMd1HNWrxT
kap6KaS6cy6Qr/rMxA+AbiYz0MGTsd8XXQjA2M2KB/9QVABDDSfzsXaPTNUPylch2m7+VPNyJ+bh
xQK05W7jDBwBNFtrUXUg5u76BZd+Hr0G/HkyzDejOEFtZ4PpYqyIAA2soffdcLwuQKYKvDPzT2oK
yX7hlGqXBWwr0NM4OU8TOWnDU1oqPArZGv5YQQA6GkiQcHt8di6MsKX0LbBcmO1tM33zCoUHK7u3
cFT4W/KHpFLw9NOlMEk+YQktwMSI78R01B6RoMG0w5ZY/bRrtubp+q79GeEQj/1cpmCnyhqoc12B
tlmgue/rtoqAwnPIOOXvUO0qQPBmyHKPTR1jwmlPunyfukWMlDASwYh1/Dbp6i0C8vbeZ+SuYfkd
IEhOrUNjrCbKWf6rtKtdYY63DDBpWtPF/sjA8B7cWql36mx3pzdbfH1NUk2wYA1cRNaYixGOCV3a
G/B2+UjhdBrJziOH5v1Y1ECOQHYVYQssAjqGLjUBHmzp+AXFdO8YI8OjuYrbIjUBZwLE0qmJyats
Qotu4jp+6FinFQC0Dqv3rvZYe7theGTazx7gZrqv2j2pEv5dmpj9s8y1wxABOpBHDUD4Xdh7n7Ml
oUOSEhbVKtRR6ZU6kyaoX5POrpmZ/yPty5bk5Jltn4gI5uEWqLG7qyf3YN8Q9mc3kxgESEJ6+rPw
v/f/VdGcIuwdvvBFR1SiKZXKXLkWUOjVwJ+HTMa8LNeePIsplvPJnN2H7ghgYlChmJm45b7u3ZB3
Tli6XZjn9sEFpx6t1TvgDy+2SbdF5T8SB51GjhVlI7gDhft6fX+ujXn6+5kb4SXqRf5UW/VysFYO
qCuplft48QSczer09zMLzZhwdGPgUBvQL5LJXg1P1hq4e22fzE6ZO2i56TGsXNHwKLG/SBDVpeQg
S74tm3+MYCWmWZu02U3fl4PTegkOhMZuLEhlFHQlEbdUCsSZxqsbfDC/q96Xk5YWoPVVEP1+SCEx
z7v3pPiCZIKenEbjseYn33nSVB/S8oW3bxWhIWk2NoSrbWsICd815N1ofgwjFLVXSsvGNJOfXPTZ
h82cTS69KqUSH1a6J94UsQ/IfNo96PJg9jJuLYDamwdm/lDtT73+zuk2Sz6K/lDzr9f37f/nHP3v
DIHQ8XKG0PlfGzmB1yPKiKjmnkbA+8LcqLcO4hI16GEPrp7U7mJtHHZq6CMbnwve6b2R6EfwOv28
/kGLEwNVKwfgPFT35y8TLqFl1ko0EveShdZwQKvBXmhJ3DsrF//ieTozNJ2Fs/OkBLOVMaIhxzbl
sUZduq+7G7YqEbB0pICVRAc5SMgAzpkd27HQkiwjuP+l40TorOtdEbVOGkLRCZSW6Y4kaw3Si3vr
3OTsFCuZpZ3q4O1Jz6OcbQP/24g89BA8lrkejTr6NMosHvv3Md+iWygytXHjilPfINwO1iQYFp8R
UPhyQK0MnNUnFIURaBZpp56kWr3JdgeZybASe9beOzwPefvdHt7H8uH6JlpyLOc2ZzPgmhkx+ORY
nCDft2Gmsv11A4urejaomeeqmz4xVIlBOaLdoN0rqtuvgauFqh9iw35m6e66vaXnCkJIkMtbKCZ+
YigdelaMnsQu6tp8x+kYi8RBgUbcuVPbSGmuDG95/v5rbh6pWCYvmG1iB4FrrAW2nK8MZ+nseSB2
x/kGWgj8IJdnry7B+O/pcDom8L0O3znoAs7r7fU5Wz4HZ1ZmIQL2ss0YcA0PLUf1Qz7Z7k1dlTsw
0Izdc82f7OI+MW+hTBp67ZcWHLZJ/zQO26o6XP+Qxc1y9h3TbJ95GnBhmFoy4Du4uq1egyLifahb
m86/db21Ma/N7Mzd9Ew3RVHAVpZ918gjd37Cf+b5eylbSAS+UudhkDu3+ObTHffacGq8tdeYERcD
XchrYYWR7AbofjbxaqiV1oAc6cGqH/XhRZd9VAz7onBCUAlHQQJVOc8OXfexWDuXS8AWPOqnRicA
SizUny/n2letykFkhwYkIuhmsA3/aeDyW+G0VYjW+l+uS8lGz4xk67hDAaB08ZFLs3tmef1DFP1a
EmVx6bHLUVWYxInnCBdPjKBVnJrWOrvb0FR/yKBuqeEVlnfllnRlzPja62+BRNvAFPxrc3a44IW7
oPXQoAf45glApw0vzQ2pu42vy6028Niuivu+6r+PRbLXmzyGq4zbIb/llhn/xc4/+5TZarg+N2sx
vQRs6YUg147ySfCvC92cbIS/19u36/YWd/+ZvdlJMzRea9yEm9R7+H30l0M950N65Pt1M2urOjtk
Ps+EXrApbu32tRXEhL22AzxYQqNUR6ENe+26wSkanEeL50s6u8+cmg5g9oc/ztP6OaH1z2ocD1nS
hLUE6a/d2hGr+QaFk5V7YNEukuC6hW5fhC+z5IWvWYJA0AT5o4zdGaS/rfX2KwQONhUpb3StPuSl
ij3+F/2KAZ74poXcEmRA5qiqxgPu0qjRX2wG5T5XzYECszcAK9M6zsrMLu6YM1PTUp/55iYzmsTO
cFgsIjfc0J4MxWJeVCtgo2mBPi0gulk8R0en56c6UjUOuU11mCnrIezzGxNQimrTraF8Fu/tMzOz
fVJLZrZaADNmMnwvNfujaLyVkSxviX9HMkUq5xNmpUklFDwaqBbvMiu7NVtGQk06HAA7NAiS7k2V
ctNIaIdePwRLg8PY0NxkgsUKqLtLyynYPbnoIRPkdGUE0Y4woSthyZKFwJ5SPwDHQvp25q5EywqD
2wD8evVhOLXF//HnZ94p6LQCyQn8vFZ9k/n3ZA3Us/j5E9kmcBh4bMyLo4PQ8PkKkHI0gp/ytHvE
EVqJL5aOC2r9/zUxGwL62ojFDAC8bT/OnajiUbY2S0sb7NzEp2Vuhpw5DFHbkNwEYPXyWg6Nbnlf
SRYZdvkL1+i9lnbR9d21dEKhdzkVYUG1CIq/y93VpCrt6kwhn5QjK6eGjWWxV5ukJ4CbVybxsynk
yoGJQ/cEIGX4d2mqhlYHiKOhSoctCNxj/o0iEukT77FpfDe+PqyFWGxKzCPMtizwyJrzqr2WVyoo
Ji0l8G1HSv0E/CFUsgi1ZteLN91ocYyQ63HzTaGtvUQXBwq+RBeBYDCp91wO1GODMu2khbCSK9A/
ChxzpIvW2iFC64zQBZ/NmsXP+xOjRbEeenYABJrz2tEogJduTTzqqdBeQAoNOdwSiZ6V1MHiuCaO
dN8DdBWdPJfjSoRKKCQjQHYmIWHKnG5DDPtIWHBryjVitc/HASM6szU7ca6rqcDpcBeWXgFufO2m
rMyYy2DbdkmcV9VGH+hjV/GVNs/FIeLunXYMNIvm20aVbuuC6QENksyOu3pEv2oqwiAfjiWFft/1
Tbq0atBLcx3AgJF9n+d8VDK2TlODN8dsfwYSKE6cdE9biWU+e0dQJiH98JsEUf/Um2J2iUGzHokl
R6oRSS2Kwhtd44NaMmJOsPpJygJ7cHY7eiaTwh4QMDX+MzotQqda4xxYmqtzC7OARQinTLyJq0SB
FqduUL1H9Jcn1ubPlwQSZQDvuuAf/iTBlpoJ2iEYKocqOVLtULvhKFY87qJrOrcx7cGzUALkXKne
DYhqZVOEYwCJideqk7Fb7BImQmE+JsNJjn1o2F+uD26ao8toDBHE2eBmqwRaR4MoC8+Swuo2bWWH
mf41Q8Npq0qUMTkICNb2xfKq/Tuds1XTBiPtuAOLbe58YVW3o5zEBSjSVk7SQs7jcmizayzzeuC8
JQxV1Y6mX/SijoJmb5gfWfajI2VMyY2wX9FAGNrWsQIlt814ZLGDlz1fn+MlB3I2x3McSwNJOMig
oVzh6V0W6sJ5Mmt2LDuyZdQ8XLe1sp7B7J7JaeoHqK0jyx+cDHmL9H6gl2GCnKervnpr7a9r+zYw
L/dt3vPUbhw8/1RwX+a/dLNDQxE2bPsPg4JYUoMDpJ6w/f8Y4vH6QFdNz26eHPImpimmWaWx3rwB
K523v0TwwH3c6MlXS91BeSN0Bfm/uYM5XMJAq1CZaRhyMGwq/tgah5GtjG06dFcO5bzbjub/eygR
Fb2WtnlIu2xfZBDSZiRmnrZyUpY99X9PZDBzPioYrcT2MZPc+ABvdyj5+/W1Wrq4zw/AzMn4meYU
QQcPqllumGlgRhpAVMvzATQU2U2v+SdmDw+C/QVOc3IBeEAjBYfxzQF7Y9cUWkUQnVh+tiuNLFRG
tes5j0TdRKrdluaRpHk8VNvCuvHFSmVrcRnBEGCCgQLZ/jmyWRlG74wVHFCgn8YkdpMyauSzq32R
AIZen+FlU1N5z5l6KOdQvTotWs5bvBQEiOPMaGjiJt1lbuys1TAW/QsYLP/H0NyX2V6uj8WEDEhA
6GK8tg0PJwBild6a9ofXPF0f1kLFBAt4Zm7mzqhTFaVTT3qXwTOpgWurGkiUv7jtUbd+9t5dVewF
XXnWL7rrM5szn5Y26PdvkDUDCa23o/6tSZ2wH+6cYCWuXDx2Z3ZmDkxamZ5BTxhVbAcZwFc6/rw+
eWtLNdk/iynsAm9jamIc3dhtWGuGFvU2Hg9iCVqZzmzirENN+7rNxcv9bEzT389spjLw6xpK4w+O
u8+gk06iyoqvm1jdEzN3VVOb6XmFeXOUuq/9PE5r57G38iNIBOMKb8lW13coge+NUa7YXnRkoE5C
BX0C3szfVDXaZHVwL8KR1X3k1bcpcEEQismek4Jv/eRH8+cSUdj/KN+BCxklYDTOXc4n8M9mBvRS
Dt4MY9tUwXdRFTHydL+uz+m0FT5dOKgVTG2wUFiaF6FAymdzv4anIkUbieB7661Av9YMzMbRGg1X
bopLc9Cqt1FA+dxNf1wfw+J2PxvD9AlnW8/XCtFXNUw4jgyt/MlX/i7lNGyGR6N4tce1+HLRTZzZ
m231ovRU2jeYM2oiu/QlE1oogu26wPri1CEVBypnF7WgeeYgS/iQtyNYIAoWQV4p8XfX523xyJ79
/szdafpQSOhVAhDlR6l4girVWsS/NAJkXaYAY+JDmDNA9RkYMgPpYQS5u2lQYNH7+M/HcG5hNgYm
NZaV0setBNaKAAOxrXaHsuZ1K0uXLNpWdfTG+MGEGL/cYYq1XjHUGi5ZcH2YHdtI8VVL+1DZVlT2
K4H88qT9a2z6mLPt3ODVXpg9jKENf9vl95q/Jjm4aAFpALTiInPzCTA+0DboiO8i7CuCsGJA+XXh
9QlbszBbljYnQ0VHJ3/4EqiXwnu9/utLBxAYAJC7ongegOTgcoYSD5yoKTCxD33YaHspIhRUx7Ue
hCWvAppIExkZ1F8+5cGVzV1Iy4O3Kq9+tRWcY55HoFsMS5z4Og2tYgWusbjHfJSYkGlAO9n8tAc0
FbknYE9iYyX0W2vYUeG/N4a9k+7X6xO4uDxIj08yh1M1ZhZcNQBEO2ONNBA13gfgfX5e//nF9UGb
NdLv0HCBcMTl+tDE0ggp8fOucDbaMMbK9kBunkdUrFhaWiSwJiDGNyca3nmYT1G1NpmOiMDkTtSL
Iiq0u7q5aTsxFSFPWVb+xcaGNBTauXUbOhVzWg0mfU5BeIncVh3zkOjR9ZkzFweE9NxvYYdJZudy
6oKGJEnVFOVDIZmO9gKCqnWqkCe2HNQ2R6HiNgfTHEqvbwZA7d94DV6CzEnohiiIa1cpVxHk7o2d
6Aux0UC+FqIPtwX3iBT3uduKUKXogU0C46fdyAaNcm0bgxwZXURaMKJUbOkx0Zj/lbeJWtnhs/vG
RgoeWXD8hxS8BwDzzItSYQ2JVjFxYjSPav3U2d9sRVdmcBao/TaCXC2y35MGKfSJLifQB8iBkaKR
p6LTWtxsEMyWnd4RoC1MccyGRnsrbTt9styK3tigZFkLhJfOFqq/7qRkMcG0Z9FBWwzMcUFC/KBl
kErRob+GU7BWBpxNpQU2Nf3cyGwqm5FoVBFsE/g/Whahj4SxsP7iIjo3MruIpNfl4MOAES2s/e24
1jm7OFF4TwIQiDflp8KIVQdg88+6ErQhbn/UqQMBE6UVK/Hnki+yfVBpTfJkHrLRl/vBlp2dAj6J
vlO9OOpECyteb9AoFarWXvENi4sCwi40YaE2Cx6pS1Oe36fCyZziQbdbuR9d0oCJN/FC3Wvz/XU/
8TvXNI/bAW/EWQL/tAvm5EtbFvHckmg2ekAHtCE5Cue8Gj3r3rFraEpkvvBD36pHoAwTtulVggTy
2PvvmOqvuhzqSOd2E/dgXzp4Grexd7gKdae1kAUOuhPu3C62dA2UP0Mn3kkO8di86+QRvdxdiMJ3
ubVrPPECv8l2idR5ApKrzr6nZPiqc5ndBCOvYqR47I1PcnRu2sy/81GSilTmew8V4pvIlc07mDPG
p06v1c6x2DtSUd+lLssnI0XXZwFY1Y303XIzoBEJRFB45snyhy5puhtUMdHzANFWS4VUnzk+86wr
oGvMzNvRc5Jw0HMnhHLRCYTg7l40nhMOooEXIFUeDpx81QP5LQPlSwQ0idpm5Ws1fvHVYwO0JHhX
diBfk9uyYxCBqVWYJYWIBdBaEDztOQicZNSkTpQ0UAvzDH/XBlUV0x5dn1ZjoUfbRvqzsUgT9ebg
H33A3iKKity2aBv6N64AaACACNGF/pl9hzVEsZLj8avA+GF2VaTst4avuO6l4OTcyHRtncekjJg9
SbMCEHI9gmryq0mCjaogMSPSLVZ85SQtALIn9Tdo2ZrAe6KvamaPDBjrQIbioTAHHtZ5Ih6CTGsO
jRskNw22d2Rkctx4mhncGEzPnnuKqlrU6qO4Q2euu7VoQY4jkgW7ISXWSp5o6aCjaO3iTYYc36eD
7lrowpEBLR7GQEVEb+JcR2tR+bJyxjGn8yMeIIOItjUILH7iYSB10hZ2h6dNbrtkai0TXxAk/kN8
1YTdYLv3acX4zsBdc+u6tbNyj87GON2jUNpGHArgE4hl5o1AOHy9n4h0ODG33jNPPneBFwkQMK0s
9dItAFTXNE4ka/EcvNxZLfFLexhc8mDIN/TnJSuTuBRPnf38HMRLDBRgVIafl/mRjkcAhj1ny9uN
lf9T53+xLXzA9R004mLV5s+Sfmx0ECqhL5+4yUPqpXcuSLYZWUNrLd1oqIUDFwYINE797FpmRZMa
LBjQnD0h6Gt0Fdtx1jhbja1cMr8LtfMdeG5pdgpdKD2jAspgyU3vCyb0kGnmIYESqyPzCNjouOxJ
GPRib3lqI4LhlJnWm5uNkSXb/UCqWBNmLMTanT7bm7+jH/AvTM2EiCURjV/umczU+0Qkgjx03j+2
/S1gv5w15aYlh3duYhZg1ZYhaVtIAg7/70P/nAb3ZrtNyqcU/H3Xj/naYGaTTEAjmpkUg3FsGQbV
YRinPuaV07y8ZzBhUwyERqBZuNCrHDyudQ/eGCTQk5FHHnI9uXdAhXLF0iz+/p+1+dfSLP7WXL3L
kwaW0FqiR6Au6aIiV9bRTIp8m1i4n/IGmrdpi9tRl6i7Xp/NhXUD6BnhNxhlkDqdDxTsVC1IwSuw
YTlA9ZjcvVVJcUhqZ08L9622tc11ewscUqD4Ql4YdFVgqICnvNyLiQW62YCnI7BmEJIrxxs3e9M8
Y1v0J8BitKTa9Nk7DbrQox/CFlGuH9vuH996xtshxDSi8Tm/N/w1csPPfg8xIaRp8Cie3sXzChQE
9rQsTRN5qo03XrYbl77L3AKE7Jfq7WMbPF2fhs/TjumeXnYebsSJ7flyFkbqlppm6/LU5k+i+kGr
rwQM3JVRxrrx/bqpzxvswpQzeyGDOrtrXKnkqawSYHG2QbEpgTX2vReWPlAZg73vusHPNxTuenSO
I9cE9g8UXi/HZhDNzKA1oU6VtS14nK3cGos/j0AXXLGo4H3KM7VEWlI6RJ26lMSN8WElz9e/f6Fe
jgH4E6MTipFIXMwWh0D8DdlZTZ7YeG8PUN8xD5p86/xTOWx7+6GyfxHxKJ1hxbEtDuxfs7+rOWcx
Y6uAD2jLQp2AeHODp+wvkHWgxgY4C1hFwPog43e5MDx3SNYWwPGXQxfZ9CbPp6bFnda9rkzg75v7
8iK8tDTz0a4rGd48BVplarQrW0ACbB2h/7DSzn+poAUKJoPGfe98rzhUpLUPpe22MQPd4Lc6Ud0P
z6NoN3bwefro9dsBbW/oQLHkttL7V7wZnRNQW+BCyEt3A4C795Im6c+SeQ6LcuUk/6hAl6BkHvut
Tyh7t3LvS8EaM2p7t96ljs2/VMZYjJu0CPL7rjHNj1ykvN+7eA7coA2Fvmi8o1HLXCgAisS/zat2
fKJV1SEvpA2Pma+9Zl4ZPEJVo9oEpNF3RI5IE6V1mZ1E6nY71H6dMoS6grXxKnAfRTz3+YH3JWip
3UzDY5MBx0jMNA05QLk7i5focmAahCVS29q2fcJuqmxsD4XhdGFKuTrarkgPdoN7oFBDttOwYUA/
j8b5HmQIW06oGaeDmTwYiOpRYEFHkmlLRL1D30emladByBzdfxd1pd1nRSdp6AiH/xC+IEddbf2O
fSRB990GBlvk2l4VVuyB8+UpK9zuptf5Y6YN9q4eKTsUbjNusgYgKLSp6HjJURnx1h4iD+RK9wlv
uxNDWfCrY+bazwYNLdt8LPizHWjajQqoiqQ1eN+oOxVq8qG6dzrZ7UpXFlhhQ8nIkE72rWOG/9jg
fgT5Vf5TgXdz2ytkEH3XzrdVS/uNGWTeVuVOEwVeIo6o/0Cjz6qSvciCFo9YqBsA+AIEYmOOkWGU
xQGtOy5+RfCoG80frPFr0A9IFSvHz2IEZkOk1cCNRC96bkSlNpZP+uBVL6rp/KfSbIq7DGxWYYPa
003tpcY9TwjYOJKuAiIEckytkbZvtGJsJ33iRQSM9DuPJM6dYaXoY0FDBGjpkWWQZg/1Sohoo4/e
G0LDId6ROLX1XZeW9mEMiKOCAnQILtpdD11Vsg1v9HqXMx2TLSoIaPii2CBZB00F2QxbTzN4bDo9
O7hJYxw1i3U7LwV9bZ7gNa5Jg0a0T3hkFoW5c22KoKLynRW//zlmujz0M7dpJ1rrdV1Z3KPBa2sG
7zTfBWCTT4J/rrsXb+FGQ7ofvBvoD7Un0vdLP4Y0WzqW9Zjfj1bmfqeOV1QQUHL6Y2K5DGcACStm
J/7G0we1x0XihkqYQdy6tDt6RhmEY1VqkP7+hmxj5ECP5G7siioy2dfW1iFu6w0blqMVX6hBPWSV
Ln74PXaM6ebbfhBmBMkUM6K6sO9rvJR20BUeN4VAi27Bqj6mHWnuhmSwnlAxojvNVMmWJ5AKGU0l
HnKmaXHbkzcZ9N0+d5AZ0ezCiznjYHQFYfSuqFr2gw2k3lZu8I+sofeXUmRdPZUHURMk1p2kSE91
gb81HdY/6VKJjR/4FKjO0uXP1CrJ3sJLddOVw0fVW9Ap6UBhYEmd7bhbdYgCtC6LKoINMYIABogH
HS+RxOKh1+fDx5AbdqgXXOySHhpBWQmFVUr6/L4yWBvVfUYfRS3XMvmz3fOf9zP0uRGF4t4FYuBy
UTWM3wskG040yNqQNc0NYsFtbUL+RO+8FQao2Q76bWyScUHecaJGnke9QVEGlUIt/+RVTjw62h1o
qx+gVFlFie+XaDoztxDj+Wk22kq4vXDH48zqyJ2jaQDll9kVbOQN0RxuZPfwcg0I2tBbV4ObbOWA
YKrmty/acOEbTAgTfionmUkK1LxU2b0pYouDZXOjihil/oLF1w0tjubM0PT3s4glyQtNwXvCEL9P
7Dysq5XYdSkUQ44OQAsUeNDeP+fWrDNDQrFUy+6ppU6ZzF4IExyM3+JD5eIxyRzkbs07NHfc9pn4
1dLxZWWEU3Q8m0skWTCT9uRyUNu8HCLkmAobRIzJyVONzMPMrYJdDxqCF8esrJBCAyR2h57seeHI
uGceve0q0m9EKyAKOtLiKxr5jTuIUCcbAjnHSLlt+tIYXhUHHDugg+TsNkn0YN8lvtrigvhAHw29
owHpD+mQth0wOwbZlg7lTzVR7mOGDpfI6Im8FRlaUE204MVu7o0xkttI1aqgHL9KrMpjIrn3CErS
9CPp/OZLqiOSuj45c3zRf44R3i82dDDwdJznokojcQZpBv3JDp51bY+ILcy7Ok60EhqScaa9dSKF
y1nJrc6eav+xaoMTE4AfdOx+KimWlHipr/eQd2ljBB0cj2MQEtQa0jvECXaNV2W7MVnDJi882dwp
tQoc/cQuNW/A6Su/58BS5ffE8u6aJIOQSWK+So8eg5rs0ix5XJnd6SU823ouiOAmMRu0piC/eLn1
ypFWda178BWt19y6+TDeUmS4NsJh5kbVTnHELOgcvtIM7q3BDW6YyrQjCszJmrTWtMuvfYo5+xSG
3iaDu9n9RAnRVP0xsNonZY1/XHuCeKaHghDAHB5ednPvyJzC46WT3XuGEeGmCnv3hUqUYMXK83vJ
cZ0bmr1PaEk1CQHX7J4FbwWojQhAp9dXb8mCMwmYQ3APikTzMpqkQes2PkOqwhhDzdEhELTi5WfH
AImjAC1SOHg2OKPhnGaTFaig6Qsd+1FpiCB9BX6/Ouw0LUQVLAYBfmSuaWQsWQSbJkCz6LlBZ+/M
F1YSWem8b7E8xPdu8PD3bpWjq41R0+CUtS5uTp302bMazDUBoaWLAHyNOlIl4HWbMlWXO5BIXup+
oqyTaVC5K4RlvlRg/nryTFUdAgqsl4t6C6Sy3HabFrhSM5oHW1MZ6ccfLyyKr8AUIaH8mz/y8kMM
X1oiZdI6tYQc86o5rmWRF3bOJPM0taSBIhnp2ksDJq3LMpWpd6pvDee+XmuTXvv5+SIKbcx7C5Q9
Az8Sskf18/r8LLiKi8+f4ryzmKDhNjGA9/NOyP/W/Cco3/s19W1z4VIGUgG7HgcMHm+O+gcIzzZk
lbun1iNlAmIAzQMfUw4pOHAFCI9uPGgTPE75R7mjOSDeqMy2Ry0BxrHv0ieIeoZoe7S2Jfeax0Iz
9A1HIex7SWv5leYIrEKEnUjYG84aFHI2+/+5u3B6AkDtdXSMzma/DAolNIq7i8suzEr3GaCMH9cX
YGZi8gsXkzNbAFCMFqREK97J857KQ9f9GRYbI9AB7IMX0JG/RE1vNgK/BjwgsZlxYiWUwor+Fg/4
t+sjmG2hyYSDTmrAhpB7sz6BlKTVGDKQlXfyM5OFwaBlr3qWCDzAOFsxNZusyRQAnQgkJvmzSaD6
creCSUATCKs4UgxpUIUks9mPXENi5Y9HBO+FBmUHxPd4sM58NTdR8MbbkAPJA8xRk0eMv2XGnz+h
fj8ppphoIlefb66cIung1FKcktHaEJDYsWzj6rcDW2u9nLbQWTjwe9ZQsbPxAJ/ahOfwTqMbEqGr
QZwMg9WHFnLKm6wDo17vZ18NHL34z2fv3Nxs9mjjoSXYhTlKixAZgXhU6cZ2fl638vlNiDnD4wyJ
UVQkP3Vhmqz2mKn74sTFJETu7nx5sm0RFsX3HpjPwO6AlCu3140ubHWEdniBTtrokESYBSIe2FXG
uhthdOzC0XxwOxrm1krAvLTJPaBXQSSGAjxq05ebHMdssHpA2U527oXqNen/sL309344NzA7Ra6k
zMYeFyf9FbL1ob21jTURxGmN51vu3MQ0xrNrBZI7khAFE+leBxeY9jNSCRJxK75zaWMDpAgaYVST
IEE2S2HV+uAnDYMVxUMt2I2Qhtm6fzVbU+4KWGLASa3Zmqeex3qRlfyU9cEWtYxQ4i1hu7+u76yF
xxnwIFCg86c0AzhqZ6fGHfyOlgZ6vOseB3Obo9mQIzGaAdJzUzqgVHuVa4RjSxvt3ORsZLkG3K+V
Nvwk76xmI+r99SGt/fxsdQQe4tT0MXF9+jioe8im//nvA60+cR/DRwMtcLnHWr8xDTTCslPrD2E2
FSTWqJWXjvskmWUDf4uVmRfiO3AbpUB5s1NWvJipGxP+rSLvfzGKqfw2QRGxj2eHUZWetB2nZKc+
RJge2e1aDmtxEC4KZKjAoUg2v2YGkfTgFNf5qTKRcj+UwXaod38xhjMTsxiGda5nFMzgp6E/crkf
/ixGhb+aqnrIWODfhB6fTVHL9dIvOpedgqE5tkN/5/ZPwNT96RgMCGpDXgbBPCqh8zt/RPuDUQ/j
eGqHI0r5yO5c//3PHhG//5uHHBGwDeqAy91qCFkyBvTiyQYTF3c/GGokmTomNt8Qm6wUXReNebge
AzRXIR0x/f3M/fqQt831tBpPgVEfKnkXAMwo9TzUByfU+7+YuUk3A/chAmU0J18aawFzDeDq5Sn9
3lp731+ZuAXPCJQx4M6TZA+OiT/7fVNZNSk7bTyhHvZgmQzkSn4bgSDkCT3aIJTtghe7LJ81nh4H
S7xcX7bPpwcJWWNSqUUBDPXxmRMbeZfazGLsxAzzlbT6F7TK/LL6ZGWQn33lhZk5jst2O4VOH8FO
ovI+dAl+JWSKro9kOoSXVzJMQPgI+Wz0jyMhd7lMpUH5AAkZdkrVt8Hyt8h5gGOkj0GnEv+FJaQ7
EKsjp/JJeD3t/V4z/JadSkveeJSnEXdolHUIBcnYr/Qiz1Fck3eYsIouavx6gLtgWsGzvZ4ESUst
b+xPbSOaLSyJSK9o9yiM1LsJhDlumKtHdnkPNHARdn6dHgvXaVFt7cpnCUneTWbmQdi2rto0zLXD
hPPhcH1GFs7jxTdOa3P2jbZqDFJz3p86om/KDMy/RNRHBdYc26jfZNVurttbWmv01CHBA0agiUz0
0h7Sfz5HkbY/pdRsQjPV9iblG7Qn3g1klX1o8lzzjQWeI+TbJwFdUMBeGuuYU+u0afuTYf5S4leu
vXvWC5cPBqh2a+STj3qpHZwO2XP6c7RW3rdLM3tufDpYZzPbmZoWZIz2p77uUTQzxXfqiZex1INI
1e7e4msdpXOJpN/7zYPsIXK9yCxBOPjS4lhOKnNW35+IXvdT+dHYUyuHBLKJHEE1suKmJVZxz0zw
ROSdk0ZBB+iU0xkswt3jrKz0kn9CagWxtm5PqcXZqR4oqQjP1HDqBHok+la7Lzn5NWZruLelHXVu
ZxYrQosZqS8dhcea3hmsiDWiRQXJoqH+Q2b5/8wv4nmEKlMRaV5D8lPS+knSAZmbaekP0Mb0YVkW
2c/rJ2Rx3lAZAMbSxVN/DiBzea9GVxrDaQjog6zl3mvHTd5nKyxSc6T379H4qAZMlz4wdPN+nb4b
rIyYFmouiqtNIGq1SQxgkZJBs8IaUX+cAgwRpVZLvvCaVBtpeyoGnsVAL0HrhNQ0wGFUIyipmP6H
sMnp40BhBAAGcgIQqJtfCQAPj4PMy/5Ug1AENZLQSo+aeeTO2/XJXrjdgGTCywb00JaOPNTlkekd
lMBzDjtcfxurX0ZXr9xtSzHChYVZjCDRIl0IUgGUOG5bdIF5EPLmeQXw7nNnoGNEvOLtHrqmiq6P
bMH9XNid+b6qQoW+cmG3b1+pnUZ+DzaMfV8+Fcnrn1sCAcZEd4u47rNLT+o66CdH55T/j7Qr241b
x7ZfJEAjJb1qqMlVpdiO7SQvRE4GDdREDRSlr79Lwb332CqhhHQ3uoHTOEBtk+KwufcavsPlI5FX
Uf5q8Yafnu4HWvtY7wItKXq9Tk3oZPa4q3Q4ZJ+3DKO2fn6xFly1TTKTYhwSMBDTFcBCbNW7VlfD
+yEsVgOaHkVhKPOlUF9H3O12RcEaZLuie530MsBK8ZmW7UZ7Y+pWDhUQCrCdXJxctwqgukUVeHsn
LRR5izHsK7MLZ52Kc2zAQ+X+V1oLBdkXa4ZEwHJo2d4EcT53Kw2VaddlZzsxDwk9N9bG5boVZDGP
ZTHosO8e2ivtJvjJvLX29xQEqfsjWdtC70ey2ELEbkHSd5AbJc4xnlEW5GDqL5bx2XSD/y7SvDTf
5Qoc+qVdnWM4UxKkto+Xdmv5cXvJuo1Tf22Nvx/SPK/vAgljAqZWndDypuODGltPNjP+uT+WlfsY
Qnr/fv/5378LIXM4FRsKZo3gLRSX/6SG5usA5W3pdKwOxbZR/0CJHwEX+YXecTvhObYSy0brFBNL
DaQyVeH90aytAZTvQGEEEnluB30cTcFAvCHpnK/mhfskGnRzGqZWQGMZTtClJT91Ymre7gddm8L3
QRerOxmyRNISW0jLz0CoJAZAF2elfLkfZWVo4BnZqFIDkwKDyUUq3iTMieH02F/TsZoe9YnLg5pX
ztGBclQgnLF7zNx+i920lqTayGuAgAD5FHO62FRCxU4aNSyPSXkk7ffGJg9NOoTwg/LBONtzIgIr
udAku1Aqg2baeO+sHBwQZke7AbrSuKyWq6bqXQCDs665tkbpDbEJw7VXfYu/uzKzCIL/4lY0Qa9a
jBHuDCoveNFcE809pTEgcnVz7iWs+vJTLTZTjHkNLp45kBT4AzIHDwD9xo9r1EyHrmBx1lybInu0
cqp6etbAKpR9t9oZ2s5Y6sXCfClE4zUk8WXBs939tbSyGecaBDgI6H2ZN8Q8kSe0GQuXo5mdfXP5
13Tot+iWcx5/M8p/QyzpB3igQCaqtfmVaQfUVS/ZSGDZ86xPmVeT7sk0/4OVAu+M+RNCpQf2th9n
1cjBKI1Nk1/Tsv5Oevki+vZZkUjf7k/dymbH3sPvIw2fgRiLr9dLS2+mjvCrlpl4pV2K/nPfPZL0
6/0wa18I1RWkuUA9oGK8OJaFC3aQHTf8Sh876+JsuQyvjQJvvDn9A4TkZsmPZT/gS3DMlhIO/EGI
760NWPjGabyyewFkAHgOr0owJJcVFTDXa3UELO5a5NapVVp/6uEKxORGmJWlNqubzBAtAGLgN/zx
0wNKzUqexyqaafJXnZhfaef+7HrnXBQK9UbUdTwN/8q//4Vuo85tajSNAISzb2Faqd25o6xH9WpB
ITmY+skJuK54JDbhFMFif6SgQmvjVvXtdmHMYVGAR01GAwp6xki8u69zOQ1cKXP1WmuB+SK0/f1R
/Zmsj/v24+8vblA8LHF/1/h9CIPmHgSF4UkPQ9ugl/kVroAhK8x9P3Q/9LT6ghfN96aZdrWCIo02
lb6StzSYNGsnR+c69YrnJjqEx8xPGTUOmSMfa+Fir+jtJZ+4CFSjf4HG82cZx74e1/vKEaGm82dW
1gBOCdDiYhlS1OE64PiNnrw2UKjHWztFL717LRtyYIPlE8XwtU57YELscXNuVMCXoBO8bUEqmVW+
URrESbnsq7glcTLCBkx4nbBoYk5/GqpWv5RSE4c40bUnGICmwgOxoIpcU/2hKF3zPMbMJR7p95Rc
pm9D0td5oKQOu7iUlAGpnR9N3aBm2vXjxm64XSB//sxZ895Gp2ZZVlLMvrIBCSWX0QHT5ksc3F8g
UG+/OdkJWkCAJqImCy69PV+n71agzdmYjFVrXUqHFD5PndDKxi9tP/mGNoQwc0k9jccBp+ihlsYO
LMOT1RjQkOTlEYqW30F18FrZAZrc0EfFdo7SzA5l2Rzxc0EF2xGVVT7kEJC6jR2UGqGMVDqsD0aJ
B3jjxJHadewEOiEcYnLzlz46D3Glo8OtN5/6Oj4XufvIqyZ+kFVz6ZMKVeOUh6QCbyRL95kx9r9j
gwPRTrM2aGBN7dU2JItLOuxl7byVWZcBTiSviSwHj2ltqGj5gz4nH6nBDW9IYKLbu1N75Clcx4rB
1D3h5EMoYS4epIwFuq38durMl6DnOGkJ2k4FI0yFe7aACA00jVKPjWm3o6gXc48m+VfpkLMou7fU
coOhdI5mzSNLay9WlgWGkTx1XXKUVD2anftAIaWfZu0JksVv4FgfE5McwB+CWG8fTO0UsCHfaUS/
FLI9ZBX/bNPmOFnxeUryXYXa1NR9rSotGForFLZygccMzuXBDa2hhgXoeKhG+7NG6FOeCPSN3UYN
2ETOcaOiCsmH79CzeKuMIUC99EoKPeSDC4JLfi3ZkBwLRQB57shQT7ASHD1MUusfmF+d1Ljr/dLN
Yr+c3NiTY57sKi1OQUlIr5ORoeI4ZE+pbAOjM/9RSsvemXAhCoDVh2DLUH4zYrs58TTbkx72bqhn
kRrsH2MMWJ+beysujqZdgNwBqU0fNC2AkR36PUuT5pQ3rhbYXAWCxB4CB3hvD7SzxO/j+pvsIB1G
qLWBZ13ZghBAA1AZOmgo1i2JhEVZaUPLhHUxFfebVlVvidjY5H/aRR+PafI+xJ/KxbtNiJdM3rWy
ty6q26pXauoxxA8H/W1UqnL0wVHD2WQZgabuKArYYxCJRj+qaaaGTfHbUJ19CZ1cBbrH8hfnQYdF
dan6Fl1Rg5NroTbg75CgNEYRwv17CqAZP72yTGvPDN4yG3fObTKCwqYFgIqBsxaPjUVJOKWJCmiE
Ji+E1H4rry18ppr62YmTjVm7Pbk+Blo8oYCXtuzOmJC0TYdK+YXOWPL3lY73IQCT+ng49tYgFDyh
5SWFgUL2ueY73v11MeVjiMUNXZfgHNbzdLEinOA7qXxTt9JDZ4G0xKWH5YWSuYoH+0xaWcwU6Co1
BSTYupDGLoGTnpq97vTPJTCdWmL4LihJhtuzYFKnYedqqb7T66kLGlX5obdjWBt9QFlShDH8xych
oCfjkvlyPAqFPSmk/NLLJgBJbThOMs9xwsbJOevgcz3Kjod1C3Yjm/iLhAv2kSiZ31Dlq8rrx0FR
QQIfnorJeFTGEhpw5jkdBnaRuijgzDY+EbcMRW/udVwAfW1+oSz/5hbJWx4XlgeOleZrTYOkwZXf
y0x8s7TurKv1ZTS1IBX1xc7rYzxMPktcw3OgbTN26Tc0b5DKWNY5RXNvN8ZxBQanfu6gN81a87M6
WrjLuG8Kw1ebZmcmAoUuYMcSoT1gax7SbHrWcsPyhsw9ozD7fP9Kvn2/4mMBCADvNKBAb6rvSe6A
xpQKcrE6EeMy47VX9+NTr6dPlap4lJCNN9Bt6jtDz9Gjs9CmA2l+UfBgI6sKwSbt4k4lFFeSxKGn
sZTd88BcOJOCX4ydlYzdpWzHand/sGT+8Y8nH85oAhY9CjwrmEpHR/vC7ulwSSDaduZGw1/soiuO
fccNX6C6tAenLnlBT1OZjT3IPzmAVycAfCBCGqvGCfYHzWxF6ryCv2udm7RjsK6uc9Oz7AQkH8nT
2gMjL30ey1yGLLb+qRo9fu7Hqma+XrfxJ5mp4gkvfCu08hgiDWjBqK96bag/WgoFRFN0uIaxD6Bb
PAGRCf2/r1S1up1b2e6LQ3UcQKNSoszGh7M9tfRstrV44E6SXhQl5QFKzN1h1CBGLHraQZNASx/6
VkL3S2f2p1bQ8TOlZHgRZY0TG3nwL01vwZfGyvRT8GWpxxOiFBDzJ7GfUdFAU1Qae+hEb9Vc53Ng
8TFwQKAuhLMbAj/LriHLzAGvZEdcjLb70uhJyC3hO9wISpwShcV300Cf0k2F45UFCLHX+eGqQtbk
5mHptLbipHo6XCqAePr0d5W+JN0xT9BGBAmisr5vrLnbUeKJjPWGiiIetMtOIt4rjnD6ccS9EfZ9
JIojxNDNrXP9NmtAK3hmwIDgipN3CRLjtuB17JTjJeOPYxn9PfwQkBcLdlUmLNGxexaFiwFm4h1X
cW0U7lDAxdhUPK2P31QC45u/ny5cUaAxoKkNePXigoIqa2HL2JAXTT47+g6LTtoPwxYcbSVrAJzu
3yiLQwirQquHeS/ZRurBJXGfG1+7uexvvdwfzkrW8CHQYuIUDuHcSkUgtfqNBwRkM1X17b8LMS+N
d9mc1B1pMR0hmOvH8tKavjJsUF9vLwl8/vkJO4PebxmoHTOp1hXzdLU43uAlmXznnd8CaZD+fToH
cpKFOChV6zfyTrUm+6mrNHFhli1+poU67Rkso6I0M/QQMizA29+fvZWVMLOh0IHG2wk34Tz0d7OX
V1Vj9jURFyh2gt7NDiaGVQK5QOWWCfnKLAI8Bty2jpK0pTnzn/IulGpN5ljgpruIlujHqU+nfVnX
/GeRuPLZ6NTMt+UAvuj9Aa6cDOCOzNU6QJRwyC4GaFDJeq7k4mKZDQ+bUVV3wh6Vje+2ss4tYC/h
hDpTOm/Uji2j6aHVWYuLNjTjJy5HhnpOrIVjb2xBM/7ghhb3BjqOs5E4CnZAky3yS6ZqMUg6TFyS
SWRXUZiVp0EaJ+oJbz8l9WT8YGM3XWzbiq/NNCnfs4SlsBYmA+BmRfm1m5z0RHFrhzVNJr/VQeQr
Wid+coWL53ilURSSYOtilNPkkcLSez/uijzM4YThyTyBRobsoEXOK76TIneCoZniMy783q/dTvVw
cQ6HRLY/utoUQDsq2DN9xcNRVnupSrw2RQ2pY6OE/CPuaW8kMmwSaP0NDkuRhcjYA97PrzMr3pnS
Qu8it91janQ4eadED3SuWMe+hNkNycz8DZziX5rsrF+unIjf1l0XdqbWn3RtoGGadHyflZxFatlD
V65Hr+QXUPDKJXc6PfcMLYPOCGna4bHL6FBu1DnXlgWWBKSdCTCgN/Wkuoj1SQW75GJ2Kr0MVdV+
Y5B3OWtdNW7U2layCZTVUWIDcN1GHXexzqeG1kYi2HBplb7cTcRyIkYFjbgCk0goNRkh7ar8bOs5
/YVnaPIfjHQWo4X2LrAR6DZ93NysZQqQt81wcbTxR9OD500yuEzF+RbgfOUU+fDgXYyz1/LEgNaQ
vCTUA2fXiQNHPI5ZJLZcrVdORgLQuYY5ddHhWqZnUGvhrpIb4jJMj2jbQbDzoTTfNOXn/fNpLR1D
cgSpcQfSAyhPf5y4MVNyR9pUXEhl+zQ2C68Yiy+2ZD9UiBbOmjSvE5Q5Nk7FtcE5aGE5BI4MgKQu
ZjHJB7C4MjFdugSojDiarG+xxvyp2NKyvgkE0C4eOTYWBvoLeGB9HB7A4i7hA88i0z3DWoV2X0pA
QOyv9ydxLQoBxxxwSzjh4HD8GEWjYL4xYqWREPC4H6B+ocHKwAZwK91Y56uRTLwTMRqAkZefK2O1
iS4JTaPMMk5Yi3tTVF6fV6ecOIf7g7q5uTB1joUGyUwbBO9h8Y16YU0Dgd5PNBYP9q6eNpKam7MJ
P+9CMwSpJsgVN4W2Ua91WgC3GTVKueM2+zyiIknaaQOG8aep9+G6muPAAR4tP1sHQn3xbaSroiQh
4THgGkVg1BD1RQn5OWUX2j+BMZZ1zzXUfdCW8TL5BNGhjZV+c178CQ/M/wyEvgXGOl3Fik7t0ogP
9ly7fq6l8q2HR0RG69MEotr9j7Y6q3i1/V+4RTYKgZQ6TywIvzDdglAR8zXrS/LXNInFmBZTqppy
KKxRpFE5tJ5tnNx2Yz+tjAKrzrAhEg97c3y5j/spToBbMAeMAsxe3y00vzBfi+p4f6pW1jeCQLoY
4Ef7FjWrMDuBfJkDun/+lZLXLazAyocHLstEFwekMSDSF9sH607lSFuyqFZRDFDQi3woY1N8h8gA
CbLczp5c6JQF98e0OnGwCVDB+JgJuYsvMxROPA0ajgfwrX3d4f7oHpMk//tDyFYBF52B9riYlrgz
YnGllvGE728kXm8+lvI1a2fNuI0vdHM34fJDlBmYiv9BBvbjMjCLBJbyls2i7g9Sz5HqrqthFAwZ
pxcYSHNvAIPSN7Pa2t+fxqV0AdCpiAy2t6OjUj//CR8jK5wD0wlSdmTwJNQUc48e9g5OA9+k3h5F
Vf9qLOvCyBSYvDzr/e/74W+/IkoJsPwAiBC6f0D2fYwOQbHcgQtUFamPrfTzzov/GkQCWM67CMtO
dKmrhVkTREBT13rqOC+/S6aLrYWyOpA/BT8c8SgRLwbSZDE1Ei2uIil35U/Z/yLO4/2put3EIGvN
txOedPBDWEI6RO/mfGrKOjIzt/WzwWwCtR62qBQr6wFhZh9gSFjqqIssyyJSz1ijNXWk5vmVqjqE
wZKwcl+N7KXMzLMzaUGiESjooAfYFRub+maMgJEATYL/4HG3AvgYiDPxTJuithXusc2UdofOdvu3
CfwiyvxXvHseK7PkcuHMpmN0n47AP0CAqhidkBfHKt+bU+fh8rz/8W6SGYRElQk4FlSkQVNbLA8O
iyn45pZqZAtJzyUefFEhaRbowGcGrtFkG4tlNZ6O0hbyGSghLMtorlu2U9bQKZJNkfpDbYV2WZzd
OvvRQ1Ps/thulv48tnexFtPpVqVhUDeBg3k9RY7R7kUjn8ikhf9JGFyRsMoAVXxZr1PqGO15HERR
Dp8Yb2o6P5dO6fFm2EgsVuYOYgsQXoOQCvA6S64EHMYgf0ZHJTL081S/seZqdN/bLNmYtlvQIji2
Ku4VCMKjKgQg9cdlaPCOcWBUlEit9CfbkN7EQJmYHkoL3ogFhJaFVgZNI61zotD2INA6Dx0B0837
83pz9cx/Bm4egGthOXmjHKXIsQIQA6qbU695ahzGVShSCvmo55IJ+Env7odbWS0Ih1RBmy8dsDA+
jppZRIEGAEad5qfMgZD0S78lVbsRYskudHmqWCbtFeQjV4V90cm+3cLxzWv6Q6r9Z9L+fxTG4pTM
wcNGlWtQojzfDeWOsY28Y2sI+sdZctIKe7bBLAlWeUDMQmck9/Th9f63WPv0SGoArkQ9A5WmxShM
tSqUQnFo1Bk/Eif3NffT0B015cEdJ7z3t6Tu1yYNdbvZRdyF7NTyKVxmiW7Erk6jYfqaQi+bN1t6
4UuvaLAgYEv3LsQ84ndH+6iIutczhKhRFj2TwnhlYB4OEHyOlLwuDu0oXY91VdN4ljF90t2YwYx3
/G5IK4BAqE+p8VSlBF5wTl9vbPi1b4parKPrjq0ix1vs98bIajOmlEb59FBBnEqiFexuFW3mH1ku
TJz38x0DXOaNmRrMqM2xHVUnGlFqOH6mD8aWxA56mPdjuAv0gEiq1GyBzoh06WjRmKMEWwpoGtcD
QDOtg2JfIesfdWa7O+EYw5eK8CpspWEfBbATkI11voI/DzXkLP7ZIi0MtBZqMyqQuL7F3SwQhSVO
FUKcdLTCD1zV+2NcCgUVS4FaZKfbYq+obbXXCuzwGNpbveeoPfFMiGwdIcycBWi4pt44Y5MZ0TSY
F9Tc181U9aiVfrMF0ULZixJVUYsELVA3OdyuIZDoKIGZmmCQ+lwDQ0x9GtCVdkZR+XEjE5ipu36h
5pD8zWLFG+PK9roGllBQI9WvRmoSj+la69WaUcOITzbnIdOKsz7Yw0EFpXCfuaQ6p51b+ICMKxel
TL/w0gamtXJk8aUVEjVdmeZVgIL2CN732Ch7PtVdKIzMCjuW1J+yWDMO4F/ab0WcGHu0vY1g7NPu
NDQ0PZUVycFXVLqTAh9NTy3S8aG11TZKEhuQAlED8AkZuz0kqV6TFE4qdLBpOOp2eTKnNjsw12r2
faHWoZuABJGguhPAkZUAtdPmEbhF1E+plfvIojGfBemCUsFFTJkwwoYY5W4AOXbX2QpM4hwoBEsZ
D+eqS8xTagA1E/caO0id1iFaBWhMJHDggf6PC5ltqcPO1kz8sZYykCDZeom0x3M9Nj0+UD+cqcMK
T5oD2auT2n92lLnYndk0auyM7gbUpaLWtlPPSofUy9HtgEoO0BKmqjg706JXg3Z52FIGtDpwejCc
UdWX+6fpzTMYUIO584EmCJDXyB8+nj05cXmbOg2BDKHlJ9QJGB33ik3PgqKVmbNNKtHKgYKA2OPQ
isVFusR8aloXy27qSJTBlClXps+mol6ka/2+P67VMHMBCxVadF6WLwK1HjO8SyiJdJMrnqLpX3rd
6PaVbtWH+5FWDy/kBQZEombM9+I+yiHuLTpKnAgWqr6dAJ48aEUAVPRr1utv92Ot3X0QwsabFxWz
W6ZP6lg1Mr2YRq4sHQ9H6YOZs4uiS4D/nArMIhZoubvB3l89OdHeRq0RwPyb1LLOU5g75R2N9G8O
3K7C+0Pa+vVF0tAY7lQpFX6dVOC9AJRp9RuVzJUljvmCuCIIGRjBcokDS5i7kyVppBX5KTaSfc6z
oHStT9C6rTwlJRsLYm1EeIui/IJOB4g9i+KEYw/ZJNBOityp+AVJ+rDJ0v9gSOgCg8w/NwZAEf64
a0eUq3phDDSCLZXfmerZruCpoP3kVhcmypZX+Mpegg8N9FmBCsFbcNkjBQGLZkWluVAhB+0ZPHZm
Zbt82kJXb4VZpEFZNghoUk5uNNlRqnNPGY5ImjYeDmuL4f1YFpl8VxgD4CYIohVRNRyL2jPkuQbm
tt0Aqq5t1XeB/sAA3yV1dZ9NUjgIZPT7wX4cqidSQF0rMeD697u1NsroG3O3PO4m0ilN2o6IJtwX
Q8n2HRkfKC6z+5t1NQyMR6FS5AK1syzngEOFPCaXbjROfpV9AvhIUY73Q6wdp7MyHRQEIUl70xOF
vkptOtMsvxtTX6jUAw7LqTIfZID7geYvvUw60aWBAgeAfbCpmcf67gNRyD+XtQ1XJQVww+F3ijwL
Nu4NDd0UuSDYGAD8/XcR56G/i6hTnvU0QUS35bu6gj5O/SitbzDS8obqkOg1SC1b/Y3VZfhulPN+
eBeTDMhlmxExuVn4rCyQXr0SFyj7uti1OfcHaW68Alc/IIphAHOhJgeo/MeII7ruapwkFFavuwnu
O7EFmDn9mqU/7s/mahygiuc+BBbLEto8ii5maFDBFaslkC+EDEP9LXbbHe02dvLaeT7fHliN6J0D
e/NxQJoiGECI1I3qBnxCJ0z7LcPY2/olXoDgWQHuh9sI/YHFWkTDPjcaIUkE/Z2o5Oa+cMhnPkh8
JuupzcYQ0J7cm30CoMma7N3M+Hl/Mlc2NhoeyAMdgm7cjVeTwobY0tKCRNoI3ddCxJU/TjCcdLgy
hfdDrZzACAU2IXDQgEAvGy+MtWpfoSYWEeVtkod4wEuCkUMK75BN6YfVYeGgAnwSdEy4Qn38dIPK
WVuNOonarPNsauzgBL8b+FY1ai0MJOhmoCYshdEv/xgGsKm2rpwEMOy+jVpVF54BwuROmMmWHCAU
kfFbi2MLC8WwZ+kCCJ8ul8oMDYev6GBFDXQVH0fF7qFKTTUvjRsweK6WED6MdRT0ChLehJyk6G3B
0tlTmvpXoYrqDTQayT29a7QD1CoguG8VDVDgmvnIWTw8IKmUO4VXaUCyAhbW+VBPHnLDzrdgphTg
r/o1Mg04Eq0Rz7GoZADOUnkceF8f0yQnXus2BIYosXtOOEVR0BKtD7gSlEtSpeTXWHGNTzpNwFmJ
i9Enqc1QtpusPdW7JKJVx+Bs38WhDl9e5IKVCONiErDStqwnGG2QIwco12tUUwQ1rAI8YlUl/Eb7
6RJnwz9lgb/ASe34NADT7be4EgHWVmFfY0p2Ak0ZkgLa7EMSN+6+5qpx6UQLMyIuPseDKveywp0W
W5nz4ABBtE9iWvkgaciHOGcdkt8YPJAsPkzmLgOMoNL4g4XqTIpjoS/DFGR/PE4d+1SjIXYAYkPs
M+B7HrR6UqPRNsfHohncz+i46A9tbKmhoqill+lM9UxpqKeCSPtXSTEg1hjTKQEwKcjhbHKCQc0f
5on7mTVwzwLHp93P5pw7B4gtH1702hH/NHkG62O/r9M+yI2uBILeiD085mAV77TgSMUGiMLdbCxk
dnqQw8s2sOnU+9g8pa9VWRdo4A7+7qWt7EuaEl81UudUQOPmIrhlnuDDMlyJBDoohpzXmTfwCKBm
phyYGLRXlqgdFpYhpZcKR3sp84ZuHMUrtxk6jqB+ANgGlPmy4zhYTm0WLYEfUjKFZf6i9L+ErMGH
gP7O8E/dbjWJb1VK8Dx+H3BxZRsJTMsUx7LA8Yma4qs0/inpNU0OlvGIcqfXqpMvtqBaa6fJ+5iL
KxtZW+z0CmKCShOLoAEXj+zun8ErVxoEebHr5s4OIIKLEGnWQ5nAojZyny4QeCDTen8/wtogwJKE
KgX8mOev9fFIZLEOMhCWcySMnxqFY9dUAMm3xRj/o9y+PA3h3o2e38yXvBHOlHqPSxWYs4iVlrKD
S1Z1aGqIbCl99Y/se/MB5j7GW26SzB+he+7DMq0J8iYDBI7ZdYARtI9Z0Tl/n45D+Bh8NwfLFKf0
4kKwBqbD/wDzazlepQqf45TuYv/vpxiqUACCQ+rAcJYVTaXPlSxuhRXF/LeIYdIUuPzX/RBr6+R9
iMU7s67zzpAuQljn1snhCLWF/5qXwfL7oTMGvVCUoW7ZBkNGe1gl5xYat9VXMtAJhtZy9GiqvlpN
i4w82yLZri5MqKTpqDejX7zsedfMykvJ5hXD7d/AwMVn3SBZaDBIiG9M3tppNXs2IrFC+eEWJoNa
MkumyYliJ+NBMoDP1Qv+Bode3VdT+ycYPEVAgegPHT4Y4HZkbN+V2ayKBUXAyTXjK+mtwkOXAy43
aZXuGm1SzikSRfS8IJooRijFFgVTj4qTGbD3bFCkh5EcSpiu9Ku00I5VDc48qpXkISYt2bupjENw
bMrXFNJlIVGUfmdC/7noLKgHocob9GWF/48XF8qiTAL2CkQuiqkSRUlphrhVAJBWIX9mggqKa0Dg
Lm4htO00UBG5P38b07eUuSBSN8acak5kDxb0oOjbIHiQEj32ABjaN6PwtRLeKfeDri4PSM0ZBC44
t7DOyqhIBz4ygorxPNbVKyB2n2FqaG/EWdtZs2Dq/8WZB//uXebGKpclLPKiAVWBMU09c9py9V15
IEHs9d8Qi1KH7uZgSKMIGkH3TM8fWgur3HxOkI79V1P2h+X/big2uFGl2WAoMX/tiYbs5GXT/P1P
Cr08KN4NZtnf5nCnyJF7OlFdoUSYlp9zoni62V77Nv3JSvKM0XKooJgHZqSXLFM9q+qC0ao3MpD1
9YF7AfgBA+C0+d+/G6zSljAaJK0TCSX3FVAeCzDdITIS3p/T1cRjJkXhdId3D0q9H+NYMilZrgxO
pDIaUIgrwULVE5p5MEfja2OZP7sMfPJpOMLDbqMCszZEZAXIDmZY5o2cbqeWhoATy/w9fQWqrFib
T/dHtx4BeF/oSAEVsUw/9KaaisqtnYiUV3UoMIdPZfvtfoy1DYbcA1oNSEJAyVokICrtVIHk1o5g
zpeIXRdvzNKtaiRSw/cBFjvYUty6gU8hapX8milfC6eH9MLBss8quzo07FHpG9zD0MNNyrr09UWy
zuuHn/dHubpO3v8Vi03OC7Aa5YRhqsUVBqleljhwPwxZBaEexy+TXxqF/tHv+1E35tZc9FKZ1AG2
wi0Q2UUVDTl5bXNn41BZHxgA20jf8N69QY7xIoH/QZLZUSZZxPn44NQALJhVDWdT+sVK8+94dj93
Df2R6c7GrP7BcyxPm7lzBE3puYK/3OWJrdLW0irkx73BVb+DJ45vT7Q9Or3ZHwivU584cfmSpyON
2gRvVvCySjiDQN8CXoHwMauVH62I8QWYEEEa0+SgCd2GZLkcgny0i7B29e/j2BD0kV037F2SwV9J
VV8FsQBnAex/x0ZYctMSfuXeoAN8ff8bGqubEI0RAA0B5IH42ccTpnRaYJYS2450hoOy/01apTyL
gegHW6+1XZUVzO8rqDnwqULu3jXOri70Cm/t0cV6VopHGIsp+yLpxeMARRI0MCcbVHKWWmHW9pAk
GmnhemhU0EOM9AgHCVFPUtJmr6Ha4ANYqfjAM/ATHunm2YX5EDxYLfcTpX0V1go3ztxCIzUnI391
m43j4c+FsfzE0JAHLJGAfXMD6Ym7DoL+eYtibIl6BHf/aUbty2QByNxVT3bH0J+kj6rTRSh9PGpK
A1CaAan2Kfb0fEIZxPhSqOzYGZnwuMnPifM7ESmA6sbWTljdbCinIg+fJc30xXeCTEc7NUhAohSS
fobVh8Q43F8K6yvh3wjzX/DuTks7sxwtDa8VtU+DgrWBUkBVoPz7NqJLILqJSYcK9Q3Iw0oSCI47
uh05Nf+sw+VrsvWNEOuHxr8xlk+ietD0puwtO6p65ZT3BDVTMv1y4EfgSSYiU8tCKZVTCTvbKdnS
FVvLt94N0F08lszOdIsMmzySULyPjS82eaxQWYOW+f3PtRVnUdScOHB+Wo5Bclhgw3uku1Y80Lck
/ddeZn8IILA1x2e56Zq2CeSjeelE/Ws1Af+C3jb3DAvKrBvJwOr6npkm/xtoHu671Qd0ODyogIyP
JtM38J2cjYNu6/cXiUDSkBbSSPj9L5AZmPEvG8+Utd+fFV7xyseL8sb4Fh6jYDexyom0hkKzyIVc
tcL+g6wTtCXgYoDAQg92sbQ0UyZGzLBDyzZQi6f4y/+QdiU7cuNA9osESNR+Va61WulyVdu+CF61
UqI2avn6efQMujOZRBLlOXT7UIAigwwGg7G8N9R/sQt4FQukN1FQ9oSPONsFg2Vp5nHbR6acRF4D
xA+Dk3cP2yJkEtA9wCGHd7+aXkdLTI/L3oIQXh9XG6gNOqB75WYAxlpAWKOWIYOUkjLLCS1DPBPS
Zm/335I00Gy36lyIeFK0zYinvRRwma0JgKAmCz+k5jEk3xFH74ry3unWY5lq3JnKL5+J+uPtzvYk
A5pXiSoXqq3pk+XXUT9Gg/1y25koFwxVOnR5iz5EuXTRhiYI25sy/OCbS4ySa7wM/ukvRPjAkkBh
y0a2UTLesPeW1HJ58CEzkZjrojXXFVaVSpxJIJfGWxarX3UpHkuMbvo8+ovu31BkMlH9Q7nxauo+
W8eppAnyOEi0zPxXl4Op4XB7jZRWBXohjH1gNuiqRyVh1mR5NIGIFoPuZRXi3pgqc2vRxtx03UgO
PgHa522hSvsKfPheUf5Gb+vlsnF3SGu7EpPAgFLk7kPDH+ZA81S4uqxsjEyjFGzhrfynQnYpo5oL
x86MojylpmFF7jp+tFDKAJ/6Nwd8DO/U548slPlEB+T1szKoM380jbo8gYbkyV+cT7lDt75d/7wt
5mqvJDHSw6+cg4V6fVOeXA9Py5SgNgWsvtTYlWUN/7+/Le1qkyRpkr+xzNqYXQdKMQ9DLIBsYygC
554mHL4t5RpbC/TPtGpoeTL4Q5Duze5DoyOI14mQ3AAIcP9PhN8dyXTofxIdWIVY+IuQ/mKpMF53
aWuso92AF2l5quzxcc4svMlbwKu5J9tKPvjp9NITolk3tXmL3nCBsIYg5lKkl4EIowjn8tSBnSY7
lM0+QwXU03iHK/8mFAMjOIi1QJ+JIOBSim17kxG0ZnkKjc9lHDT/3DYxpRLwPQD4EG5O7ibDU3cM
m4yVJ85IGVkgIEO19TiPyyHoak3aRCdL2qO5HgLqLX158m3UrY8gg5zcXbtqbk7lET3TSFqwNgvY
UlFo5CdhAcSmeTt0ziNfgzs48ge+rIsmKlCqBSZlxGfEvc42UaBcLWaXVqcMFMDlibJl0/kGqJQ0
sb/SEsSMD9pFFJPsIAIdPNLS6hTMd1Z+fPdAoDA0hLDAYsJTE5mBS0PDkPzaVlkgzPmbaXy02Q9e
vP2FsaEqCMgch1zndRLGepR8oMFAN6t7V1QRp0fg296WolwnzCaj8wlvTSRQLxVpUrviqdiPgaa/
cIfuGsP9cVuEcssxMY5gORAc9pIlG0ke5qVfVKdy2TTgKAAYioX+b41hKXyaQAxErRuNF0BlkxSp
apKYxpgUJ2ts76AtQSZm6KJ2Ql/QHDz5tfG2FEhK3NZNXCqSJ72QKnQ/izybpqo8P03LE7o3nhv0
6MN5bBx3fOnr9TeZjW8GG/dNNr33mQO+VvAIAmoazynMdknK1sxFC2hQlqcgeOhYGfXpgzfpSo7i
I1e6eS4ieKCBCeSVS93SGYEHDUh5au3Duj6jWzbXwTQprA/oD5iRg3mgtCmn1tgwVjUDe++pqjY9
GgTeb9wXn5dOaVDXrCQJPr9iXCS9b/33Oxl0+mL9UbpGR4wpvOvZ7g88W6raAYL+YAMneFNrmpdV
q3P+eSl+GhngymcPn0/pripeZ59prFdxMh0H3QDAWQBsI4aPL39/GpCEhIWTnzCVGQUNxntIdlzA
NDS369+IQryOKVn4tKuR1RwzQy1BCebkO1nU1sDIIr9NIBTN6F++fSRVjgDTuGLcHb0OV9xCSVl0
Zp2N+Wl0m5NdeUdzAJTmEvaRw4z/hV+eeo2vVh0VnGyoZgp/LUc3K+BtADPF8hMpqngOycPUd68T
6HVvq6YyCLz74aohCBk06ba2SMMCJy/y09qe0vXZfv9xAYAEyD3AbIVEr9wbzdecsHok84l0++BL
Puxu//rr5k3MBp5/n1yaGw2m1keb5HwC7lTpunvmPM8E8G9BZNF7Hn5Ku88r5pltHYWjIshBxgav
aiDBhbispWWjoACYitKeThQgsO70o7IfqHEHimCmq3UpbA/ghpi4BHwOcipy+smn3K7NNJ1Oa3My
xoelQLvV+hWY4O3yj9noumEVVgdpSMzDQyOakodtbYqqCjdsfqJh9mQUXtzX7ms+6HCeFVYHm0ZS
DW9TMUkhbdvcuqtr8IHDSXPwRb+FoyYI1QmQ9icMB7K0HNUR0CqOzd55dzM+MAfOFRDyz9x0D5hq
1xHfD+j31NjO5s5Pf962bcXGX4iQPGmRBDT110mo8Mmc8i36geBqnj2z2gX1A6vN7W15CpO+kCfF
HUMyZJPrzRwPHQC/kRolpSXCL9iXQ9wFGmFifaRAAFigKK8j5sAogzxxnYfjVDUW46eie3EPFv90
WxfV2p1/XnrvjqPpJNTH5xeME5QAMtqGIJB2N312aOnn27IURwaqAFYGdx7+kR11GrpA6GsbfrKn
Z0BRbtv1DdByGj+quFYDtGyHCGrABgKSm0t7A5AeJrI7Mp4AXw6MlQ3uYADmgQUkmA631VHtDB4h
HkIPuLcrCEMjKAsAR6fjKQONe+78WDX3mub78s6z2uDOnFbjaYh7a1s229s/X7UbZz9fnrOfwCxX
pgN+vu3e5cXDOt/3rSZEU+wFekNE5RJDCYAfkUK0vp/Nwcc0zim37nG3VDZ6QZ6prrPnD4iddEQg
BmU71MIx8SNnCJeyopZFUQANHB4VmEdI2s918j0hb1P1iqnUt+zIvciPs19GsMm8fW9t3PR4ezWv
VcU7DhiJaA8kwPv5Mz1/5uZYH4I7as2Gk4PfUDl3RQaehW9N8+6oFLP9QLZAwh0kRzhNl9aN39BU
BuZHcFwBDNcgx6ZDeLi2uksJ0vmZCWvCVkjIGLqwI1ZqzE75fQDRICQAp/NVmtqo/bYxC9Kf8jcg
8M/Nt9v7cG3V+PlYmz+2cB0EkLbqODOLAcHg0ck3mNak/L3nHo9OC3liU/CI49kkWTUvhiVxAcca
o1GRg4kG1c3bOlwtkRAQ4oGJwg26yWQ/yZLUNCunTOLqEdwluF9uf/5qiaTPC1M+M1UMmNOFu/g8
uMassY8K42fqahJoOhWkNerHHAjmSZHEyWiDsbhEb4jGz6skoGUahx5Jx2s449DuU8NOxzBulm9J
sKNZ9RfLdC5A3Jxny+Q1oU9JOKDTo2vMfdejJIuyofPIgIeuWS3VjsBL+hg2R+0Jm38pqraNuQC9
dhg71pMF/pLWqjbToklbqBZMzKDBoIABhXLKpZAFKKZO2jIjzv0x240Wbx6q2qg1h0OlCtKz6Jhz
oYkl+2JOy3KcMPx9Csb55ITpgz/ZB6uvtu+3YYH3DJwbCANe8aUyObra6JSTJEYyMA759FyYUxTW
OvbDK6+OowIBrouGEIEzKrQ9swFGmG+A/zWJ7blDLDlt3CF/RoM4mD1qzQWi2h40cWFcygL6Jxzj
pagK6CIJL8P0VNe1+VKZqfPqJuG723Sg0LkUkVI7U8herYVOPMtOW6f/Yfc/bu+KUoc/3hfEUOgn
kL7uTO0CqoIuPRULGiRC7nvbNa2T3W0pqk0JkYLDDCDIRBF5XeoAspGlHIALfQrJ7375trCvzPw6
19/fLQVJU0xs4EgCclt+7leLOxZDUGWnwAc0NebXB4IpsWY7FLrsjNjZi/BFZBPPJIlVPdsTQIiX
s2kW2akH867f0RMnSxGBYfZ77eb7gvgvlJGff6EdwHKAiEgwDSiPN0554ZElgbUtAGTJkd4u3YO5
POW+brzgGopLaHcmSbJrBlS7nnR+ehqADbi1Q6/aFAAs2fWO4b7kBpmifgFVVm7V66Yw0QndsDWL
qqq1d8jAdzqvrjAeqIsaP9pRFbAHYYHp4szs01MTupu2/misdWQ7X+zw9+0FVvhBDFnagBXEFDrQ
pKUL0BoWYs0oXZ/ApJVubAw5HEiIsbeagffrtihxqq7s50yUtMJDFXghZ0t6WhceG8tSb5q1AgXh
kERVtwIOOYzWFf2cXAdXpDRcoI0BWRPuEY/TS8OlBVvIhMmzuHQxHrDm7Dey5iKdicE3981cxq9B
0jnvv5YtrCraWlBoBAif5GPmtgCZtMPSE7jYDhQgjSZttwlaVW8vqtJOQiTM8KJAAkMGzmaNTZ3W
y9JTNS8oAS299VyCkGU3tsuyKWkeaO5N1SaKwiZqCpj5QQvV5Vo2ls0TDyxtcDdhf0/x7Nx76dI8
8/HJmHdFu6sthhphO/PjbUVVhoorR/D4oKkJkcGl4JqvNckqKz3ZgGzMlryMWm/dOU6qWVC1HLz6
/4hBL+ulHGAMTQib4XGIu0e5phu/DzpVVHuGwPxfEeLvZ45U8NR4TplmpxbNyG36o/efQvexDD/d
XjHFLYf1+k+MdLQHZB2MmRnYqsxAJ2BVfgNi/ea2DOVqoTnkz46g8UmKCKvAnGweBPCawbBb/adu
dXd0zDRSlJqcSSGXC9YC9nBcLOyJ3YDwoVy76q4OHJ3L1ekimTbYlVfGlwS6pIB0WNCKxhs8kgdU
B24vmlodDDMK0Ecbke6lOg7nKdKlYv/n8DSZyJZl/Xup1+B4APmBMU6C0aur8LZFKRVgXlMSB4gN
I6uv6S6blg/+TMy/2BtAzaGGLnS5AmH2fAY2KL/GIzDNXqjjgemMaHyOamMIQPtNAKcLWnFpY7IR
/sYYmiSm3RJue2f5OdlL+hCi+eG9iSAsG54DGIZG1yM6Q6QjUyatU2NUPol7geZhk849gPxxg1iU
bbwq0HUFqxRDJAE6GLQE46KXFOvmittjB+fdzfuBtpHnHTmqAbetTSdEWOOZt1kdY7CXVtwQgD30
nsvuqeSam10lQgBpoaYhakLyJWTPgJxYrBw+M9l535Jy7/56vw7nAqTQYcHbCpQfaXoay5psaAJ2
P2f25sgda12Ds04X6XCCraZ0kwa6mHCWPrCA3V+mDoxdKQPnElDbgJi96k+kU+2SpkVAkuG2BmVr
f+r/IrEh4p1/RUh3DOO2S1fmGXECbPRiRIZJ10+rusXOJUhnxUs7i6QzlFjL/TxZm3xluzqpN/as
cZeqkONckLT5K2CaCWmx+TTcNOU9489hdQ+oDSeIgC2U67p2VN4ZgAEIAQWeHnh/Ls9LbQcoNxvQ
i0ZNiwb9WZcTUAlAez7ezsKngSjhUgBJjA5TBz0END8t9kNX/1UZF7x+iAoGMk5XEeE0uhz90y5y
AczYJit5robXJtcBuYpFl4N5MKEKIFfQbF8Bp4zY8SHPa8TUNaM8SirTO6S+jTGlBYjd85Qthyrn
UwckiYBq8ACUCyhaEcD4CXwYuSHELc1qsLzKiB3wcK5WE7mFxuSUa4iXO2DxAQ5zFWyWBW66qSuN
mPkePc2NmdxXRWMfaZ9UGt+pOkYC2QyRcigAfCR/4w05qzlbjdgF/uxkfnY8TLiVX3B+NfeActUC
5GzQWRGio18yu35oVszEw+zsbOfzbabrF9Z9Xzo3PV+zjqaDEYfpI1CP/Pb19h2g+77kb2zmIgbw
xbGZtiEvIhp8uS3AUtr02QpJjqZL+nDohYQ82Fg0svKoeDN+gL/1h/XnP25sDSfqftsMM+YRiOKT
l9u/QGl2QO3FbBpeqUjmXHoG0K4vNihJ4bTHHXgsQApn6YiWFCKQ7gR5ANwDuu2uyo6rNQNkLAvi
ZSRAH1w2yWoDuu/nbUXEXkje4UKKFLBPNSpqi2P4MRD63mhI982cxjmAkzYpnX45IHj6C3mIO9Bl
CQwK2PflwrWmnwyd1wRx4ib7cGyOLi+jGrmqDeYM78iA2uptgQpjxAMYuJSYvgHonQzi6ILiq86y
Loj9Yvq2hHRrLu0/t0WodgotIujcQ2AtgGUkneDHh2Bt/NhPnkj2Yi8feKspQqm2CTeRCKoFpoYc
f/bJtC5FXYSxZzRFVFfWs5H1gElz6D8uWLKQcCrubit1jc6NuZhzkWJhz6LRntht0uY5UMbH6WAA
eCl1m11Gg+cJbZdWlu6NIjhkxfA28v6Duc67iVUfvQWky6S6c7PubmG61+X1nKP4TYAfAHEW+Heu
QEz6OVvtMMX7wp7SF2bkp4mWu4LT+yEBfjFnv6wUP66tp62d6aDiFD4HoG0CKQ4UwbiwJcsFt1CZ
oKcijO2xGg6OlwwbUOWxQ9albDfStnlkWfG9qEKuseDrRiuhNb6MCTVIx6jd5U4UVQmqoMQIY6se
nccVSczj3FPzKQfj3yMAqopDA2yqx7Gb2Uc6d+ZuQG/bnUWHXxqTUFohaABgh2gdwh14+UNmz8+H
vEOdz8ttd9OVvROlK5sewZBsHQFoxr/Stioj4NmMH7o+6x5rDPBu67ZzPiU9abZpU9SbhM3tAfhv
6RxlndE+1W1afr79Q5VbdfY7pQM5Wsy2pzwJY/RzZJuMsSXCLKf3OixTsmGDlx2m3nS3Ydbo9krl
CtwzydKhsdoJGYMxT+JhsbdBBvqzZWvoCt6KQIScCxE/4uxkztmUeNUMIWJcmeyyYN/wzeq/t41L
WB0MS7QGiByFZHWl747GBNTOuLOdfci7/ZzrUqLq1fpXhNyPMqHVpUbsG8TTWr5RtHRjoPQ0TdoQ
WCXHQ2sdajyYVgEL5OWC1VNgeN6QhTFPP6Y9kp6zs0/HX7eNTnXRwP/bwA5BsH3VzVkAkqtaLfjL
ukABAKy7c/jxtgTVvp9LkIzLW3uTJCUkNOuRBcfW+05/2DqgYNXZ8QAfIvBFgUIhd436YV27XRUG
sQnixa5By0b41Rp/roQCZr7Z+PnutlLKvUGqCGNLIMQDotnl3gCtPEmKyQzjCmOCO6/iDMFOB3ow
jBhsbov6Uz6Qgx10wP8rS/JfFNkp1llTGM9O8MvNQPXee09OuDw1lKG/xj2B2+2blxDA0ppHjOxu
F07i2Sf7279DuY8ekgkBcH4xDCL+fnZ+edYboH1YYCmgwe1AhGC7P8oOQ9qYRaI/VnCvau5ynUDh
188EFkUHlCV3heG8rnYVNc633Iza422t/oQ5V6sLjjeBcArbMaVOohowWmWRl2Hcj/50h7mNt5UR
C2gYc/XEy6rZmX25bLvWc1+9pLLvKrpiTHGt2IZjNiHOM3A8rHnAj9lKx4PD2m7f2yPfuHU4bUL0
fO6nMku2DW/JIy6XBoQcYaZRQnXDiTY/D9l4IEjJ0WIxGAD8WP0kLu3iYHtH1z26JviRMY1R8e3t
BVPtyrkscRLPdsWa8hYzASG6ZhqffQysKjmOS5r9DLJm2DDe6shNVQ7KR5IZdEkoQ6HF5VKe0XCr
wJR4Es/T3vrKdLP6ys8jE4OXPloOgAB/+XnXYFXd9GjQCcoHL7bK+PZqqcq+BE1qmNNC9IJKveQo
gn62OKNOEht5urx4AEx9XPygwBydDwCFLvvG18R7MhbXjwO/Dr4vhmmmALS2+Mmnha8JypTagoGP
oBMdjIaeZOxDmtQgP0Pa3s62prspDY1xqNwwgn3MpDkCjU3OpK8AohvcNkPi0Wi+tsn0VrN6NzRz
1GMgOuoo+50nusZ6pUzUlkFWjIrTVQO6z0k9sAEGORmPAKEdnX9YSzcGx7vwW2tmmgy+yvH7YrAD
0TzAAuX3LUOVI/UTHDV7jVfyo0CiANNJmmVUbtOZEMnjm41n5L0bJLEJ+Ngmo5EuZ68SEKA1yQuR
FRLNVpdWXxfTYI85YrFlZ9l3QaNZJN3nxd/PfMRojQwxEQ5VNtu/ge/7ARW17e2DpdqHcw3E389E
tBPAKGkKEYv1IXTv0+ngjJqzq9NCuvD+wEECfhjFmmeTv3SZ5vM6DaTrLR3tvPD9FI7NNO/TPvm6
1uazD8qj/99CSf46S+reXVKIyetDYm+TcQPcsb8QAY+CCo2Fzj+5PBP2IBtMuR/GS7ANjCMPUEPT
xALKvTgTIWlRY4py6HuIyPAKstElo1FBdauhtIQLBvTgwMeW3DQtvWKeOYcTMQ9Jiuz/vlu/tpWm
a1kpBbAzmJdE3w0iqUujtQsa1r7Z4jIYN9kH6kT9Cx104aL4qXJAg+7Jf4VIN9oIX8jRF5jEXV0/
Zw6L2tJ+4vP8gth5iNoAMf4oqE7WeZuO/aZiOqoGVTRy9gPkS2YWidShww+gNZI+afsw1+7jVNsv
VTqDmcv9i7o6QCvAFyMAYqG35AqKsp9LQXscD3mEKXhj3diGxjyU5meDwQ6CkP0Lxd/PvE0ZYmCj
SfE07zJ/X7mYQAJ/2+1DpLrGMC2IBBGuF7QRSRa4khzNFHihxR0QdpGRKOxX1HXJ3vQH6z4dy+GI
bCGIy1oM3N6WLAziymCAIwBABDCuI696qZwN9mSaBfBzNS8+o+p2cgp7y2bMi5XNLgSR+MbwV9AZ
FBrPpDwNYN0BX7ngg5Vpc/vBXm1/XFHZB6LJsTJAT9kjrj7MoG/cIFne7W/rqZSH0Ttg/6MhHrXk
Sz2tAbFYkSMNl9uf0vx3Fj5X6aeOvd6WorJ+MMuiCoIIAZPg0vHzEa5W1USCGF1vOwuhzwTQxea1
aJHwtzStzBpZciaCI/1eGIWNtPT4vUpfJxIxZIoyMHi0X25rpToAZ1rJ1klSc/L4BEmcbK1g02mc
lu7z5HJryqnzjAHP+rgIvk3t53fPlCIpFP4ZI8ANhQhR8rsGEHoIRrCRsSmjtIz4tPub1RFjCv/7
fWnP+WDYKzHwfav+nIC1JS90xS9VsPCfBkgHXS5QagXpNLEgiL3m2fYObrIzk7vbSigTtucyJD/Q
zb6Nd6TIoZjpXVNaWwLOPzybXvvG+BiE04Pl0I9Wyb1tM5DPZq0DTxCrJPuhc/mSEXS9jbIrbs6Y
g7uhCl7pegg7P+L8mbVZlE2nafl5W+VrWElhGMjIC4ITtP+YUhycwBvkQ10FsWG2OT8wMFYg3bvm
H8cucX6GeHZ+sAqO5DDLk+xp8Jf10HdJgXpJOUYpyz7zZSqPGAFoP3jIY+84K8C6nCXzNquyf5qU
ugej8Tpkaqb5/bEEaqwuQHkBa4wbQ7JpANg63pI4eDZOSHjR512D//m6/jvFwUThWMxkiJHlq7ya
uRS2xTPLjyeQZ34Oqq+3N0Bh1sjKoxYZQhWcHikGXjtvARQLqoUsZS9unn9bXLMHTwM93pajUONi
n8Xfz+7vrm8wg7cWQeyO9xOLxkRztSgdMYbVxbglGv7lvi7ehl2b+qn4frtHbfIwJWAOaw4ObbaA
tdKECkptzqRJW48nNFo8eBnEJb0vyjvgWP3FagEPQ/DvCZAzsWtnq5U1dmvxqg7iNrTvkq5/5Xbw
47YI1V2Mh+e/IsTfz0T0ZOm61s+D2ElYZFY/kNjaOMnDMH+6LUdhYCRE3gWDdp5ghZI8czoWTeYC
FzNGsbjYVJ5rHEAnMQPP16g0/lNpAxgkCAVBAv6VVq2wcQ2gcBTEhPVPbKR7JEPueZV9XJfqjs/v
RpkSriswRc7bw7in/IRPDcOuMnBpItN71xVH7TNCuL4rb4z0gIB+BPCPDGXjGp3p5kOHeHRcyl8L
yrWbxqdhFc3mZBysIST3K8ogKxqMYYAt5luPdYk+k6gtrCXKemYAVbUyNRGPcj/RDYzBUhc/zZUO
cmU0vcc9VJRX4oA7bN6D7LczPt42GuX5CgURCaYJBIz9pXEaflr0RV+FsQ+U8OeB6XhQFN/HDS6a
ZJC2wpisZJTUGXhrdgimzK8Fen50SAOqixzAVgGK+ygaCNLJy9/Pmpr01hriarDmD26R/bSBrOdV
xTbIjU9ZhcZmn/Y74vOPbW0/NqsOSkFV8EbrlivaTDDsjAn0yx9AODirWOOhPcMLIt9+ssGI0Q8v
JRVtz3wP3stNVvsb0z/d3jiFV7mQK0UQK5hVmVEFkOsv38Nm+cys4Ah83xVInIVuOlUpDHUDC0NL
Ak9GCskw+zA3i48elMEZvLusWICVma3J1vGnt3AuPI17IcKrSwcS3XwAYwUZL9rh5VGltCWjP/oU
rgzz1Z9cN0s/VGS0PvrUtn7nawjEAoAt/jO0trVdG0K6yER084SiOJad91Z3x8Y8eApy0FAX4Ny6
azNz3DCjnyLWOSPYQcw5GrrS32R9Nz1m7mqdZqdLgfg19Bs/TEIwSePpi9x0hSs6t3a3N09xtMHJ
ayJ1LHj1rlARQntNwfaMWy3n2xH8V2azK/33XweQgZlxtK6jOUk+GQ1iwaQNcB0Eo79Jw3lP2w9u
H2juT8VNINiFMRkhGi+ugHM7MxmntkW0Ya9dNGXOMUmdZ4xw7rMyNyLLNzTRjfLAiwk99Psj/XE1
ib0GudOTdBTVT+Mrz+0XL2cPc0lPy0r6qKIZ7qMkMjtjlxfOxyp8N0YUIudz+VJAUtbJH5Y73EXD
eM/L9GFwdShXqtOG8UOEuugl8q8w/qd0WDtQwWEKua/JvRGS7mVuxuDQemVwZ2ezo1lTlY9G/IOa
uJgUvWo5zwnnjpUhqWSZzy7aQItUV7LWSZAWrWLcMVrc8bE974m3092Uys8LmnA0kAEkUL4psxms
QnXWoHsA7bPGMka/bx9XVVkaOwFOMgAYIDUmp90Ww+iaKZjRaVUfvPR+/O3XeCHuwBPeLbvpe7Ls
WLOp/K3x5bZgcTvKfpAIqi5MtuCEyYEJAd3s0LR4JlbmM03eiPvJ4Q0wIIAW3nye1u+jzvTERlwJ
BHujQNYQNULpOgVDc2POFDFHXdA9Sg6PxKD3DQXdgw1ao2goE3dnoK/qtpqq/UMn279Sxd/PIuSw
qzPaA+Iinqn1iS7j55GheHxbhnIpgVMOPnnUgK6y3jXYAHOKSZXYAa1gmUxRTovIWL/Q4TQ6H8e+
2C7zj9siVV4eJCGApsGA9/Vs0uTn3G8zFx64fnDKg9fdVdVfXCRnIuSsWDv0EwaFzSBOi+J7OFov
nRmuUZb4mgKOys0jukHtGAcMlLbi72c75NLcYSW6u+MpZz9sl93VHFyLvu39sgq00yXMMQ+3F09p
iSBdQFgF14S06aVEhiQGzJ8j3+cnM+bKh2UbJkG+s7OCbsxhMHcpAq/t4iStZk1VuqK6itSp4LZw
5Tm8pGqThcxOdkrWu45s5mw7uIeuvPMrTYCvMnuMmiN1Cv2uJ6RWPpjgBeyyEwk2k/3guO/vD0OA
IcDRMHwBNhXpMNeB23fVkmcnp3kwqm3oaY6U4p4CMB4IGAC5JFJKUugL+AU75cgFxJzPh5Sb0Wy5
uxrMbDpsWaUgOHZkHGwf2WzJFsRj02r55MUJA1G5VdyZ83qHRstKV2lV7AiGFBAuYVwN/avyiuVu
65iNObjxWHgRG6Jw0Q3+i58qOViUDX08WAja9oD7d2nWHVp0p7Ugbuy4U9za5afJ6D4N1bsxg4DF
AI+KEo6gn7xKa8xOOQ4rQC7iYnoQXdv0/R5bBCaAxyCiOV3uM81bi6IvPXdjboNl99AML+8+/Rff
l0y3SEtG3BXfN6dd85X25a7vil0QdIAxH6Ogf/9J9AFfjZ4YwaR9xZQxEK9cgZbtxA4qonjba3zZ
NSMXtgO1NMzZoGfvOhY3wFPEWDo5sbVS83lO1vBLUFd9NDgtv08buBh/8rrHoMaTwKa1iaKvFR4a
ZGcPwRjgxgeH4aENvfkxnLTQdiqTRCYHwzkYAxJAIZcmiaa+1lz9wYnBU/CCMO3opk2z9Y1Eh6yi
cKwoN4sZWrgkzDlLx5hWZsESr3Ziu+QRhEQuBkM7PIGsHCQCxfa2CamcBrB0cZRRcEMbn+Sd1ipc
GF2oExMjBvfO1gbcauC8ruQvTNVFPQTtWigoXrGGB0HdO2nWujEJXzKfRsR8Ws3X0nlsjIdRFxCq
9grJINgqAGSvZ8RZVjZeG1Zu7KYTBwcecBDcfPS2Xuv/xTAy8mH/iZISDEECkDfg7sOFzC8O+xh6
uohMaQ6A0ftTBb6OKZDs48HU4dBNIEjcOcGSg1LaXO4KH2RInIOvTkyFaI6iUijItfBgBWrb1eSW
R6sxmJFKipFy3CZVuisRxjvBI2hrsuLHbQtUhDDIVyJwB2IFLhVHWOh50ITkaF32gRvXpP7tZGxT
+/Ud76w3Jxi+LVP9KWmBxHJbpspA8C4G4CIwOCFd6H8mE6zJyxRSWCMwsDctjS1ytP1ac7RU16Tg
EIa541mEXpJLIXVCQTfeug7wT58Z4NA8pmmqUmrhAGkVnR0IwOTeuhFjQvac+k7MyNZs9i2Jch17
heI9gHrefyIkr1dYeeeDVM2JRwMjaNSIjNzf8v439595jU7F9BDOn2/vzR++UfnyFydKlOAQBMhY
SWA/70ca4hpAZ87wYZ15dp9npXdwrNbZugwFdM/D0MVarOZm5V7/0AVj/9w1C9lkZfGL+WyOSyA5
e9m+QeM3HuqJf2BTD/wOSsCCDPQIILDf/tGqA4OjiPxmiLvhqtzjuNzu/En85nln4AVoH8E4m6FU
qettVBoVMkN/6krWVcji8KJG9zD8ddqCLJKikuR4nq4ZUKmNIKxAuQePPTnAI2ZDDL8dnXg1/1kI
vI4fRrz9Tjp00Vt/ARroYxQJASuI3wTHzOUxIRVymOa0OrG5fgj8O7DP394a1YqhUQCvFMybAahM
Out9ldHUIAiSDJa/duX0XJm6aRnVJXouQgpXswxonkafOHHZkTUKuQEWEThLhLC7lNPtbX1UuXRM
NABdH6DlNmZapAWzbaMCLRbag9M+9TbNUm1tY3jIino3jfZXo7KfctruSJ2/jWv9/g4dYIiYuBOA
5Im+PklTtlLDmjoTspuh23bd3O/QpgE/6ljT3q2WVnM5qFwc0qVgTcG4C5y1tHnMdYahYquPcrwV
jal9mBaCSY75cHtNVTaCQxX+ydwDS1r8/ew+yJvatnqv92OvjRPjqTr9xecxAisS9aDqkgcl5tb2
swoIhLGzHNptrYP3Vk0soEXsv+9Lq2StvV86Bb5fUbdyI6craNyui/chKCzQh6NVwT60hjk2G9d0
PveJWeCZS5No8jNj05q0OlSEZnu/RLdAiXHdrWNO/LPXdcVpGWeUZpqkvG+WJjymLXKHNqh/vzRV
pus3ET9TdvwogVki+QQrk6tgKbh/UggN4jGkm3K1o646MaBXzkF672AA7/amqA6toC3EYwbNX9et
l6QwAV25oNOgOTrh2/KQVydiH28LUdgvCkJ4jiO5hftMzggBjNGyGEF5gVYvVT1FhGN7dG1zOiHS
oTTTcuRVgUcRyejBWQ8LRxkj1GiiOCLorobxIipEgVLuYqNeHZCeoYQYmvwVtAVbt8p0tCUaGXKe
LkkxK96tqNbNdfKSDstjUK6vtzdEsetQAw0AotcdQEjSWnm5m45Oh7WqsldSvw2gIK7fcs1jR6kH
EKQFgQUiMzkrZ3jdWADoA3rwiIAnSQO1pPo83qF4LaNRBv2Z0gWQoi63Brzz4mWO6mXbeJq4UhH0
AYrov+9Lb5rWaiaGzIUXc9bsa58+8H76ONd0y20MpgTrN8w3fMFIqkasWHr5+MO08PbFYxpoJeJn
nTlhkvYkzLM2iPtpR+uteUc/G2009Zsk0YT/CiNApPGvJNnO0CEZZFbVB3HYGqcs8V4Slx1TwBIU
RNdQphMl7ZVvJ0ZWUoaxfdoAu9HdrgGL8hWJ9eX7bctWWMX/kPZlS5LbSLa/MqZ39pDgPjZqs0vG
mltFZGXW9kLLykpxBQmQ4AJ+/T2s25IiELTgrZRZP7QsJXoAcLg73I8fP1uUcmpGibk+VQbrKe1V
yjDIeCGOml0JXtOIB/GuvqjGyrLj6KSHKWsz+4aD+lN3162w74dYe48inEiafsmJIgzoytaHyWg2
4qUsjaDzXz1rWIHBLDCbH9lSdWB2407EKd7Ti5IqLS1A/gqHBIU7PRgWbOeMgcbozL+3TjE6th5R
6UsYnSrfSWdD+s/FUgywtAjl8sSZzGo8ceBoeky//m5ZCxHSwhJUaDY8QucmCTaJ+c+D/U1PrcAt
lmBsc71xpxulwkQor726kWDVMJsBjzf2bFnjl8yr77rK+Ihh3h8tj7+xSNuadrq2wGJYkaWxIvML
nWoa4ES8ZEgr+hgj7sjgAoDoP2Tc3cZ+/JX1+sJtWhIzneeJjsd5YlponwVWBHNLcp+8WoaPoi9Z
uEqzYizk3SbggXnBO2z4AyOe1rqHNP5cpd9Y/EeRLmSFZ+0CcCQT1MDwUUA5X0mWuKWTdEA6Jtq9
Dd59x0YDXPZEiqfr9m0O04Cs89+ClFuUs1b0mJXkHiJZr3gzhJ4XhU33gWtpQOTnmB5F6wZNVe7l
L8/ngK9FvKAjO4WaF8pt52t0EiNvWQpwYhndj3SfWmG2xN46e4FPRCgKgemwTloJiGjqwO62Cf/1
oAFLQDp5wjxCsRVHZBYg5o5jxCRp5H5lWfeZmEv00/MnhJhkkjKNTlG2yW4SZpgFcQ6x/jWOMUtP
Y1yETQnSNCdtQOeBeauu/EArbd+NYjOALeG6jszqIgJurG8KI9QhEAVJ8bywM/fQ8oDbK+dLAcBB
tRA9zIRHeJz8LUTZyYjppatZENJjyAm6Zjv2XWhW+bkSbv+o+Xr7Uo5xv85kI4D7j8aFJ/hsmQT2
aSIawASECyBKAUAWyShzD8bg3CRVvkWHyUqgjc8g9RPamrcyka8szn6YQ7MH1ckxK7obj3Zgz+5u
aLs0IXju1YbmNXTJARcz9due342+j8e2qyLnMGptHGSJ6O7iKqUHPWvkY5P41jYmbCmpMysUWJxp
2gcso4pl0cDGqw96DkBjcZOat5gTi0K7Ze3GYsF1zx02bNrEmQhw2EX/MkixywI/wjkQhFeY28vQ
7GW1QVZ2j2M36mtJqk1stLtkeEfTHBISaC1DAz/as9UCe+x7qV6PMTxE+U1Yr4AQO4CSO/5OLgXe
c6bnVJISOWZjxB0uNQfo8a0ZgYFldf1WzlEwYSkAtsJBoG1fjez1qBjHojWcg1swygIK2rGVIWvw
EaQNexkT/gk+Pw8I15t1n+jFDcPQirvebtix7btuL7JE7nhqslBq0lnzwjle/4VzbvLkB6oPAifJ
NIe0OGVpZjeiQp6kbALmvMMEn0pRDEeSG7kGqhIU6ClqwStzKW07uwo4eVh4tD1i6M75TSwaS48S
E84ec7++NVZ0EznVlwjjpK5v1tzdg4UHrt3HmJeLOVIFkJKO5iBC8kH6TxsGYiL5UDvRq1H2X8ya
LfVBzqrniTxFPV3h20Ib0HESj/oqotVDxN8Bo3GxGCSHMdPikiATr2xBUI9wgEEKs2jV8E3vrPMq
IPWtufSOmj2lE1nK66YD4Z60S9hLlnuBU704Bg/JUrg+5wgxAwJXDRl1pNcVVbNyD73wKRKaGttX
URIMZb3jmRaY3VKTw+xygCrE3iGbdsE6T0fRS2r3QFibwyuTqCCP7kdEo9vrSrcgRvXsmGqUDbyG
GMOSB26lO+T616azFGTO6hoIwX5CCUH0Of39JCxPy3yoU/CLH4xoeIuL6o4U1kKb1uz1ORExrfRE
BBcl2kT5JALJITv08rWm3dVDyJZK7jM6gMNHxR1gCvgvX4GjYwrs0KM05hycDHNmcfbNBiVjbj1f
P5mZ9UDMhOp34B4vUOipAQ7rhmHMI+31PbIHVgCOt3tDthszETtzZAsguzlvMik1ZmeCAwljTtQN
THK91bxqMqPk0SKfWfIa3znFuOKukzxGepzciCJBt5XfgoiYGgdK803kZGD9swr9pc11ukeX01Ly
ckZDUeOFziCZjA1XO8JJ3XKGgdmIFJxbLfo6aBhugQrgOzYb3T0TfHci61BMfJKZmHoiwHluoDdu
aqfZjnrxPJbuJ5zCjY2643V5M+EPRiz/Ke+CC4lxrxozBsMY5wghV147zT0LMzeUYKxJu7Ae99cF
zlxAvK/A7I6WHiCvVOQXRRI9Fe6AWMRdmU1QPv6zzyv7N4jcLXUdn7fbL8ON7r7n8yhcYKwJwCco
/p/fba+sulrX8Hnq3vrVw3v6/JC3/Pv70108sR09wiXZRPh+sSfGhqeb67szd9rovgfgYyr+gqLt
/POS21qGoNY+NAUVQeN4q3RsvqLJcV323brEVDrDy20w6SxFRnOm6lSwYnb9HkPLBiKBAcHAmz5v
w87GfEry2nvR6voS5/QLwBUgSQHLIxfuKi97ywG4xYan/5TpR3/BTS18XnVTPadlTzg+n+k5QFtO
oP86WhVvrSnRC8MH064ckdMQ0cm2Nw+WW3thA2Tp1sbQpwUpc+cB+zp1QU8kc2q+QyQxXh5MMw+E
botx0/MdaXYyW3hIz0oBbB/Q7Gl0tLoWw2t7o+gqcmBIDAymu/cowehtrVmhmLVknqfskFJdQOIa
bSnwhObk3891OwMgekAzOzk00ozRGNBjlIz7mbfVV0yqN4PC8eOgxsP5urrN3ShUZsF8DKLgaUrt
uVSaWzFQpoMJ5Dm75YBpegwdA2b2ggnJfdim1RfTR6a+LfwlCp45TQTYbmpGcwEBUb0kGs9yUJLE
5kFv26eE+rf5SBc88ZzHQ0IOg7+n8eJAT58vrkwHXiReYh7KZofpSkGkrdrk6/UNnDu2CWqK0rkP
nJb6dARvDWABfgWMU4ysQmD09JX6oJQjpVP+QTA5a1eA3HMVVRiecl3y7OrgyqEv8HsXpVtwwNkm
03EHjGbovjGvHj55zClWjPRLk3lnRf3EWaEeDeZlxSsVoyOJq3HrEOXVferRXW4kN1GVLWRqZ1Xi
bzFqDh8F/KFmSQ0xdMvLMGcLwcn8MqAH6MXxAUdTrpiRuU01OPj+WN9zedNGL57x/I5DwSxXvNPQ
dACw8LnKeVqZNhVqq4euqj/ZVr/z0+gHb71/JuYnBOfEz46oc0V97Zjw4yZfVSTxNxIeH0mLxFl4
Dsxu2t8r+plTPRGVOHo7JqVnHhhwFnaCFFMauM6CpZ12XjV+QMv9uW0/6y4nQhqkr1NdxkBWpw4n
AV6g2o66lbWWTZuHOgWMpzcXkVdzS0OODs9CtGZjVItiH0aMLpjg6dZBp2vN2iXxfZYvpFRmRQCK
BAlw6MBEnesDa2VqDVQHfHksvvQRfzALurYxFOzX1Q7A97/ETJ7sZP8cI6aJXZnWQWqUP+Wpla5s
SrWv/Wi0S6Kmp7l6VujnRQYHJhX9CcrTfTB0appJbB8wStQKutTqNk2WNiF37aIN0jir7ugo5aYq
ebXymsgJGdOGsMGMTFxsCbxzLvKdwHjO9RAbdhv0mJm7bdqhCkmlNzcehrUFmSP6YHTb9Map+DFD
a/YHPatzzASyo12MbqONDubQlaxazD5HO4l0DJj32nl1Uq+PUbwW+iNikSLw+74N+4TEbxolAKBW
+jdb07UveCyStZbI5q6RA+Jg1A/Rnm+hRxi5cwNDFXXzox3FRpClSbqyyk7sa7tKN3oXLeWrZswe
cPvYUdQlACxS3/RaTuI8dgEAZMZarkByfl03ZqIYfB5dC6DismD6FJNUgy4e2LvBPvDmTk+OVXXb
1LuULrUQz64CgQvG+iKdc/HMzhkHK1ds2ofCDDGHiOkLL73ppihqh1nBE5IYsT+At4qKd7zJct43
9oGyB1c8j+iQTxeC41kRSP3gEQz4wEVTsowZJUNE7YNIvvPeDsFlvTLGBSEzxwFLhy4DgBSxFjXu
qXg6NJYAXt7X/ZVpgmNLq9HtCu6J3H+HvzsVpWxZEicW9/vEPsQ+iETuayQYliiW5ww3cq1ADoI3
AV3HinIVmT9mhQuXWnXibkodsyqKMSXO/lB2nrUp7SVyyBk1m0aroYCng9vngrOktUTctJplHoBp
e3FduQHK63j9wsyowZkIZdv8NI66rjARNhrGShr2oz8Yu7oc9tfFzEWOE1W6BzInzHC88D5VPmhl
65qgCaafhMFuxnrcOtQCED9hKwECvaDIlyD5s9sH24ZkqOVPFIPnjmLUYpJ3KeJ9hz5iYovdLuzd
zPd9VNl+ksDjSaEW2zB7185bh5kH6aAb0kuDOkoXtHrmAuHVMNVvMcvJh9c7X0I1RK1WDQhIMKH+
NSZC/9ialK0p06y11RvOwlNzdkWoZAKkgMfZxai9XjTd0Hboq3LNbB0Re8W7hWfK7IJOJEy/4MR5
91ox+n0BCW0SPZa2v2u15LZux9Bty6UQeHY1mKoBrhi8adEefi7L16p2nELjg9sF3NXWkW1srqv1
zO2B3/9LghrEY+wdciQEzxKZRS+xA7jv0LPP3gAr9w5BaMsG8BrR9kVfLKZw9XURReahF+xNi4wk
8EYzCSiplyRNm6K6HpjqvyQpB8TQazoSCY3TvohsbX2aJhu4YZutQBU9yl9HxIDDaJprgHI1KquT
xT3RBsysRt/MiFDYasQnK8vXHi2BKvcW3Kk7pwnToBugLTBY/oLywyJjLVKnJwcx6EUgdQqAsUVt
dGc27SEVtr0qq1YP/GY0H820aZ9sfZCBiYBcBE6dDUHkuBxJbKF5d1qWp7ssnUaSYFjThthi+FJ4
gwPi3sa7M1nd7B1Pq55AdJmHRhyxjzi8/JaOMLAWeKNDafJkJ7oIPC2RpHRDIqu8jXIU8QKXgXfH
TSxnR2tRfwDLU3Hrx1GykvluFO2+RgOmF6+8YgU6gG2M2XQDJu9p4RBHq9LxbrOYW/eI2pCFpqxe
6eC+eUwwgjKsNL2+NbzOPtqNF/+BQNVb237WbOqsHze19NJN2VUN+ij1PmQ9wtPW4WmIAMj9Q1Zu
GvhVRgLCWm1lWc2wNiOv2ADanD66uRbvCkMUa9Hp48LBzVkL251wBUgQ6o41uZUT/bD4mHG0F6Gl
AcDzRx6vymy9un6zZkWg18AzkGoFc9X09xMRTVQnFqZu2QcnWrsYwpnCU9DstWMv1+XM3SvQffwl
R1F1l9Vxgt4J+5BkzwlbJ80aAxPzrA/TARNamUA6fynLNmedTkUquweQhFlVoCk4+P0GEEFn3MRL
oz/nd8/T0bUKCkLknc53j9vIOw1+hyhSx8Mk5UhOJ+Zu7LOvmrVEzzx3iSfCL9SG4c8BozuXpbFK
dl2TwdiSG1K/xSVbeJgvCVCcbdFTU+QMAvR+Fd04cnNdA2Y/j0Q+sp7ocrjo1O8ci9GYVCaQtPyP
1uw+tNUSGcBMhDoNlcQkd2gyNHrSiBNlHjk1Bp8ZBM/VaAe6b6a7u6p8lvVR05dAk3OtTxCGmQlg
BZ3aU5XtqjqJESsFRbKEiDVC4yfw/GxA/rYF7GJntN2HDNO5LYfGIbBRT9f38mfAqLopoK4cByNU
keFSWV8G0eSA6CFuNXleh01t3YrE2xI4xgzD1scmtwMjZ2iT9LSvZLCdIPHjLd7rQ0Bj0D4s/JpJ
9S5+Dbp+0FcCRkYEHOf7TpK2TUZ4iIOT39TAV0U2D1j83TfFKsIQMWLkq4Tdp/r363LnLrg19QVO
Me6UgzsXq1XUNrghyYF6t2Tcx+Km6RY89JzSnopQzCPrDDba/UDAXfUs7ot0IRxc+ryycSOCPm76
cMxJ+8V0v/x6jhWVy7/3RzGANmdGh65cciCf7EGsnNhcXT+ApZ+vmD/TagspBQTQYefoPMCLY8Em
zRlYC290hEmYt+qpzdFGlfuWBiw8cAOtE/QptbZCGphfo2vgcvTEO9jaJ8AoWGXxZDLADXCuUpy6
Y12OhKCMYK+SUeK66GGXr6/v29yqgOeYpnQgEwQSnnMpNIbLZairHVKjDGrj0fPuafktz5/+mRjl
eCLJx8GUENMZwPGSR9N9GPDSNOJkwQDM2V3wNUxDZNA0f+EGQbhcuknKyCHD0F3JgShrDUzTAmtf
NcISRPb2+sLm9A7NRngQopcN3Z/KwvK4oobPoHcDCfs0CyyYu38k4Wdf+IknobXmtlLq5GB3Hwfx
DBj5e76P8jYo43yQmCh65tlWiuDBxM0pxWqw04cmyxaS+XPYXDgngu4yC9xIFxRo4B9tRMsb4yBT
x36KBj9eu1WlPxdD3a8q5uSfDNt1Vjqz2FOnyXhfMiLDjLTRilIkR+skrZ9Lrvv3YHdMn69vwJzK
ILGHrjS8TBE7KRtQj50Z99loHBIz36Y+9VY6ae9JVA9BxuitqBeLrnNKA2cJB4WuIeui2o6UcC6B
LYXSoGVoI9rd9QXNfn6aVgN+SIyrU/vsPApmBK1O4ANLAP/d70m+ZAvntgzMqfj9DtL/F5MQqOsL
K3UjctCGQ1Z9M2IvZIB1j9ZN27+DWRs9g3/LIucWSlK3YY4eYzVJiBktu4LmC/s1Hz+diFAqMnVf
DhLgdXKovZEiK1pV9xonEfbOJmAPk/rGFmW5qzLJAP9AF7lhVu/gkgZF+V/xuwqRAIg5kygM2Idc
NzAiLV335YINnvRYDY1wAzH8DC9vIKWmQz0xJMTAPa/MEY8QDFG1qscJ2YzRytd172e4dyEFeHfU
2MEfhUTjuZRmcHlBPfAWGH3pfBCl2wcDiADsgGhjywK7b1/jjpW7MdLHgEonDtM+u8nt+960wAXe
F1YUOpzaD7GvgZOTdJEVIlVV86CSRgYjSM0PDWrQa7BaosaTymadg2VCBJGB7AWMhfMqdTfZj0kH
nyllnm7k4DhfmA5u3Zj6MrQtWa07k5NH1mVdEBNW94FbRQ8+bDdrWRjHW01sC1dv3xLJsiMZ0x/E
ruNPSWmUa7sbyrBiZhV4hSxuYe7yoB+rfkOGsQt8XIudHmXF9+v7Onen0WY8Mb0B34dA/3xbzaJ1
RcVy55CJG8+/QTbk+vfnlAPdE2SqUKPgoX4/64x+KC287yM8VupGA4jU2WcYI39dzOwyTsRMfz/R
wcKoTJHa0EGdh6216tjCy25pGYotH0mdxyXB921yh3kINjm2S4SnkwKfK7gB3AMaO+DG0AundgwZ
2iD6ogDVSGHG7t5vgVNJgOqUI5gDCuENt+nQt6ua9fb6+t5drg2CQQQCgompF1glMi/swTNApmyD
fgTPGsyOd7I1jO51IZcHdC5EOaCxoEAQFxCS1VtKw9hbOKCl7ysH5KWMmtH0ff2Prv6YNx+v//yZ
Xqvp9yPNjFw98plqGsR2Co4NzGyU9LttpVthz7Ugql2E6I24o725JYOlB+Bjx0z3rvyujUu1qcuI
GpLR5I7ErTuVqBQzC9IOrc16xzroNdubeDJgRj3d1CX9GHGxoBKXu4mmNcTtSMEg+Y2Czvl1IjqQ
WyNzrYNjbRj/GC21vF+u5fz75Pz7btUPueWCwSWRd/gf8osl2fjp6vqhLa1CsW2JNVqmmFZBnbB8
bJfAwZf3ZloEnCuyAUDQusoiBgBbAd7EIkYRIP0hyueEL9yaWRH2xGqFIBeQNkWradb6PYdiHeQY
20FBhgItbnKlm8n2+lbNHgiYUQEuA1oT78PzA9EYnjE2sHMHH6ypj2Zhp5uuj7KXMY7jJ16P7yDr
QlwMZChGskPH1KgEQwQGQWUNexo92fdm//X6cmZP/uTziv6attA7b8DnDSMwbslSJXr284hDAHKY
0nyeEotYo/Qr26rsAyD4Vr3LljqL5r+P/i1MxPXALKooLnFKhgoRnKa8qTTgJOO3d2wPGKP//P4k
/8RbNkSWuibwfRtd5fd+tVBjnNXak88ryiR0Qfp68vndZ08Gtr4tlgiE5iSA3BDGCWlphC+KLURw
1kTjiKvHvD0ztibLty1jC3di7hROhSinnEXSjm0TQpzylof5sJC6ml3DRDA9Df4G167yedSBosRz
mH0wvQ+kumtIKK31r5/zhGABOTJK2JB1fs56w8CH2ns23h97xLTVe1YwzQrAnHdk7VUoTgQiJIBe
mXPQy5VMn9PqYRzeEddNFAWwslMjuFodx+gEWxoWwlNMgeo2lvDqdd/X1e76Ps1ZPwQ+E2AZNKAX
2AW84Skcrw/OshgDAzQruQcL3laP2zvgbVfvkAXsHJJjyG4j33d+JuYgMd0P6LqD1nl1CG5hepMa
Ub0diw4YMWIm5vG6wEs1BhQa4wGQJiUY82cpd6VPc0z/GIV5EM0+9XZLTvZSjSek9aRfWNIlixQo
+hOLJpV1GMw+xGSHVRYbG39cqtxM+S41Oj4Ro3ZXpVQHaeXIEDFohXC33I7oweyN8tOQlOQQpyQH
aq4Q6X6smAQT/pA8v2MbUZrXMYoHEGV1AF9DtQQ8XwACRMjjlENYNnJBM2YP6kSCEk90WpcgY+Sa
h+RJpruC7P/ZAhSnEok/F5CNWTCwsCiXaKQnTbo4o5MFTAs8cSsVAyRZHx1AgEgSFnxjNHhM76wX
TIj+ZbMApUNQ5E08dVOUei6JySpPyg5vJdv/7u0T49v1rZrJK+L7SMIgKw+62ctCHkVR+iejbUSe
WvEJzKXoqwf9ZuDENKRSoh9rDFKU8zOUdjtj0zpJ8JD9eoYWv+InvhsUQBMTx/kqqbQlrxOUXsfX
0kJw+Xh9lXP6hrYj1N3BJII2XGUTY5+nNGpL+zDoBy37bPw6OAfVhalhAcA2ODnV++R942YNnMeh
R94VRCEL+jz5R0XbQBoDvLPtTTGSylVYcRuDU11ML02R2SnM7+NO+4bumqCwMBKrW8r/z5g5EFGj
JxkvL+RJVEek1aVdkJz7IAKNVizalh7b9JH263qNrUJ9YfKnCG0U56BLZoHwC8MZTBCAoqzQ/3o2
EJwqgDbCXINaBQ/Jc5XiiWGyttLokfJPr5I/XdeomU2akKAT3ocQkGYqIY0A1NDMS1keTXSMdKvS
/OZ3CyJmlPZMxOQnTm0MpVls9xBhbzR4gHqB7WPGhAE8P0EJobl4nSgH4IkSnOheS49e2u0xsSK0
jAOICpHeD/Vxc323lmQp9r4YUoy/1Dt61JJ1SrCcUHtxMeTS/Hhdzlzu4mxRiuU3QJSrGULQY1u9
4koFDXpZTX6fyvjGQfdLXABn1kk2wZuCpvOXKLVnjgzd6rg0U5IRnVGqGRskYPxxQ4+u/YEFbrtw
ZPPLO/m+onWDldGKiZoedb6xo2fi3dkc1Ei7aVaeSPbMWtvpvRUvPHJmV4Uej581VEQFiiLicQJE
GLoSjkl/w9YuX/j8rHJMMFoCTBsemdNVO9Fz30jNlmQlPWbafeeMqFA8ZS3a8DFub4h/GQGATgs8
woExBCEpONzPZdWVwVlcgNCJDqHe6oGdtAt2bcYwwIsin4TwE5B9FVdd14C+poOHiwSWIkPc10iZ
aNbX63o+JwTP4qk8MI1DspRlFHrd9Zi9VRyTLsyMME9X45JLWxIxKcXJqbDUrmUG0tcjGEBXWf+M
mQ81ShDX13H5GsG8h5N1KEefc72knGIdUbGyvQDATLvZILi+LmVOwU6lTL/iZCnco0MeSavAUN82
rPIfzeCjZPGaZlvHWziY2Rt6KkuxALr0OdNSyPJGjnYXfa0BKYkZLYHs2FvSyo3w2hcS81Xsy4NW
oE3ln61VsRAu+G18K3OKo2zSMEe6phZ3rN7GfGdlC0Z99vAsy3O9ab4D6lTn21qk6NEkPQ5vsADk
NB9qN+yNje0siJmzPuCi/lOMGrtRFDwMVAigiAkJ/IwHgizU1mdV3UYQDPrWn3XS84WkREtowgn2
bPgmwJ0jve9kqbt6drNOZEx/P9FBk/oiF0DJHstklbphhpIaaLWWHMTMSlwdU2fwbAOA8aJv1mx4
BVrwojh2wBO6mEJbjk9+8su5EITQJ0IUywDGFl1He2yBhqSHPP0xkJtqCVg/U04+l6EYhhIZTQAZ
EI4wsXXcO90PEGc1xiYBjNe/9dyvzRLV8dzNxbIAwcPYb7AsqKxYdWGWdc4Z9AyVUJA4VNGNiG9L
FClb57vjfhX6TtNXerK+fmGnW6LE9mdildAoK7TMjWKIbQB/GqHhKIUOIZFB364FQWPbUng/o4l4
SiBynZ6v8CCK78htPzeQZ8+PpFjBRgB6nY2hszRhc+bJciZFURLhsbSJpJMfkb8ncu9a+6Z/qX22
SsEV1Izfr2/irN6jrKuDTw30GGoRp3OdmleZlh9L8oehPxvVQ18tRA5LIpRzKvvKKOwKIqp606av
GV3rS/PqZlXhZBXKyQCr09DCxcXCk2NnlN+s7JOP4Ris+2GXn4vspowWIq+lNSmHNEivQ4NmVhz1
yl0z9tI0+1LvFzzSrBCM2wKKZirtqIwPmtF1MvIGWFf7toy2HUqHpfuehZzIUBZCi6bJRTvCuhYh
Om9EtcIMp19XMTxV8boAtwcWoni70shTDyCM/Dgkj0UJrpqP/a/jz5GQRXICnVFIBF8Ab0F3RTDX
q82PvgYChz3hu6r7EA1LSPppM1SLA8QRkiFIk06Nx+euSMvjDhiXLj/aXci7HdUf37FTJ99XXF3u
s6mVbPr+8LlLvmrVmycWkLZzOnW6BCXKSgnt7T6TOV6rq6x9oOnqHfz6OIyTVSiBlNNgPERF+/w4
NuvYNwIz34t0yRbPrAOp/mlSEJLul7VB05EGBZqEH0sPFFpSXzHvlpMlQMKcFJRdvImwA+By1bNR
p3XiyG740RA33NhZfC+ThQs441QQoP1EVpgOclSK6eq0iGEcQVNDdbuVae1ytNDU6Y9Ebq/r1qwc
H5VUwPQnGJZy8InW86Eq0QJg+XUgpB94aYuxFzJotC/XJc1tGqbFAQgB/jEPUxbPbwnqqjSLWr0+
8jJfsewlBexelGTBOM4FOmB8/VuMsnF8KImXiB4LMtgqyTK0LlcgqunC2Fznst3RxAt6bgaSf/5n
61NMpqy1fpTaWB+LMQ9754FaJCiXEvGzmwiiOLCTwStfDFxyuR071Yjjqrvhpkv77Tg8R/Wvx6N4
Z6M2N43wBJeLYpktIZhnOaI+Vp90HVmXY4TOp+ubNWMyMdkBed0pbYDwQlE74EZMf3Ch3n0u975d
rND2thBfLIlQ7A2iJbNNfYgwKCi74+EHAfbu+ipmTgNVPx+lcLgwgE4VXRtT0lKPJfwos2JXN/SB
SL6xvKV00c90tOJgzuQoqlUUBGhDvKiORZHLGwDNf9SdC9K1ipp3uZsae4BVSAgUm7uWdh8FeeR6
98Jy38xOt4881u0dS/rueYxBlJlpJeYGcitb9477prGsxZQYDCKoddbdWiMt9rUVv2UtknqjpT05
nFthY2Zl2Azep7TrYFNd6+OoZ+ZW466/Y74WPY2VTu69OCk+WUaZhk7jk6C3JRpcJElDswWHjcuj
KDBqPUWCpfXD0h+rXeKU9YYnZQ96LM/aScpHdBraQ4jAIN4Rh5krFBkqjBVIk6cqy5v9SIkeJr1h
ffKtQqzB8eE+AYfY4FGjt587XrZh5DjtOk5qH3/19Q8JmK1vPYOBgNwz4s++HjvoUpR9HlhoswK4
evq/cWYV6ypdJ9UNRo7lN+inscEx5bcf6soqb/KCg10D442Cwc2Q5BqItm11u1mbtdaGsiQg+Cs4
SGday1tf17EZA40b6HsoWaF0ACrFc7NpcDFUjCfV0a2+dvmHZhwCjlfTUqi8JEaxzgMDX3JO42ry
zpQGSX6fAOxeba4v5mceTdVkPGMQKwGpOM2QPl+NTOJYg5ZUR2qN7i6ycsz0Q9k6LHmZBbY5aNvR
TrUV4SXAuR1PA48MNBhSx7gRTi2OmaDpzhRtekcxWSVsE328HRyRr0eMvHgU1MzCgZlWmEodeEez
rVckFkVYec3wPAjb35ZpPwaEc5wkZy9MpG9dW2bbfvDbtaaDNzHmXhzWvs1Xuo2pdUyiGowqkRcU
lJShgSdTYJD+aEVCBmVZe0FDu2QhLT3tgrpLp3ZlsjsnuQ0nLrMR89/5kWdvZbzOQN6ig3qW9fvE
X4qYZt6VSKz+HFkJa3wBTozdxtB5FrEjAYrEkUeufTZR5AXpwz7z74xfJ7YCBTgABaAUMWe43Zhv
jSkKftUxqxFpGulDJpYYgGYMP0QAkgEyMEScF8C3scDQQTdnx56PHVpbM20jysxbLajyzBnh8TIR
b7i4m6oHy+q0SgEEr471PovvsFX/7POK95JNErMh1fB5++XOL79f//rcbUdZBaVIoKqnR8u5giWp
obV6C87uuBEYQeNWNADZbR1UkXaHHOTCVs2pMwb6ob0e3CiIHBR1tuBiUq1PIK3KkJHZ5XUcCB1R
RRZqYqliNC8MNHeo67qACSo+2UpLsynqgh1Ljun0zzaC/9hHAwWvg8ZbnIIy1bnVmwpM7V/SFM+s
eUPsaQ6k9eiHT6IxiLWV8L56/Bg7Hzn9GutN0NGX66c3d2XRfTe9P6bDU5MzRtKDeaD3q6NVYsJP
t69bGkSWFophlw5b6tThdXlzYc6JC1LjQRkRdzRkVB6bMV5r8m6IgNJYak5eEKLCMkRci1YbICRp
9Fsrzva9ZtzzaPxPM8h/vw7/E79Vh/93OM2//xf//Aq4Tp3GiVD+8d/36WtdNdUf4n+n/+yvf+38
P/r3t7eyTkv1Xzn7L/Dh/whevYiXs39YlyIV8ti+1fLxrWkL8fPr+InTv/n/+8f/evv5lSfJ3n7/
7bVqSzF9LcaQw9/+86f9j99/w+3+79Ov/+dPDy8U/9X/Kb6/lOmb8u+/vTTi99+I8S/d/kl3iem6
SJpORqx/m/5i+P8CJy6G0DhIzMBEOFDssqpF8vtvFvkXKn7oCpp4ujAC3MVJNlU7/cn0/zUR6QBZ
M82aNzz86c/fdXYwfx/Uf5UtPWBmk2h+/+1cI4DX8/B5wImnehyaTNQHI295yksRxWGUJd0xL0XB
A7fLtHVVsGEJ3AACurOrDHFgcAN+GdcKoSJqp8pV5jZFR7rEbAqBkO/L6Iv0u+5ywLKLpq3uPc1q
xab3yhRWkpL+e2NSLw6KmHQPMpOOuaNlgfuftnb2YYhkXCAEbVp/5bfo1rFagAdXiXBSPYxMn/5f
9r6lOW5ca/KvfDF7dhAkwccWZFXpLVuWZdkbhmxLAAE+QIAEQP76yeq+M7ftvmPHt5jFREwveiNL
ZLFA4JzMPJnX8L0apnoYcaS7NR7HuquoIpCCx+WzavnUsmxraWAuT8xW85Zg5zxHiTxRYRDLQIxM
36vcTDBvGBzuZYZvOFdd4eps6TPXRFnZPZtW80verdHIKF2rqrYZ/DxY22lNWWzGpKoX1SZfqhQR
svW2FeLJYoQPcgXSg/9GjFwo8ZtRhPDeaEmHBtxjVMAGXbs7bvrpk4VF2PXktXzgY2HkhUy3zNU9
GfXKFj+vbR27LEES8TrP75wrEn4g5/nkV1moOT8sZF++8Kmi96IVe4qZKEOf4bkSbcwZZNOwqk98
Xkf7OD/FnoTuIkKx5diu+Pa+UNBbNOOW6KkudTR/hkdf+6mrQj+hciv7gtExtp7xeJ+3Oo29/5LF
nSUsEaT8lMCdBBgAhORfh2Hr/HHKtqVjmAe1vLYgNBxcUyry3kd8SC+yhWLeGZvg+l76NMfchl+H
BW1NV0ZsKTIXo4DM17UevSmvsWp1zEqzVY/IZxQa66VEHhocKUbH8qjIv4gAnQ36iSR7iQYbJTUS
f1J+yNUmzHE02/xu84v7ipiwNWNrBW8XNnVroPWQWTezMz7wMYup2RG9Gcoj5D67OC3cb3E9eb99
XCD+wXc+ZlIz6APcvWtFv0OfMZi5RoYabWhUFccxn0g4pUtmXjsdT+MhSxbfqMQX/U1phK/qxJT5
d44QPgKB5BY/jjyxHSgbY/bDpp2NLwiSOQ9I6HPrc+apyhHvJBLJ0IsuyaFHSukXhAuFmcEJO7XM
TCZeaj4XHab91i2hOLeQ7n05bDbrL/Os30SNZRJ9LWVeiCaJIgvfubxoKbMAC/HNilYujSo3m7JA
eg0uSUTzh9RQbA6pgaDzSNKAXi5RWRLqtkCuN7OzD19LX2Wqnmc4LjJNMZN1cHs6TwyRVDZhsd6U
YitRdmCY3PBv1Yo5W+bLHm8zbuMRvQmslfNO2OKQIJU2ZVO0aVF7ENRRXQz9Qo5J5ddHu5i0Yti6
4DEH/bm6LSgG85iKQnk3hBF6HbHT+fueOthakZZgbr+cq2k7mKJbXjQGaDv8UQ7+QJS+/+K3BSVS
surWNG3XFfDM2Hn66lM6LLdSb4U9BpgKTaddkI5eVdHOH0XvtT8kCJIYj7Sbl2+92POlXh3mqG6X
zaq5ngKi6llvBGxlUrtDuQyv7fzLnkcGaSfSJPdLXmxPRWfjR9278YFXQtk6Nr2DbrKn5LDPZTI3
VKXFv0wg/y+c0Pf6dfywmNfX5fZF/z9wUMMS8ldH9Ydp/f4y/tf39b8+rN//fmD/+Xt/Hdkp/QNu
KlVVQEeMRBccjv/ryE7SP0Dq4z9o5/Kz1hCV77+ObJL8gYwZBDOjYPwr5vTfR/Yf8Ng+xx1CLgoP
pfPo4H/jyP6x+EZHB9iQQFsANdDZLunn9p5D8h4K03+mksSPVAFyHUPfXwFgXpoka3OYADnASX97
SP+qG/5eJwA/+PHoxmXhsoY6BbFW8MD4BwFDqyFLt949IUMeFlArHMnDadpo+wzGW1eNjJ33bAMX
+B7RiH6pB7EWj4mWy9c037eTUVNKL+He0vUXUd5JckJ+HU2eQi4LzpLchu8Oxk9XRd7a+JjKDH9C
klnSA+rwwI96XRN9soDXb/m0OuT4wNy8hs22obcq3dP8YEu13XOOx1AnMqf2BP8EX7C2V+W3Ed+2
uj1rucq6K4NCWWBwLxDWRDinI5Y7GvVvSxfb9nOxQiQJS9gOnLutCzztRB9mHALYbMaxKyBhx1ds
+0vQ/VH+LCqYCcPQomrhPoLN0VAYtZXJWn2rpqiFy8Ge6PF9AiXhV++J/DzBpWI8BaENfSjhn3Ob
eVjIPuFHCPpEtnO1R0czd2mo/Yr4X5YRST9MZA1PUdlDt+03u2vFIEXXx0pkJrdsXl0Rw9Fz4Cs/
DcKEB92btjzC3rY8gJeIbSPEGl/MWFS2Kaq95Yx7WD6c1hBhPKebhui2k0EZtiYh1awfKU+a2MIG
d/LGD0eyG00uEG0qqrqcojVlxFVVdRiKsV1QBSQK2SLWrpl/r7tyEY+iGL4mBlskHHFp6Zuu8pb5
Yc+/aDUZxaTkEUaw6ToJVtBVwOy5WocV/qdLac8bea/qFr6+E1MpAZOQ6EE9Cxyzn5diGXa2bgTz
ynHVqrEZF5LpQxytRrAtSTtYtQYJ46Gh28f4Ol76+JjPXn/sjMs/Y6YH5qcux3M7TeO0pCiclrlH
V96LnJnKDvNFwN+4rHjGr/dsw7VFIV/hbzC8gubcC1RMAgWzsFS82nhzWcNjkdQFH8cGMGvoa4w4
JBd6SjngpGFCLGibZHytqRm4qZN28Mi3UYC2towKuG6WeQBTB7HpdzhPw05kTlvzDBdsmuLY8Po7
cu2NafK401fjsM0fMw1s7eh2sNcMImJYGseD98WlH/14GlDrL3XY0vZUtDPWy17Kdsakso45aoV2
yJps5fShktp+H6qqe/C8xbx9HAZz15V0espil8+HPbL+JjISb1OplHmYKEH0cK/8clV0Mx9ObtHq
KAXKPwzFh+JEzMJx4SHsN9Wg9rZJ9rF3wLgwS1qXhS2mutpxPVa1qU8ZKvQqh3ti5xRTm5kUjJW9
XdjgnR2ZSINaj5jehKRfT6t5LE2n30u4rjjWRWa/ncPgPgdUjF8mXu2fUoxFliwkcn0HAK77INU6
3u0DDupmM756c/sE2SyebpFeEehpd1b6eX7OWlrGsB7IizvSh+1x2wJe4twt1UPW59uTAjv/kjkc
y4e2XQhk7FOEqqp0fQzBVdxv76ZsgGFJWaGGOsB2WkWs34lEuQHXXVXbZOSkiWOxDXVFnEgOraQq
Pqq1nKeugVulKuu+pTLODnOcdPoNNir+g6K8QLmYbnCu4cW+3FagXFEKl1OCwoEO41RrOWrHvOJJ
wsyK5V4ne2lQESd2oCwS2dgd4YrdESgxqKHrUcEbN77lBjT396GAm9WV5fOMQpNqn5oGiXRt2A4x
Dx41WgLNC5ZqHHjW8WO57xqjQ3R2RTi61UZP+JK7me0Gnru1ylORH7Tti5LhfYKs3EtKVHFRTNto
l2OkCzyXY+RtCUXSGqGKzvOhK5BBpDsFWsDocsRWlHAaIQ5a7N7K28ns3dhY45cdLt2O2AtMESGu
qF5TswqWhRl8AP50mi7JncpK1WHJu3yrTnoYSiLwNKJc6SZNRHvM4fMd174q1HbRYqxywliXmPLs
6nxEkdoqiIgLxIGtU37Yy6HCHidmKWNzUyyIpr7dbJX2QIeltfkjHzAdkNZpZ0h83lXH4qTzHDE6
9dYng3uE7bhIPoPnGcLBoINUDVlm034inbdvG53bJ48US8LWyMWvUxJ0AvUK9+i6+xje8zB0oyd0
EhnOOiriZ+x27dtuvbhZZDy8SdWWl3JZ5qXhEUI2D1aW88jkhBEczAy16225qUw2wsBz68D9OD3k
3Sw+IS1iuYpisbygp8qh7UVv+BXdWDUgESrgA7uZb/zQ7hrGIFx6qZt8wjnOIkehrZmNhmePglFj
vSVuusOOFSmGxRtjx42EvTQFkf6AQyiZmXNzSxg8J9LrkQjYwfUBkxusK8biZQ4t2hxa6AzvfkjJ
fqR+2r/BrL0DG56tK15vNcTf01KYx3WMc1mnOOgU29HmPPAw9esB4RBgG5JU4+b3qo+/mTSbdlbp
nn+oTJd8DTvWNNtyjw8Khi2gG5ojZ3Do5uUojvAnFzDbHtWG3UbI8J76snza1bwshxgeJrTR3ejQ
gcTFZk5hSgfkOtl5EE0vubeHfrTus08LbFkwhgHTjaBBZJf18zy09UJE8TEaqHLHarC5PlSRIktT
dUvqmZuKvj/ycpKf081TWqcVT74HvNaUyX0V8K/F+8OGbKwStMYKNnZxv0JfXFVySpjudvx6Nsni
LgsKBH+c7BOvk1KFDOx7qhzDFtwtbE6n+LoSoWrr1XSoQbAhOygOqk7ntwPafpxCwIsxAxJh+0KJ
c+5chuh8bZPHGv4fLos+KZ/CCpXuIBebHT1qwvKQkfmAgIFpvgAPOVUsqRR29Nxgsq/e1bkPT/s8
bE3pt3k77R02puM2of4J216YJoPiqYembnLZAQRFsZ62naJFW1LeHYthLPKrLu7mC5pRKDJc0lYx
69o1x75UYsc1PndAgGXb3oz4xxVTC4TKsHBtHUzgI4GV6ij62AsOC0tbg8aTn7zXHTbfpBscCwOx
39clKsgxkN2NsAoWmBUDqIT2bx4wXS+JK987F6ILssfEsipQ7B98RtMf5xG9s6kYv1SD8LfZkmPv
lr3a77A0wxcg5XA7z4LzgQEeiq5KYDH3iNaKocvcePeqlz288zuNEPSrVfQJnzwvkAzN3SPAH7Uy
uxV0qQlICTjebmX2MhXTiCOqSl8h0dV4O7OWyFoCT8FuJwZ+H0YZfSllab5tRnJZi2mFwGQeDX8O
qBbeta0Xt95u6hO+rfVSO9o5VpQzWRkAb/02dvsuAQB0yaOZd5LWWQ8Xnyac3blOky32UzvblTYr
kIxQu6mUnz1A2IH1K1wuT86XvMX7H7kd6BlsvVgfOzXUE4jFoYmjpfjQy2nhp0nk7Qi+OnCsUBX6
TyVKFdglKGwxTHCZox5EqY8drIPwjnVxKgXD3ijbmm9uTWDKm8JeIaUzVYhUCPmNX/n+QBE0AGso
krmBpXuV2GM1depdV9rojSY8utodCkbmLSmeRyz4d7aX2ftqWcpLh7llyL+lykgtBGyjsRQiCAnn
qoARv2l5WrLN7HlcZ2kr7qhaqtdx4OmXAXuNq62I8ugYjxisbShKcMWKaMvGY6WGmVyiZ1M3MoTz
0VMu83gcphWa9qrbgXhlCpsDW9wYdwcZkWFu8KuoQudlameYL+fmgXQwY6m7lo/VwcMZGf98Rtw2
ZpFhJHJaybq+G+do6A6oZLAGu2oy9zZX0tY679Kj3EdsTcVIx/vCk+p50IvL6r3bEd3JNzA20+Jl
dpTc5tMRdqXRKybdMTZZdnwdbmSrrGgsrrczBWQGPqwYnszhoNym46FEmRgYsqP2ewg2BgGcs0OR
B5cmHjMrnaU3XW7ECDh5Li+9kfO7nm+RwfwfX6CFVrnKa5UozM3BkKr6TmAJ8zzgJfgY0rnSDM0N
xhx0sZWi1lE7fOVlET53zuJxl/AQ+lrCGXtnADwX2+D9jr+MokLdqpOiBewnso8mIW1bt1E7vXM7
bqhW04T7UbKTX1UW4yZAKFYPcHVsIemVunyEcQx0HjD3Lk5A/qhGLQRaBCmusUMJQgCrNjbZTX5R
0NHkdSqrEfkGOkbfs8zRfsNRIw+HKl09Yl2wrY5sjCwMnyFcSS/gTL4I7K2z65hPxdlkCkXHx8nP
OSJMwnmb6kY4BDORRTG/wmaP51tVWzI0OIwr6HUHHj1DAbO9ly2qkAPeKOUOS9ESPGSvC8FQU1G0
WTkQ8qPsbd/V45DCClh60S5orpLplBKHEzEUJBSQaHUg1PfY7RarVoRniFC3fyH9/x9e+h9nHeL/
mQhqXsbX4cWovwNL59/4C1ci9A9yts7DSBqAJURo/W8qqPwDyEMCiAURTgTJoWfHkn/hSrT4A98R
foaJzaSChheqkX9RQTT7A38OmAywIPyP/PdwpR+5mTP3CCEaKCCwMmepAvmJDZ9GdN0S9W7tJ5Oy
aobdT7vo+bB18+/8HH7UjP95Kch4Ia0+82EAaH8SwoBDafdstZgYSCPs9CZNjrAMUTehcOONiLk+
eTP0H6U25Ul3Tlz+7Tv5D2BWeqaZ/s0o/3V9iItSVNowqsNTx8//pv1YcewjD3hf6i5TXLwjiSgB
5ZZdeZSpG2Eii2ohwyPYBKzjSD4X50OCfChSV3zjmHx4Bx4E0goDuH5gUtG5YjsxxXxsVTQAo94l
TPTPJfHb7OdCwhhezKKeSzxSE/WDqCVi/jwTZh7fQjvtPRphWRCAMrN4xPo5q2Oyuf3Ki819co4m
H2MbjbdwJIwW+AP2v/NO+JOE/OcTyWgOB+PzN/KzfADoQGuwgyzwMq1Q1K+Q4r1AJAbb+U1jiJJF
Ms8+xX1CXnqLMdIGTsydR2sOVAGu5imw9sGjFZWixdyv6CH/sh3X3ywJGoCJ0yiNKfQhBcg8TuWp
H9b0GwmQL504DtfHFo40AkrSvv8KMGjuj2fzjXBRLnp6DmuZTnWXt9sDnQdgRwaQ3AoaL5J9U5Vm
+QYdXXi0qrDYgPEp/B3SdsWdC3ZOrmymxZn7wgl8jIdisJcxXE8dPlAAjDRUOl+bkCeLOSiPPZRh
FFKYRgwdtsoKfOhL3MeDYiM68OnSrkCRb/dyKqLG2rT80pK5VBdTIeB4LZxBP9OZgNOEtPADbMZ9
XT7kNOP8XTpKIDvtXIqXwiC45iJB0R9OvgCOUeemAD1i7bjPB8xbAYDTloKUiREWNtfCdLFqJIWk
B0abqBoZJDdolVg6VmtWg2SL52bZvUpvoGiuimvbthYUFMiGhy6vuvhQIPmFNMnK4U+Xlb0pLjqY
lCNOtALMe721EF/WRVbw7j3ay8Lftjyq2iM0RLo7dnAI7I89VsVQq3hM+ss2xTnUoM+1yWHRSTXe
SyJ3NEODBDxBhe9TdErE3MMmaZ8amACA5PLUjjmjrbPt13XPRHfMlrTgNb4knOcymvO52cEeiaZQ
VboxjFgCNayUNPoAi2d/jFQbEIe1lbFrfr0b/KfNCDpZgNpQz0DJ9JNOx0oEhrp4BWU2FdUpFyRr
bG7newwcOQCNfgkQvkXT0cVg+sp+bd9+ff0fdUJ/bkbnqdsYRDx4wuLnBI6FRLzry94B0+Hj4UyM
XycWSWRJNpDTRCr5G9XTT+YZf10QKFgBX4kEJ8fP7lU5TAZgBZIhpwzzQWyBCrk24LGuOzOVL+sc
zEWb7Fmz0IDEs9nFl/2s06+TV9N2DBtB5y7b/ohOJr1OI4kp0V8/jz/T937cnTP4UsC4DVqBGCzf
T74XyRBXYZ7RUc7nKm6Cbva0ghA4+Fi5nvHQkVryIC5gMIIecAoJqcGv7keg2MsJzPbvosD+eVrg
rI4pmk5MNWDm4aeDEdXcCC3DGeAesjmpnfS8YgXmjH/DsfwpZ/vxg6NLPLu7gXdCnDU9n9B/O5aI
VtTHJXpNMXn3TvTSSqAdPpWABCxkxGFCMkaQCBeEskAYwvatw1Gd5QLhHGTFbEmjzOafZ7qnZ88T
AxEr4uX60xBZxMitMKv/na/nPxcvPQcjV0UCreFZSfLjLSOXjRauPd+y2/VX2OPaUwvBwhFoj/jQ
7VF2+s3i+FEMdrY7hM8UpOBQt2KEHy/sjxcEcDWtPII+2UV99jS38FBnncmRulfyPW0A9I/iNJCe
38tKqSeYUaUwbZ9tdPz1jfy4KFC3oHKJU0Q8oJCBKejPby34ZU3gpzPXWRn59z1ECAzN7/b466uQ
/3SZszErpnzBSqNG+/HjwhpCZ9J1IJOx8Y+MiLH6gOHz/KGD7/23NdPtcbFm/ziAQL5Bx5gAOIpH
tNIYp1ZAXUk5kYspzC983cffef7+uHOenwHMflE2ZgmGd1FJnSnDv61XXcrEZq2Ya1BE7eVMy+gQ
eiJOo3IfkScmgfE40rSzEtfgSX5n+fmfrg46FcMNkErlRfZTEdmZxPIM4V81EHLCDxh88mxSXbQz
KKBts4cpulUu8ZDU6HgF9b/739gQ/cTE/vn5IZmKsfSxcf8jp7YsYoEiD2vAjXIEiqVb4tki5/AO
1uaIFpJ9d5Fs1h1+syjOn+zf+8T5uVP40aHwp9glM7xhPz53KCqgWNIekeAyhZ6+TWKgs3xGaQR/
KnWLWq04RHYi93TIJa3hteXDsaOd6puJ9rs+5jEVofn1Xf24E/x5U6ANzr0LvOCQl/DTro01Eqc9
LFDrvQUiUGR8uVzjsD5l8Pu5dsKUn359vfPK/+khIM0QrfmfNTzszn96CGEHxq9wipERSbQqiuhB
EdWzyJTLh0EX5YFMYju2U5X/5vn/853EFgTx819XxljXj1feST/2pUrXepYoFTltwQ4VoP1+/fl+
Oqb/fKDQ8WJKB/1iUYCN/vEyHiqxns4GWi8tziYwXXubmhTympWMjytSEM9n3dcV6NYxg8CJCQhX
PlYLj2+zjVRXdpjUpTTZ+EIdLT/8+uYgdPrn4ycEzqdIxYCCEYHeP97dOq2J3ap8rq328FxKy/dd
FKxmIxBrhvLbNEWvF5bsi0MBd0dXQCRqaKiMTqVQQdW5lOp6MgU1jKNFhDVvanC8pXubz4z0S/5t
SKalA9aWRVOjuUyLRiAI+jkXiM069Bbls251D5cIs7/LePVJ8pjfFDgy2oOKSoEY8bgrcIzSfmEo
e9c3CmX/cxYFI9m4iG4/xFRDijZY6PSOY9Dbt0i0szgsvkwu/UqH0OzD4kLTqqRtzJhTbGnlpj9n
s4/vwZxD6zyIHGoxaN95fK0cbORruBy4ogHS1N0nkQeSaTVJLuNJV/YSNTPkVLCCzD2DxI9+8FPl
gdL7GbSIydqE1+OGLHSGsTQ3onAfUoNxCrLYK3CTy3HoMNDdoHwu33ZA4jtgy6X6mGPWByQNGrfQ
cKuCZRSc02vSgoWvwRfSvdF91F2N0qKa5tG4N9CSLY+BptNz33b2teTpvNcB1CJka9bIV0HQAlxi
bWYlSOjNUcChwX9F2QZtJrjh8THO+ICwITAw5gIvvi+ZjFvFj7JMgKzB/mK7H9eevK5lgDCMCHGH
5tilj/gw1RM4XvizI4stu10jDDM1BqHSHeu6afIoRpMULm7RCmqhXQal6gQcjjrkwMMJgxMu7ZnX
O+4MJ8Nc3vU6BYiIxPoNMT8bvtAlFgrz1O1qAGYnojrteYGBqUlDpxLIuMGtB56ulyMgv52ZbQW5
59HHfd9A7z9lLfZT5jxtLwOSKySLIA+DW43enKlnIOH4/norn8ppW18kqOIMkGAcI+KoI9/RRmxz
s5JhfwMnyJ+FEsvYqDiQcAlxHxh9EY3po4nU/Hlaffx+gmT2fdQjxamJt1ReDZPkmino67caUrcq
ADvYw90CAtvW4Du34hKfq/iGKMy+YtUAhSZLpiy9AhmXtyf0LOjezYShnEOiKXfXHMLJuYlyWyYn
GyLOjw6dkG0GofK2cYsCa7TRbkLjqUK4lKWAbrXfIuR8r2sZd1dproxqQNOvWJvtnIHoAT051wRJ
yS/5oBZbg3M5E8SkS7Ag9RST2ukwv4FNEC/lhDy+moZ9LeutU6U7DPE6acYdICg8yRUiQWX5Wl5t
BtrEelYqunRbIqJaiX6TbME5/7WNMsxkFfuca4zmQZp8t8L8lZyUQLYMW5FZBjRGBxk3sCsB++h2
+JwtyJ9CDX3KtB0sQ+Wt41otkO40axtv4wm6O8gvVGR5euyTCdTJvkzJMxp2L4GGtymMQsgSGOSU
+YBBORcvjVkkSL12j9sEKc1l+gjVysJZgTTduwnfUdmgj47hOYiXG5w8eL+bOZqUbXg+OqD8Mivx
BxFC9sw7sNZsppWe0UvJ/MnbHuR5jrwUmDOOrXzO0n7agNGWa3QJA4zii56WqG1kNZFvmMfS7yOk
FCMmMNqK/BR1UYXvHBME12bnYjgAfikeptx0fR2VoP7gUZ9Wn4FHl29LVbXPA4XNyjT06/m5hvNr
l1YWCgjIlcCeg5M/kBBVlNGO44SxBVK8CAZjNcg6BeFyK2j6jpNuH444BulyAUfV5HbhmS4P+Y5H
c6C6h7eOxoDZsdMue8AEaoDA15R2b1CRzoJBNeQ/6A3HCztz/Nsh2yTsrZKEGiyQ3Q03XUeoxopd
wCzic8fXaTzv7xB62H+IYz9uTPdwlQcPCIkDeCvBp4tKggKtV2jnwqGkOsIk2+gEBitzcgfbiDQc
gQJx8HvnlT9ayb9TkvG+DirEYB+FqpqhNyS7JVuGtqpahmqti9ZFYCCWHIWW7TN0ocru7yOfjK/x
nsKbMePZm43a1TcyzOPncoDqBFIQ1XUNhD3xiDOu0wiRLLOzvhbDZywVcYodz470wUMHlF4HFyfN
Cu+s8b5M9NKCR0sBFcamyh9CO29PSNV2yKZMSjgU9FPQV5vFYrnI7LqpA3UGzgjlgsa/sXrr+wtQ
nAiURhoNQsvRR+xv2DnJXSVbdPCzPceWr05wcLsyXSD80nF+ufpQoKAyc4thpXjq9/Xo7XQOPKdc
q+R+9dnqb4TI7TtooGze7GTKQYeBdhhqY8IsmR718GXc98JjxfUII6m3sEeyccRk2+msHEpvyTzC
m4DISdKGdxlyYdNkd6HeBC2hFXK6baFdW91SZ5oI7BtE2Cu8OXnaDFWOMYUJghZYW+RPc7JFD/sE
1dglEgzUbRIsTkKRiBgYa7qu6yna1aH3UwTKEHqTi6xVs6yteejaPB3hQwnia5/t7VCN9hUeRPoT
mf07CMXws7S80nyYut8Vdv9sXDBYBIkohiFSTLZV50r6b21TP+H17Ezva8jmkEA6It+DQ9ZnILKn
1KhvHUXQGDSMcr+XSSAYzUTiDq+1gPCBDVGyWswRjFCxrcKvst4LsX4xutf2zEdlYwOrow6TxPGG
eQUgNf36m0r/J4DmXJmiAT/fOlDeOM1+dsGcA9FDH/JQVzNGr6CGlSe9QUvWrJos3+Ni/pB1UPYx
QZS5BKgUf9M0C4/QNAItdvEIbeOvy1Fc9R/lKFAIzJVQzL5B0PhzsbwItAqjUmtdVdiVrxxE1HgD
/JS+QMYL5LXSHWx8MOPdPcGgjne1hm1SWRNEdz1Bsb1CD14S974aJxRVnsfAS/Ei5yUsUwC83tuU
iFea5GJoqn5xhlUCswfo8BK3nS+5odyNIvHdL7l0h1b4bKyTNcH7wFPdf51N1ZKrfaxmhI3SIrpY
Y3xfzJEoWqCX2doPINTdBOZl448tlvuLjduQnlO50zegtPHnHhG9HVPVjDE0NbZQgMU+mwLy4TLw
ixidhQNTC7Y3vth9QbrrnA/5x74Lq8DEXGo+C7BHH1LEiGC+YXSzATbdjae+5Anqu2UpIOsAuB5d
p5PM9obyFcMUkDVh+CZs6q2z8NuF/gS1APOoJ2iTpdnQM9vG+U0MoutL6cz+4iRm9A9mMsPEClvF
mDFGfjpgX9R2w0Gnhdywz2CMgKH2mY50HIaMDfHUHnq+zp8gXiAcYgOw/fWwAJOtR1v1X3i0chSC
dOoPUUIdOZWFVW856rTsol9ddlxQNGIr2lMtMJ4Ar8m6kwqj6FDwLffVXnQY0Jh9f4MjDILeOdba
NkFBd8DQxupb1KeU1C1ckiL2P9k7k+W4kSyL/kvvPc0xA1sEIoLzIJIiqQ2MlCjMs2P8o/6O/rE+
kKq6xCCLtOxNb3qTaZVZSkQgAPfn79177ogw7LMwgrcHYxvDFoRNk9u/gtJfv+5tpLk9umLMLq1b
wUsp6iBMDfaCkki3mpHyJ/3TtyczehF0T+HxMCx8QxspKHMsLDIsy3ppnXpKJPfVqNDwmhVr/scv
3tulzGKIxjXoVuqEBB+cUftKeEkeVmqTaR1mLI3iRqULFTiiv1N62uUWrZYMMtR0F3YJGezjy7+9
tYBhmKTScGA+ah76ULVZz2VIc3MDRWC+WOKw3ou5NQNsQmh+UZkffXy9tw0fLNXkSZBjbZD2ceif
rKfFHbOO8qKcmujBrWdzU2r9tHMpWO48gpypDMP8+uOLvnePkbXTAtQl3rk38chd2RJXhVygQ791
lnuTuE87OZwsCdKiKRT9sYj78C4ban1bcvT/+98ZE6ynGwwMbDT1B30WUSbEAoUxl4dVRgtc2Vtv
HIejwbRmgrK1eiPnTB5//J2Nd740z7D+q5mE2+JwKJOZg5M7JfINI++GHyWPgElsT8seMyKfVzsl
VIazmZEFqGeySjA5efH8FCs9NOjLKNSjS6235XZSS7RrNCuxNiFaunNPL23Ug07LqWRV3qtdVmvi
URoddbFe57fLXGdBFKfmpl+yeYtGyTj3rKHS0Jk7qvQLp63sjdUNSJENkH8E3BZ4oZYSrW/gMrKe
Nl0zhzaq8Fx2e09UHWM4KSZ/lMkUbiu0G8Ynr+E7HSkH8wI5G6sphNnB6yUmhY4gOU6MyP3K8J59
P7M2eV7O0yfXeafnhvMDqQJtX7KwDq0ngiurFJXpJlEaGmqqWc4RGhi+vqqucZmx9FLGtwkCYiTe
Hz8Sb991slaM1Te6ukdxvr7+jksEgt2eQMfamAv3njWN28hMyR/03PlEpN74SZXzzvVIccIVC68B
8szh1EcObbWYLQ7EEIH5Bdt4s0bzTeGl4o1PNgWzGPHJV3z7MzIA9LjDK/nbBgH++is6fcU/rxVD
eNtoN7FykSLwPDufgYHevly0bZy1YNJWncdhdqnWVx1xzazaDrxVyPky3fURB75Ia1etER0Oi0L8
mL7ksDUKkV59/Eu+s0FZJn1b+tcUX5wLX39NKTGiIj9SDH+Vu+t7w7vS+nraFFJWDx9f6p0fkVhm
nCjUZpCtjfXf/1FqY+CJcpZlvqmzzDcY8Qh3rCKn2roeZx7cF93Xv39BiGLrj8eUCnXO6wvmSkgB
r3k1TVjpzmUwchTSPbhtHHs+a+wx/eR6+rrDvm6Dgy4ljBNnmbNODQ/6sLi+7A6NKSPcgkPVJmtK
g0NCUeBF0V1cGZ3mLfts7Ofb2rZEh0zZM7+KDAwdMuxGgu7K0rjehdbQX6C9Q9jgpJHZIvef+i+p
EriZJL5Nwswqr5bBGHXaZ/OMdx5H9Lg8+qwUUMsOH/uijzttNmgsRXSAT3AzZJeEv9IHaCzZImCL
ohPUmca2K1PjmIyt5TOg89ttnUWNAAT8fAwUmK68/tEiWml9CWxm43RhvGndwthPcq5/qjCzaR9E
k29L5BgfPynvvOyspLokUxpMDyEMry9ae87cd+3q1dF5KBcmVydGnC6fUILfuwpKK4a0vOvrLOH1
VZA0KE3PuYpdOct1S4W0QSJSfwIz+wXhOngKHSgFqykSD6R7yDrhvSIJKCrGDe2Lb7SS29O6a2iC
c9Y4TmrVbAxNOFf0f2mYq2bepkmsXwy4mXaZtFc32pBjXvn4Bv868x18KIhOvP0rcpzMXf31dx+W
lgSNbOo3KhLhpWuW9ZE7p9VXpdVgjG052lu3Dgvp14hDH3kIsHPrGMw/+RjrZQ4/BgvCWsxI9DSH
oQuliow4GQqOpn1jOn7NOPWuywr9ppmjDocFoZuPDpzOkI7LNL247QBkO09i7Tu1s448LnPdaPvx
h3rniXcZKZPKsRZZnBNe35puANPiGB0SEBE+lSAZjo3ONk7kMC1bL+FkOKJ5+ORGvC0eVq3JmspG
xABN1PUI/8da7Ob4FyfUrxuzXNLjKIzygOQoD9DX0mwc9oItel15Fg9D9/1vf1uP6Ew2PEp3PsHB
ohxNrMmp5w2crzN5FTNdvRT6XCC3s6Oj2WrVc16m1dPHF9Xf3mMAmWCLCFlf97nDV69KimjtkfHq
2VXrboTV6+qCuiapg479dVVDQ3/FauQxsAmpDfttKrtFO2v0Ut07mNkGRhYm4uUZf2G7o8XoYt5z
+3yC61mOKe3MWrtAdgYhJXPNl1hZLF+GFtKUiazJ2i2NWQgskaVt7+Mx0Sf2vm4+L5aw+2Sffbul
I3BgUyeJ0lj5aQfnQJHnbl259A5FP1j71sxyOAcYOT0SNI4/vq9vLvXruOlQm5G+YKK/eP0YZWFa
pHHlLptCV7dLI6Z92KLZr1dTz8dXevPAsovTSlon14xNoDW+vlLiFnOhjbS56Ognwag14XFJr2cj
BdTLqdPCoDHq7ouhl93u4yu/lX3wsLokwTD3NcCl/Pr3f7wr9AcMKwyjZePZubzBRpX7xkw/HBtO
dbTMi32VlygAoXYsAYMUg+z2rrrW4gaUhSKdNkub7qKr1uXj40/2Zj+x+WT0znmHV+GxfbCfSILY
Kr76gg3FDs9jt7dPrSgzPsFKAvTl3r5aNNdQJ9TO6JEBcMrDUDRQvHrRYAHZTBWav12ieQJojFPn
+tZhPIsvLq8e5GStqixratEjlunIqNSoYFHMtPxAkTOmzHH60Zrxge6037wpc5+rtJq0LTTE0iXq
fQnL7ZhJeSNQ6F8WbqcaaA4yjXwqpGYJQj2tQtqG0qw2WiPs+NgcG7336eGqdiOQMTNxovMUbyeM
w+1OG3r3HNw/dpfFocvtywx6HkbfRGLwGVsOp9nS0SxMsv6x0zRkn3rRomYynaJvfWaKy0vf9Im9
qeI8lqewI8zqJGoy+vFj23cDx1wpu+Mxswfbt708nY9r2JCM7FjrRYCXs++Oesaizhc8A20YLBEP
xE+jGa07r5mAcrvVUh7FxPSAoXWMGp1h286xz/pTGzsOrgzMWjTJZVAMg3oOc9g1TJI6zx/AtFBa
9hN9edK4mytVqHB1jBchYmdHRC+Wg7+ExnODR9ayG/N70ph65c+q6R+zKjR/MnDWT5dJRy0q2qz2
tpgM4fIUc16eMwDS0pMlzcrCJwQQz/qCZ+SGwZ8VU4ISuwtfHpgGnyO1sTzbc24gE+04HTmJbYtg
wpPH1c26vcG+3sp9jb2oDqxBIWMdVbl8BQ4j7ypluinGrlVssPAwuD5THQwQqExJjuq7sb6MzGn8
7urlJLel187f1BImug/PsLiDsmNb2zhTrtjEdmY0fsaRrvB5W2SICG4ktG1E4RsfQbLJSL3Uo/II
r5Vsj2geuPkOWD/GUTOVDd4MQcEdIA1HkNBk81RReyr9p5mottuEHOV7jkgscT6+YrIIZ6m14BCt
LMZUr1fniPIKj8QzwcCzwD2NJ70o13FBAdXguFE1njEEbOOMTqgndDuMS2n6Whg5xh58yfRcM+01
zmJsdjvZ25257ee2Sc8qYeP8TBOzfWhZ5a4qO3arTR43/TmCo/I+JXbitmc6X227fAr7oMdrG/kj
ruEvXqHHt6k34X8Z6cE+S8aJz90yjDp9aM9+KKjVbLjA2oJwHnEpep1khIjcuI1lBS4jx9ifulAE
LfS8CKWp0O8IRq/x0i7Ndw4A/XGRGUYBEXIestWA632noyoSwDuN2pXmspLULZMbM3QKmXg7Ynjb
xUyD+YlnUYFap52IJt1FDu2XGa+kHxeN98Oq7OYhX2h3+yo2TJQsulafanhkX+ZxiFgL7Hjghe7s
OAsqDNy9PyRlzHjZtGuB09gjZVO51iB3XYRa+zSn+Lyg/MeE04oKYR694ejvBe2xO9EPIcUNgSqM
d9PxDs7SicqKPBlXX1nUDEHGs72vRf1ZEtYv78fr5dhh0UfeSR3DafpwOVYhMiqmlgyJ+5Gxacvj
8i3XFs2PQ+Ge8Cx1V3ruDqfEX8z7PK6aR7QGPDNVjr8dMsNmWQDDg+4vfB35zZ5J8mNdCXFX8TO0
n+xR7+2eDqwx7CwuE6E3h/COvtvAdFduVGw65S7SS+euJEkrxxM1t6cM/tLFd+xp+sLCE35pGC8f
l02WXI9llPWnq+7JZkShtfeMQUD3fryFvlPAcMgl84FPp5HydlDAUIPmJaaQcaMXqfGsGM1vwN92
j/jUPilB356AeDooeNEtQzdfh46vKxhUFFUuQggNYI6iQA8R7VN1uukLXRH7sp+8Zl/1s7thWhSd
x8lUnQ5MeD85HL7dykE30rP7VcpojD1ffwgLEAabJuPOooDoO0I6BMY0PcIqNy+Gvv4sw+PdyzH+
YBgBeJPjxuvLYcCtatehF7qmdV5EsiieJ3PJjjEjYG3yknD38c/5pnvBPWbWgimHcg3fz0Hpm7HL
CMy2eJlE1SDqKmoSaotyPi9ljGfXC52jMVzcLx2TqG3rhux9H3+AN+eM9QPQ30KJqnvc37Vk+6NW
rNxoHpcJM5XEMBwkfeGcGO3iPFlp+jKkxfgwxaZ1//E13z7DXJOyjH6NqaOuOfjSUuRxoXcV8K8k
S5mgJfXxhCwEKWrkfFKFW+/8oJqms7/DzjccfUUh/vn9Qg/CABhqTm+tmyTYXb1w8vvWtB9HmA79
qRMP3SN9hzzam6lFlxZSSnK2hCFbO2+2+aWOo/4+Eal+o0SEKgjHydLvB6vW7myhAUeZEusC+1N4
LZm0F35lFfiXjKqlISCWWj4vpWHC20ZjuM9ptd2VtRc/hVKPUGdxTj4dh9I7X5LBjXe6OVgIqlRa
XLlhOsOim7rSCWqtWfYTUK8kSLHCutumTcun2dHiZEtmbf1sdRS4DFtJAqRaRCGjRIrdJBGF1EGV
idjaO0Y0/KT3PM6+3i0tQ7bRa6PzAQVPcz2A3C82dKkcj8HXkLCjYib8rG3w3k/BU2ZzrNX5MQ6P
JYwelG0ZDSeiKX8sCls/m/DhB2IYkWKh8PgMGPnO9Tj+0NjkoMcQ6teU6I9HmwB5HOq4HlZNJeTA
2STQ002IC9sIVraAB1t+tmS+82STgWjSw+K/jkPmYLXCt2UJjfcJ1e2yXExsaH5UG9UFSpnuqVJx
tourTgvg/s47WmItKmPE5k5mP9SenI/QrbnbIZVGkIoibbd/+7UzaCHZoJ05bQNffv0qiGZ0vXJl
7jWAGu8N0FN+qgbQHyBIlk/O2e8sK6huebeReTBbPXQeqL4YY2E4XMtL8eQ3TXNW9wtcCRk3/M8q
3ofoqz/5gvp7vzgn7TVchDqDrKfX37Cv0jgRFt9wiD0sUc1s2+FpmdmxuatNfbAp0MOVFTHm+n3c
COyTkH+ghSuEkEGcJMN8xhvJNjenNLT8Niqy77WLc5pBYNrcI9FSNxYtuAWkh9lMu6Vo3Ev+m6az
pS/XbwcrzZp9XafVT6TBzAjhtCj3kyXtrYCGg70OexXbl2kDaj9Ysgde3Cmkw7dx7b79mtCR2tHA
hVBRa3j+o7At8OMZYhMNKNfi3EAokAllYq2xu7O28dqjj5+rt6f69fO4DgElTHvkoZmlBdzvIZ5G
t1nWxDIql/mMz+jo0yDL9e15XUeuji5qH6Y+eJ0Ph3gt/lOv7sZxIyMitHtNVmo7I5S9np1y1HyS
CthIRzuNnxY6QCuWcgKNM/dF9JROCBj8PDTi46QNrdo3K7v4IqktnJOGaAbkdryYzaZ35umaztF0
n+RCtoAPRsKITJANCYKrldwVMmQ8zaJsMTcCPOcPTr7aS6ZPDodxaZVfsPCmZ87sxVdZjpQYroDq
wp0rJRrtdAybew1MDqJDBx3bBhmR/TMPm3zZzXET8WroKUC5j3+fX/3zV/cNVR+jSPZ4Jllw+IzX
r0WkHCheSW1tUDNrVWALfLFiAaSFJGYZUB462j3NOf2LK8B/QYwc2uIEPXFxm4aO/SUbzDK6pvTo
zF3IlK0/E+FUPJUzTuigBl6ElJhP32+dDkzmDRl8DfwbI0/a397D/+cC/AdL1h+/6cqffkWIvkXH
XPzXf5ZJp55ecaV//bnfeADb/gu9A5mUWBQkfqZ1LvubFG3pf5mMfldBj81hz1iPef8iRbNSrt0y
yiNq0PVj/AMPAMaSuonGJQw4fJ4UTn+DOnmwMGOWp3cOxpLXlr9ph6eWASRKCa7MQ1bedrvRxHgT
awwc53G09tjW+09cqgdL0q/rMaLgm7HbMVQ6KON1uwOzUVjutsiIUfGFCpfAFaDqPnm1Ds9Ivy/k
akgaOC8alLWvXy0dUEklqAa2uZzm4iht+i7fN2biXKgocbTzdNU4bWwnYiyuoZnXTnIcyuS2JCHr
0R/PxNXvF/pPyuZB8UGto9kMz7i9zAy41Qf7u2kmrAKWHW5pGmZHgHqiWzt1y9NiXvCgf3yt9Qb+
saSs12L4wyPFXiRp2h/c4Kl1aDTOrrftpwkgYtnIK2Ul6lgNXnGvqTY+LeMluRL6p+OYw2nhr0vz
xCIhNenduObBLU8RWXNcHbxt7WjjWe6Y8bXS7Pbcxg1DgwqF6OQz2ZtOBvziePfNCqVimN52k5UC
FqopCUgALO4+viGHu/Lvj+Wy+63B7lI/rG61ukwHgQl4a1VNvXOz2DkqDU7HLjSWDYcOuZmMydsZ
LaJpUffTXi2iPEUYYgdUpp+mbL1549bhBmNp7pNLAXzoriwLKxotxQ9EFhWoMuoSG/Vo2i646eE9
HldRBDji43vw5q1br8krAUyEF166B7+MgtNtY6vjmlOjzvI8wlFb5lHw8VXePHpMiVcRESpiznM8
g69fOQQmnSuSydo6UFCNi14bVHxdw8AqiQMSxfdJFJl3PNC2qY+qrOiaTzoS7HwHDz+LCuUl0uVV
OegQ8PD6E6QiavQ21LoddDgblHSXafhIOH1y2mqzrn8adFd+w2JofWu0IbkzM3qvZx45yVC2u7pi
6zTylzxCXe1zFLbKbS2TftnFLiJQGNJdgkNiPUYBIRWxflnqdn45ps0Yb6PMnG8J85bN3Yyh4Fof
Z6bChRnR+C29SV3CX8cEYdskRN2l7TTVqQ/cWwKHKjG93MkB5G3iOypvlyOBgqU9HloYcIHTDF3l
m62GgaPiLHWW1E5BelOf9QBurSVHlgX77yrFlMAtniOYkwwv402J2Bvel95ByfBpYjjFUdfQArts
zLz+alROQjU08fvQmaVT+lxUtoXnBZi54WWbthZOeaUwJrdBJTOquK7TFAFW4BOGVeCqmT9DyZe+
GdoBn8giu7y7iukA/yzmWq8CYRXx9wbypNgZMcMwQL65C0BwhJiIobVQGlHkrGZI5JX+bTQRLfkl
EqJvia6wPVoLkRY7FpJw2bVjrR4z0/MUqwZ0R26chFm2iMkMKsj0MadijtEBeHyPYs/VhXtqYwMq
/bFuoJc2DYuhXzRG4p3KxGjVqR550Dxz4c0tYC1kg1D6ZQchIjaaYm+HgPKOaksXO5pb/XyunNE8
14uOMKE6XtkofehYPUCxOj/K4U+AI16sovXrToWIlQ14sX44xHF4PFcdnNQQO8XPll6r/NKxLNon
srAq4KotqdVfWydrjUfdCKeGb22P8VVsyUpujbwtrC906tM4UDFSwOfFaz2R0zCpypu5TkLt1HIQ
Ap1XEIYSREFKToDkeDLG+567NwFhUfmwx1LTubE/VqwNAhp+45WnyxgZAP0X9FNzt0WmY9V4LxUA
P6sqFMlSU8hTp0yIZvDUHNXtKmuEE99nZvjdGUSSEeyFWjaAoRFbAW5SolSV8LB+TN3g5j5cJGr+
cJk9ctQ9XA/bqqtVTEZVDr+x7XItPO0moqjBQVsFUl8zTW41pzfPi3muxqAn3SILGsug81Qlnr3L
C9dOIddNrha4do5xUFY2BwFiCzBAayRcXFTWEBEHUQLFYykVfBfTa0pgF7kJYNUF+pqgh5j3XpO1
6W4Bry0vWy2uJAbDVD/t7AW/Kqqr+SXlL09ZaGD8pkTQ9AceV1udzXFZaqeqFABQst4jDA5Z/oJX
NUTO+i0xmC1AkXXG6HkCno+DLp3AFq5umnIPND57ZPbNDJ0qiLQub1ridGsWNdyHGTMbeQtRxWxq
MUYJg5tMgmldx8azMUuHcB9hp12Q3tBpxTkSTfpRm+X2zrLytN1Q68f0JnpVg01QJfNietFQ+Lo4
HbB2QfrTtnnInd3gptD3MPcr0IoDTRefFm4GkNKqIo5hCRkaS5QkF7neV2CO6wT4Yg5beQgSewmr
oGHG8yMPTYy0yULHYEXtnVULY9g4ZYCzzxeXlphlKPFTVLhwfCCSkHuaKPXo0Ik2Gi+iSJut3QiS
6SzPqA8ewOI2GBzIuCOOvIgs6KCLgh8Eqy8BIrfhR2OgpFtNdlMyFnvqCtu9TMoEa5FYNGZasOB0
NC8JHjEcp2by1dUWAuZCYuJZyEJ6uTcEe6SkGMVhmJ/OC/1DX2laOp85KeDDE5TP1e2SQ9Q90/Eb
mH6kxBAGnF3BrsFBx9RhhHWd77pp4bdxy8Hrz1BKu9Ne2E7S+15mUPd0ZZ7fl0Ouz0ExtwPRNNHo
7PPZEC8sy57wAfKJelfHuvHDA29rIMeTNmGr6G4JuZDG8EDx3bQbpzSh8rEMa+qUUKYyPGqnpRVH
GPA643hxCrL26thpQQLrBFEyKl1iM9uPwiL3Hp1Pi9ev14XuZ3YNwcAzKyM+M2qhXiJJwsiXxVCj
sxFR5ly3tlcvmJWMpD8Dj2Of1+4IkSgHABH5LX+5ceu81/eF1aBLR2ad/hRYANHPAhq+RHNmkdoR
eq17LhPTAXKu2w2NB0xouapPJ4C/HaP3aThlbthAg1Y1hMZumI3vhVyE5fd5785+wuqn/CwP7clP
3do5GuB7GpvZ64gHTO2Sr4hCxDsuF4m7UpWVflZRb3hsXVUig7SKu/nScepawj1qrOReibytzlah
TI6BM4uzfZR7og1G2k8LDmO6e6V+mYtpXAKzZp2UO5FoRXYEv2hEjh7jCAUTJIxY1wNVmK3D6HYa
dezUHqgwN7Aa1WsP7BRqwDWD+hfTe1sz/sxlrqaTdkzi/sGg35fBhhwMtWeWoLv7LNOI7LDNNt0W
Y6Pm76RQOOWlZkf57KuaOTQNmqYaU7+Fk1ucTFqd9Jd1iiEiGHls79uafW/TjEZZHAOtz/UNeLfx
hjlqRHhJbJXT+ZA1obgiWLG7coYIFdLYaEZyAkfHOhdtmIOTAe9IEgt+tejGEyL6WfR0zM5QwNNl
YJKnot0y1KR8Z72Muu+hPjbh1sH32z20dVci3/DMcrxCC9BdhQ7ks8deS0iQMUWeHuXN1HVBKMre
QgVlg0o2oKzN91WUWRaceEmjz120hdIwsb8obeI+T30bOjuZaTgowXO5l3PLsA3Uax2xfNUeNKK5
UXp6qcGkfYjrEMaUpXWsKWFIA2VjNWB1NzE1EbwW28Wpni4SFFs1YK3azE7tfTdBXt1N2VASKSA8
94o3X392ZBqfNihK8OZO9vxDr4fl2qvTzPYF/qqbtEG7uUI2m4s0tBFYRlM65S/mUEVflGeDMVd9
HtW4EBMo/3JgQ4KNEItnZnTUfH0G/rlEnpVpj2MJWnZrJ4Vqb1YG9Hlqu9O8UcLsqlOt1VsF8EYV
Ioh1PO9BbsBl9msZF9eJHIhWSS10WPDqnHuJ60AARnFdeKBGZqFhYHBG2JIr2+bYmtnbtwPUWfJK
CfHEl5ywFmxIcUNKZXkh/cnVy5wGQHeEi1ecPv9KuMc3qTuDwvvihqQ5ZKnJ5DuiEzH4Ui8sj7Xe
iL/mWcmvm0/JeCugdk9bLY2zn5obaRVt3aL6MUJLeMDp6DUboOeEpvLUajbvS8QHimQq7+zEaZ+q
ajZgHytde1joDpNxGi/xM0e1Wp1HC9UZXdMCycW1Z1Wq3g9lmKVggDBI3/M8dO6PzGyt+lFKdDvH
1I6eRgxMOEQUqukU6WlQkNhkHdtT6I2MaxzPmo+S3IqrJ0qj6qJMPYP/z2DEHUV6bng3A875+NRA
cofM25ppeAZaUYbhHrxryLigz/Evi01One2xR5aRfLH0GulHVDghtxpDlI72esnO4n4Yv2FQTfpd
Mvb9nUiasbggAGJ6hsnb9rumMID4xPNUSMCBc3bnMNUyAq8zJndDDhTTdYv6tUJHA/Bi62g57Ixi
Vv1linIAYHNY9Kyq9ginw0AmgfpUgI72OXaFL9JKkWBCi/DOZm4g0oZmQqXUWk67CmvCAmlklmb7
xCwylt+iMB6GHPciMGjT+BatslU2G1MRPxIy3dURIupgEpLhmwOyKNowQITu7naEv27AMuD6K6DL
OxvDLOM0UABM1A5VPLTZEqR1jwTEmH5EgG0lJLY0tXaeK/TrUpl5up/x8Zt+hQYOlkCYsytnEvnU
dtYBngS1bJzvkudkRSTwlmMzVh25DV4+sUFFi0NiErvZDzAH3pkZOnCxy9YyRt+oFlJy0zrR0WTW
nXPtJEtWH82ecsG1Opq6N+bIcXbVOFeYIuBWwn/FYPdYjcmwbKO+0l5UVZrA70qoBiT+pF56pKuW
FGTLVos8UVDaH+n2kS4e8h5fxCp2gBOnfAOtqWdyelNPu+qtWupbeAA8H4tZ22e9W2cMJ/Aoxsdz
Ocw/tU6y1HRGgkA3imBz7g1z0u+V50xj4CrRj9t0TmZvs4DWP8MR7RLO4GSFdmJBpuUUP6JkPE9U
nDvHhXIhu6nM7PRpS0aIYZPPAD18O5hNzZlJgcbemDAyWfBWmRKoQKvwsZsZ5srXRog3cfE9SnqR
7PRmHMU24WAs/UjL4ntaIdA0xSrNW2VyPFFNmxCSEVZd9GSkGmfMftEzZ6/Kfngc0kySTDsOy3M5
pQP2LrtBEzzP6QQcoSPUAAriEhv7WUk6gEZbom/TS73JfxQWNvrvMncnUq2sVlpHyB9jcRSntr46
Sqmud6VlxOYl6xMudYt/YAcKY2n1e57z/13t/6Dd/Edr501Xe9uNT1jpkj9xt7/+yO+GtqH/tfrb
9VWbxC6MkPafDW1D/kXfh963wwwMxeI62f1HQxsP71+YkhCXMvFnKsWf/Z+OttCdvwyN6RGKWI0u
uWXrf6en/Tsr6V9NUAwfqzmZoRMfZm2VH4o3mKgbnD6pAph+7Zu6vjVJsefsM5SCyCJrISfEcp2t
F5UIa/u0vKSoSU5p5GQPRIB436jUVmhQ22V+w9kVLGrW6MdVnVwOiOLwzCQAqEslNnCA7l07Ceoh
eV49UTsrNU9KJQEehfS4hzZIlXXLtSxSadJjnXZDb6/SutI7TfX+oW+bqz7iTYWMHQe8+tNWH4pb
A5LJxpha82shCG2JZTrnQaRUIbehAJ2+N3J21du00MMfLdBPaNMmoLQbMtwoCNluB91HrO3eAAKJ
t7DBUl8KK4KJP8rmgsDBYjNRbFzRo2GmqrMR6Xs3JKLFnwY26q96ZZT9rUZWTL4hjW1OYCfF2vDD
pJPS+aJDQhqs6aHlxhDUj/4wQd4hG06D6BDMatTOq1hrzpSNjTXoczsb7ntiphCGpjBNkkznPIeM
UeIjhgpENEXdR9fIWcbzuAMP49ugWP22NkbiZmjVYjIXYXS7cDbqL4yp7Pd66LAXV1j+z7E/T1/1
kOMXSLDifMy1Pde+7i3CIxzOPcDRpYFJU7DAjFW0+trRBof8inUKEhg5yLGQZEOhvgiPGhdiACnw
ZZoEUR8fmcls7mIH6yjAX/PUs+JtjWkKg9WpajPsXw1Yn7CliFb1jr1jYUQJ2Ehizl4sLz7X4zjd
t2hbBIEcto6ScDZlTaEE5vHebYVX3MWy0N3WV5zpooBxhJoDwfGvyf4Xq9mHoW+v4lzP/13M67p6
fv8jHPYfq+m6hvxfZbj+GrT/e3g3Wa7J8+sU119/4vdixrK0mulXbMdvSDdd69/TOU37a23dQdlD
ZcdUe3W2/HMx0+y/cLatEk2sq4z7Vz3JP8ZzQnf5d/SfV+88FhEMaH9nMVtb1v9ayrDy0LbH4Mio
ABa4RD7xuqVdYx7HD09f1h5a7bqb1LdOs6gMM/dT1/2B6ZBrMTPyLNZvAyMpbsd1jPCHLqfj4D4z
BWmIJ4ElT/HR7EbJpdO8mIhILsMJblBOX6sxe/tCDqwtNZP8Gwep+FOtjPKikrAImj4ujl3yEDCT
O0hZ9GKmh6S/eMI2j+qaCT7m65Ou78QVJxMVrExEZvKh+UhZxprlIsuBU+bjdaGnYg0v9FIqHxGn
8Z0gCdQVYfQQekue+jYBEj4KC2TKKglnzs7CRWQfDuR2Ymm/GvRGvYRGmLVwopxn10LXm3hmB58H
z6Q5pSc5nQjasw3FA20VDyFsa27Dsi9/sOwgxTcoY1jGayMgdam5aRsAsUEN6TVGVR06nW/DiXpZ
UB1MgTFxso3RzwUZKkhOA0lhRIRC3hQskpm2xUonsH2guDVizT2qoL7hJzd6y8ybE+kx8le7AVmU
M544E/jRBzgISMjjkTARpOGMii9blB5XQ6b13/FcUVyLvkDCxhnTeOom1ENbCjPzWLomCRo4gWf0
rp0Sj14429dLEVY/ertKvmj97OGwDtf6DX0+wn8EtBZ6+Mb2jvN6Pet5MYFA8IUqLzqBYuQ8zFVJ
Awu1zQJeiQblSQ+TO9pp6OuOFuZ5d101amBEWjuxT8yla0hIYpmcfbjbC2Z6am/MpuQE3utVl5Ja
1GUzpWUOBNWPGoi/J0DHCUxgvkRSVYun39qi8oGOwsAYUiCVPUMaVRhWtaOpH584fS0WkgLTcPSz
pS2/WnY1K8xRtrpNpQWnyfTmjqAZRM0/3QkPRrDkAy3sSNHw3Gho5GnSmwXTCI2jBKnBstNN/Djo
OzdV5hj3BF/EpJtpiZNyTirFyxB2bcFxOv9v9s5kOW7tyqL/UvPrAC76QQ0qM4FMUuzVkZogJFJE
37cXX18rn102ifdkhTGuCI9sC4KQtz1n77XlCwd5sRw9DBRfe6rqGEukR9GfhBOW+pErzrir4ta7
XCYgC8AFTM7HxpgA6s3FeeRWhqyeU4C2nGJDuC1p584N+ienIG1wIheQ/3cPfj2zSVoanTCrfFE6
tCSnDLbaQbZmMwaAE1Qf3Xf9BETwG4uSqrufWeuC29b6eHoycyGJrSjEfFlLIm18w449xKwdO9E+
FjmpP6UYyviysYhqw8nQF9/t1MgeFRjinBKEDpuQpgofp/CMc6sKpBv+kjCjKkza4ww9kUrMPUIm
95kxkZgXNewYPm5ODQrYYUrMM3gw9YP+X2z6vcxkHqQm2eE+WWmsJgyf4ilbNPERUH7mHia8cLeL
bmLiSDoOOVgc6NYdvYoxs5tUNN0XY0K7JUnIGtvRK9NSaudG/yWtuGh3ZSkB6VUZ3AhWsHOhkRQW
AoImKzmVtKFxXc5a97O0qapRXE4Gkh+9QZ36YuSGLSrTanxDG2V6h2VyesFK2c5Qm0dofHFFBWIX
CyHAozXJo4ZDInokNcR4mXVreAZtmT9QLy2MQzWZS7p3xEjWSq0R6bHLxiIyA5oZMTDNnUOgMCJx
HxUc5TPqedwAa/D4Po2QZDkBQiYsBhEjXTbQMxRxSW17zYwiIlqmEGZ9SS5LPUO7S8fMb/scmxIJ
g9Vwq5mKzHevmHuHzn8I1celrBsHbQxQw6eIFwN0DkdHXnpwh/GSQA5a/DFODP3k9bTHD2Bv5eOQ
o1TaT9Ibj9FsAoEWTXmeSCjAoivVkD63c7xJkapWanD0Fqk14pOkf/5MJPZEecJ1ic+yZ2/8kFHu
go0RGdOjmzQyP4GOGkn0c5cwI0kFbuFuKorO/dplFmF6lO7sKxBTrAPYZ6ilJRrRpAQfcaqlcq36
a9BjRfStmqnYYqnVy+K1Gctl/lFh6SrIX24aymG5rk8tUYiz6d53lSUWBFZWmStFvCZtcl8R8zJx
Zpui5EaB4aSfOeH5ipgqHXd4ePZxSdsEMBkCUK6rlTCOQ0uG2y3fWRcXhSsqmo6aPVJ6MXh+eELe
iMUgihWpADtClHPaEqimQ+M1FVldnHoEoOcwqH4UbrWrHEtRfmgMQWJOqogf3cPF1JeGQz7hosQ2
Ok33eUJ52iUEcGmF+8Xh7tyxOEdp81A35mQc0C/I5VQqq0JB2BlO7k9G88eNI0Q1ZzZZkVxGJAXa
JyuXpnMn+jRvLPw8FXsoG+0A4yPOqiP0f9M4npMUdPKeElQ5qnE0D2s5oTfJriinxnzIOmbHCV/N
4FwQdYFajYJUpqcvxqQ33leFIRZXVetRxTnUFXaj52XscXLWA3eRa1U4c3ENqVGH3FmYqm2Zk8Qr
XNUdP+gxPAdJfNYyNG8H1OljfERsVxW8PQxsoK/FdDtNiizYGGZNfM36O00/KcMU8OeyqLDu8foZ
V0BEEuvDtDTTeOAWYUi+kD2XDxmn7/6SZqz9XAP043hdeengJ12Oxrlfuni4G6hF/rD0KRpeSRAP
4++mqRfYovCORVcVlxZ5QUhCAX+70jzAXBPLqEZJulSNfWSoUOLw69ZsFRVvM1rMS21RL2BXyW8j
FGznpUlxYwvBcYFTSiEPrao96O/eYp0GMMADlwPwgwfYI+leGh0igznlxBFa0cmCsJYSufA0ZU0T
7ULKVD6BcQly0ji/4cwwv1qVlvuqZ9naMTq7wCy1hZlMW6UgAOAWBRsC9qFBP1CPFmuuqE1/HKfm
Ant7DhKBXAYIoDAce1VfjGOFow54BFmGusS71cOtlB3J38qiZrCLyHC7LvXZPbZyLnc2CbCkdVg3
aF52Ze04J4Nr2xUWyCkYO+cFxsR4ivve3jsaK0kWhXXQDA082X5+ocXfH22Zg/oMz9e+qRq+Nulc
3tHSnfapE+un1jbTx5LIo6c5O4eE8G+N7cMI+ZIfOZfAPcNFssnh+1Y7kZOYRGGvCeBjn8w8kj60
Zy5USC8kA7pGF01fhXIRfPk80GhXPXuh/YNh0t0Rgif2Ro/vMG3N4bol+AmGgyBDdSZbw4+NYblT
Vc5NUEErbezGwu7Ui+fINK9ILukPjQCEXCyGuA1h2exr8tIvU0e1H0d7IM8vcQZBCVTDJuV28Stk
iuHAaQ5ziUbY/CFCoX7Tz9xqpZl/ydo83E2zcHdTN2kPdUhuHqJj56JpadNSLi8+1uGsrkPdba77
Pm0vUPFx+Ck0+5CqSAtizUONa3N8IoDsjJRkxOAxoQSM8zi50nv5ce49jIRVTJxmRGcgFHXpN11L
p43m9SOTFz8rLtMnTcIMgAItr2cq7q9lpcL7UIE4qJFW7yzduIu98rPEhEmCmBCnnGhLU1nFCVcO
WcDZgqqqBC/sttVwdBJNfclD7I9B7JnfLI64u3Gw54uyJFeXM1jeU/hcmNRYJVz7+4DR5s6Y2dYd
r7OubTbOY61PX5y5LZ7gF7N/ZINxScAdfUGsxS/Ua8a90fXVpSRW8aKM849eo6t9TGimAiMbg4Mt
ptJPkR44+46WFTVuaX/2KC4nO1Jlqp96Vdqpb6R2+yrpP15UJphoSUHBO7jRRD+ny7zzIm8kB4+e
6nDAFkY93yzT/udSuCQylp3wm5HjKUaER4KEHO44uXUQWUZWdu/N4G9p8vuyV8MrLSaq6n+U6/6/
cvlfnDH+XeXydoi+ly/f3xUuz3/iH4VL628aamkEcCjEtHMC/P/d9aX3N4ti/fkyz02fu/Y/r/om
8e8o2s8pWghyEbZRBfi/m77+t7NmG8kZFHc4gHCX/pObvrFyxwPdPMd9Uf7kPVxD6n/Ixd/cvye4
yJ20vYemcZbyok1wI+80oOugT5FRXauo/YhYsKz3+F3PzUEUStdWZXAvU3kVPwnaZcic7IlDcavb
SXLs5ZCzJSmddqlwPIWWI2WXw2UbcegUVsVdlQbn9KjllaUuJjdVZFdGUBN2PZa6T2Pfj1QkG8Io
dzqtyO/KptmDTsVcGprrWhOHR4C3PRHxmb6M4b23wOTW870zlZ0eGDIu63qfEWtgHmHU1FLfVzmg
mI8c5eP8Q2R1UN1GuzDnnTUpXpWuf8FWMaTJR3RydnvUWqmy/TidNWdTJysc+Vy1o2OUnPclbSxI
6koKvXicBuEQhEgA47CPpC7cPQbo9FUbpPnY2Elzk+FpMvifQlzxY0Ke/L7vBkkLaSGpG5Mdh5YA
pM9Ml6LFrEPyngNKUmpTWvpFV2snT4G9OYZ2mj2nLD94mWukMrsp7HM9GCfN+GaksvlcD6DKYzeq
WrrcIYL7KpLIgiazJh9LM/kejdvVlH8T3ZHHFk1c8jTIMHu2CJYgjHZplu5rMmGCe5KaqJ/oN2fk
REWwGw4qHvOLQunmhO+lsL6WSb98d+aEcSLiUsl9XiSsdZo5zWhjkK2wW0F64lDeU8QuyiXcZfQe
r1pHxzWbkdiu76hhQnZ0ZVN5frN43e1EM7k9wOTDoE92HDIwTmwLmM1emgc6mXN2MozZnA9jo5O7
WMb6+RxAbtYEL/vcekfUTpfH00t3YUdYdFKqC9i+uDIEbPLaGw1CHS1z8XZGQ9r2Ts1Wpx2KkmYD
e081eT7ZDxj2UpqIP+nBUmBuo7MB3ND1Bvkb5R1A3hMp4DsPmdC0w3ni3rRSos6cPHjZh1mnE3dd
Gmn2A/mvfjfHQ14c81kkL7AguKKMXolFj/zJ8VNSOPJhgt7HkdrgjCFrP0uYAd3epSrMNTbO0VM8
qSzy8teoaHJsIHKyl+EiSiJGxy5254zq0YAkel8xw7NrQX7nMwfsydkN2mx2x5jhBjtMH9UtIeUc
ZKMFtee1gDJ/TgUaxscWrfy1VxV6fdSW+tziAp+PkrbAp7QvHbPVgilRUB0Kd35RnEjPZbbekl8i
J0nh5jl1nJ/QZOrWxaI6dTTqFMoDXclPqL0BpS1dkd8jUxnPF/e8p1juUoH50DtiSHyFWPAka0nY
Z4v/P90t1nyD+9POgiKrU05SGcmxBUk8n6apQ9aKwNN71eoou/HCZlHXwMyb7tAa0v7Yy2R60ggG
YelquFv7LTXwL2Q8OSHKBqcwsUA1/tA1xHXrMV3zPRqH+oruSNM8VBOgj51hp8AYEMjXTxbW+mrX
NaPxFLMpf6Vzfi7IET2d7LOM5ACKEZp9N9EaRDLaEN6Xz/DxD51nZZ8jj2jdm5QyPwJkr80v24rs
s+OiGL5B7jqtSTEmyWhjk8SRHfW+V6+4msu54w7qDKMd0D6taP2H5YQlKXYoVQ11Nn0Ph7y6dXLL
Rh+BbMHZ90usEo7KQ3GdDmYE6yDuWPKMslG3UZ8RrRsOGtVUy8NySqe77cgytVzuEyEnI5gEZpx2
9yZHW+G3iamG3eKGnSI+19W7g5i6Ij2R2sNzAOi24zcOYkjS0Fmig92ZYTL98NzU7AO7j+fnhnUe
5ZHn/ODKoj/YZewG3Cm4I0DHWLq7yqqpwOw7LuynSlTnCF9y4J4twOvWAZxYNl26PUfxHRyrvGT4
pyUtde5o8FGIoDrpHkmrvgV2G4vtnLbUvtrRtv00G5ZvvVMwJRzKh8t+iHJ4I9JekDZ6nnQGf0YK
FwWyM+PoALaTgt6EIGWBtir6D8uQcTHtKCF/qb0el69mde6lcf4EOwDatHNsT0ez+v9HpV5dvPz3
f+n0JH7dFfmfNvpZcmH7+fasdP4jfz8qCcv4m23qGjADYJm25p2dQX/vi7CPkk/qwozgv+T+dO7W
/rMxImmakLwJMErTOGfRO/nXccni+AW28ZyqhRUBrOl/1Bh572kQ+DjILqTNe/YAvDkkmc1QhRV3
Xz/Kh6+Lp36Ew5c3H+Iv7Dq/eLK9arXkVqT15sCTdSqMaUJliy7ItkefrRNvXjpZVI8t1ch85Tl3
miHuct34nZvwV6+9sl3UgyMpTZJWpE3Gcl2dXbahyu3Dtjc/21nevHlI5ih3Rzfz9THQ2MSj5Hfu
51+998qsUaVaCjlEz/xlLsEec3A75JnyPm577/Pf+ua9ZdguU+kAF6+nsybWTBfslebXbQ/nTvD2
4Y6KMQTYc+YPBShJ4APf2eBcf9vDmV1vH74grTIpwOW+0eFKiZarhIV626OZ7m8fjTh0dnutJ27a
O3rd9zzZOHNWc5Kfra7Pen2/izp501nl8GykCY2ATa+9pq+GSOrdlGQ8nzrdRd+qT9yoNz56NTGd
Zmomm+AvjhvD/IGKp34duuJm23uvZqbVOyZlYz5LLJ8bwiBs0u63PXk9K7HPz04qz7nhnL1RIdL5
5ES/7eGriUksO4biysn8pG5uQzlShMSHEGx6+Ply/nYI0m8nVybpU78b6MNag/nC0WLji6/mPIa7
qu70mqwCpfLnhTyeiy6V3sWmN7dWk57AOy4nIzx863Gp90a98aXl+w8Supak7Mtjp67mnKqTY2Iu
v6Pn/GKNtVYTvqTg0TigxXx0y0fMF3JXjKDNt32Q1U9JG7qHnt3m/uhEEIjnJCRtY2i2fe61aRYl
Ex2ZiY3H9XIWK4Q5hEX+jin1i++ypvQuRYFIultyn3Tk4oA3t9wp2p8bX3017205DMVC/Ldfp1fd
8Kmqf8NR/NVbr2a9KSkxLkLlfiLH6yKkjdyW9e2mHxPRyvt5aSyUjBfzHO5pXODOLL7HlWX8Jlnz
Vy9+/u/fbMaN7XYdHL/UT+mCfWttDWGd15HOt+3dVzOTqnfSJCY127BLgmWiUaV0MR+3PXw1P8nq
GvRI48PIPK8OoVUia7H7jfsPFcR3XybFNteXaUEjnWsgdZu9HF82vfcaslP2SwrOyU2AIVNcmetv
McH122b+mhqghzDGF6NJffC8JraF7kT4Vn3Y9uKr2QP4pqdByIuDPrxE75FStMzutz17NYNAOZUF
RjIGIo/VjPJzVxR32x69mkDlDIcAsn/qt06PCMFwLrV2draNcGM1gbJcxWbb8fAiTrkMH1pz41uv
ps7cmUha2HPoiYOTkyywtgMPZdsnWU2dLq1apdmYHGGsmiR+aqaPRuXztoevZk5+7ldlAzIKOyW5
7RjqBIo/ORWYuG2nt3UIjuPgO4n7PPVjMg1c8TVujW2/5pqMryi6zbCLsMQKddlHNXbybvm06bPI
1YG2tuJ0GLEDIhWZfggxXMHUabYdlv9AY79ZxivNwUcdIzcZjdl+SLX5s0l97j8ihPzzXi9XUzMs
myQxPKqRkU7pVvTce/Atb9s5qTy8W2Y9SYCDmRToFaefbXThltsuVHI1Lzsjzs9Zc7EfTtoeCd9h
HrJtw2/NBirxE2FFymLSSfwpJbEQkfC2IbKaljIycb7iPPcJl0G1WJZPXGj/M6L0v37G1bQM8fdl
xBXGPgzT0qfI7O2qot12SPlDwPpmAJaCOhXRkfyMyZMX134c/y6h6PyD/Utu+8/XXmenCPxwtFhM
OA5IG5Ceg3sAIlhtG9t/cFjfvDemN6vGVcswwSvIBLqXJJJu+zXX1I2+nUhSw6fqz9F3NmXy4gZI
wptGyjqjKncTfRrOFgKNIFXfjfov6P/cbXNnDeuYxqSQMuLhDnK91DpKkpe2vfZqVg6W5HyvGCZT
ipXPQ6w4EIeybRH8g4Lz5reka0s0H75Bv3DxRqVFhTQNKdm2q8MfMJs3T0/TWaRKyNiXcOF3qKnT
fT0n47az7Lnc+/Ycbo3jMM4uT6fIfpNn00+sr7/LqfvVDFrdBtMQ96WMWQpbgX/cM00fJHq47aOv
ox7MyJ3GJrZj326w49BJ7/d60cTbpueaLSvbaIg0xau7AgBUfWfXj5sGorY6yraFC8iAFpFvwCkF
MueN9+PkuhufvtoxianFqBzTEg8VjVYEQ5G77Zi8hmdF1VQiN+PJaZMeVHvKcUxt+yKrqdkq7Liw
6Jg9AjVubPyYsV9tfPbqLAsPS+XivK9lU6sfYmWV+wHZ4bYXl++nTo2NNUeFzNQZvJkg6vGAynvj
Gq6t5mXc5XYRCyLqq/4qUcdi3Hbs+YOX9GY1cWQ1EDE+xH5fqas6z6+X34U8/fVsp6v9/nNorbvM
hG3xxvlOR1CyaYN313TS0pyGjtYpp4dzUBn0CwMmyJYf0PVWc9Fr4PTHYHR8Y7Evi+naUMlv+FO/
+hareQjfQ5tmsp59YAHpQ2x0n/GPZJvWJtdbnVznooXSQd4rH9r8CGWjbsJNywdNu/c/Ifo1p29N
NjLAVRFK+HjToANT+P65em6KFr5P7KNGeFaATQjS2HZ0/VN2C8iFswuSYTcTV3gMM4UBfkKMt22I
rKZhEeVZp83nQV2J1l8kGSGEtG/awuASvv8sRuEYqmpKHh6V9XfHrfWr2II8se3d1wzh3LOJE0XV
4g8NfJMxBmMXCWPbu6/Deeqo19ym4vxqZW3zFQ7QYAeGM1jzthnkruZmpGmZSKOas0Oe3mf6mQGj
Np0yXXc1OasRt8XYMX+KQj/FOUEmCZqWjR99NTmrhkSNdjpPzuLomOoWnNqm7YasyvejRaWGlZiS
yWmU7ikrl+aoGXMabBrn7mqGosZKO6IoY0TjsoZ3jRoJV0o64E3Z9hfI92/famjUrJi/oCXn5QOO
pZe0kebDtoevZulQL7UhJ411S/8E/2ynz9t63SjW37/2EGIsgJPK4Tv29rERdnsyYH6XX/eLXWJt
5ATqg4Z65uHE1mMXuV5EsulUj/f+/Wvj1ukpZbJsZW53l7tCD+xYOYdNX3vNkHbUokv8kI4/ev14
NWhaedXQ7/G3PX01O+2zhqzoFztI0BEd2tEsL9TUWBufvpqeWamnbEW9HUQYTI5e2y8XYR+pjZ99
NUWhTfUz+HpWQpzze4OQJD+203nju6/nqHAXBU/cDjKvG07oH/Vg5pq/bUF3VhP0nK7ttWVjB+5Q
g6axyMFBfNxvfPfVDC2tMFHEnNnk84zazkJ8dhSx/rvhfh4bfy7VuGsBUMlGV1qERQVFWqXPzjIv
d2lHbHHVNGmAsc/etgSv5UB2hqkD+54VOGGrf2D3Rq2XROG2ebUGIVcqljP4Gf4Vnl3eN2ZjXGQ5
4P9N88pebagaZ8ZmXmo76Id5uLdEM5/y2Jk3NQ1IbX6/4CSc+YiqL+1gGpBOp5D0HwuTEO5t776a
tW2xxHMGNCJA0JyeBE6uOzKg+vttT1/P2qLwsLYweqoMZWmpZSAjpCW2HWTs1axF4WxgDOPLFOmA
z6+2m+Va6y2x8eXX05ZAA6GA2wfQpqugEaAwUeVuE6n9KSPD0RXHp4RBg1H0vhFzcVUDrdx2szsD
aN6WnnKDyiFgKtazBF+i0VnzCeXuxgPHWiFkaXoBjZP1DLtc88mqSvkaV4mzbTZZqw02GWEizBEf
Zkbhewg1pzoNnPq2jRlrNVc9SE1OdV4tSfbrA3yR9q61F3vbLnWm7rz97oWhsP9NoRVEwxAfsbLh
/XO1bFO5EuLF+6eb6PVwy7HD9mkmgw7Ood+ZxcYBuc7TSCYK8kMseHermQ+9NhUfBtvaJloDzP7+
3W38lF3qFGeE6ihPHMfc/YLZJNi0zlirqYrBze7cQWMyJd1wG5N2TfChXm3bYde6ngIH0dkpYYNG
Lh8aYZmX+AntbVcmazVVhywrazkhf9f66iXDq3Jh9Gm17eFrWU9UuARgLq4V4EyyD5GRDcezqX7b
TF3reoyhgfRmz3agiOn6BujaOKZOnWxqyaF9fj9iMjNtjbww7EDHmXUsSJe5FMoYtnVbyB17//gy
FpAnzY6tCYI/cSb4cnN809um6lrgE+KDzYmhsQKM8tqeJDPwcEsabltmzNW2OmLuSg3JVDWzQnwM
EZoe9NolQXPTbPpTyLQzmPNoMCRbWtsf0jIhFq2Yx22nYXM1V89B6riamE1NgiFMK7IkgLto/mbE
n9fCvzivriU+biqTqrCkHQxxh5m4a7oPmTWPF1nVuNsOk2tR5ezEhD/XLGWmLtVjrWtgMwsPiMa/
//q/+BespUQJxmM68/wLWq8qbyDIlnuKWAz+xqnn3/wd54HyF19pLSmKa9tl0NhWYNSzfeHFInpk
G5+e//2/4FdPX83ckkhPnf9Yge0OyakG6XLsen1jadlYTdzCSUFZgIMOlsVNj2DbisADmrJtJzFW
e6yMeHG2PStwCS7hEhg6R3QB+bb68lpZRPbLwAWToRObwvZhR2IHw6i5bWYZqz0WzK1oenOxAmXH
E7AVNe2x1Hkbn76at5bmxna3cAMXXVScKvKjcK7Vy7bDtrG6xcZnHwuAZSdQFmslikL35LhYGreN
yNUmi3NySqKUU5/WF/XLXHf2hwmX4KdNT18rjHorC0fSv6ygxzbqSzF5p7ZPnG0n1rXGaNQaprTg
tE1KHWBCkTrtzzqqoK1ue/vVbJ0du50s0BpBpxRIJndxHBghpti41qylRrOos7IkvyZAjtF/dbWO
XMm8Gn+z3p/f8i9WsrXWCKUriKLzqOyAr0Z7Ii5hhnuVd1sYiXEIs27ZDbQq/+H5B7cX/azu/v7g
tyFDv1ja1hKkkQ5FKp3MwW0N07kz2/oGEle67aq/ViFxaVvcMqRAF+W49WRKroiu09vf9kOvJjDs
OHvWag7JCkHCZ3b1lsTrxfy47emrCWwxYJQ5c57qtGn8QFcRQEbbb5MHgnh4f1oD2NdmYIjswEYh
o0MerrqGpIrWCLf10daSJJ2mex6x9ICLlsuXwSVoHSj6xhrOWpKUlQaeesvhfjLO88exNPVbs4vy
38yBXwzKtSipkBUoYPgdQSd1MHxCwRwnc2LbjriWJbmaJWJBRHzg4VMNL0JXrz72DFSxbViulUkC
dxfg5sILLOzQOyh/eSAU551Nw1I/f7M3TfkUeKJrEi8cdF1q3BR5oV15XeY8bnv6asc1M8st49j1
ArfDUCcGx/sckRmwrTa3lid1GpZIfTC8ABN3elGruIDdOo/bFpu1PKkM4Xa7wvYCIg0RP1lG8RxH
RvVz25dZTViFL8Ab4QAFnS3UFwRh2KkBmhcPmx6/lijZTpwRwqO8QEAhI6txAXtLvJinthXQ1iIl
Syu7OXarMFC0ZK5h3EF211pj25BfK5UsaEe9LMswyC19PjYa5N3KIk5l27dZHZCrxPIqE99wYGS9
gKWoka7U597GL2+9n1CAApMct3J4LkfnH6Y+Ni4Rp/Tbpqu2mq5Fjq0sytowiGvOxjaY2BsQ5+ZG
zYG2mq9JHHqFG49h0FSa5gtDpN+Lsuh/bPvwqw22NToVDbIUBBEgJ7THVAYWSerbVvm1bMmZvSqk
YCFAORX6Z9sgu7me4u5l27uv5utSZ4bG4VgE5BbN/uDq4XHqhb7pZwXt837QQBVp087LwwDIQb4X
rcruoD0Yz1veHePH+6erucrmc5MtyI1cXse6aD5xRc/3256+Oh8vkHh6e1AiGJtxfpRzlF2Gjva7
pOjzwP7z+ZUgyffvbjppLbOhDoNyWWQw1elNEhbVcdurr+ZqWIALhBQbBo4lal9XM2FWSxxvWsUI
sX//6oBhylpkowiIa699NP/pcZLABre9+2qqytAYImuxRNCTnbhcNHndfDRCGMQb3341WaOip1Ma
GSLQncxA8DFNtU6OU6JtmlCw8d9/ndQxXL0B3xcUWm8TWuSGXw0zSTZOqNV0zawBcErMUjOotvkQ
g6u8MKP5d5eqXwzKtbyJfVo6yrVYhdWQX0jMw18yGxbRb37a89j+izH/J4FTzU2N1DkRuPFgESU9
zNoRlxvkoiYGLGdXtrNsm7xrrRMSNjcHeCUCEHoEFMF1wmBUdRufvpq8SWVreRIRwxUbs3GpmZG5
a7mjbzr+Oesc0QQtlSeKKDp2kzVBuTQs+3NFYaQNNs2wteop9iA4z67WHMnWCgPA6NMprbuNq8Na
9tQLaVaFU3XHKiMhZ1BjVu6WKllet738avqagxUnOgb0owNnh8RGqzsUcZZuWxzc9eSNFcBlWYij
OXC6jKt8Ojaptc3Z5ayVTyHU6lAYVni0iKWJuecLm5CrNtpUMHLW2idgyi7BDn10yqQgVKouaYvb
WUtuxaZPv1ZAjdCkqtAFk+HUxFCOchyu+jqLto3KtQRqAZuVmJpsT93Qm+JQE/gFTCQuttmXAeS8
X5fJxzUKcNjNacqsdl+7/KoQQZdtA4e48HfXzcYilzzMIutEiJx3RD9Q32dGP20qHzvOasetsmE6
g8DFKWnqr2qyyp+5M3VP237W1YbbumM6FUkBlNYw82+WntYvdQ8H7t8/nbyGv1711yoowu2kMuVQ
X8SqN6IPFtWiUD86vWFY5RUJbgMhBJB5U+1DTSCJeZ2RieQepW6o8OckIZHRoCvT9oyC7qp6AAUn
FtFfC9MhaWYvMmU4RGGJOP3RlJMqdmRNQMDaCUUUyCXYN8DQe2MJPS1Ik9HIfojZqPGFLSaxTk/O
+Y/AKTOSZnmwZwW/rAy9pLh2YictL63IraOnoSTtO9nVVTe3HzXSWXJwi6rvgTjzjwijH0JOegT1
T5NV+iIm0U8L4X3DHH2Ggzg14840ybnZ15Vqw9tKB7d+VfTzYsMH00e3P+iEK4QP9QhI4rqib7uI
Q4pmNH1wGnBdI4zaSJudg6qV1X7J2zaPj3gOyvrCcwfXgrU/FmN1GLU8L/j3x8PSXCwt8F1wkiJu
HmWdkxrhViS7ELzSmmSsVh6pDQUpLLPrvhQmyOgbJyZ8kgjWfJQagQVFwu2rAmVDbG8p4whMo9G7
mRouyKJtmubQNeQ1/1hyzSKhdHKblIRAZcwhrEg0yxJqnCc5KsIOdsCaQVKewuoGDHdv3bcwKXmC
awkhgchbktw4P0I8YN2mHVjkGw9IdX4i71Or+QeRYa6CvtO5dy6um+T36VzUkzywwVfLMbaU1V13
g5E3+S4R6Aw+Lp4lYd4R8GWDu7XmJapPMUhQ8VQYverKXYKq0IFQCa1yrqiBzBZwzd6tpw6urJ4a
7bTHkgfC7oNK85Gy2hmLvgCMLh0rPUKVyiPyOZZOWDRDSPKzk71OLnj9fTTAJH4eEunGn5vQghQO
GQDeTbI3bQkxfi+MyIgvYBVb9reEqOP0tdccsaQBQvIFxPJoC/7Y3o7HdD6lM/8q/aiKsCNJMoVg
oGs7vXT4e/3SQybHnIAh575qXRQb6S5JG2CKhMENpXgUSz9Y6b6NF2N51uGfiBcQrHlxwEXRN/s4
rb3CN+qpmcsPpcrOE8xpegD5+Mkrbz7EZTV68wczqQyd/GbNsfvSF17cG9reGow4LElsSorpp6Te
MDy4RaSS7tBXfWjvsyF6sue2cvy0691mp7Uaw5xcj6R/1ju+0UsDhLUm2Rd4nrosYeg5V5jYO/ng
wmXFq829Mb8vbDu5JPBCuyMnKzdfqmmsMlKT+QfJpUsPhqkcsD86yEQzA7n6Etm2YR4jyHgOUa/G
HDfh9ZxXfXY19Zkyp2E/m6GXRY9DzKDKrs0l9mRyCXFmTmBeZl4bfyWhnCOM36azk8QHGZJocJmn
kRobElBTyPAHM1f29NUmy3r5OYt2rD/bnScceMMxRWRtNxhmv9zHesh2fIB7ShrsPp+cLF2gNSL5
agCc02asg5E+fitPDoTVzAb9iJqFEAioQ80r5rAakiwgcLuvkZADTwEXaypXjjvIrWnzlJQ96oVg
5jCXe3sIQmSz7TqSFgiPWITZaHz2M2P+EXi08h5aWU422S+ij+TOG4vW5N2mcTJf8741qvsk7tzm
ca6KSi925mzWw02opXL+PkVjmoNqU1qdHPPQGlsIVA2BqflOI4Mm0QOi4RxkAplqjUxeZaOujTrZ
tmVjjIfWDcnd2+dSdPrjPExK8x0zs83XQXAJyy+6KvKqPHAyCv0BSUBde9OMIPGrXUae7RJYNEKc
jzFkBu0HP+tAbJQ7u1ZS7NgaJu9uKHvpoLaq0KTwZ5xynn6kRtWCh3TSmeD5nYjKWQ7HrKl70UD9
qe3o1o4N0Rxkby3aBYm6PfuFQ1BztBPNFL6oLB/je1JFp+G2gtkuj3ybyHzO3f9l78x25EaybPsr
iXq694EJmnEGuvuBpLuHe8xSaHwhQlKI82icv/4uKlVVCk+l1Cp0A93ALSRQyJQi6G604dg5++xl
loIOQ7Bm8SsOesz8wYHmJeCYROHgf3RbLHtn9OzuBL6c+hA18KA3x0pO2O0WQ/zKxNO/v8BvV01v
VTGZFZRZK03yaQfPtgUJ3kyzPt4PLfvMtcqSYjPP0VMRCMLJPIyL1XNLX9W1uHcSsx98gAsplvQN
ZrTFGy0a7LW+J7bP4M92lmdnzSVc1tXZTUI18yWVPs3Sfbzc1XBArg0DBLarVxauX8KALD/AETFT
y6+8BEBXmLQdhrr+kODak+POECe3wCY7tmxQmuYj5mNFVQInz3oQ3vTedICxK8nveKNgLKnbMs+z
ujpAVkty91CJsXP1nYhBH15KoI/QhCd3zMGkeGqR8XptrCvvysfxtugQEPSLHulhLbUS6kRl83Kr
oAXLgDdsjwN8c9/0rmLZ0Zm5yHa3TiT5Kr/vrBi2bdFO8btIw3G59GHtyvlJ8N3x5nUMmQFZw/oX
UdqsBL6bEIqr/sKU7oR3saZHU+vjJTi5L/RBIF2NPZWOkJKKhSv95zRax6XdN1SOvFfsgDpotdFM
PW2vS3sY7ENnN2Oe+VWVyOXD0q5NdxlJODynDMfp6aEqVjVem/pS93rQt3lqGcQWK5sAbDfW45q8
mjFhVrjUqN4RXQC5qk/rYJllOb9mV8+094OzOBJklCzRKUD9NpKnzCuq7qFzB8xdDxuK2hVBC9LU
u7L01o3tYBjqfIRhJ5o6vViqOdW90BtBe45+i6l1/mLSnJEt2TRbs7oz7MkejpE39zCN9FwfQUA5
qQVyRfZ9XIGSZ0zAV4nYQOVBSIqRf57ENW1FDuwr/OCrmqPcr63E6t9DgB7jpyaLTIUPK3j1YfFH
qvHZOy9vcIrxtanIjDdi9DJYcm1Xc4HxI3dYtRqXV3yexE7hTQyziHdgLJY/FuaSXVrguuwXFGcN
72W6Wm3R8yakaEnC2m1akf6CLpL4EITz5uSakZW9LrAQrj46Mm0k1KTKmAVIXw8j74+pFXMM+DLF
qPVNvMQRnquxqxH7+LjdRu2xhPMe4V5voCp/rYo21XM/HfUEClFr9z1TK1pSJz5YKXGsDFJsOzP2
wXHDwo8eHjDghvqOazFe2kUTHZNkUIxgvsziipjDdF8bBXvjvllxEld+tWIRBxFqo9jOrZzgMpiq
NKJ35erV6p6PYrHJ4ZJbqstJr5W8w+Ibj2oPZR7smLKCqap5eY9ReIb3XvSijsy5O4q5KOR+NXk/
BNxj7b3qnWTuaHlU8fIuWp0OgsqSaEbZ+yLRa/MaC2hNv9cXPH4Nv2m9FdxwGttWkbLF4nLM11/q
OLM4NcaqrAhJzNTMd4anYudJ5TiYNRB6LI+/X2YUWC+sklPqzQrZyznNmVtbb2PBfvJxrRmw+7zr
rfE2qUtjvJkRtiQnpFAO7XZcnyf31Feq6z+LZq3G3QaotAbQBiKpL6LRyIa3eYPtxksDUWLyYpw0
Y4ADQ6Py8jpPVd5eUI9NgBe7Oq7GrzudmuknYAKiEjujG2d7gk+YO9ND7rVgZXxAx411XNpsSp2L
Ms4KGk/TRBtKX0TNYD2JIc8szlfwKK8nNhHGh4xcajEGsxbxFljPbXs5r2WxPuqI9+4XrlrWFZAK
POTHftDvIArRdGKk4AtfpSn07BIsstlhW52D6HoncZfKbnOSEHLfZazDx1i1rMkgtyIPysgsPIMe
SmGCzao17x5QVzdzeZo0kK6VjlHPkSK02z/UheyTDwsIeb4+W32+3GIfD1Tcb4ulr65jGF+DL2MI
Dm+NmTAS43vb0Y8ZbHCY5XoyG4dxSPP8AcAMRs7+mC+yvCgaE7aGRkz3ekCN1dwO0TjmB9hjmtb6
o1652kMCSUw+5TAnhs1pvp39CgGdAJ4kHWalyKQK9X7M9CuQIJH3umqqAqYLaKkmFCk031czGI/i
yCivLAK1Oj1NBYNNSHYPPLMn9TzkUZXtRgs6CNiSsXdeaLGa5akbY9O5wHu/KGhFmL3ixijWHEvz
cmX3eZg9XNGDuuqGmtMmjpS/2pkaLnV9SuwXeO0B7gyiyin6eOcKdzBfkIaz1D6bx5ydcAIQlO3N
1bH0Q6NKWKd6o8ZYwfnOMI/HqCGprgg+nfHkgO62cbgfYqAsBiv0VK6VHe0waM+47DopIM9ozPXN
jHSo0/wyLc0JjBpvMu+POlRqN5Tcd4ubEfGVOg7JSo3VToq6jP2BT2hfOFWc2jezBfXgqtQpiYSW
rWUNH5b2LwhKsbvql1Fn5/XH2C5d9XZwRCtuRUEUzQWOFiX7Nm5U3u061XfjlT1JuzmaUduz54th
1I+p2Yn5ig5SHCh8O+tN731ep828d1Ooxw85qxhbB7zo20MHrm29tUdlNoRWLpSZkYyR9Mpr0OZy
vcHKmpteEeCJrsvsaC2xqa0hcj6AuUBSFsfDdVPamvGTNMRfZLads8SeVbZCqzMzPs6ciLi3lHWL
Coa68fsfpzn+6vef5eVbGbGuxi45FrPeXlJe12/yqv7XGgDwdia18o2YQZb94BAnrUerThSEBtE+
LG4T3f9Ln/28Scqx1q6tjHo6QnAQJ4kV+ZstYv6JIvqLIus7Wf/zLilY8V0M1jE/FnWRNNnOtDc0
nzC76GihRaJ1DcPFOOxtqTHtlxIdo46n9lPq5dy1sjq2blImEtBvSei1zoHZeB0YIrNbDA4il/bD
0BxKl7+gGjOODhtkofGzvJGOXxRoXK81z6nUKR5TkTCtFTUx0FHFz5xctwzi977gWWYRsTR8wGye
jp7D9WHjBfbzhYrE9LnWe5GHOSYqP6sF/8U8s8/yjHObG9qoFnUc8b3TTkVae5oVGqnQ6xDcHGkY
uGqraYVkEzR3AJTlkT9DIic0i5TYqi8+J8akoOD1WrefC2CLF15pSOvKHiMtD5qKjrlhZ/a55g0k
BLqiUjepLGwCsr5vBrfHLVmpprtFMDgNN1gEgKEjNHLb06Yvq7UQjiK36l2aaUNu7YoZQD0oxWSZ
2DHZd+Qht2M5H8a4E9NDCR1FaH5hj2Uy+1ERbWjoIOL+vhxaA1pYMEHOUFBIII/WoZxwHdqB+JzV
eDJd6Hc3pWvH+IHlMJyqNPyyJP47ED/jU9cP3dNv14+N+m0PuhS4d1392zOS7x/s3v9pYN9NjfzX
FvYP4OdU+vStgT2snr872IPvtTwPgpZh2ga88i1t/4eBvfO7JYVHUV6nxdsxHNLKX7m+Bn+ERF7o
wiF7oVtbpliRr0z+/W+gzTkEiAX5UcOmsvVLiPJtW/zngnRIEcNIR76AR76UG1fo+bYJmXCdcRyq
fEvo5fsim5LTykUtTKJhfDlpRYHrzjrfOZU+XQqtUz+pvm9r8fnjcfTHi9+VwrY2EtLzx5uL0bdo
Zhp/aG1xU1fr8CFV0fySePtnpbw/PQr+sWfbBBpgfA0wy88fVWqE9mpyQKNWWfEAP9YGATREYSuo
Rnzz9u/++PzfKmD/NKgmmGRUYUK4aHL082Y0o6vmriOS2sARcM+4y2uwM8fS8pMVauzKIx9IpZRi
D33Ie1KTwk78xx/hi3jv2cjyLcHeG6R+XCbeeWOWSgcIYRD3fJi49ExNHnqYAPbkAElvTU3PF23T
7eH/rSflLMU7KzYlFSsjb7himX22p6di/WRPrZK7aurIMf/4Az7fnZl4MBOYw4YDxMchSt7G8Jvz
Ol3cQqw2TELuLeq60bLxpJVt+RMNwNmJ+uUxFg+CSUJmwYMW8fwx7UAKt4Uu6edalUL7cWduxsa4
1bmtTurvHFDJt+UAgiYwq3JaD/rYYOMC/tb8NJVRl9yncGPu27YizG2hM2s70pIwaTH81F9mqnYm
ArQqpWhQo9Bf2Ydv4Ln1RHRohLpDxxXA2C+JATaqzRrz449H8fl56kgJiNSwLJvcNNsLPhzPv54r
zXJhjZPpo1lub+e6u29Zbj4Vm2lHPDDd/fh5Z2SwLw/0LJqqwb2yiOS5SozW2WFy65XbXaIfTKvI
yTGCQYwGssD5excCfe1ah6xVPkK7d5Nun3Q3Ciu3P1Q2N6htEJU2/mSysxk+20UYBY8xsMlbsGP+
yXcCBQ9C3JEkVtJZ6Uu6jjj+ouVpVbl7OZsjNKpW/ZrkiYGwHZteKRYFK5zVfradrGNSzbEJPNPL
3fqYAN7bVwVJqx+P9/kq2Z4CvYQHAWSDfnr2lCG1XIzjI+ZO0VQ4DPUwwm1l/2T8vvcUTgGTF2u4
hnfeZ7nMph2B6eUpYxEfCXvssPac4peaFb+MGGecy7nmepIyytlcbb2N/0xuh6x1+0jj6PRekDv9
9JMB+8Km+3bjg6oHDtcVtsASAfzL9mW/2VhmYRMtjdbHzhvY7PVkAv9up6vXPNkCsNvY6PEbFc+F
fhFTcpSgPric4rY5xhpQsaaYbobeqOWNlW4E2gFeVH1jlFavLsjF0Swxr33dHnuzj90gI2uaBnJW
qQsmGhATVOi5LS6lXXDDjGXMzyKTWJpTgvstR8+iizUYVZQNF8rIqhyaeNI31CMraNNtTAZxBQlM
a/eQZBeIPT3v0FYpCRqSUE7rL6U15mFHJP2hJ6WShV0/VWhHyi6LWVjgum6bMTYuKNJuqW7LWEBC
1Y6mroqkHNYXg9Gu+quoTmJJpgIbkt1E98BHb9agIXUYHrgB6dusvKDdyCAqT7tkDKuFbJXfOrJs
KV3JBt4c4XW5bxty/IfFXLs3eqONZTjoUdzvy6ixbqu2y/Xd0rnucIrWZlzDvLJqEfaFipZrs1Ft
Ek4SxHyIu5CjQjMSyYMLy0z3sWz1xF5bkCdxA1qiKWgz6bYH2XOHD6OaBIivG63G8S2UJcjaUzQI
1CiMC10ovdvHtNAYR1eYjE+urPXo0gHAz6hYf0/+vs4xbSWJ4jc5dhR7yOJJGcbNNoJWURb9brGt
+L6HlwvQjzP7ZpEpmaiYISWbvKXTeRmLlvsrBPp389LkT91kjIoiRJaDM+PTv+rGjklQmCRDevq1
bvllXRLkkbDLXQeDm/RTMzfLLs2j9U0u00W/5gqQ9DsIdrq3J+VS7RezrCIEZmzCJ0lD/gS31MiL
O+42bbcXuczT0KJoAIteDNpbQUvkstOaFm57U8AkdY2x/BClgPp8YtI0vV6wDqhJR9pzdiPqtX2n
z2Ph4ttAbHvRpbSHhkov20+jQUWdwnQ6XqS09y0hdgZrHUyqUMd6TaqMgQfgEjCXFrHDCEIkweg6
pROMbUE+ZjTKridstAwjoJPG+GDVMN52sHc93Z9LLRn2iTOL4rIRORQ4J5uy08Q96EO7cGoF9RqL
HsMKkxr0TLU1D2LgYOx7leKQTmsnflyc1jMv7LYwu12JSekHwHdIeBTsxNnvylkzw1gv+5uSuq1z
bIy46k5Z1C7jnQXlmZUCYUwGMOAjLFPbzqWHN4ODFDqj50T7cUlszJ+31vPAsii9QGaErnpjAaGa
D9UyrM7dMCr5ztbaprkDjxZHr0SvrJQmbHLWcSlFHgzNmLZBqcYqCVQ+SztISZg1fqy0+V3GBVsF
+TgjSYCfIsa98lT1fvHS6R4n54S6hYzgHO5cPIh6MK+k5fem6oGbNWMj7KAlO0lZP2/MLkjztS8O
MsmtOkxjQXqMpK1jXLjVsPa+RxbkmMYqr65Wy0HlarNnegFkdGX6EN4NG92rBxLNqDr3siU5J30J
V7sCJDhWNwX+eXXYmTVU5HkqzfVOoqeA5y5b85OeGchUzHlJE0DHc/JG4EypB02UN59So3euZW2k
NQV0nXN4mD381ytPaUGVuc2lLVr7gY8UXUeZwqKkwisj8ru8UEY40+N1kRbdyLLNugoyr1XZL1Oj
M49o/AA9Iy5EBdMgTfHbCNKbj942j8O0yOhx09PG23I0dXdtEzhQl02MzjhKvYlemg7UQ38sjfiT
Fw/iBlswh7KFW9MQaroF+EdpesN6wAJnhUeMW3J7N0YYQx0tm8xJUFnUxALbXnA5LW3VPnaWu1zq
gD+RL9S5I4JxTIrXYi69etewWx1WumZN5DmJ0e5Tz1VDYGVlGcQIdv3eWcXtOqdpvGs0i3JWsnKu
+bG0yjAZTHFibZbGle1p2mXVTnJlILzmvihbSQ2k6uzWj8tpKoLVkQWJ+UzEaZi5WY9zB8joz6wF
9XYxhf1YNzgJ+jDJDYu6Bwa2wTj3PUqJpAF06LgRCpxpjkGcJmDOK9Zf7G1G4uVAp3jjWO891AMy
wLfSVfvaGXvc/1XSIy6KS+1uGTVEB/qkAZZeeeZHs5oUnQRmnQpfWxOyLCotOx0fZEQpO3RN8duM
w6k6mbFMRGBpdWv5XW1rt3FUel5YDkv9EskIhaVMpJtxfzGkDzmazFce6ZTP5eBlKtDaVupX3KZw
yjbyJa0Oa9LEn5U7JubRyo3y9UIE55GyV9YQJnO1ZHDCI8Ohmhe7LmXdrrsehkhdaSzq1k9zZ/Pc
JasbFHgIvyqipHchZZfuu7Vvm3tLK6pXNUwiEeQykVYgddm0Ae3h+hhakb0sO5O2DPfeofI9X4hh
NvPDMi0dYkkG5MaAAzadEtXCDE/cbsjZX9rpY4nbGG/C1lswl9AESt5BS79Xk1mrAfZ+9PFMAAxT
ImFyeabHNkK2md4Vg6ifYwqHH6rzkebkQ9DLbVl56fZWx6otb2D4kPOxPWDa4M3TDsRt0S14s814
SsV3RmxW80sNwVUBB9MGGXGq+W9ouRYRL66fVc7CKiO7FdNhO+MA6h4RzltkBmoJHLW/WZTxeUjg
1IdzG7tVuVN5attl+CWw++9IMzVP1cu+e3rqyTP9L0guGYKI9ZsoN3zsH3/bkIj9cvNYPv37314+
olPRrh+JJavf/s++e6w+Pv3fb5NNX3/DV2CiLX/3tkCbBBGN5/w/l4avwETb+F1w7JIWADlNXXdr
mP6acRLu74KtzeEm45GLIXXwj4wTf0TOhKIIXrXcpXVUrf/xb8/agdXZv3+bHHmeh+EGbpPucSUZ
CWmR8zn3AcrnXPWzrhvhZuh3UbeAWBNj1Tl/AB1+M0zfycN8aX39513gj2d5PEmgHHPJpJ1dnwxr
9cRM6T/M1DpdOGpXdsiNZJ6YgVHPQTw5i1+NWJt3tocauPeTZS72bscncXRUUv3nVEew2ucrxPWN
eqojdzK76srJdWv/4w/7xZnk7MO6YGq2bB90b3GuaZdu7+BbZBghSYXX0Opzfx7d4oqT+rr2JnZh
LOzaxn0FwJ0Ecnuh60t1yGYEbqVyKRFoxhg0aCH91nA/cMd6cLrUCVD0BKWDQfyMIC2U7lYvQDuZ
1zm6qHTsD3HinCQMQd+E07yzpsoNsxvZqyqoYiSJbtcG08ovsso63QuZnVw9u+xslGVp+ilxoxdG
682HyNIe3DY6WVH91TTxl1b+7Y/WNFPxH/ni/7j9X5tktja7jr9OMkMv+u3hcUqLb1f+l5/5Y90b
5u8bHd4mI+RIpv4/mfIGq97mfw7LXhrSlPIfq17KDUTPkuc6bn7dEL7mmTeAquQCTX6D5eM5QFbO
VvmPVv2Xltl/zm5o9ZZjSdNif0GL44pz7brpEknjJGmgJBmV+BDxdyZqycgJP0eNkZAwyhKvAw8v
MvQYTUA+co65Do+QuryAnBEq+qzsLOvFl0H8r5tdz6oTfOWvv3nbpZ/9y+7Ljn0/PHXLiyc1FP3f
R2v7m//ZP/y67z8sDfv+xxpl3vbbYqok3751NH4/nCmP1aen3/jn8Lg+/unn/jFbLKaES/YdxwCD
vfjvhwTziM3HQyxnblPG3lqQ/l6V2CoZprcdA7YtxJfj4+9VCUFVQhcUJoShb+lI41dmi8H3eZbR
A6DsOJLAlAz6VjfhMPo2iVNx1XGiJiZstIp+Pw6aU92MBpj1Goi84cwnLTIojcdYgikuaGzk84l8
XXfRwTDH8SlpDXICuTSuuc/kl1bracteTOUI791YlQ8+KLtV+GDvu6SKu900I4MLm3wtw3ogG3Kr
dJUfI/QqebDAP88OFUpDP2psEV/0coh736lqlEvLqr6aCfzSjLxOP2LTUH/uz+OX53vdj3bF/4Hz
dvOz+usN7mWX/nb1WOXPpuz2I3/MWFf87joONRWiJcuU3jYnvpbRPOpo6P5N5wsfemss+Tphvd/J
jrMTSg931udlNOt3T26VIMcme0tNzjJ/ZcI+D2ocdi9m/RZvEGcYNvvc8/naVBHg93GYd6IbrXvk
Ze1lzwUXsTH0q58ECpwK366NP57lsjR13XQlNa3nz0pn5CGpU807Jy+SMDW06nptmhJxVxPf5ZkU
wTdv4TtR1Pe+G2uHPds0be4vZ2vRmbk7VPhr7VSt4hD1JfD3MgdW2VL7+PGjtmrMN4fEl6/G3sJu
ZPD9zHM/HDMlVSltOe1M/AruhKa6D0O0DA/OROafHHgUXXeI4VA2ZJ1ydr/+cNcSDpcc6lIcoc/H
ddZSJLZIz3e5VVUXhqOwWKpWvbrdfNOuqTGpO3Q47jErouzjjx99loD/8r09IOeUgwX3t23Sf7vd
yZh2CcuR8y7SsvJa2mV+YTTD10r9s0j828j7/AzeHiNIj1OaJMlDtejsGzrFUlhIauddIeb8VCOu
u3KnOjs05BNedtuUwuKrqX27oAndVkPvt2W/3K0ZtB7/l7+xkJwwJucJ9wFxVneOyJ/ToaLPu1Zr
81Dj5h9MSV3/pHzy5decTSjOIxa/4JvbsN6fD2ws6znNXN4puuV13ZciF1drS2Oqn9GA9t707NLx
10lVyZ4cT2f7Nh4LD3TR9OKP++tfDv5ZjerL2FPyFOw6LtvReSO+GXfemPZ8Em9Q9oU7lvFrs5/M
Swh88UdMEZKwcqT34tdHGUs8NiVe+XaWP//6rttOWrMWy06P8AOPvfhJLF78k2r3dyav4AUS1pke
EoLzh3h94+RuYY27qaHCmttJDrqo+RcmjHSwAnZ0nf2Vjf75V+kGs0mmfJswhpdcDihNA7poip/U
i7/zXahrOogqPFaie94TLe0pskfRzrs5z6NQuUkTdJv/zo9fy3fmAm5nbHIU3TxHnKNUOgfBsymi
adcr19gJEZMGr4a0frXYhh5ac68dQAz/zPPkO/u4ITnohGmwzVAFfj6CRh71I4RURpDq8N4sqjqI
R/YcbCZ/5uYutlre2bpjJlDpY9Hxruyzi3fRNlTTFZCfIaUJ0feq1Hh03doEmbV2uuGL1WyrwyzG
PD1oBZrNoHaW7IkGDHULHjZqwypv4/lIQ16e/GS+fmcctmqxhybAZkKdz9c1W4w0lhgEd1YvAPB4
1V7AUjpNpkx+8qK/s//wIk1ONM9E3ELy5PmY96M+qhp79R33NvramgPny0OqjSehx1cW1s2+lTm7
skkucy1qf3WPtXn0Vjdmh6UH9NxLYBwisQjAh7vJoeixyqjc1a4Z/2Rj+1M4QrRPez3zyaCC7J5b
fo4zt7aeZsHdqhmUhpp2of5AD14BNPtg/NQKC2HQ+dwiRaJ7jCa5ErQP55aC01CvK4YaNWQ6x+iD
Yi6GNuBqYo0+GenICBI3kZ8ajUqhv+RzkYaioP51oTdOR/4XYIdBFYbZuJc27ncnqQ9kRufWHq6K
UsjmAr5E/TGKk1KEg4ssc1/QXIuAL1e5wS21x3Wut6LNGXceNfopUxVnPs7ZIt1HVeK0BzMznSns
rYZGJyMujXvqD2ihHbfUXzu0RtW0REXJ23IoSKnLlMMYOYmbxPsehIag4dUYBGBgdICvuk6b0eok
lpuF3Djw7bNHmSV3VU6n7OVa1bZ71852ZOwWsLPk8M0s+SiaBfGRu6yz5qdk0i8qczTSoKLf9qWa
RfYyd6M5RrFMCcCnpcUrX1ZjlqoA/zhZIsaqwKmGrTuyRTTwduLApCZX+L2yY1Bm1lTckiPLe0wL
8uau0g0tDdzBbh+RJkon0Ou0ogrk8KCa7sIkiCwne4x6VYx+B5HhCZPMrA4yvVBPdGvKdTew6eoX
WmwmCf00bXqVDd46+fTAkE3SDLmGSztauefnbm7WtE6urXkjhzWuL1uoDvWVRQMX/TK2SwmNt9tq
RnFTx52ph8NodYZPB4YcA0xRSa4XAwdH6FiNMPyJlZ/TrRsp/SgjrXpvG/3KfTLN403n2Xkf4lqJ
5ChwonF26F7SPb56eo+uUsgbaczOGxSfY+p3FLKynZ4zUV6MHu15JxT42r2r5bYIazhFvW/MlTuG
riII8fOOmCOAW09/zExNaNz3XZsOfu3G3mNje0Nx6GhhaHytcLuJjtc+1U5j3poOH38Z+qDqRXRt
VuMSXS4jIR+dtoV2ahnkJqinzMz2ntlH9aUxanocSradIZyXyLzL49joTppsrcbHu9t8WIp1rk8U
C/sFIhmdJZd0mA+3JRwxyqilSGOy/lrzJs/mRQZuESf6ropneZuOUXpFpU6pkJpu9ZkYYHnDZpdU
h9RK1Lt4qcyCjGVEZYUrs7FROKI2PgAjzErfwBb/Y+9S/fXzaukfzaKxRLBuwbUfIWj4XLADeKEq
muJlalMIJgGKEGCXZMmaXThJ3+4tpbf2y9nQoJG0rpstodw6a3f4wEOYAMexlqZvyhp73d4YzL1n
NY0WNI2lkGf1uqIUp7sKbbA+mlTk0ETLgf5RvXCPtWtPTGQ2hSmYZdFqN5hWN8NHJ26T8pWaPW9r
IhqaVw2OLPPbhG6ve7K1OvIFdkH2isRImb9NtEZ7zWKms/gSWD7RwsYV5OTfj8YwWGvqyyTqr0yv
xwJHGVuRhxYadz94sfzDru3/pxX+RozxTfz1p/LJ+8fyw5k4d/uBr3kw43f0VS7nFuhARG2bbPeP
rMIfqVEuD/xnNJTWdg59TSto7u80zHqbbFY3uPjRI/ePYom2VUscG+muvml7qXPYv5JYECjrnp13
1heBH9Ise8uHkak7x8z0zQJW10SS0RHBocwtyyo9eahx/EKqlOK4SFyLfh3R2dQ+OzG/aXuKqKY/
pSKetDCdnOnTbGRLf8hc2BQnUFL6LAKiQfeJpkQzpVpcwo6+QSSUE6bQ91W/Tr3IVUWYx958XLPM
Fu+lNyM/KS2tR36SCUq9LsKV+zXKjfjoaVVOnTJCH3Idp5rRkR7I12FXDtNbs8Fveb9qw+JiHU3x
ekXIlJcLoXVGvsSv+hkNIbk8vUM0U9pm2JAbnkkzxIvW3kclTZI0BGLOX+5Y8bG7G+p6oJsncar8
YK86TV5GG7+vV9pMa6R012k/Jg+rJsbLxNLVS/qkeloi0vktOsDmtHiVywdTw8tOrc0+jep3ZkMr
X4livXAKCkSLmC4nBtfvF8Jwso/tI7ZmVFQtzM22XmBcRqbuYCHaudb14VZLzYq3wQnklGUTCC9R
O6g95kU1TsMlupUqTHXj3dKnYxBtagiCY+dOlnq0y0z9Q2UXAzSPdrioZrRoqEXfeM46XhJ2jSe6
uqvPyWz1p6htjEPejZyt3mSE6L1o3ONO5iet07+1ShdNU4+8Navpzm0DVLyNMfoWdpP9bY8JJE3E
Wd+0lLE0NzPyV7PdjMs+dxQvyu8ave7oFaNj992UuLm69Ih3yK1WVSat2O8w8CQS4ct3HEKyR0U9
BEYXj7fZmHJOZfGlyc1tukBz3BY35BnuqhZBGJEvFm47WpO7YOSwNX3LoxTgEzFbqy+rVtqvJA0S
vpr7h9zmyHMzffR1t9MChDwLPerdCkMelHTUtVg6gODxs9jkJ0zCGuS43eh6L9Kt/2Jv05BBS7g2
hnMkp/vVrConWEa3NV4mSSddXDeG8d3YRa5JgqVPo9OKNoQu8hgo2okXnjtXBIsfEj3RkZoYEKxP
VqMnjT8Z3XsEUMPL2q4sZx8v8xQfitglXIxolLso3Ope0iTkd0nTP61Wbx1zy8YbzCTbnDWLuKss
I/KHpbpA1d80gVeJ8rJ0ta2g36GAs2qjanEbSJf9EFPJ91fiBfWRC6KeIm5IVEakGx3E5GRroI3O
Sj9asXR5uMy57R3daGnobk0amk9SgQEC62C9Msf4hSGbm3ZYC6LS/slQOKqPumv4sm6NNxq/rn5L
oqul0VXlNKFoQs+RMS1R9SFus4S2QdT5U+gsZmGHMyK+9rJwbNWFqUNy3I96a8o+jkVOQ4o+ODca
wMo86KbR2toPh6lCVT0meHVY5vslw5cqrBfnY1rLI33WzRUblHBoNFS8U7pjKPQ0cZuq/8feme22
rmbd9V1yHRbYN5dhJ6q3JFtubgjbe5t93/ON8hx5sQxVk6o6SdWPBAiQiwBG4Zw6e1u2RPJba645
x8KCKmqv6lzssOs0pT8ByPkal1LRB3saW9z00AjmXzwLasNuVwMXm8kgBVHngd/0o4JUok1vOxWe
sGLN2yVWwv7gOexWl/Bm3H6NOcWLzQxBaLxxDLG+WcKaaTb6Jy4qTozQCoRmxHhCAY6lrR5UO2LS
fOhLSbpw884eofnqiHt32NRRwnwA7sA7qdQl2fT6JDjGiJdIxGaEscJyBk57p2tUcfuIxkb2OK0v
i5ifaVI6O1FgdcmZtPog5X6XtbHsKx76PgWpscfMo+z7IlZ3apMI32wN0HhwRlVid5reiFtJHUja
tzTUim80HUvCrOE31avlSlmyfLBs9pXhmeYnhbHscvBUftNZxl4COrOsFb93plFNKtqvCQH0ONKB
oIeVjcelob5OYtvb5ZKsOz2JmZLgbm1xP84RVlZ1zA4MkFaML0MX5KX4G9NJfOV5Gx4sc62dJpyl
Ct+kXjgwDbSNoRe4qIqqt/taXz/SPqp8QTTWD5XUfO6mYZgeHinsLYmY7GK2arlDIjwza/qZm4Ju
A5eSudPNsIIM1Ky7aR56vwo1+Zqt5vDW6NW04UlrbhMYejtzrMMXZc4jT+Mx2NhNrE5baemmc8IR
03r1JC34E2XtM8NTBfSjtDw8j9PT2KRkkFW6ODMsfPKf2GnzpAwysREOQB0hEMSlZSuTzps4OgBO
dpOhH+ax3ydA+k9Qp55LiJtEzhoS7R5LB37MeL5qWqkSFRbHTZuGh3gZXXLAvBdVFVS1/FlLA/ab
7kkoBt3WOC+LphRvclt6xHYvBQOFyFQcw+hmf7WWaS8nyuqndV3hnuiDtB2oh8nYAbuYexxwAPdl
LEADH5vfqstVXnjGL5mOla8h8iYaW1VaO4/3X71b6sS3mnrYRJNqbWIC+sc5NIFBodQ72NnCnT4X
vUP+NPpSpWHYrQA5N9qSZW48GtVRyqXAYLWIU1hTAqto+cbJPF2QXLcgc57bblHtUpDPWh0FS11N
z0Myyg8QkT4tThSvm1AZfqqxumR1bdOKUYUrH13bulEa77qqtrN4YBXrbLogOl+jZnLHQTwnrbQz
5JRDWjdJhyfRMc0VpgQtCXSjOVgpVisWy3hiG0k2Ife7PGlBrFeO1uH6s0Eq7HQj26eNtWxnkpAy
Fu5y2cjV+gKniQA8ZmGfcMmTPpn8LrNvVQ91btE5edv2XVc6sM3zqLtaj8fLXhcWLyeonzyXVPFK
r2M9MvKas47J8saWguhu4uUWHEXtltWX6ki2MJ+ArXXr2WgV36qTPt6uycjqcDuPldxpOz3/lJX1
XJdQRAG9za6it4prjl3r9LS/nM5pG3/LU5Rvm14iS3mUMmWwm2GoZYy4AGXjgk1SCWonD+tM3Mdr
WLyak7m4lgiNgXBXMdhrYxSJvuEOqn1pKTBPL73KkT4U546l3R1VRj3sZMKT720pi77Woi+4LY53
XyVceSH/gozeSdMq2ej6hb4hMjF/jstiFoI9wbXJ3TWV5MaBbdUw1M8S5QhvcjRex4iwsScRbS+9
ZOwiRix9f16ZAgV9lCjnocXjbDcRZjRCLU2m23E9ptvJQuew1dyotp0irU9WuqinOmY515gpmbfO
WeOMUTbY4HS0QC4ky45KfXG7kLVj/ZSI58cq4aMcqxgSirR1J3Uc7ugW+WVasktby8I5i8TVWRSu
XeAB4maENrbXUBOOizZcWaH6DtGOC4MS/OH8PFMCzgfM/maO5pNpeFj70s/r4hZ1UAP6h6fBTNu7
CPPJVSzrIIsra9DUGL9chU5RTkZ0pmoRbYVZ98SmgHPEDe1gqA3EROHdD9ffkS585oYU72JjjLzY
AFLSCltyCdMnAlHjah0O9Elc++1cNYsLUgVD/TRP5TMf6/heQNM4CJH1TeqvgdlbZ0HVaa81c7YT
LZCynQa0KUEvb5LIhQpAZWGXa921nlrxdHUEWNmJTT6w8Lhr4wOAwKpyRq1Og5ytSE9tk6+3SVuz
nRLjY1pk85hLi7bR9DkCncdZoiXL8lzMcflKDh6Msm4UjppKtTvWieXP6aJ51siQRLP6X9OgXJJq
rt8KMcuh9osfSi+Zjj6JxSXEJulJBaMTK5WtQ0Vu/02L+w10FWo/vaneknUVnaiMzOs6lzcxKYu3
Phl+kaXf5mYaO1abLu9iN/rpOCVBHhXqF87OagcNeLj2g9R6ZQu2ru4N46tStOHcxqr6YmUtPBIp
NFIqlVC7lVATnEiv+tsgrvmevbpJaqujNfxoC44DTSjGTSaJ3UboDc40uUPZlxvjg0zB8MDvIDXp
BILtKmkED7bg8wJuCZGlmm/iOG3zZJA3Ys368lw0R0c2ZeFdzefyA04Hu54XU/KyeUjPhFrwyBAG
O+fmIr4nRSH7op63+L3K1xGAy2ZWxpGyv9pUU2zYY8KO2DTX2+2A2xmpTs4dguMhKvy67nL2Cm7W
jj2pzZjMCQgr2eCJZLXhHizhuKlZPnixht41Qek4MmGDFjCtuD5lOqPZBe/ojsRj9rJm8eg8KCgb
btRrXGfdbhG1zsYkf4kXHIBVzJhtTquKvF2s7RFQLLcaV29MhGYrGpmXEt97S5CTL0BhnhXSCftZ
iY5RoaMa6ajnZPFwwcLcO1dQQ726recHPs76xJzM/WYO73j246dCivQ9zBj5BoUjPqgcHU7GmMTV
E8wfVbiQibF22ZSDea1i5QqQmxpfEKEuwoJxIfTV9py3ZWxHmpW4Sxkuz+OYxqqXDVI3Ipguqi9B
BAsWDppfKViDB8MpeaqKJr7SptNdhtCeTnrWfKekAZwhZcBra4i++wYoyaEMBXGXoKXZtDCFba0q
Pcci1DxB8Nwn4zLuBW1KDoPUXEdFlJ1+kh5RRKgNtkBIJWvy6GimFUg3mizOR0IZoYoBgWGHFTQL
sqA5sdk4wdnnk/vXruWj/kkm2H6qXH+LRsgd2khuklkKnnoGqnbI7bmdJs5UXM6ir7TdPZ2R93V2
IWyyfqrpvesqWHI14SBKZsvRZvV3E5VvqRjLL2vcwt5qiOtk4LW/+Ly0ndD/uVFO3jqa/jcu521Y
RYljrHmMu0vVN8I41g2/vl5swWrlLEsH/+am1hLNtINh6uatJSaOAufS1uI596wQvDBRH40ymgWk
op4eotE0MSSij8riVZYJ9qSikJyG2HypktGFA2Bta8s8KssI7K4xF6h28HqoAC9WqFkOII/QW5vk
E52EBVpV3m/0JVP30hgHQwmhLm3WrRjlHyMAEkJzfdedR9G6C3kiO6sUG+eFMnYfWmG9ONJq5lP+
HctlFIB5Go7guPRARiz4CEFdOUmO8Wgu1g2Jp309tPVN0NPka3yczr0Cbp4dQTewQ4dcN+pDKAmZ
D6+leG6M7JnpSHfvBms6g7oW3GUYlV/0B59mLZwqqfwuwWB/TnPXHhjoV+SA0kkMKvaHOpJYwjoQ
ss5FXDd3Rl17rLsQXmOxTTaktfXPVNK1t3lSxQ1a8QHY2+zwkEHQlVesVcBv2mDqRymgCf9QKmmw
B7V/09X5F5dIyG2hVOe6k4XNHE7iISmrg6EqkVcpVeprfa7+qKE6PeuIOraV4mqHjGPY1RK19oof
/yHAzwFS6vdY5MBwzKJLELFFDfLkWLyAlul5bsct+5Zr0C9apbscvBBxh7QFyoMzX5Uic5ejooBj
XCrHetjI9AKFWaxEwdVU4gYreCy7tqTmpRmRRoR5fcQ0pvXC+Dnf1ZlMByz+rEAwfWaJkQ+5QTfc
OhW6W72sv9JQbpmxmCpAQbE9lkLx2HsOV2uu5NJrBQ0PsaLAeBab1jWXcd7LqyVuomY9MZM8TIvx
SnlEUa4W3amu6mIL0U09EByswO3kgA2NPjQ+yoQG2Krjn3nhLM9NA6ooyNAD9onaM0LLgFOq5Y5J
mkyMtXseM0Yc2jW262IlnDpYBoeuUmyyrpw/sTXMJxjFeUAYr3CbYn1jlLL6yjIYh2RNC15aVn8L
USiw1lBQL4zWZu4eJXSlqC+OoFV0V6H93WGGlG+MeSq/k8UeSeHR1ynrNDuDSU/Y1GSfm8RU6at5
xhv0GZ5qGpemnmK3akXZNmSzCJYQDGvDCoSt1FuS0ybyDwqUSQuR3jo5W+180lSAkASDiEjOlzFr
JRd180ceU2tfjooeFLLRB7KU4o1um8grrPZJl1MDpUUWnUlPNM7ArthN1E8ny+zlyV5I1D6yOxll
JEKjCyuPjmmC98n9ozndXA4XAQSQ/+cUVFi3FvJo3rmkTKiOwskK3ZXsijuyX8sxtPyFAxqMGOQQ
rwx7w1bDunPYpS3CFRU+OPEET64ncW8aUbWN5ElhJ7N2XspiW8dmupeiud60VfygDBrUjjwf6O17
5n3AOEvPzMwEyCnKkiqa0kZputnN5Fry+rDBz651L1U035cIZRF5Uf6I8vYrr/Qz2LvWBRQz3cnd
dY9rq9vKoKI2iODnmSG8C2HyN1yIjIRonHkT1CO/FowexWeZMcRPzU4O++QQKjoHa5kaT1meorxG
44b47LRdo3lxxn5BQVTjz3kMQ2VHz96He3mJI9BdTRdXcEyKbDzIvT7fmrhkd2A2ML17ChnAq6DO
QiDcxihHit2RZliwZK7pIVFIJjrMNMXFgW/Thehm1hjfGwN+axaGcWSz7Tct3+Yu0+mgxVmZCSwV
5tuEG7NxakTc11ya6udk5HqzG3YxzNuBRF1DdrauBju1ZnpCM5bEubM7pRs5LHMhoq80p2X0jQKe
F1mwnC5lWtJbTXZU+i30yHUXQ4e9vEtbkIsceopSrDYv38sXZv003GmjDKsrWeFQH5WpleVdIzUW
baPFlsc9cGJl9DQ4npXLQ1Nad6yPl0d3IlvT7tSJe8leY72AfayLgwKjNJTPfWosPyND8RzxS2xK
d+561M8EafkJ5d8i15AsgV5Gz8U6pMQXdcq04hgOxksuhatDgq8h6pC31zLSdo2K+VouFzvLpd4D
qtoBYjN+jb203rkQphf023Sjw4eWKery5VXqltzOUqSOQrBmv5tXWfXkDJhFXZr1kRyWyFAYen35
KMtNmPAYOtL7HDZtf2E/Qsn10M4GBB2EZBA1Y3lNEJBSL8L2weC5neq9iCDkZB2yZddGxSsM8ugx
/a2H41SvjCViKZAFqXG6OBvhpK6Cx9FZ3edxfIXu9Vw0RvjZMsy8YjfRrrW0lI4cL4dZpkTUG718
h0NNbdFrN7Zn0xbwkIx5KMnFphnq8qno43qbgadF7kQyv69daGwV+Oc+xOb2TV7j5UcJy2YDEzEF
FVTrJaGv8C1PmZlG/RzbyhhJWwQAbTtJYfpjtYOwODFPDJOZARPkozm3dWdr8yT9Igsq8whZa235
LPSlkIMiGXPZoxRvNCJdahxtuOit9I6zwCKE3Fdzt02wIzDIjuqmVfaznGqsANKkEFprAgsSuZfB
Dy2y/iAJlSrJLDjJBC4hIOetXc7YUPysMoqUzCe28+dM1doZTY2ciAhYmt3cw7y4fbOsaxNgfSg7
yqLImKYDHrJPRkEhjAk+G2xyVuwka7h667C+znH1hDS9ixaoSXJMss5YqjaA7DFAS8UsWT44eHEN
K32Fa7tjRpGodgz90Va1ctro5WPRaoSMDdGPlNmUrc4QmUdrFNMT8w57ol15j9r2nOPgdRpo1Bt5
UiOfmKgeiNUsnFttwLmNKOmMqSkyR8ABqzm6NDZbdgGbnQ12Tt6X4lp/rEVsvEVjaJAZVBNPWmEQ
xI0Z72Yk0gqJEFUWAzwqb7FW7Cm3zMAkNL0bYqUYWEDTtzWfT/LYmyhz2tdxlAluziXjZK2qFJ4R
YxB15FKUIExlV6JZH2sUSjcGA4dCkrbTEtcDQNV4+lkBxGyklrJcDHPYI3JdAsPTQyfv+s5wioRZ
O+dnfR41bl2blXKqXaNU+UQvFfR4dcHnICP5vK4dc207EpBxZ8rbd73pfncP5F3e9vqhVuoHcoPC
mSqFBEUtV0ew6v3XWJtn8K2Wmw5J71OhW9tUnGcSp3GdkyqVL3GlnHSL7GLbLxtzTE5N1gVtrVt7
SQ+HlvMobc6WOUZHlemAM3XW5LTkOXDFR+yLqcAcEItg96/AEf0sGOGJaQeHIs30pTG4KkVEwKui
pkdApD7Mvl3COK8FEv6gi5TvDaFQxGfjU4M27aoqU6bYSqOrRD47QAWIL7mBC8gCZ7rRZxn1NuaH
ZsGlt8hW9lWv6bazxs+yJkayWCiUiq5MNmpA2EeXohbnb563xevY4tXhqg993EBnVegAgxm9WbCK
CUdBC1oUJqkoTcFQt9pN0fHx2mxUSrfyBHJAAWpGki2TyVwuvyc9eik0kfEX991BY11UYEQT7hXz
kcQurJMeErmMaj5DO3nUCrk2tNsxLshUzsya2o5DO296MOpjsdhVrwinQdJaV5LqYg/pc/JieNiA
c2dTuOVm1dxASV6TgiI2rNTRx/9S2jEuV1eoYeFFudbaklFU23IwXstUEeFdm7UjTFNxLASZJjBs
N7msdl9R29OzDtHJeLyprdQaHg1c6oqFsrgJ1VxdCG+tLisBsBfKt7S6x1lBiB24HF3y9DmloC3g
HyeMpGIsEDqPkH2plLCB+5otP5H+DRmeIQ1etecS2gALeMejrsX0WlKxbpUIq0QzIUdDZH5IZadS
zNCOy8VjPafwYQCCtmseWrt5JB4tDWtRuk0Wx8+4NxhXZtM4toRRKZMissmhvi9Q+8OPth1Dzevz
eR72TZgD1R0llXNX6ZxwmqJ5w7KDvTjVtB5WTbXbqJO+08NCTl4YfMSpk1k0wkHG2r7epSOMmy92
XOn7NtRJcDeD3NV/MaH+f6fGf5I0jKD/OgFy/S832HDfn9U/hZYef+cvZg0iR3/SRUUh4aw8QGo6
loy/mDUe/0VTFEMnoIrHGp/7/zBr4OMANkVoleSZZEFEwlz/t4ib/CeJuJyKmKEQhrKs/y2U2h9M
rwKvYqgP5Awv8I/u/SibTR7Nzbg3RtULrVNWKS+zcpyiBHfdExefPIWvWLymfV8ekFfe/+E9+l/k
M/4Qlvr76/7BZCvGatfLXTXumeKvwy6XbkiJpzJ6wRAS0DQ5Z61vP8O8dvVId5lZMqTZCSKFxrXp
g5w/gNXJ0Ve6AEA3eelZC+Yx/TzlnLuqGRhWtTGzd2LqWRntB2YmyDj//mfHiP5P7pa///B/8HMz
pRyLNIrHfZZsZ/F3qn3lyYekeOoCi7l812a/qb9L6ceYT+O3pAdx5K7Tk0j5Zc0na3marNYBUSS8
J1/8W7GUdrUGq3yQ5MOxxwlX3IzsBegavZsvK7sxtCfoDV3kzbvqo/nJ1MVldBRvq6ALyiOKKqQB
W/VFl2HqZgnAzrq123mDN7urK9jaYbUTO/LwM7iJIzigZbzyLNhfjK/tzgspcg7pQV5A2aMnvlJF
OIbsy/mzPJ3mOEgpRqR3vT7l+Us57woI/8pLhhFmgomQv1qorFk32CZunkWjpIBncxZr3DL+iI6e
7z463a52sF605FzT0VyxvBldoC/MD/l6WOH8MMSkZrkZrRd/QrmAL24I6YcOelPePvOC44P8LrlS
p8Po8FM6juYwQQjo7025y5ZA0QKpDvQ4kNSAXarNcDajHaRacdwq4y/EXVdmaeYYFI9a0s+W2taW
a8y6AQvjb2YXgah69VfsDi+dstGya7wetWOu+XR6qpdbrnYFcQGDpvbm2unvgnrUEU/7hUj12Wp9
vqRdFbtSk9jNDI7hfdJ1akJ7/FS/xW/6ITC7JVAnKG6UeYIt4RpCt8sd6TobThiCjcFq8F2FZ/NL
jfP3ctPxxoLLEuZguiVvs9z7jSW9ckzbYnTqws3SPXdFg2hX2tnUuCFbpTM+duGYDK5U7Vk54yzJ
p45dJXI4KNGfdlnssWdGwGajM6px45yo0L4sXeW+8j+WJ6d+4S7aNlnuA8WPkp10fddbd0YNjS/7
o9dtFS/f5S9WIO80n92+vuhZLqWfqG6yrzL5D7BbD5/aP3jx/3qHqbjb/vmxBOG8AF9hDXsqhadw
1+ykID4rJ+2o7MrTfCp35VF6Kv6DxVp/Xtf8d+f/31/tD1ETFApFBUs67MvDcG9O7dN8qz7iG6h3
Lz21p+J9uaGKHc1T9X/6in/IM+D+zlecSsNeOos7RtT3ddts4nN21A/mWdvlJ/GA0PpqnpTnf//Q
kvAA/ov39PFe/wNcbGTdBTxxbdgrZxxWPR8v11dnS6/WiRUpW30HWbKyATmDHtlJ2ybQvdXPAm6B
XesPO/4/n+nfttuVB+tb8cdD+9SfsaDtyycQglru510Qh0dW6s6AUxJ3pbKHUGmrky8DQpI9bMlC
CTffzhbH6J2m8GIZWKeNuisfQfoOXyxSmS7J7OasMGESvLhD6sBP8XR7hdAkOodT5V+MbjNn/rBs
6Rq0t/ogbyIEtPnQjxexdURWN/RM7QKp20Una9pDSHmQ7JmVwiD7WUpX4Ne+Zwx7fuYCUBCWM1v/
YbQeAyPYFBfxiK8ZxLv52Vybk7V/7jYwCuMHZdSR8b8e+wD9HjLV8MYGgeVpEezQZ1ScaM7AS255
gTOrSiTb8tLGMd2aEVKKN8lReZTkLorfEPmmvIEXOTS/LZ6+Vf1jvWXdd16/98pdLn8icdsagZkG
87d8nPbCeyYA3mGNlJtuCn2HEwE5tf0tfqVHZZv8dKD5GWl/R1/r+8SADLeQYBdf85N4ucNxwmg+
Zx+MC6KClgCLZMA/sN2lZaFBHogYKB/eO48LovsxGKh/JyfoXkEUNHeluVjq4xxR4I3aVtDtlz37
/qZX/SpexUu+jZ+Vt8FjT4Ifc0vmxyoYnJabqHd/tQ4jKp+dJmfriXdfmng8smscaJUzcq3Ibs2z
FwPEVnFzP9uUgXZsvdVWndWXGWTbk2N6THO87IQshm3wMPrYGM7iT/y0j9zUBh7l8kHZEy9PPmGb
vzWedR7ues7FZ0tuqtiqNx059LaGF/qJzW4BFnFsLTt2lo6L3+XkRmp+Xc7SKWIquemtSwRyerl3
3AfRc4lWV+Wsj9KJUX9hEdo31/q9feciaPjKPDXdtKvbdoFpOayoYW2S1xa25kQ/ol9iCXjJ97rA
Nsxxa5ab/llrIyc+SwyhqhfATvxVvgFqzDDZ0lVcbmbuKxfxyQSWVl41bCFXcStc2s/0pF2aN+my
nM2D4PGE9pSD7DUO6W4XO6G72s+6EwXVVXgzfO3weDMFB1Fw99FvLf506rMKzy392M+OMDXsd8nR
/eFZ9xk5e0vQ+O+z8z17pr8csl8plq73/jN5yk/hbXgbWwcvKxZK/Snb4X54fDfVlnbrjjPLjWmc
bfUzUzY96KbSidm5Mzvd5ElfEt4rV/TwPKj6fgTJXi8qaQhuT1b0UF7Y+nLlups5gxOvVKnmbMu2
/NLHOcp+ol/MQqo3ZphGucfO7lApOlK5Io/aut/d6qMeuuOywVhZuMKmOnAnrpvi8GdhY7azA8mL
U3RJhHv1Yfj9gZDDPDhF4U4/ExqrtV248OWjgBys+OLsJPBELF82PY2m8EP1okDdKX5KtaRvpVfp
VQlwXuDtss0NIDnJH07rdjg1JzD/d2G/Pk2X8VvW7JnthrHTMuXQ7G4BmOtjG2F9SPqd1m5xkXWb
dp6VJ2W8aUyW/WwTJIUBNdRNrIOZ7YcHp9/t5oumBG23X/snGR1VdBq5Ay1oG7krIz8vp3nxVgJo
JP939Wt5y/bRvj90pGLruyy918aXlX3owit60Zq9d6IRYFEMExHINqHu52j5EejCUy99yS84rp4B
9X+Rz/H6yKlMGxmXJyXD5OPMxrEvi/UouuktbOkjoZPb8S/hbXwen6zXEYOIUzXNRyV3B4NtBbXs
sra94Jfhg2dN2e/it/luXOUn8Wk5F+tsw4IkiRN+95/Re38dL9FbMz3lU78R9dGT58aZazeWqAkR
FIGo5b0TJgwFNlop2Qwrh5oNXKi1L2q7jeHNY0ymhEIaFiKnv5m/+1+qzuorYCTg6Q7DqT+r7/qN
ImdY3lRB3xoPhPwsb6UWQBTPiNmwl88kOY/jJhq3loyTwlevjMDD/VgGOgO2m3kXx6+s+7VIW+Gt
uPdv6gXCJZ5Eu6kwA+RY+hzrSx5c1MOK94dbvCqcOnZqlNiBSJWP8iM1vIdUn3XIvGA+1JTCkR4d
re6Xwtg5c9Wajd8eekSjbOOXOh+9qlHt/lV1jaOGvrMwHmYR4uOEaZKNbl2BL5fhXumfGsmv8RkJ
Gzqjdk/13GW2flCD7NzcQh+hPb5rsTM8dBmnGJxycerFZYc5K8fk1GNMV6fOTCEaeeq4f1BgC29S
vXl8WQuusMQR3znd+NXCA8OwS/gd/cJQhSwT31Gel+JdZw0WSMR8cYRlO6q4+KhxXapMDMaiwiDT
VnhAwAH7/VBSu40mXVfrovV7o2Ok//hM058ROf9JPvQXgF04kuP2U1H2eXjA1GKpUCtcXdt25o7e
TmpfkrZ0HnZ3awqyR3yOmIqbzk5YuZq0V9L9nH9JMUE5HHqDXtilDo7sDtTN1udfSfjMsWlQwPS+
cF7uPBsvjIw67nphrwwnbThlF9VLrtmndq7flOojfxtru3pNbtVZeQkfMYX+TvwH35Y7X6WPJ55J
Xu/ULziDG69u6LRiTGsQGUmtQerkdIocYjELjFArMCcMURgTSjQ36XVIy30EF0AcsWFuF069zepl
Tzhq8yVYSG5d5JtmeY8FJTHtCS6o4Rbz3XrbfJWO4nPzRF6gXp11gdrpzjHuNHu+TN9sA8DvwkXX
JN6Y48hzWmfwuSCz78rTyKY56qvxbPrdEzzZdFOFbkibgJZ+6yEg24noC/LGqveG+tzW+0TFa0Qu
wBugkQZpwNj1C4RC/gI9wdwPt/KS/xYqZz5yhWNgqKjDYrv6Sn7Sw/wOuLpUbf0lPmSvIXx0m20f
rGMBQmKl9vqrecWskUfOwhYY1ZXloEFSJAzF8R3brS9e+ZiRXJmE/meA2w3BgGzcJyGZKyze+HqU
QDfTi/CmO+pLbNqcANlvyE5YgiTxlHZHQcd1vyNXQpF7l2esvnbtT8LoxCN7DhuXJTCbuhVAR71L
zefAJjZWQh5zdfFopy3pbWpbb65+/lx+/1+Qx06fY1L+VH9kqPw/SEaRJUSjfy2M3fJq/G//tfxD
iunxd/4qjOl/AnOikTeyxAdS4QE9/qswpvxJYTICDO6RzgcgTcfy1xSTqgNUwaH9N86PQTj5r8KY
qv1JZUoC6o2vvxCj/kYz+qsg9W/ZT6Rz/6lfMkQZS5IJcgIFjp/P+J92chD91OdBS5wK08l9yI3w
e2DzUm6nq9YQnWH9OwVKg2xOtChurmLcrhP5GolTF4QbXOSY/Ws4Poc4Dhh69pLHwosWU55RsIR6
KPWvLirj2BGMVTjVUjwugZgzZXaHumvkjanIBWeNlHC4qD1nV6FEWItTrCaDrGzU2mLnRsmG9ZfI
ZKjiMdHvY38qHkueNHJSVzIP6U2uU47ysVWoaIdGRFsoZp30FJNN88havllx/zt1Z7IcN5Jl0S9C
GuCAOxzbQAwMMiiOoihtYNSEeZ79j/o7+sf6hDLLSqKyJMtFm3VvalFpFCIQgLu/9+49N1W+ysKo
xXOz6QuX41m+lHO/zd0ovxnjHr9wj2OVUlyxipEKkDpvasbuaitGsm5RXQ8l7FIZX82E97Ybfj7x
4qCQWRGwoo6n+gtq+3ieX1VhhJhEk8C1WF24eklwwvLZnVyly1O+kB+1wZmVrGEqqireYIihzbcw
Ie/3C0oH5NhxSvlXWAUmlAg90bBfump4zuLYYRkWaqJ8CRp/2rYmW5iCeu29Wy09ns4RAxkxXvn0
HI2uh4JVB91zGUvvve/E8slHH/AhpyV6A8JzIrt3UTOZXZ2bWPumrhMiCmEQu00QptPYY0XBORaY
iwZ10YAwq0aRoJ+CuL+q2YdcYtY2Fd7qwGJpbKwbP3oul9vOQ2GFmSVa420CDZhPUbWAcb302JOE
vAu8LamP+7RYXnRS3dnOqZ4wcmjzziQ5fYHaDG9Mlm6DmAQpacHNLMmmcsuPxhJvmVIKgHcoI532
BqNH2K7jtSPRgZXmZhnHRzsKLhPLecLBDNH0Fm13odIvXjuEWWw/p2N1KjkvV0bfjMP5Fi+cPKKj
gxk3nD33QOrpc0uCJifIN+28HhDl32Fg36A0p6oKKgpblGOixrl/WaNl3sTo3xcl9kShInqMksOQ
Nyejy+4g4HQjnml32TmTmZxj8Qj9wH1Qhak/ZTbNpoVnDvk6abVYdpj/us5jNHEOrjwy92bbf8hl
2oAOHHjnkIhKyjBnZU8AGr3BLPBV5N0128QtaufmqpIYkaa5nx/7VYedTxMhGi+TmNGLj8LUi32M
N+DRg1Mn0m0/d/eI8HZ4FbbE6b0LnBd7fbN6mqEKO1YTzvY7OO47J1rfFbkHnpEf0pfAj29Xjh8E
J+NRDswO1eKD4nB3jpULbIKLOIQP5oPyprvIDA+uP+8RUiDJ7XhC3K2FUH7O3hTMlnVA4YuymvBZ
tDoeh4hln+MdTrW60om9X2Y8E1Z2FWO+NpXFwF+eQO5vA4qQwqagdnOSfvgsXtNd1EP9MFpvk+KT
GDk7IgKO12dBmtcmaD/5iIrtlN212E91EQbLBe6mT4miXIyTnb8O6EXSfnqfsPmrmK5s8gB8/RFE
dX0gguijZaFaXcur8+BP1LSQZEsdYOV3aN3HMO3aR78tOOjMpH8CBYYm0GAL8feRQpaKT5mFqnpW
A4WaB555xUuVLxS6QyOOGMm3U2UOnjUs2yXFdNjLG6QSBxXNX+S4JkzjRyHu0o6jsnDXNqzj/Db1
9C6ai7P279ogAUNSmdNPXvJy76Qy55w4Lvd4CLdzO733LWhoOpuu10y9wUb+DmPsoZ7ckTrVwpYz
HqXRD6VBMtTTy8K0aMyNnWJkLcy+LqywRlW+mXq6dsW5YNLYCegrNUR/0mRrCyj3rOnBvvXVZT51
am8iXtf+2Z2cD23JZKMqM9TYuHZogXsgFxo/vbHLk0ztU0ywajOdO3O4c6qOEjRf/akJkVI8+Nl0
L6z56AHbdnDfrL1Bsnw/K1pzbY7M7WWaKvagfuweCt9cxyz6Vhw/rW53L+bLYO72DJDfDk2+bUqO
0hGWouGwzJAi0mZermJz8msaLRYDeSdLb0zWngwxfphkLjzyBeq536/tXdIsGxhIjIzNjgS+Ak2I
253obvphXoOW7isK+in2tz7aNTsbYBFgSM036xwERG1MndhnbaO3brOyqBSYdUzm7pE8fe0Xecx0
foELOKJNHXQvJfYqLO/Md5r2xp8UVkO8b5R701tvLmnttEDVNkbG+a5GvkUv4rBkcKyH5oRwk+jO
DED11gw36SBPffSpK+yTM3ehruo9KeuUraz14Ia6sQzTRBxMPn5sU3myV3Xr1B2BIWbvzcte0ogQ
8qMRx8BUN/5yw/B4Y/pbuxRb5HKeBtbn9lunSS6CuqTHpyyEZq4ZiO+25q4Ox7y/ySNKYsjF/mrP
L2nTn5jRPZsedYIZnwlevhoxPW1cjxm8AgcypPt2GFhblw6V1xEB/m6M1ePsFTSKCagPhX+yoNGk
eUMqzHmxrd3yLSaU93BrSN1Vn1qf4Hl7+Gg6FCG9VX/EXcVs7WmyZw4s9CcheGz6SOsdrqe9WxAm
E3X1c2J187ZPqeINs7gVx4pzLGE893bGS1ZDwErCwe53cPQv0JSxCqYvqepeROTxg/c3RotrQWZa
y2LuQO8nC85rQz8+xYG1JeonuIh9e2dNFMN2+txZPr9Xforn1rmzCv759cm2B9Drix/IN6ajNWS3
MttZA2aeIGQDXS4qLXlTJbGVpkDH/txHsb7qDF3tWV7jUPoq2dZwKeZwngWcBPrV63xRn/fSnFOj
prZ8B0eBLtH4FPj6Mq4JH0KQcDdEtzr23y1ZfmwDKsYIlPzyUTspdW29XLV2A+xkhCROS8dNL7Mg
fsxGMpUFKkBErHuUxWnIwY/eczUTOm6/I20LfmKzTbPmout6EjucTWrxJtXDMV/B0xsXWVEwnsPO
NZDt9LoniGJuoJq5iUJVkg7beXUecVDybkbzenQHr4bNIU9w2Y8MdOK0ZDLaXXDcSt5kfDdlb4c8
OIzOZN+ilQgzl6aTszPZ5zoqEFQLWgA0wL2sZM1dEHYpmj18wfWBYPR9m9N3yD+AhuAq1Xu8X6iz
1nut2tBd8bWkm5TejjLTXdrTVEJPWuXvJeTvxQhMZmhvdIUT71QMbAX0O219gfrr86jiC8ECT3bd
qag50JYo/DM6uVKGWmhGhO5eEvIrS2fnNGqTWcttMKKGsCLUF8lm0Ip9uX5SVJZZ+t4075KsJ+my
S8ublHa7nwgkZR52Z5SYSOSLgq4vgcNv5nL0dTh5Az14V11iY+BsXvbxRSraYybs7UqyAWD8VPvP
XSsfZmEzFG3Yj8k14VRy0UmHE6kTFopkCArwmIIAX9wW2vm+iT9PwqNngyud0yOYmPC8uS7uup/5
IIupEdpiEVeIMNDV4Hgxb8FG7hCme8Cb72bO3XcI9cglSgneRWi3IaM23gyte42s+2lqv1geySU1
qv2rkrZ9EFXboCA1MvPwW5AmsWC2O/nTy4KWKNDbiF4kt4O5AZTqL8S7H3OccU1yKYf6Cplo/EzK
w6EHPFqsNNs9OqprSZaBJXbAgh4KzHLVEB/V0B8cJkhfwCix7gzNljTmXS3psi+mkDg34h3elWST
U89gDUzx1BXPmDI4AzMfomqvWjE8pZj7j5C/w0AQAMNH2GCm8VDG0xokeOqhKhn1cEWifGdGRMRh
0FTm89WZfGHuI61gkzJHRb0bzP7nXnXb1bIfJYQaIg8oOdpkYBcvGtZCLKEjqAImR/3HlNSIRbif
h3Ga7yp6UW7L/hN5e+Iv8Gl/8TRu4+7SRbiG0RBY/VUGuXp15EW6jvKuonlsm6vUEl9KWtc9IYhL
lyB04ihUBZQQZISHI28QDIkLce5v2+0OLycNWgIp6EP0yuzHROznNntMF34oWR6T5eMMaJ9c7Gu8
6ge/CQ59IQ9T9yW2q50805KiT1Ey36CZ28fuTMqzF2Yjlq2a1pFf7BXi7iwBADbd98QXl/d81mDD
MTksEdMrNh1q1TsRlJRnSNpEdZ2VUPS1f+HF+d5MX92UokKsj1g1r6fYPmkWyzdeOR4k7qJx7m6d
M+mozNqNdrMdrk7w3o51t6rkxRmtDUkk7lZ2DkAEd0oHxHEOWjWSGkxkPbgGja0vT/4iPyzrVF7E
mX+xANQ5kg45bF1j3RDcwdGHjpyTPeOxKgAMFYkdOvgP/XO6sC0LeoGoL1tf3xJ+G5b5pZN1t1GE
IH8ySLGwP8aMgvGK6bi6dhtmBgl5Oo6Cl5t1XwljoVeE9tPdlhK/RJLbbyKOP1W/nVPO9UhF+ja7
jg2+1qXcta3XHybC7Dep8J0NYWEfEs16LqruwnBULCmLY/uFzHuWAbeg4ypQilojxx+3ehS86SX1
x9o5wXZmLItSdLosBFUg1c1JdLyDAySvVOI4DyTagU4WDyWBzu1OWbzAmiI19BZna8quwJDFvmEH
62cfkgUTwqi7xKI6XAl/dMOCVJkvVqC7XepYpxxfFirJgysY7FOuHQBsJDulk3XbtvEVOSeQhDwL
TWwDB8qgCj1Zut35RH8SpLR31IwJDB0Z7r2jNyLC6PX16HXvqnW9KJn2rRrDvmnpPlqxFYqgfynR
0futwLXjYIDtTBGu2TlJomOEkOW3rYu8QAhO6/hAfDKkS6Ki1GHVpyHypo2vMN5xTiU4Qh3T5g6A
wJg0akfCNYzko1rHryY9nn+7cW90wz+SYXrjRULTiHo1VssTSsmoD/H79+/Ttp1mSGHR8DUSXiQu
1nnOUMMAZInwvkiN0RlGCPHKwEvUBpYUDcvRBPwRqjiII8hHvZuxLqmlyNAu+f7QLbZlUtTBG3sc
6H+yii3XI9kx6bHkzPocRciVL2K5RPYBhJKThkPbonYtl8ba1qZwTuit2X0G3tZ0M6N/tHaLs/q3
AWwBQribMwFBtGWA5p/KAo2qpC3Z1XqI+KpGpWHS2PA8XW9kEtIrUWdhm2hxW9FB4+NA2LD5mvn4
+X+rOflLpP3/wRal4/2yRXlKP37p0pcflHvnv/izQWn5fwAw8mXg22xugSYE5V8dSstx/qA1SYoe
VxAOXEaal3+1KDUpqPyg/BXaPR96/b85S94fuNtsZcNZIkTCc5C3/IMWJeLBHzqURFDanHxtFXBE
d/io3/77d8oOjYtxdAaD5971672PG44xZqHh0kZtuuAyETb7q5grfGpomUlogkaW3wbk8SAdSNpB
7TWGj32pIrAR0WiA2AxVTK0yG5AG29w0ybL1TW6fqjiB76Jqf7xPREn9xWoK/C8Yz6uo5abdgdeY
SKW+SVXEapTXAcYUil42S219WfAJAUoZ45L+WEdBNaKDubTncaFbAgnovGc5FqFy/dR0YSms4GqW
wn1XuIP1DnIGZgqvibNHHRXlF1XV/lFbFaKFkgEYngsUE27BdDSoaNPQTzD4XZsoe+jspnqcKbGs
jXb0/H7ICwGS7sx8VRzXi00d+dOHOPXYPbxlzcdDlIJT2UVr1ZEn1NfB16h3p7fA5KS8qlH67tkf
WY1q3lbSsZiAdqznOJlw9PT6we9rML24viJGolTD92tuuy9VHzTIulVmX8p1rV/w0lqGXa2wTtW8
NuMmUYF4R2sihULXo5BGv+VoXng/9jCFZe50FbedJsluFOP7TMTzVd52zLhIMdNUVRMJQIYUQOSE
pZlHgpXG7JA1/qzDpne2bibne1pOmsLeH963jovijO6sQ1tXwyDaRHrQHKFSw8zKbaS4lkS+v2mD
1HcplxBYUhEU3Y1yTSLpUbnDlZs7+bPPBkkYfTGg0Jz4cg+DVy4r1lK3TLCyNfFZEl84TPe8BgMY
DbjlpuCfUBste++LWoKXanUzoqPyjFAmGvAzXqSqQMzZBGW6jbAaPC600j5P9rrcRaP2xkNZy6C8
SuNmaDBVlDH7HcISjgApgqMyLdz7iOLhS9Wv9efEGmYcwspWhyZCsE79uWY3lqrjcdetRFeHfeYt
jH/zwr2IqgJViI8G+9o1zVgdV+yAzKOLWLnsGGACgxRqwIaNCaeO7ZQVVkhYzaFoLSR66Pjjt4SX
dmT5wbN+pJ4C1tlIJGZhs1jre8fUIzFfcd6Qq2t3zRtX1GxxdVnze9uVU99IUghzOuZt2e9kYjQ2
vB6LPM95jtaFUBoaVQ58DALqfLZFUlMobKYWE+lWEUGW7PEXcSqaZ2S7uKrLekfkHHs0eyyjUuDB
mig6MSXBZs0MZwPYRyBsMEgAKrNLP3pcXLv86tgZ4a/ghimp7JiQPqx4JaDrpS5povcDJ6RhhJS0
X605eK4xVeGNWSsAMPgNHJ7Dtr+vu9W57qrAfx+JYVo2Fdt2Edp5x84eRc3ytcOl2uP0KyiFpCCM
q29tmpkRiVmIUWPUGODXiNcgRA+95GAcw+lusKwXyFdeeK4oZv45O9ChkYW61q1eEgaaLsayJic1
N1wTvDcbfNwXBoMM+ifvzAmxZlM/BgCL4ZV5fdNfup2TfYUMFd1kGlZ/yOwkosQISNq8D0ScvOhI
sPpspJFovxJtG3+rKNuKTQMFuL+fhnxM93T+m/F2SIT3pl1Zp++0IoWSCerK2ctnXdG7ySNabKBs
xQzod60N9bVAONPqnhlEGXeXqqdMRFxQzTcrY5o3DLyZQ2orQZFmAp1+xJw3vJ8WZj4bjCwUI3lc
z/ghF8nLhrPkk55Wy6fyWIP2PhU0wLdZYpunopjs5zIrWFwxQQT1Q+vkLSJvgjyb7GYmnRWNhjUU
676YgYxvY+GX4xb/HminvjClDpehCG46uE6ZJIEobnpQmrpK71yrRoYRrD35Qqb3swIf0JStRPZF
K4TQvmuum76il0EqivjQ19yrrTVksr7EWts8NWtSIVJrZTPtmZf03Jm61WMSuvj6ENiZzoFvCY3C
2mLejQi47xffPuJNAYtZd5hbexrU+bEJ8vp9FyT2HUaJ1L7C1F8526RP4R8AXxKPazap8iJj3bpe
1z42t4w4AOEF9ZQfYlx95IU1FXseTOmORNE6X+7VsqAdICFN4E9LqjnSV46jxHLjD0Nkg3lY0mBC
9lc1N9KYbt4nRQUPZQRBd2vxQxahmljS1ibLUEul/TgeLKeeLv75ue3/24lMnDO6/vPQ+PGlMi+v
Z8bnP/nzSObZf5CI7nLm+Zbuc+ZU/ot8GfzhCs00mVYlwUFnW8S/DmSW/QcRQw7/H1lCvu/9KY39
a2p8PsmBuiZFTHKSw03Fce0fnMk49n2nW9a8+qRpYMrCXB9AFpCvHAJTmot4sAo0S/GZXp9FpQ12
kdTlf8QDP1/HpzvHQY2zaUA42SsbBUGza1tGIyVr1mToIN15/OQZU78Tvpq33/0Cf43Gv49g+Pk7
+Y4LFNRXgvmZDM7c9O9OmbkgpbWFz4vnNjlniFNTmWgsTr++ylmF/G8N9p/fiJk7aGyfXJLgrBP4
/ipJj4XOpju0SQlHvZN9W43nPFe00ZqAxI3u0V/9+oo/zve5ImFzAQ/M+WHxoPO9umKOg0y3HVsu
OKtk2BQpAuTEpebkpsbLn+/qf4xS+N3FXt3E1l7xkrqU9K2j1wX7Gn6bPHbtdItZs93/+pv99IsF
QgieP4qN4FsO96t7Odh2NZK6zGmute44CVbbeJbdb67yN19JuMQukYynIMq+zn5zylUNIoHxCsch
wxLjDiTH+3i3pfDCf/6FSG53SJDRHqkQ54/y3SPocK4boVeiJRsa54i7FFhGIOffvFR/d9s8wptY
LFxWGP/Vy1uUoyxWFAJwRT3ngKEbkwYhtr+Ja3DPP/UPTzq/juREr6gRA7QsrzwOwvJLasccg3qc
6AYd8ULyNjexSYZDKSd6mr4Zpv66mWT7EncWWyrN1RYeUtvQVSrpE3WPAlI0Dfc+gLQRLWNEljfW
9Ou1chhBOUM0OjAPdYxAEiS3PCgFcykM2homA07A2tp0TI6+zn0KJmNwDcNfCZ7iRRU+OmVTuakJ
K1n290Fm07lNIVPpbTXW+Jo96YybX/+8PzoTvr2JxIvwBpLJwdqpXrkiWA0QxliMgIM113oDrs7e
BH5d3NUYPO/V5FsbhgjOvl9sCYCI0Js/OdP/8e38m1/e9SnXPQIS5fkB+/H5GqCTaIfQ9c1iW9Qr
M9nZtgsQ89df829eGNen9nd4OV3nm3zq+6c4JgJg8oFXoMMBxC8mIdFyksJKhqr69OtL/bSasqSR
ekn/gTUV+dL5GfzuhcmUHFKJKnHj5V312T/DZzbAXLFmqM5NHyoZCfkbz87f3ENsquzO7rkbQXTe
j5e0miWtU80lHdLwIOss0z5N9fqbbeL1VQRwR8+DZE0uEDER9qurpCQ+p65Dj7trLIcIApn2xGf7
86S3v76DP18IGv6Z2cqGJM6PxY9fp8tVXyckG+ETVsmlY5j9+F6/PPzzq/x5YEDNxaN3/h2/+53q
hYZhYgHg0cHibkYmiFsX2/pvHry/+S4o2cik87iKyxP441XKma5yJdChrLOiAVOjjTRTYd3++ruc
b/3365pwCGBlu5E0VzmJyVd3LAvSsY0J+UJ4YJq71EF2b41i/eyUnwWKqaVKxO7XV5Tqp2/GmY0m
HFvd+bLq3Gv7/v5Vi4rlTKT1Zi47S4W9XcGIhQRhjTvdOGl11GOg3nngciMawW1Jdjp7fQXbV7QH
UzYjpga7EMVFwvY17ibb6fX2jOu2NlnXjuUu9dyZsficDXRqx3L92Afwh0OnFF2JzKHLv5p2Lrwt
aQed2JIW02V7GiXZsgncAeSwsoHsXkrmayRzNxndZ8c12tksGbRGUZiqCSvjewPQRnd+kMHifYh7
fiB8TomAlh5HWEuWwIVRLSo6EfXQkTdfWV3U7SjY+i+r08zAlWehyPaYZ1pra+PTJAgcGIHMrMkf
CiHgtWi+oyJ5LnSrzM4JqEzIDm+bGom4042o4SB1MlZyzjQ82JxIYZnr5JfmPKcPi4p97EOxOCqH
kaAbew9VV+JbNEmyH9Oos6+18fyPHgjg9m1gM2zaZAPMC3TPNQHSddg5VYZZCaDlaC6Zb8DPa6Vd
++9EkhDsvUQLa65vqrQJU+ZvzYHicMaNUywzgetlD3IRgB6+jGmdmcX3c6V75lsagBa0Izvb1sEE
sCUGlVeFAfXcJzjJY7G19KQ+DkmZzE8WgowXH1YfjVGLV3tDDN96HzDN/bzkjo8moyzbx2nMPOtj
o2zz6HEkocfft1CfaPfPD7GWU3xsshmVACxPdC+dFbTWWwbdCx4RK3WeB9UnH6wVMHnYBKJ5D1ku
Ze5L34QcumyeEZ95IkeX3VZ+D4JclDOIEOYKmjT6BGoM/aSxddELrROWm9GaPgzVZDcf/LzEpmtN
QMT3UBADeRhNw3TZUgWz27afXGtv9THwczKMqJatbM7EgSbvhKfOtvwPtFJw61Yov5jQJ4TJgFF2
3fvCTuhkVplqsVEw6Vyv+jJyrSOczPMgmkHxEFqBPWAvAo5/y313sneCTc5GRBMVw9uVUMj+Ymyd
AoxIY1F7r9GKBQVmBfKCqckeSgvwx7FaG25sFRTtdCzXCKh6VjJ93Esb4RFixZyuYdanjf9VlZTi
3DMwG596v1isN1Ntg8ci0g6pBeq4ITu14xhjrUvU1HzsrR5b9qbq4IIF5I4k5kLyxjefUWlA+eO4
2CFfGQnXwM/kMHlaAwI/YBSXmEFmtSJinMDgoHV3irN5gCGYg6KI2f62Xcv2rSNiD04p86zqKgD4
iKA8MD6QZhe5GeP+mDMwtNm0vFbUUf11kqZ5iTOdQJ3YO/RuOSu57Yl1tBZcLLXNMx5M53Z1Wkuv
2nKn8/wy8IIy28aUen0YD6b+sE6xOJYZ4eXobuak34upcxKyn5NG0pLSWSS7973vItZkyAGEjxRl
IWmv+DvSD2PkU0lXpSZ/QkmFSGiZl7PjpcD16DRMm9DsM4CN42BnTN7OGJZpiDrDFRRDQFhLYYqX
iNsKC6jpyIhsGhE8EvDBfBPZIQ6aeR3ap0VPmMNmmKaIr2q3qPbooydMOx4dybArPUS+HmVCgNre
xa8MwIeTapB0vkErZ9m4CXLKhQtrCACGoMVX4+fZdPRPXBqb/dWQp8iZKk6p9mFFUQ0eMeacisUi
XWXYtDZN3dTAq9zoKbMxgCvLTnfkV2VvrKVmy5buLOcd2G7ZHFPd+7TcaNbRV5rd4LbwYoOegW4T
xmhOLQC5+qx8GBap53tbxZQxbR21y0FJuGWIrj10sSs2niVUTWMjUgJ4eNnQHmJWbRNkmakCDUrG
S8BpOkof+DfIqD4POcw2Bz2cXyE5Ym2mcVtHDNeRzoYzigPnaHp7YaLf1PqBOyWImrHm8hm2oB+F
Tq2KL0wakbZWs5BUqgbZLL3DikwNt9bRR0v767htqCRceIk+859mspqPlhj9jGlkAnXRyYbxnJ3d
2sfBOYd8Rswer605qsRh6NN4ohrR8JdkXAbFeZRUPA3+YDdbO+vE47JgYd82wCQZX5NxhtefyAuU
RKtRLw1bZwM5SeBqSyxRfwCrB0TduE57JBcJII4ATYqlzxpZrX0IYk+Wz2l8L4YkASaphvmKl0O2
SGSr5trLCL4iusEe7R35X72E/N3GoAQa7ebh0pU9X3KQ8dsRRSj47mrukMsutZd8YR4zdW/5mLI+
diV6YR4gK5PPsLBUA5De9sertB9IuygdhKm7sRsrfJgVeTYfPP4M/3zf+s3R6R3AC12nzbwN1OhJ
ZExDgm+mtUX8MC7EDO3ckiZoSCN+Bs4NDsm+7nOLTIR0Uq7GT2dNNLHbXBBTRGoduTxNOyJOZFoA
zo6Oir03Cfja45oFwXSq4G9kV5qFJ90tAsgjQAaysT5IkeYexmmCpOZj2bEn7/2gXdOn0fZAVraD
4H/ntpTRG6ScQ5Ujkao6+xT0fgviK0D6ru9k3DbdxyipVfd1zqJxONDulEgz2B2QcLIwpxegc/Fh
zd+Q4iRtRM5FELQJYLUYXFdinaHnpgdjvyvSDKyTjAILxWG8Mu5Sc4KRyKzDyHzRU4wJLES5/SVy
HHYjfxAwlpIxjSPEvqpiQ+Xs5D6SLYKiQSwV+KuqoPYn8Ms7+4KtybhMAOUojtlsMxyRFpicLaCr
+aBrlzU0RYI07kjnYA+jSK45w6Qg/i5lAAx7ky4cytbEkiaEeT8zBaD/96ZLJVlX07cwgMWwbx3G
vM7SMFv8+uvKMqtJhknit76D6DFMWSmiK+36iHZ59/NsQ8eaiSY7XXAdT0pAE6VRRMq8U0be1llV
9jZh/uFCWewlps0iL9NdQyef+0sS01NZIkXd6KJw2ORkYZk9e4PpwgL228HrhvbkxhZZdwGMfXdX
zwsi5Em64Bj6iWDntkX0JoJOfdX8aDYya1Pg21QqspFPiIh5JmDWYflKk1q+B8urpsclWRbrYEec
P0MrIRMO04VkpsC0NHtHsKL8lErGo6ccACn5CXalWdZcd1kv3bkaBSEYVn6o1VwzZWWkBh5SnidI
skjkHOJQCd5mXYE9vggSwi2AVtjP2ehbAQI8iVopWAih3FswnOg4RLX7gMzS7Y6x5zK27ent+2Bx
fYp6vywIye5hacnN0JMWz9Rn5E2XdSIfC5XVHz0/mrNDGzPDPHSsqDbgDjOgWpWW8nd0FhZ951f0
dfYqnnr/jQT8iPAih7QL+SxPwqoQ7aVJl4SwMhCGj2qoG/r6Jq9epsFHOovGPPi2ERPgkov2PF5Z
PJp1XddhrqQmqFKOCC2k2rZDCFalBUhgB7odDMixbp67OV8MEbRkrW0AggX4V3RX5cA+DFJwB8gp
U072WX9X+bq/G10e8q2YxhVudkV25LbonQBRFs+k2EjVe0/NaMdByGmtuJqobTS0lAav9OBNC9VL
na53vy6l3NcdAwopR7gUhwoqI+FQr2pEW3I4dcw5ZwegHiEmvBx4AwbmYSdC6SK1T5PBCg6M1dEl
++j5UiaQhqBdZ8A13+bMTfYrmfDrNqkKIw96Kb1446lmqG8L8qiqe2/qgeYmVGwGSIyViWM8ZeL9
UFvVBP2e1fCOUvus9yK9HDBrrRRGU534jw6iL6gPFShbPTbxkyey5SkzbhRALU7h3GdMbmAlQlhH
Cm55yBPKjjHo+1/fo59vkRRayYDNiraKtF81VZI2aaK4OiMiCFR5aykTXUA8FNg9y8x+i4NwfPz1
BV83jOgTkueKisTXNpSy87Tj++p2WjPfzlem8swji0/G6kqStAACIj8Y/lliNr0OwQCE/pdGRsIF
zzKY76+VK8ZuQLEhVHcQcdq20vvCmPhoVF79pmz/uWiXgdbnJqh0aLeKVz2coIrSXpYxsRm6eQ7S
fL1eddr95t79fBFlC+/bnOg89fHP//27zgoJGWWrpoWDSTJmX8tMJLdd2czHX/9Cf3cVX+A4PL8z
KHBe/UKlJjvHpciB8ldMF06ap7hQq/Lw66s4Pz8I53+flgpEMIG98dVlpIJSIxmoIrgcWPh7GsiI
Dy0H6SnTa5xgerT79jZKHSPe5otlTQ8ZpZzZUbKjtRXr6okTO1OrjuuIIu2YOHEOycEvl2D768/6
d3dEOwDKYB4icXJf3Xc3aCyPYpr77g/3buMQ9WDV/m+mKX97EcSY5Nkx16Mn+OOP60xEYw4NwhTV
U4Zwrm06jeKn0etvOtM/3Xgga+xrXEgxcAte95fIkJ9AwsYtARMD7vE5QamUQu0OjTcDA/n1rfv5
Ygw3z6O28wjCFq8HUokZaVxJQzCBa0CiFFYfFqN+6kRt/+ZH+qlVx/rl+bTMbA+XKw3vH++f8Dof
hipadR7eEXVPTcxQUmY3aVLH1/gfAzQewBx+/fV++tHOi6YgV5nONCOcc/7g929krDu4g5rhQUrG
5BbrFGG2Hk/zt6v8Lzit/9+Nzh325P88On/47/+q/vu/4pfiezmjOP/NX3JGJt0uudYMUdELoj/8
N4nQcvw/6HMDFWSs7irblaz+f8kZHfWHIkwS0LlimPhtPv4vx7Uj/mBkEoggUHTKNV3yfzI6//GZ
lAzNPXVe2iDVk/3qvR4A1xHCDRwId/D1nWemFMVbN7BhJzjLCAbDG/TysV786DdL648P5Z9XVYAZ
4S8yMaU/8+ND6WtKmJYQhcmDIaLXMn1oUfP9Bvf1txc5L1W8AEy49Ku9FRR8q+NB3+Wx5z2vPrK2
PG6Ryn33c9/+2Wn/fk5/fmn/3X//86v8D3tnshy30WbtW+n49nBgTuSie1EjqziLFClyg9BAYZ4S
SExX/z+QbH9iyS22/l1HdHhjS6RRBSRyeN9znkPjkCI88tLAFCdfRQfQq7Ub3BY6hqMVULS6dYOk
30aSBAWzFM+/vtzr2erPy1HyZ8igeKCl9frOZSl18FmLW8CtzTk487tosPDWafgev77QP9092mZ/
Xcg52Zn6pbS1OQgsMnAAYxGgNFME9v36Iv80+oTj0sCgv2T9tP3xo7YvqETfFiHBjPwQ7v1xWHJl
5trYQW4nMsf1o3jz66uecO7+vIkCHQJvJHWB0yk/T+cEqVpwizl2yXNSMcdV7DebMPac3VzJ7E4r
CZJY5OKRbG1Oo9QdPpFPI8IVSY8U6lIgu0LJ5jigtQw3eUnS6hsP4B/vDVB2Bw8lHcXT1VYrpRuZ
ittKN+3OyTL8CgFp4evCDJKvOCPlTQ1H77eW+G93JgBLytCCZIfK+eSdmfDOufFg345pZx1tNcjN
XIbx77+YgcmhR/pYxF0hT2Q0ylB9TETFrVx4K3YYQKhXOnhj3eMY/NObyaaaSzD1ikBwznr9qsDc
TpWqk4tx7olKVZ43fJApgUlHFRSY65JAZsBVrFToTW9bOt2CvILt7TaOpc8m02y+or4IgYniNBtW
rXBrSjUljwQOWSuKDXlq4YUPVwEHCnjxFNa59N9lwwQ5mFZ0eDOnZYdxJ0YMsJIyqd8Lv6jfq6Wl
surHRn2N+7ajsx4FKMA9xHjLcZWmyMo2audx7BUUTkCU6X1Xmzz8wrUOC++220amtrI1nugW6Bvp
ndu2a4A28caOF5ExYGkekVBuCIEHroOXeFyTjpniSqImsw8aB7zO4KLAmwzpvFNO44w7RHWI8YA5
F7cpgs15n/EHNq1LpTBUUc599i0EJ8CqSnOphNSFWjdtHcCkmhJ+hKiN7sWlfcRRHs3o50jbCE7T
1IXG1ol04w2e168DZcR33Ed5oARVyIM1kz685hWLzn0CwopDNcXdvelkoDEjAiIOpSkQBNStXcLS
8mJiO8KMXKp9WVnYBiOiOajNOPjgI4N+wTZpqOFf2EMCCAnzo5xAWMGuWEWtMl7U2E8ZmlTXO5M+
CabHULtDsBtprj7TNUnwZEscg8QRGw6YviCGpsDxV945idfcREXUXGGwXsANmcjv6d3gp6biGLxn
USGrfOypqQW1PzwFxqAvgoCi86ZxMnUz962Hd1VGH2O5cPVTfGTW3gdQ/aEkSDDdJZnX00Z1R31B
ubzPtjZ6fCTEcz2Ee3NRL28KIQcyFOUAgSk28fXU/kK7E4Eiicnzo/JjYhFhwfEkQXZvIUz/VJBN
QD9n8ipiZAjbo0g5gpfTMnaAm6ei5PHOWfTZ60dKvy5ponAjSzV9NocGaxvyz2TrjJn9KGroThsA
12NKNz4gKAJNvkNCRmVBGsq0nV/SyqAFXZAgPGzIIRnuuiTrLhqncr5yxvanm8wjKNmOsuGqShef
IrWuycX8U8y0W6d4JsRBWzltoFlmVEpzD5yWHELL2KXenKNRcQkYWg+dgsgC9wCG/9xp812DInzx
xlF3WNN6JS2hR2FKVE40BgRcmbH4OgSlqVdNT9yr0Zq8N8BjyIVy/SQIaMOaKbZqR4+fk9Fy39uk
BTwT8JLciUEUGUEB/uSvbUpjH4dmyt+7ovBuM2dOPsmxwEKXuJJ2cyqr7FCNjOaDLOLxaiE1JPuk
dKuDLipqp3zX+lNiDzygOfCKTyZxx098gvYRk0jng62axbEnqDvbBFYln2XuhN5qwsgBe0B25Fph
Up+ewrKb463NvcWiGklCNdH0mpeUwdVz4s6DhVezSF8mHkOKrLvs7y07rT77mRE+BSV9ZyACdvRc
t5b7MDr0zqDKpOV1WkY9uHeZGQP1v4rTtO2yEpKhkY43geEBU0MOn1DhjONLu7Xp9TpG6PkrMRBB
sgurRYsLAceJNlXp1CA5I+G9BzLf30PWYQyOpn4YwfCCn0Jbb67oBtIU7EgII2GDM90D2Jfwtpnq
PCMKqMXjPFs6S/YF2tJ2XQ5gJUwn8VuaGYE3UQ/uSRHIqLFiLG4iK93BJbG+Dkqjyo6ZlsfNpNpI
bljAKGnFtj3cdHWU3+JAm4ik8AzrwmerDpQYvD6Ua2QJ8LwMGeGyz8sMf8DQ57cZ4z5YQeyGd606
17tphwKmYtRFmIgjt3SPfTpkB0qoIrgkaUXXz4AAqjkmoyEJjZ0sDYsZCHU5tS2qh16RXARKRWBs
mI5BRdQD4Bg8dkINzp1HuVGtK7O1rzrlYo+bDIc+m9FTmzga0ovbyzbPUgN/cMmb69U2UBzBv9OJ
4K2gjS8D0BJCzs2y2KFgW9f2MG2CYU7ybW8I+9xyEvG1rDSQ0XxMQaA5sOyXVBDgernbwFjpw57A
pwSzs0EEyyLHivwnnJPThUsWOUbq2e9p3Tg07/vMaB/IRpYeArFpxp2cmskzzfzsxizz/gUNvfXC
/hsW+EiWabSuFX2ngw6jGD5r1eYjWLDAva2RIpRbp6JKZj0ESQtsbWrSfFMjGk/OsBhE3ZZyLnqK
2qkwohuxmkZyQoop33Rj7kU7gan3izem1rQhl4U0MCKkPUh7Is0IWRtCczzDfJoZmFaUuMrbMRJn
XZCn1nZyGkiXJmIC8G01fpQ1OW3NYwo1Y9zYODAeQ5OA01UvUt2R0sbw2WAEZaEs3WVkuT4cqnVT
1D5ZTk5M570aafw7Zel/HKlO0+22B1Gv3aztm7VEQ0+Lze9wZXhTU0BYdRca+di1KO8dH4/K1kzJ
dNm6WvsL8GGkj4m2K/zsjOAiugHMzCoO1YLGUyxE+DVlHpJhESJQZDeD6UXIpCTAnvxscrDIYxjA
gA9L9kJPh3ktdUWbOOFYAW4+iYBzDgmjfisygho2HFAzXCVFjrUnNWKWeV+FbXNp2qBvdjTngn4f
ggZluiI7Mj1LwhIOiQmQjFgUlgKJQT1Lx0PRVs6jYGd28OO26Ded4asPJluFAbsWFvC1l4kg3vRR
0mLoNkIl7wtEVKj6ZwsvxKoolHc70yt8tpuBIl9I6439ydxRcLOykLaQcAqISN6QIeFqmpZvNjsc
GWhuT8h7fJJE10Hr4KR2HVxrBDD3Bbcz7F2TqJYOgwOrEazjRhOZhozNLemLOwOmA5FGxHwpJ7S+
jtrR+oxOaM6ZxLKDvT2FMBESvFOAcQPkDrBFsaCeDRbda99wdHCmpkEYUCMDwS+1kr7oUZECEL8P
UV7QjfdmWewVukuia1hECH3tFMLTgBfD3dQm6T3rViVB8hmIV1UlG4Dpdr0dLNmaBGxGjYvxo3Fo
6tr0tRYqs2WK7HpKswtYO+Wxx6jcHwinU4hOJQaX9RDZDpmzaVS/tNzojI8QK49gn9Kr1gTT4vpD
H5dba4S+1oXGsgRJhZ2KXrMHxsZO0xY/2UzMcL7G3+dfpxQBK9g1c/4+m2VK3X+cDeZlEg+IqDXY
Z49BbNyPnuWr88Lv+w7hjsz6zUwH8wNhziL/Xgv+v8rTvxYbw39feIJsWqmX9sey0/ILfzo2XDIu
ljOjcKg7CfoMfzk2XOcPigaciNh2Le2AgMPXnzWnxZRBuMVi2bA5+nEqp/jwt2HDhvNHKQo7hwkg
0EEM/juGjddns0VvTBYc/SeO/Hw+Sl2vz2aqIb8sofuxqiONW9U0gBx1VjC/03NivnNQjuzCQXvW
1rWa/rNJvguZ1HVxZ5et121TZc6Hqiyf8pwNDygxtSjnIP5terOMYYvPPjMib311E7aqIMLXi8Ul
CTZhtZ4DvxtXXhvpe44k4QPpbwmkPqfLn2tVFhf46isN8Yw9jy6gRkdYyS6puct5k9ZhvWy25g9T
LNw7DYcMhlnLUbKI3zeRWT1y9qqAoue1p6HmWD6N4HQEUouYkU1x+Jhg2/880lF+S+RsLzfs32Wo
5YaCiaBUAKXGQnN62t2JZWFNeYHBPuF1vsf1qI6eyyIHS4ZM8mpqrS8dqbVbf3bnln30QD+3YXZ/
J60ie5wySdAUmcxnc4jWnxe8oP/lzskd7WRii6rS7Y8I5SAlZwOuwB8G7psltG+fnToMdUh6C9Rk
7KXm9UPTiL58lDcTMaMwA5nupBfuS3uCrGIkwZZctbfq8Nbr0srPFzwpxDuhGcdigKNS+AGSPfO6
gMFi4TV0tHs7udlOCTaH7hgcAZ/ujLi8QJhFIId9VODn7JBkBvZqYzb8VvXl++fyqSJieqfbGXzz
MPxwI2ykRAMDHl0Uzm3AHgUhLNkYXv76dr+u7P15FdywlL647d5pxbI22qYVAi86KojuQnHm3xJF
2L/xUL/VcE9GJPJUtvMuHToTd9Hrp+o42Zy4qeSUkAYG2XSVC5u7tsLo3M6H8CHWsWXD/mimR9NX
5oPyfLB32jfTj8qZm6+x6YXbhCs4hKRXEo8yZ58Nq1r2YkH/cBidIVIoPfrxViPm3phujNfPlJBl
Q+dSy0jfWIBGYCQRMnbX5235ASeHf5zYabeLeGgbJTbCXSxPA9wau0VsUVo5ETOEjUFgGwmaKh1w
Mt/u/v+tV/9iRP0wEDcfu4//8UK4azddfSxe/vNfdx/Zehpb3XYfP8cvP65b337xz3aJb/+BgU/S
d2WNWkrDrBzf+bSG7/xBmR13BTMEqxvT3N9L17dOirc0U+hzYcD4YeXir5YOB9JYxOq4pqg2/sbC
ZZ+U+73A991FZ48gwQGHazuvR3WRGBMJl5a1qZtQrCeEgu74ET9rd1aSU4QLC4z9EeRf8pgPhQfP
07+zvWhju4W5SdMRPujgfmArne7CWXyKSJPfY6q9sQaT5h+ko0BUdzZ5pnsSmG8rNOZdmk7fX83f
GoK/bMPh4Plc1ZNKorj7r+v+RXVavZC3Vbf/sdPll48dipL/Dahkk8Hz3++g7l4mBmKev95EoaX9
axfl+X9Qpw2gEVOiQtQQMJN+H4sAkem72f8OCmN/9dcuyvmDocmOBl+VZy04ZYbQ37sok99D6cF+
gbl38T79zmBc1sUfZlh8Wwx1zFvgUjgdi29tjh+Wi3LCkR5Km8zb3KVdUgGviELUcN1EwPoPd+Yf
luiTNeP7pWBBCN5KvtECXvlxiea4WxSujQY7CKclD1XWq5ruyPe58X9qCOMqy56VThp3DfXN0kX9
8SpN1Uw9MkNcIIFTgFdo3S1pA8H+d78LQqtll4RTk9PNqRNQm3yHMAfvzH2az5DdW+sWMe7u11c5
aT9giEb/wvIUmCR4oSI5Xf9cXLfDnJfxGpnwl0ZfNHhkRhDtGip8aruU+sWxhvVZTfmFp0MsvmT/
RtWmMhfiYo+y+8auzUsxx3e//mQnux8+GH1eiR6Abi/WTp+x++Nd7mJkQPTEyLovrHDddMVdFaFv
lkE8IAaHURm21IN/fc1vA+T1WGVjx6bGoiHLJb2TAdRj5+/CNIzWEgL2YQQxcehMu11P4wKaCwgW
GHwyK4MsHQ7oTEjqsPyrMvaRgTtlfIh9TvMRnZLtrz/Xt73lyeei67WsNkCCeF9Phpwa7El2LfrY
vAR0j59l2iEHBrZFyafyV0Ac8fNE1kSUQj7eER6KxDqR1WOQEtvLGYrU25RgzFkQXxOS2/1iJBHw
VcSVIF50XUXPeibwIHDt+V1vIyPcGCE1jdRICABsMaKscQaiPP/11/r5dZXs6zje8ZD/wXpG+nwH
94UIkknM49pxkhwhp/uWRf31WriMcK6Cogx1gwW9wzrpRc+ZM/mQ80Cpeyaip8onAC8q/E1dOc3a
psPyxiT083wn6bDbAa8v/+DnfT1wyXVtagF5Y01NTKyHpjegR8BunKah/v+4gYFjLsdUlnv2zK8v
pXIQQnVjxWvhzxyETAtoW2q/Jcn71q0/GX04nqHccx7nUbknd9CCLhKnJndwdmV5lQwmrIugU9ss
Cdx9VwtzZ1qk5WhNaybPA3Edppa9m9F+r4bLPtzGvRgONWkSMSo19ODFTUwPCyG14Z01dvocOJK0
jAgAjEu+99YO7PbcK0dzS8m0R5lMzdeGXHUIIMW8Mf+xap4sTrisl2UJZQsDxD154c0+q0YdE5XR
5ciKEwS4a3uGCi1kblNBRlltuPoyy9rftF0uo3IhUfhs+nCKUeF7/ehQuftt1Ih4HU8OPOBmoFCn
02rz6zfsHybRhVKGmpIzFMbb5e9/WHuHUeSqpPC67gNSg9KFLjCPuLrLXvqErUwx9Qu/eeOi/3RP
l3RStsGo49gJv74oDiSzZ3mMQU661DzB5F5Qjs7u8t5uzmAxJY/amfJdIMrke5XtN1ZmybrMFgMC
Bq/DqYoMfziujInguUlP8HdLY6Qh3ug3ZuN/eMGpLiHWWRYJNlEnL3jQufmiAWYyRrKEJNwezwSC
uU1N6+iN4XmiAWHWYvPFEOFrkTXho7N6fS9tSjiB1dXuKlPWcw2SKdbjhpZquh/wfMJca+8i0bU7
A/TUzaTKewrjABZ9suTKJMj3NWfmw2jnEtdJmf7m7f7+4RbqgiMp7ZxWc2ToNgiU+XAzLa1b2vHF
ZdjSLPv1GLZPl4nTyyzj7YdBjNQ78OfOdHG3yWlrIVIlrqX21gYOo0+ZGcaH1iPQz6z66b7JqbFV
mjzlRMea2EDSRzsVUs0iWCbBsHugsK13EECfuPnBVgRDdEuuPFHtIiVEbciSXZEWxdbS8uWN77E8
qx+nUfbU7IPtZa7m1ce19Pp7MDFDSmtmWiTAtAOZNF+AO8gHXlxqR4nQnzpkbux37Iw0gGohKg20
CkxwaeyzaqBQT3VnLMZGXl40GBYuQ9DkYundOdZdXrbkSUwY25q1lp07rrNkWPrNbo8PJ+qxJXC+
azHa6KjHojLTofj1F/y23Jx8QWSwiDtYKZizT0kcDaWgQdDJXzWaogluxuGJr5VvxySWR3Yd1YZz
TE/R31RbDjjDu4WFn8jS34ZQxIqWOINff6J/uOMIWYEcuEzy7J5O1sfWbmg/uxNZVUE1PlAX/Go0
nrGamhk2nJtPb1zOWiRBJzcAZYEDegBlvs+q/PoJF13mkkovMUAO43qEYZ35cE31SFSjpky7z9hQ
QoQP/TXEvoVGDx/NkeMbr+VplZVJg1eCSZ/9K7PvTxp6eOFqOVEEK8yCVCrNLLrvtI9akqF/oeNy
3iAC8C6pT1XnxtwRdS8bRRelCrb12JK5UafWx9oumD5q+LpENeArNFx532c9oEHPfXFs+Qa74XRS
XXAKQAiA7WBDQqZ48pJbXuXUVHUNunmTvzSlP+c0uVZZWWVvPKV/vBJVZQ62+DRwbLx+SAuWVfXN
QOXcKL8W2Lr3tVcOayBhxhtXOl19+U4U/kyBeJRe+U8VYzzNuNWVjDClQY1+PozQmnZVMQxQcDG8
/uZYx5iBVI3ht0AcvicW/TBLWnOMEG9YqPvtvHi7e/oJpBtU9TbIkSr8+mI/fzO4PsLyXM71FoSs
kxdryZUPMnqz6xCji4PBtlJbCzvsysw9dZsF+XxuxVn6xkrw7WT96v1iCqUwwXkYoRz73pNBMrqz
2RE7gtMTXHNg6nvwupdVj1tcyfM0GY6ZcPdpPFywr3vjpfpp1PA6YYFCzAwMlF7QyQksnzyNMxzV
hBNjwnPCOlynLZY3kFpvPcmfbi6XwmgFBJZLUjo5ER6mYd01wmYXk0elvekVQZnxWGMPq1tjk6Ue
ruGatvqvn+g3neHreyuoSVIHX8wFNIpO5q4eZoWH/ZNNMIeyfaPzdJNaZXREMxXtq0WjUKLkSJ36
ukYucdGosLu2Ii0PKsrev/FZfppHbT6L7fPtqRehH14exg9jGWFyM1Pg5jl3o7GxRQtwTxLStPL1
UK8R69QLtNO8rv0dwiqsaOVI016/0YH4eT1D0yqZjnCq0PLhibz+GObgumab4wg22F3fMJXUl75d
V/Rd/HnjyOhLhmV9HyPf2WA6s679EGx1N6DwoHLgfR4LZ//txvxWSfQyIQmirb52p6XN1+XQ+qW8
69TLS0c99PQnl+v9XTkl+OzP6y+18Ff/sf1WF7/VL2p699LqvPurJL385P/0L/+srt9PNdX1z/Ts
u+X/FlGb/bG4zsbohzHyU1X+0H3MX4fFffuF79V4K4C3LFh0kegjpYX08lcBFHvCMgVLOjvS5KVd
jiJ/FkBd8ccChmFytlxqKgjV/65/OoTFsYizj6FACqxIur9T/nz9NotvNQdOXxwtWW4Y1ydvM3qq
Zu4gE4J+x8uOae+jL5HA5Z3tnM122q5RIMVvjVw8CozNf7/OLPqUJpmeeY3QyVhsZV+PXSr5mXKt
zoTswoLwvqaWXx4KjgliI8NUIiYGhOBfVCHOqKuUGA9xjQjJAn2OxqU5TzEbkX0Q2rnaOb0KHMpA
whrJ256T+eCGg9rW3NsvVmQjLE+zCCFopWJZwR8Rk/mEgNl0zmqpmvpotth5Np4DSXMrGkIlsiwL
nfM6K9oEvKZdP0aRnr4YPZJLjORg7yLwrQuLrO0/9Fka97vBTWYbTG08qJt0Mus7P00zVJRDPftH
FNxYU702D51DPkv3g2foOdobqF8mPto4gELE3yKcbcuJboRnkrA9havVIzb1LARsC1tsQIuVTcm0
sWaViPO4730Ixh0H6AzKvHKHQxcWY/GulQmiZSzlcl+gPrkFi2Nd21EUMA2Bh34qCvPawF/fbmgY
D5c10tldrPzex7k1iA8F8RNY5KvWpes/iKrY5Tmy7LvWcSZn2w0O8ETIESYmDci86d6KrexpsEr/
EfwYYn9bgaL16qJ+CupAXePMHj7p1iV6xvOygOTOBD8sJvFE1mtLTDYqzqothq3beHzp3IkXERap
98G6MwqM9WaGJHlFkp3caKNY2q2NmQkc+xGUg9B27vowE2TPYMOvWe2RuUW1i9ZNE0qC8y1jWkZt
NPX9XVsEXDP0i+bJxJ+99psJGLIDqQVw8SjmY5p01VXWtoZ7DJAo3wu3IgUvjeD1bKc2TD+b4HSR
MiaNl2wzI7f9/Qg9AgX3PLuEpE1FmVHDpO/JMjwHWHyvVWr0w5fAUaPlHIESpGikAHeY9XEy0bTu
OrfVxVo3SdreFGZVP5l9yr9mhsuz793GbXddkhM8gHguqaprLo2sb6fCkKxWQ8hQ3WSt5WTEF7A0
7sOpGOtyARPE6b7rHMaX5RVme4tM3sCzWk0VbdrNwE5iuDERbqXvC5SDVM4Z9oxCH7KCiRzbbDVB
FX/+YTBbSX82grdEOW1K/s/hPAqBBjwL/JZghzoK5pmsdHJaZnKUy4jssSwU/rMbGdG0mShmtrta
+LHxqIgY8Pdz3DOawfTVTwTG+A4SRmziqOQ137p0AFato7oObsu6RFSiezrtT5M3gptBX46yXDgV
LO9AdONWT5Es12Xv8vuGVp25rwTu+fd9rnhVzHok5MHVVZ4+EKSsshvCderins4cnGpVJMwbXUs7
ZQvIIiEO3E/b+wTlenJoJjqGIHTw534GZprCTh41ArJSNOULwU7JVxw98l1nV7X3FJfIpKl0W6Q7
WdYxyyy1M6I5eIDImcnd4LXufdQk4qpCa3aJAvosRhAGNhpNr22TFqNSHPUT+0RLQFEXhxSL6LMW
k9pbPoESkffembL+zIt4VCCVVgS00XjpNfEMUZXfIMXmBFcECTsQUAEL4jx86OdAUwO1jUTc+nZ5
XzrFV5AwQ8fJd/T2Zt5ZBz33pQQJoLn7iXOFR5zTVoNK/K60lnQdWvtf7CK0CNU0/du8Ks6yMSHJ
K/IeIS7CdCljd6Nn66EOqpeC53wpmq7ZxK51Zoxs06YlPEWU+lPZFdcLhxPZ9RBvTMJWjFQiLmrF
tAGpk93IqQGfETRHRZ5cY4zvUYbu686Eyh9j5g+IU7vs27BjOPR7TcwnXCZrK1srYdNVETNXMrEG
gSDYREfJlUzjh6BwQKDNM/tUu9sKYDOrLE3qD1ZkOaQrPZTudL6UQ9amFR01mRa+GTfHjnwe5Wfu
ARb1LlfhxYzNfeW6rAWOns8jNLe7wpuh5AKy2ZkNSZPNQpXvciYxnb5jBUP7uKD0I5dk0ZppNJ2D
HVOV9ziL6d7JUct0RWmexS0di9Ce1QFr+yHqyFNJqvkiDPvnmsyntSrJUGoaElzYjkM+yiDuSKlo
T2pnrxNCh4hKcpBZIU/8Qpf1YFj5WZlQSK3bApl7pkgeD2OeUjwgQ0XUtcPSfGGn0b0j0x0r/7xS
EjfKPKpuogZRNEuGJ8idNQcJvTN7J7hFxkhCi9M10Iv8Y5SV8kqH3q1Z94BRCgZTKPVj34tbM42N
lW6TC3BIZ31QsiPOoisk3EzcoywAaaf7CO/LFlvKdAAzfeMZKLOt1t4iFnCiozQyMDoeMDdywym9
GrX8lPZoeVbEysAbd3u4ZmTxpS2BgPNwCzrDWlnMPVtvyG8tNRsgqDoTKWrXArwbg6n8OHQzU5NR
C0Dc9djn2wTANyG4TU/2tZ8P+94qvbMBVMX7yQyHgo8aBdxqtsx4OfzogyQ+jldjbgnNsXRC1Lut
M/RLY32PIcf6KJsiepZGXSPnxcmWUf6rL5g5pmvVIuGvci/4IEAuHN0F2BGjo7N2RTzN9CnTrNvC
6SfGRkXo47zsLPKzsFgpzjDpVjd2cN/WGtRbnA5AhMPZNWD5yWobsl5cxhHUfIb6HG3MsW+fxriz
zhROjefat5ttVeXJbcbukWWCoMGdP07+tbbkR9ODHQTBgoBz8EY4BSwrqvxPXiY760J2/Noq0FFE
nhSbBTBbQc9ZxscLMlCiwWZgxNeNFY1fgSPZG4nNgexKcukx+BHsndkhqaANOI1ooy2vBf4TNnay
dUPH76GIhXG8ss18AoDPlu7RTPPuqkBBTcq7HYNAQaBo3kbEDwwbAwlivbKH0NhEaWtcFXgk2HLV
Sux1X4Iu6VUM+91q94s4/JPkNHY2m4N5DDLgAFJEzla1Xbeh3grc3R/Jd7XHFGt/nuTkRZh+ww5D
ercouFrigvRMdFVrZM0lTnpOtrSEmlWVtTVxfVlz1zQTIVn86biGI4SBLBntTW21Gat+FPWfOZJP
ezDwFuIoywE0Pec5EFp3JEOvzHV8FlWp+6HVfr/NCt3Zu6g38D0VTWI+iEHuG+kBjy6a7ix0VXEw
C3NcMiyZc6o29NZQ4NxLK23EMbKL6i4YxWOSK3PTtj1BGGbfnmW6pvPlkj0OaWTfMi/uvcjObFTY
hkVYVmhvWWIhiIVAG+dmHPbSspxbiq7JmcsEetbR6DokTpXvQjbuTIcJWVgsh+eiMdS+1I5ks5P3
B6TWBG0gOr3t2WvfQqEiJS1q/PPO876O5pgf6nyZhJsAYv8qx8mxTQtRSVKSIusyzbR59Fs9X8V2
kuPLkOgSyaIris/ECbQFQak93EvZl1fzKHe64vwqoMASKD/rllfb6TLxrjMUO6zIT8O9RX0QcmVq
fJryNv5gqlZxYJF1fhAwHsIz0ZNsNdYwiqVR5OtZ+QTIiQKsZD3EL6ypuAWDrhv2YhjVcYo5VCzF
8bUzDC6hct5Arl2J34BFyNvHZj2x740VyQxWn+97g4wmbHWJ2nQOtDK6cOMRnBZuK6Tl7zsHVM4a
s8l0lhI7eU7OVLcr7MF5IpSC9dKtQp+s+M6X+ryng3CdtXJ4qE3LdXc1eYYKO4lR9yvkUd0dsLrg
0lGC8rrO+3ecKPHJzYYYEMdC64pxeODtyzWT9QQgD7SR2Y73Ay3Xnhc6iBcwIUM6LSb7OaJyhkTe
j3A/ThJ+oavqYaeNnFQoAorlvsYTpFf+iLWrb/BvNU4/faoH4rh3Mlsqd2rJE/AHIwD2GME/OfM7
j77OmEaVOG9n7zZHZuitxkxWaq96JY6x5RT3RKa76zgv2iPC/fFYFsDm2yogp02kn6kZWQ0xp1Z/
4VXSMNZcqrk1xmk4pl4ZruCH5Vs76UoiSLIIqjKe7d1MxwBuWM+kXhkN5DY7mVB66bCPiFVmuxNd
U5vCRzDUhDlMKcf0lWfH0MXdpkj2thb2JmRkniFu+Nj21fQOpFue7cjjar0NWzFsIF2dX8KaMw4d
MzX1aWIedJ88hH6cnDOrW+dBMXtXfQJ4UTFr7mXQ2LteewD/mMWvvaEE9BQkBnuAKHnvDQ3otQYH
WjXZ8WXPEXvTpo77OdBz/ej5Znsxqry/NUIzw6AZvCe2rTmYk5NdeF5RvlcjRuYZYPG2M6N2b7hl
dRbaNukPzEE1XkDd5ADtfKRFgT1cZp3NQj1Js9pWScJGf2Y0awGG1W3Gd3M/+nuvNNlowLqL1Qab
TKvPPQ6U25i2zsahHl4vSWXefrSBX5pl73QXZowxa6l2HIPSpyTHK2OcNcVQ7RxFqQtJAI67eErY
IdayrhKMEZX34LeBuw5Lzt1pxFurvc5mEZ/b5VRpoUzP+cJZZ0U34ehTOEPzfolPVjxE4TR/TSWu
JIpo5nxdmOqaA2SLZ4hPS3xv767NPkdckDV468fO0PIclUy3gE8q8zygs8iCE7g8rTpZq0TN7zqV
0ngr2dnv88EgplRUvVwZhAzyo13NBBZ5EgIsdd74qHOcyWslRnr/TdqtgbgmX5qKFM1Cu/VuihNX
4dwz4m5HJLrTryvPXgYkx8zzQWBmWdUcLS+MrhSHCULpqvEJlq4BIV3jFnA/kR7n3U3DhGO/beE/
mZo2WJ9od9qaU2rbq4gDRrKKVdBH27QyCYS1nejRibLmyYNxCj3Udd5Zjm62xDmFB7QfybGsad2u
FPXBe5S5ZEn65egCwiPc6qvHVHRPbfMFXCarbh+xCY7tticyyVbSW7WUEB4noCdEvqU10a9mJzZO
t+ScDF3O+RM+G+dTMtHP49nODtht+p2hYoxERHhF26YxCd5LqHgj7O+qHVeOafcRUWd3IWAtpckM
93T7yOJWHAgtd670PHZnymhA+JqMGRvmZ5nfyTTKLnMnT+4Lf8qu3GkENFZ3M3c/OBc8lmOYqmzX
ONNobUM/A9VMiCwbBWVm6Ze8zdtdTzSV83mCyvYxLww4wdEkPiG3HY+1V9f7tCyrg6lk4m2FVAQ6
tRl8TtbiaLilMSvwtv8/8s4suW4kWdNbuQtolGEeXvoBM85EUhw0vMAkUcQ8z1hEb6o31h+ovHWV
6luZVm9t1qaqNIo6BwgEItw93H///xSmoWiaJe1xNxZ5Dlt5rD+OMy/dabBjF1iK4WI92qA4BBJM
nYsN6ll/L0cLWZUiKwK5SzuK/jCCPuQyZyLar2X9SyklSAaRs6lSV97bIckRNxrL0JCLXaKpaTC+
La25dJcCCJzhmBvQiCgd0vprWW/dV1Go9md6QlGlJp1r9Wwj4lJmD+nj66LWW+LM1F/Vc1FsC0Vj
M/2Y6i3BDz5U3MOeiPON4GxgoSI720B8KGT0paKb5CJi0t+tSiV9Jjsl0mOKutXZgG7/Y1cZT/hv
Ec+xDM3rMhnAo9ra6jRW1jZ8LaBcgc2h5jgev+e3tHLm5wqyvu/4hTmNFkEwHijLz6gHVHr/nBUT
lOsy4hXwCpNyQfSog1xwzNr5JJh756WSuDxlI/pAWaX1xI+WlH6cWrOEpFGqJKePteTr2DYkFjQh
hlbKjmcokj+uS6uUERiZ+uOsy5Xmp7tEdk0YDTIDxZauiScZwwBkb1TKlJKXyX87jDppihQcKwVH
KfuyqiUOpp/Qh4MnqyYXZVapTC9yr0ntKR4sJFtppe+/822Cfm0m1JCKsv08pgL630NLAw7NEUVb
eJzduEgLLSb9j0knzmjfQodgx9tQeupQqc+mhBo6nulopUkUhcVrzfR005oPl/vP3+fveSftyJ3I
WaVEppmckqRONtvKdbmMslgTYbEsgF+g6KzH1STCGEreYQ/LQV7pSiY12DZ3VZIzGbKU7+IGm6C+
V+cSfUkIAtttIe2kGO1B9Fg1hWA3a5UM9zr6k7mzWWv7uabbLXVbUBers5goSzp078nVmZy12Dwr
tBfJUO2q0OD00sbr78fWHMMxnfBCQl5uDHBdaOq/DuDTum9VDYbdq2IyrH+kcshfMUmQNpAKojCd
lZcUrJ/m1p0BjadVKUseiosgwvqoTfn6sMZd+1nQFC4AjTDT9zO3o6D7XJ0FmmgHfxlE3oHeJjyc
rlDyJyJdKHIPWkKH0abtHSmvBfTFHk6AWVZnHBSuP/KeyLy2bd3cCYCJgCOOhVSdux6ps88ldRnM
cxvvzbMoT+WKYImS5AH92WpxFdSeRZlyXC+u1bbST+psZj4VNwnTU11gTJw+EvgP40utr3H/LA3i
3vpLYzSHQ0tieD6pNnYU41uuBjU2A+2XRitv1vujmqY16RFpQKFz6gqVdVz6UN/yfsCizIxhPaMt
BvVnjgp3HkCQFKvOIrT1REtIwyOuJeBWVE+n5ajZ9UmQTVqDz1Cri6DTsUtDtPqSrSat65OZh5Um
+bCK7dWTGs+Lbv8PkSZ20m0qvZBjrBmITm3xjrPLh/ZOXdCFi8xm0D7/Ulm5/1kj+NdUQQbAC/Qh
qCOz0eUDT67+uXKQ041piZnCqpWV7q5eFdTzxmqmyZd+iD7z6bmsxr+p7P7WsMBN+S5QSR0EMuVd
Uf+tXEEw3UwjwZOtG0L7mewd2NqY1fCj53gHl/uundRt6KC2noUaUdaphlZiI9VCv3HRPdDFkB/E
2aLmAbOByXwVK5++ae1Lt5jj4mrpwtEY5Wyc/TbS+czBZTSfVR0yPAMAJaKwnXSCbVLqIfXN+79D
uh7D/6UaczwejVLvIE3xIFX7bU53QW4l3MdmcwbOWNsNZKcQd7iDoq33/aIuV8VYaidvku7p33yb
ILOolINUJMkF/PW3si7cm9Kc1ahSQqdJYFmUekTWOP2Rai0HCIsK1N9W6Y/i/58flqAV/RraWWDP
gkHuzwsIYvFhmivSSH1VxrddndHg1gTrRDM//WpdbJmXquiMO0Gb21NtolhN/n5IHHEyB3jqx2aB
YT1V5OlvFtlx3z+PC4SsyVqjIEjB7XcsXd31ctHh0O0ylmGMqKr1HpHtQ9dczIkN/nrejzf6+82A
lZLfPHBk700Zv5awrS3Wm2aA0G62Kg5XadnC2mutifpv4RKoXoLJhWQSjDyYY2QaKWP+ep9t3vOc
PUXLtTiQbRfJFZVe36QzespVg2/468f6fSFzO9A5NBRRIaUO8DuGrd7QzcAeNXb77niyFb4Lf9tI
AgVmXGD0y2E7klA4BjLLOzGW+9cDoDflt5ml1nlwBIJgoqRKj8dvpiJb5GwtDlZx4vtu+pgiRCh4
uapCUNJQhbkj5lBnD7mDlmpBOhSfaQNvBHI83URCz6Ap14U/l4zJSFHxNiQpdOsx1LutN8rokNuK
mSMnH4+K2tA1BczALkbsh9MlS8YZY5f3cKXtyeBAnG7Iu2OiS3sTG1kM26QVUlebRmz/z7IM1B04
WgoJRwyqKpSYkJOmxaImukWTXViHL7DMqdm5JpCVb1QiEBUXSh2Z7b4cxfG+XFZeojWsUvPM2QKH
SuWG6mCXrzjdcRa5MNQxzPwwIVrgr/At4XqXmP82s9AUXtHE8PrQXfCQWBu/7TT4F+1+ObiWVSye
FCyidnhigDO497li8GgrZcGowMFO5VRJvibt2sZ+lkvmibZEEsHqaEwXxAOsN3DhOHDmOCMGgJe8
O00jksEfa8DaRCZpmr7s/bg/GMI24kxllSFoZUxVSib/Xl6QYsShlwYAxctoCvS6pAjhTj+0UiWK
bqx0Eh5X9MrHaGtm3P0waRbJiRZxWHS1zazyG8XkOkpGJsmT967ebNUipHK2Hs0Mt1BMJoo8TRYI
a85cxlRz9jAeEmGMxgrSBPJQfUY97z0eQW/ByiCKUIXVh7ueVOpQr6tI2/ciVufVWCrdHrOO9PWE
+G0Ha/hxhSlTuclEgQaxkWHpDHtNsswKqe29T4LBQxuUwRGjRxizvOzE+LmzVHM63EMv3X4e9nyk
eNOuMZnmxfIz1P0+ykrPqslF6hwIqna3eBzrykMIFpGJWDC/xsV6HWDvwq3U+XbQJ3GALId8E04/
o7R1yeeGFwtCSujmylXJbL5JgHketqSQaO6B8E5z46reyxPHpvrv3N5v2AdZAgJ5dJIB66SPF5zY
n40T/FVFi7QDDbRDRkyfUFN84BmxU6YKEbkjdektNw+w6F8bid+NLwBwGkqOXjNazAES/WYi5IXz
YWwu1LtLC/ueCKSW3YbT7f1f3+cwrr8aeZAFJLToBqdlUwJneTz/Lzgl8qrqPOZ056qKYCBAL1U/
6JPouzDNLa2y5drg4Fruomie411qPkHTFb/99RD+rylG6OoAt1LCQVhc/r0FZLc2WagrncLNYq73
zUYYT6rJeJBkCVCEom2vVQJz5t9M8BE1/PnBNdAxNNYAmKB57PcHpwaX0htHBghN7fysSJxvsFpH
ubus+89wpszS39j93503euhYexV8GqidA4T356le2LtrhdyjjTKCdbduMRRjyar8sLYeU/LXc/r7
8pHpA+eoAU2mCrgRBNGf71UDWrHG9WjlsjiKoMANLc9DM7Z7/e2vb/TfvTyNmaRTF/wJSLc/3yid
klrtYVmyIXQrvsHzANGLStfQbltzg+B5b66vPwEdf31fdv5vLxCMnwocSqOHn9hU/b0xBKdX60MM
wJbUU3knisNw2lSxb+xiK+vWk9VGf82MYn3TskZ61YRxLh05N4evQ6pkoyeYW/cqNzki2GBVtHNB
BZEGiNgqH4xqVp7b2qguqJap8PgAtXiBgyX/WmWyOLpNbJroHJDdw9XOG4nMLGsXV07mGQyYeUB2
Mms9aSy+xpUXa/uqaPPQOUIudEj7FPR0lp3efKNRT0CmS5LXCGxGbd6vkoG7guYvyT41llmhx5LS
oADuX0dVUQmM9/P1RGBwcE7FnPjFGWXraCQnNv2w5BEzNMTm3p6WZlcNymn1LIQAbrDaqYpEit1P
Ahzo6nv+wOrhFuSccSSXBIVzxbXirG/eq/PGFZIScaEbVDnxh8IAx4wExjKK1WnS4xzFMHNsQQ/B
QsWZVx4qrgkfiIzjtPZ7VKp2YCWmClhlb/EbJfXFazf3lelnu4ohq5cc2QfwAY/reyIoTfodfHay
vyKVfmTYMku8o3ty5EGA6ZBz3hgkpJJroBUwaDlKDa4H3rW3slRgrNeLOcHxb6Y4OAMYY/FCfzgZ
a3iWRoRj2kkNm7beyHAKGuQgaV0b/lZNVohmkvJpaLPlBbEshJ5NQdfak9Ao2rnuExUetTQ3M6+2
zCGAZBHLNILGCylXm7qTNUjUUjFQR0gj12Xuz0OxA05rF+380ydoZAdpMqVEWVx+JoWQ1aiHz226
HK/KMokJWhoY9/Dn56kEmclZzEC+X7KxN9WLQcry0wq03IUZdm3DcYP70oU8T/gsUJ95UoHZkD1S
xXj/AiymONcSQmBkQIWOrDlhboDEveYvIH9Hv7TWuHLEfZria05TVen3FfpfHiiQqrpmy7DNTrmi
fONqAHwEB9ghi/kn/GXvN4Zc12PSBnplkrEuN1wn6e8WxY6ePVJRgTtebo6E4e60et9Y52Zb1+B9
5/9bCNKnpuJ/v4NCf8WE/s9/CTL9fxA6ykGTAxCm81/30P/v/0X7/H88/qiLr8X0K+z0n9/9A0kq
w0gExJumefjjsY0EDj9b6YG4/4OWCQDgwPhpuTogyX8gSWXtHzARcagUDwr+o8vun0hS/okueot4
nIYGKG8ww/8Job3/6U5B3/7r7rb3Rsv/crug8ugi4Nwl/uaQtH1RjQx45JUS8rk7DTfhTgiBodBy
ZptXiPf4q3ozb7pnoOTuD44RbifpsVds6S5+yG6zD3Lwun3cwthbfarAd0uQnWSnd4dTfiFxHx38
YxB2bXYbqcF0zr3EXX3dkfzYKVzoWz39NEeFN4eqM/EzvHMBtbAP8Un2umA908LrdGF3HjzVEbz5
rLhpJIRUQ1wpzMI+2rzRFwP11AVFkLubJ/hNqJ/ax+SkuJJb3IYAXtPpCl9F1PpgAvzqliDsZks+
PAGh6gpX9P5QFTEvxdUIu5t8Mu70oLtt19TVI9WlsnPLIkoHfhUOQekjhhdOJ/PUPMT3wq18RELt
1lyrEPhR2HvoMPCcVLg94aoFSB1E8FIbhl1d0zvSy/Fi6xSbn+P7SaXm+q06jZHqFR6Se57iD/aP
yBvc2H/KbMuBINXNPNmL33SHefXbUH8fhupJIVdwuwDZn1C1m2jwPfE+vqynLGgCUCPOwJNNQe2m
/uJ30e4pQX9GZCqg2PsZY+hWvuLoLgXgi+EtvhEUESe1+zqc+dbyoXpI/T2wHo7aeWT6tN+59CIG
uBh6BYPZ0Zw64ODpZE5s56f0lJ9MX3kDO3dfvMrfrS9j2DCOwe3t6cmBgs1FWdiZPe00XBZfv2si
1adG5hVBGyLo6KbhdDEe4rvtAmjPpeHXVZza7ly41j6Il+p1f+no+JrpM3NIsXXoYd5Et/e0m3Kz
rkNUPLbPtddF65voj44WGW7FRbL79DwHcpgHWpR7oyd5hZ9f1avmlgFY3hTZMtWG4/TeiHruZjlZ
ALDM34v7+pS5mpsHmSt+VMP2JJ+Xj0JUueS0Gazpjd8zfgagGKofqrMSTSFguE1yzJv6QbpnJQaw
9vil17FPRH73Op3LZ+k++8b+4ZP5A4VEgIK2flIDwc/uisf8ml/kU3nRr83Z/JBfDXZAf8mj9FSf
1PPwN9zTynsE/d9t9SMO/uVIgceWG73ppOvmLN5M2cTHB7uxg4qibdgtY+jdt7cxyHwQkx5okGh3
VU/0Nmd0hSclArnjVV/T+8UpHdEW3NFfPNkRncJ+ydzMB2fkAKT2UFLKQsntI3aYX4RSaIx2/j3z
DI9V5FCncSQXOTG/8Ezet8IqH89qcqoC6r/8Ge3MMd0qWMPmQTsDRvSQcwzIbwfZjwqqXOOkEUv8
2L9Vz3M4nqk7P5u5vYZZsN21ocXqLxpnPn8QHMMRXlS353dgcz6nvh6VZzUqnNhtns3PyVWOpFty
MJJ62lW/Y0FGSSQ/7R+0D4ZH/eZkXCuUPaP5lFzK836L/cFX77RAae5NPs3Zz8lt6Urk40gsb5rO
ndiH4dmW+P0bqUDn6+fS/l5jFUAV2puNGKMnnkZXsV/foNy1IZtwj8/GjukQrtiVy5W8IdJOyyUP
5yDHsJq3Lhz91dX8OSpbW3IXD/IMJ/Ph0dhCi/UonJOPrDi3db5CIxdlzu7o9jG4V2z4RQ14KVfh
XF92f3Ynb3EabzqjQeho/K247f7o0zH6AR63MrBYDnIgB5pruJlbuKVXekgK2nUk3G2n474ofX9L
7shkJbWdcEv04nzYp0Ir6sLGU4MkFD1A+DZd9W5/G53MBcDlQTHvqI50LjzRoVXWB6Nhczzwt2DC
1QyeYEPKbL8leITZxerbq1tHmmu5B6ldlPOpLhQ/dGHuGE8ogbsQzNnZp56ra64SAc7wUGNldI1n
OoYbfzCiyVZsORDCloukp/YZTNvfZHwPtpA/HXT+y2Uev/91HxlZQTuXCRrY0687rqxxAHPYo9uF
Vc2+MHng3e9dIJ9uwlROjnFJeRM1vmplKixXcB8R6fInT+PHjNl4IY3tg0mwX0FEO8iF2cA/g5mZ
NNw2IIMSTueJbTj6s39s2Ym7re4XcK8BAEHPsGGM8RNvwCsCjvbB8xzL5nCS/IObeIwQ5zrzbT2Q
/D4yTzGGqvdNTHnsQSVsi1+mUxkdFxxCnTUmOtVt9Tt+SjGanTfwZ/J6ylLB5NGW5xy/YgV9Pdbz
EGou8kC83j4qPqhcCBhjaLEkaBcM8mhxVh72uHjnSVHOYhndnw+SEyjMrO7CI8Z3S5cEqpdHfOuK
RKVj2N3LxNOhCufoPAxL68ak4cQVH+vFk7M3/OZr/sT1mVe6DZzY0z0xgBqW+ZRclJT5oztEFSeu
x3SzpoT78jn2YNZjSNsbr8WBU9zZvgGaTB4BOaTPw7lj7ajB7sJK7iDn6+gRRO8OyFJs5+rXvE6L
ZWr5yDNKrorhM4ORd0shj7+jjudubJzNoRWU0f+cs8lmgwWJD+wzhHsNx6ixkGlExXBqLGUjqnFB
x1KmTsr3SEJyk5pnqOhBuUh26dKEER2Pc4RKoz+dtxBLwNtDgzlggviEYB9LrwmPyauj/ZN5XU4b
0zEwapN3TzwRxEF7obP91B0L1UXA7O5404a7hTU2ALEzL/H7gFy/80imiWcAlWXXzlvBoCyGm2IV
kDp7nwuo+hg0fb7vkzwy+IL/g43DcSh+KzOc9hhOKJ/HQA/1cMQrZ27sWaFwxgadhfslHMKNdXzc
SyXKO/YIosVe+r4wUerDz0Ax7rRBrztCVGIucTyewc47lkR9wTaF5bGSsS7wxHopxiP2+gC4j0vc
4dDX5wze/mn/lEaNpyMVF2CuwiHBBhm4eoP1DdsI+TRWnohX7r5ZkRb1PkwH/CYNllBgFx8rNbvB
g3sCMRP2fhg7y9mKhjANju0ALIq9m9oKFnj2NsKQlFAXE+0IYRqN31XMsHU5bFUZwM/OkjmWJZqG
dubWzKjCMuhd0ruYQN3ZPGY0YEs9mM/Lg3rDpvGuAV1fK/eY75bBqE4REv66XM0uXAjksXqxQ4zk
g6S06wA5W1t0Mj6z8fwARVkBC+9luUl8+zD8Ct9po4mdEGOLFEY14yjYF4TRYmBete8621d82AIT
F9M7m9t+FQJ0B9ju2AaveVnYjhVhwIrhWbDBJksafUnujPKqL/Omyoj41SFsCyEHcVvf4jlBvGEI
TA9pS5dgzimZ5NFnYl3xpLzbNvF9ha++hMU6PM+xWzdHOsyQyKtmpzoK8ScgXh6hJ63AIhGwmmCY
ndmOXTQkPMkfU6aRcOfwegxlvtCO4ELHbtMW8SF9bW7HVHcnjYGCN/Gwnvx761mE5GaQP8WE2O1d
FXQEKqmrYJ9ICyFVfK3vqoftB+QcBAr0J3gZ4UofYjnY6iBb+Zh1szjtnzmVeCX7uLgmp7LGSEsh
fz3VfnUqTsmpCWAWF/je3XrurhCc/0iJljffCnS7cAiCAHM/lz5HqpCx+OA5HNVGwpVHTN0l6JzV
zq6ciuzSppeAqLv10VQlgiK4Jc7JOVJAJ+30REVH2CVwPkFW9fjjj7b4KjgJZwbLab0jbgHb5Nb+
dp1u60V3ct90acbyrGAkUFvD1rQHLi97CqeSOFJix7q1oRLsXkfIDqgoas/aLX4iuzPyg/hoPHc6
Kt2efiEQ81If/FYVmBwltEBXHE4Bdsa0IAfu6TRb22oEwXhEJepMBcWFUOKO7pmgPsv3i4CqhJ09
q5FMBKd8UV/NJ/U+C5gePps/IokR6Z+zH9atP+v3VZB4tHmgl0ZvmJckTvIgeILXh1WAiyTMPOJQ
abc1jz4+D6JvvyJSTPh1zHmpckp7diY3tr+PYUEkpQX8wu6cwb4nNv1af4Ukddy84pJdQO0azuQr
weK3HmFeOJRf1S6kBJdF1hcKYSlf+yQ/xtCasU74oXniw8R8x+ulsOhD4g8sCvJpx2QOm+g4h1nv
783igoOff1XXs/CF8JQFKAyXOKQ33aYHJLHlKOujPUj9xqnd/DNlbfc7CHc7/k6TmL96X8lXYhR6
24QY3TYYo+EYnmrTK8jqGtyWtTvyt809wtCZsFt9jxrJrHGLdHcqs7A5c3G8FF0rkH2Kefx2E1Cx
fxswq2PnbA0k6gxH/l5FWQTs9LZr/vq2+b0Xc7sjuo3pk+L41XGHkusDuGGM76OwrSAxQ+FB9nW/
849hjMTJlPaT1/JDeUNQRPWBH76HdQRBmLWYNd2GHESvhsdqx6wnfu5Bk8d+mDjzSXymxTbgc3hx
rF3n6+goOFoG7xybpuXuLWH3EXRn/hFsH4t7P+3O8xsdLtzkmK7jCDLaHKG5yYaLbh3xo4CN0u35
VDJjPS77iDUxKHaOAQL2YecYJKJzDgIyv5PwO1wZv0jS0d1shIKx72QDz7mDU+MwWmPs3ByfWhBJ
8RxMOsfQoPZGBju5OwOh3xEjf4SDFkE0DW6e6XdPDcbfispgDXqGv3tCcHwS9+usdxoPoIbWiXX0
1EXMF05p8YaX3S8Ir3vHxPeiRRyYYctpA0caHPmXMUgPM+w1BAAcATDKhAWXmfaFt4GIUfBp9vRy
D2EVIn7R5gsMmEDKTyPxlN3y6IixTYMJlW1OIKpLfZpALPXaHxy18TDHcRE2OfeXLNsfGaxfoUQU
3f5F+H38/pfwmzpuhvxJK10JUok0K5o1SCzh171X4hRPJ2GED6kRecaTG9yYhkPOFRw62d8mlqoj
fLJwdZp9hLkQXIfl/RFvrRFNSWQ4Ugwc+SlySUSm9n4XP8fX+NpfrLs+kr05WgKJDIdFxDo45JgI
qpeTRs4INYinzUvCMYqJkRdHx2JDNHYkasLqNFxLfz73Yc3/dRcj5GXX8QzzGBZx8s3H+Ti2McL5
4/pxte8NnFAVDM+7Xd8N1/xx+HG4Aenp8G8VyZvC00LJbnABw4NxXu3vM5u7wh8cpsqyNf4gi85x
e2a7IQHiaqAz7Z1/ntlGh1WrnNxNHcAO+AX8iun2ZwFrKLnmSX+TCHzJH7ntiNHO/ZrJI7FEku5w
KTsHy4UQlfs7ZE6czUchmHMG3V2cag6ntLLfFhczwWeOGC1+WP0jutFINBA12/LL7h6xwZG+k73W
HzBkx0TgSwMh0P3G3d8fh34ygsIOM8UbGXAjqAR4TbSfauVh0NnuNrh1oi2+aS9E0ljy1cnrYCJB
BFbwkUfHDMAk7c0vwsPORlO81VNOGUd9Da89hzjmYMNeKh6bg3MWXcPESmawEv/0/hFHWm5NhHjE
2JwWeAaFk7023qE+dhU/5g9VG8KxlHr5lRZ84tbDUiH24VQEYRSgEAZnCfbusSYXfqblWzxv58R/
zokUp4gCEGZ6s8uHFSD3CTkCOw+Poy2Ha/Ys8hUcATEw3nJ3hIgT8c8R4ileJ/oqkNRT6YkM6AgM
VyZuinCt2BIQawwdi0BYRiaHoK5VLsehBAIhTOphubBjl/h7eUvuIY3BJh0pBzS9sFQl8exf71ZJ
+1e79bc6fVW0FIZS07jGP6Q79YR2AmmII957Fj/sjyDm5evs7+4RyJqYxiO0lPz6XrhbyDKPn7Uo
e9TumzNZtYf9e3nh92/FzfCVEB/vmSeTkCS9i8kfH9FDfJ+c6sf53J6lQDntbw35TTSxHMD/ZDk3
P4t0AsPxwgGaMIajcTQTEnOI8/twuyuJNfT7/mw87yfye+4Q4TS94tSwRLJLhcagY10/4xwx/a54
KzB4u+fVJF3ke/SkT9UFL0RAK+PLYn8iydmRmtDDIbIezMRdvs/waUWdr567s3VXRth3rDjpczJv
yp18o2Er4ujtHQf8PLDC91fw/3N5BkJrkbr3Xxdn/iMa4fpvpvbX4swf3/yjNKOa/zj4duEcgtYC
mmxqIH+UZqA5hmcTFAREuX9wcf8nyYf2D+hSoRiFZBHhRjjX/lmaUVWUIg5WSwUBCXgYoen+rRTz
V6UZajl/cnRcBq5vBgCnFNxftM78hsNrISfoG4Bbz+DWX+sZdmCdZjmnp9v32uyW7Ml6/pZ2NbvA
NG67VO1+nFaXUWxItknzdUo39XVRO3J2CPSVdNnID+iqdA/DUHa3ajPXyKCN+EMMvjUA+a3diXml
3ZUzalDqzrqfUR0yynVwd3r20fW0tvO0YzpEhR7MPHWruvtUQSbhy8aouoaYvILlS5xViE0wXu1j
tSXRkJufpVl5aFvaFmV9gDysniunMnbT1irlISnzbzT7f4krGiHQ5aaXZzGf+sYYbEmCF18rR3pI
AbzQm7OXsGrkX6xif4GG7VlOqy9NYiEA1ZqRXAlfU8mIaLV7m+KGtjlRvWV74suC0kdKM/ZQlw0f
t74FSti30ickx75lEg27G9l+AfyXKHPzddBvsSogf2AInoISoJ3X6Tmd0LoQoIF20TwVXSk3NQft
a46j49z6U8rooAHA/a3iS5wwzLKKnya91G1JoOm7plHC7eryDVEb0aXF5EWs+i3Y5mFwINjF+SX8
Z1HzVwOJAtoAeW6xy9o7us90VLMXfLRW3w8QGAE1FmkfrZr0NVFEEWaLegpVuuy/LK0Wf0pyI/Un
cZ7uy7lM7+eyVV20ceh7bSt6Akri06kljU4p/WSNtLFbnZqhC1e0HuoompNn3N+A7OKbrjXSp6ll
BWQGqj3qXrY+TR6Dq4vZq1CqD5YhnJBkZfbTrHKEJn2DNuktU5I3sBeyMyv1hWIzcVfLFCWGyom0
n+JIXDchzGZh9VgmGf28iRgmS/vBKOraHlpIzbadIuPUI7EDNqE7bSuPz17AXQJaGEs6fYALqC4a
Q6Bp5O1lNlM1mBvBtGdp7qN83Ap63MTCr4dM+VhuMkeLlAWWxENAu/FLLJS4w4FCiCYZD4OK3lwS
a0qQiPpNGGbtlrVq970WgBhDh5LbkJM8pBMIFsBhD0WTvy75+pKjehIW9INdW3BEz9XU5fY4soqS
aesdFI6edH2WvakUstDQuUqbNfd1rzwUGYB/Wil4i6oyDq6lziXduPFT3OXfhL19rCfePjAYxS7a
o1/umHNoupAgk7QHAYgFfboj9aQuPS9Fey8u83XWy4uUSQRPO63CtNHxUhpDc1CyBMM5sjo12CNU
uTlAMixdlDFTVxCW5GJVZmTVIou7qSEkMbKHPddvMm/T7rf2kwDNpy0cOH3oO8JmbB7FmtcHtOhL
N+wvibEdMFX5JR5ZJ9sCSl6ozNGl4fMCSazqZ8mUBcBWWHZqrtvtULAjEHp8GiCE8UxDjJ/aEfuS
dxWyFqbmlQKlVJVn76HeSkxQjS3jNTbraZDb+2ZmPcGFeIO9Bdk+9EYBdcOlNSygL6VkpF4pj0cr
X/4mtNO1K5vBVeQE6YFVnp0cCgt77IXMqfQu/vJu/+Cx4ehSl4aHCjMUiiKrqIz3F1opqHCNNK5o
vCRH71JOQxLvuCthmIcaSkMKLPs2yOqDKMCeBt14c4cULriTHQU1ACPYXFNB1kwQh4P6g4YeNKIA
wUp0iSdzIbcQyjMljcS/J81YRvtooiNpYTyMrv9US/0noRro5p8w+fBakIrZ6kejb2kGW9XhQ3G8
yEpDoVdcZU/IKmpnxv5S6KyeejCf4hkvIDIY26j7T1OKp2jjr6qevqFV2UcNmE7s5gyfwXHtWpEL
V9y1CFjxU1zAZdnTMOYWe/Ftm0tCIshX3CGhGruUHZHXUqd0SShBnW4vcZa/yUNmOMC2pBMNSdcO
yIuzJGzZstboXoKtptuKS1fxfdzezRpoTojj1dt73JKp5l/ArH3qp0o+jWYqIYq0v7SDzql/ZiFC
m7vR3D11qVPT5937tSXknZ8bQk16M9/7qzUVrDURXtNlljNYMs2b0ioP88K+E5FAAS7/pRPy57yj
vz1JWQtFZ1GhmXi1atwBaQDb7Gh7gS5nqd+kJCnDEp3CR6WAI4+WJmJ7gXcp4w5glPlUdktxWqT8
tZVKOBmmkSPNBCv6Asj9VGpzFiayulIQNaUnCTZROrQVzRl39WFRCivQSsGKYDv2khnllWVoebex
/tSUYmWvZcscC6yXYUzfoHp53GF1WrXiy8qwQIDz4VzLviUbX03k+pJ324sw6iAbui7I5dkIaYqD
bUblhY5J/6naIerNcmYCJPQPC4IB+BWoOFjlF9bBp3plUaMm/GRV1ndkLl9F01g9Wd6x3rBy28q2
xx/itb7/P9Sdx3bdSpK136XnqAWXMIOeHEsriUa8Kk2wSBl4JEwiYZ6+v+Q5tf5L6i9pVc+6JipK
vOfAZEZG7Ii9d1UuT4ygfUGNFx7sXPS3XtNhRTd4HMqB9YOTZtiUMv9p2ZY6dDV6D1Vdf3Ws5GpB
tmM7Zel3KzWPXgZEoDaTm7xxrc00D1+g/QHMpFyjw2PWS4IuSrg8zXJKrkqEIPeMXhd3VplylDrp
NZov1uO0LOW+93suQZTfqzn9uczpQSkU9EaiTCuz8cJqK3mxtKgxeBlXFyH5he9fRm+FqeUjs+D0
HAWDU17Hi+XAylgt+NHVEsPZyip+4lwMLdXi3TkTZyC8BK5wzF+0Z13VjLxvEQV4HAWhfBzpfq+o
L21EQHAeC9a+0+bYyuL9l05Eg2ZBksYO+g7CmnmCGS6+WqW47Li2xDrLF8ly22vHf3IynkaqCLpi
ahn38mX+IjxOAWVVn9rG83e2DYXS49aZgUTZwZqfynykk1jy/W2De6VbJo+Zb9+pXAAKrD2CnVAY
EZEImQjBL/BDqhy4NFXGcErczFcmUm7HYX7Kmyh57jVyN2s1ICzWfWHCfNjm5dQci9WhkUtutY0a
kprWJeS4eRcfkLmi/BmIs4md0AglEdy7VXUz1M6zXEqGKrT8WsscyDQWRzUpwJQm/Z6XA8uPcAXj
lVBloT3cpWSOXgI9XixBf2vL0DsscGz2GW6zRwte6KZApwYuCEsTezJkYXxit6V7/WHqwCy0sFG1
oUxMXeeGYdOvszKUyiYBIZraTxpNAA4sVFiyQJb4GWgOg4EYmWc8bpxWX+C3IiVSc/DOSgCPLPyX
kSKcwTjEKzTMHrTljoelZ6GW/mxGU7jvwEu/y7b8mjJbutUmxUYxIbhVXt5uCVmIcDUolCRzPe2y
JHqMMo902hg0zqtzmfZtvxX6uL4kvas3hbdYL6nNYea3zD0MFhu9Svz58jUY5n5Gly5xr+pM/ERW
aoJc7i9bkp4njRLUxTS7wzFO0JDJdcmxK6r4oBUrGEVK0IeG880EFnQYhk03GwrqEj6uA/nyDImX
eajA3zFXL3ddz0mEbw+PsQy8K3zD1P9ibvDfDgX+nx0d9KjS/n1huqVR8P357xWp+f1TOWoJ9x+B
mR+AUiaY7cNl51/1qOUYjcdzBRp5/2Ao4dUqDaIAk3tAK4bKmP33f/nOPxDKhpwHM8L8w39mVWj0
Z//fvJCPKG0MvZDqM47CV8eYd4Bru9qWDKf0AdLWui4vA361mQ9LtdGd+lxHYmQgJESYBr5xBV25
bT4VaRZ3KPjguzlMB7iTAptX5RqFvG291sPkXxqFuZBGfbB6xXOlSjnkxzWfYIN/jLXfp+6FZ7cY
f15OfS6K+tZLkzJqTF4FjRpVNPg5D/bi+HyNKK2lXR+SZoQgnPSj2zsfigl2EXmuCB1+SnVm+NPn
yxqWAT2/g1846JIQ4WHg9w/RYrkuI0jd2Mlq5zRDYS+bvokHHz3lxEmiItwzhb06EF7yxu7/ZEoX
vC3zfbTuIdM5DHIKD5F1pGnfPmbDFGo5kNK/HMzMp3jTrgOyWWQbkCRoFDQdXHGE8qake7Fmsc7+
Ns9c7B8PZduO+ZPOg0m6m0nkEY8EAjyUrR0pCVF0n/JyiuVSW3hmQ5zyVoE6eKTGKO63KDsSJS+C
GvnE/IgRVAfnrK3qyaMvkYbSnpFrGTuM5yFxVVxXagsMUfapNbkZnaS08ODtI6aVYPZaz1CIGMMx
TMk7b6rTiJmvxdHhd4SloJlhwmGurrFs84FMItt89ZylGlr5gnoLv45SSqrcC2tAh/DB8ko4d7uw
S5TtXK/UUyPTioklfXHARAEq9m3atEX7vUcxY5wOq0Lug5a+PyKFhGISqhvuRdflltY30QyLZLks
lUr4yS9kwbd1wqc8PCL9ZKj3fdfNvnWs0NCGlx3A5eNX8nHMue2scEX3B5KGQW7+trN45fCIXB+F
UB/wyQvfvfIe9l9QFVP/tEJTJRvzhJ+s05VdTDpg6CaTAQ1sN0WeYbqUo1xZ5BYmlqq4cGrsx8sT
RPhvp4CJK28vh1wFuSvk7CJsEYHE3q7AXGTKjec5+Qz/nAR7Oxd2Omc7J5gWq963AdLYQOYTpVZ2
B+8JbbGbOR+b9E8GJs5b8gpbAZcbxp1hiCNEA/XIXOjfWjxrNOUF+ET4OZQlWncfdE+sKY59X3Iu
3cW8kCSgwmY9VitJztrBk4KF5rC08iXypwVvOQZsl4M28/UAVGMrlPMxLPTiWR/rudLRi/TUiELJ
LDkkb6O6dIK7v0X0/0+H6i2RiZsA+EMin+1sE4uxwXp7EwKjz06JdvmM+k4BITrQq8dj9McJj6Vj
5g1IM13FHOtylpvffzVT5e9fJcPhsMJdlpbjMnP+bkat7h3MYFcv/RzUwbgAQum6DLuDGoKOd5ig
S8SXm8FvFrgv+7qgzAX0iLvbZkVVzfvQuuvMjsjy1OxUrZ0MNQvgL8esixQPcrXrwdmK+KOkXnPp
6Y+NCSdY1Us+kwR3QZDCddaQKCz1quN/JjXm2O09kiMFu9jP+gpWYCxG5P8PHicAm2xoiySgG+xK
JNAuOgBKLnOZF/RdtrHXjsSdRfcjV1QP6ErStctzE5Mwpg54+cYGgN/s9VxS0uWYbPfhtkXdmzth
Ln/h36LTp2h0fPhoWxU590UhbQLL3GY1fxk1TWpuDylW/g3KEPt+lkPHlyMr6/jZtySvxmm5HrwZ
rthGBo3dvRBEERgFbFqJ1PvVHjIXIB+lWWdHBWBnHIB9XBdeuVEYp7X5JTK4EOBQnSABzo9NG6Y6
uWvLEU/xZ3kKkFWYdry8uVMV0h3aURUf7S0Nz/svuwT+cW6qwpVleVEkUKbmHlkxdgMBdtWKX53Q
jOGqYUS23BeKPNp6gFZoohqSFOY60UudrAdwJXOOShHCtoauAzHJOSzVZA+QrMAvBaWSnaChuuc4
97qXoMDSnEbG6aNSY4EZfBSniDqrVM73SBUPE3k8vu/pUeQVmPPjKDvzcnNcSYrqL6WniBGDMqSA
przLGrPOUCqMg/HatZeBGNOAe/JIf783xC9BF0Ije48jiKOWzfFua2RBYg/rGqknOcLSZhx4XWN0
vc4xz+r6mUcW6HJl0UyQnvhDNt3E1Z1/BTowchE7r6iVdRe7kTmsPen2vEU1hf30oPvEBicZ0Xdm
VcUZ7DaWYY/x9FHUiBKTZJdeL/wHdFxEnuYbOx5aKR4U4lNqvUdAcEjvp7kQc3DThetim3EVt+3C
ET7k6wHqeoMA/LfDlC84/eB4CMIha3Ra7Y5eTN5TIM3NZQlfWwutxBwCHY7si+gG61PrgDS0lNJo
p6nsr/Np58yu0XhBcrgYQR2t2J4gyLULEOIdxyNp1aYPcwROjCpoatuHpshGN7xJx6gfvtkCNNG9
cJRwOWMhb46ttbOA7ofgSpR+mtDUrgHM5yOCJHjLHlC7NZtaoFjj/kkn4Z2nAylrEHOo2sQ/yDVE
4ndvuq19j5gkygdE9X0J1yDRC1mg27A43e05NUx8vy4AoOe4AgKJgEQdcY1g9kRUXiVCv/6feqHv
TrcI30UONRy6UFVwf0301rx1RQ6Z8LNQ7sTNr1qaP6oBO+r4VrVatPcE30gSrxVSgNO3uIrDdkHG
LZoy69tiKxo0tyj4jF5wdCeJvuC2SSrN6VLPjSoYAuiTwg9vragIfFwUCpLrP9AI3t8ENCUsPkPE
7JHjMPZmb0+3WUzW2Lqd++AsfQftMddQ9nK4LeS25NZNUojOu3StSU10OQGHfffx9xv5XbYCUYp9
7BhZF+TO2Mzvk4S+dxDX6qaHVDboiP+Fd9wsloMFVZolX4ZeSb81C3rFu4bzaN5uCFkTW+3/9Dpw
mBcI+mNWZZT43z2JskMQP+i69uEUG10xmIDMzufYP6jEnnktU+XGZkOw60lHVFabvPf3l/Eu3aBY
pBGJ3yEm4ngOuO8XO/Kcqs8Cb+CFDDANkQNwYssbERgbGzf6CRxVD+V14aP/nf7BE+CXN8EXk+kg
XMlS4Cm8yxvXRfalLOlZZHS5qP4IFmhJ73SCuhHV2Sn4eM3YL/ISSQcNVowdAJjc758AqfPbrAdb
ttgR7CqjXWJ4z+9exVShWVTWcfsA6jcT/rzTBsuKhrd3UaFxUDjHqJQ92+2cxNT10kzMhcqkAEsq
G0E5enBK2KVULpZNbpgjQte9ZEqYA8Fvxes9nT4YVdUoo0KtFjQfgDZn0TMe0LWWmh9zy5Jj8RFl
f7R/6BmVQexeRn7ml8G1S+uTQDwlftC9CCsyiUMfLtLqd5Xrp3l/n8IyZhW3dj8WyxUVUsVEVktD
NbAPRWZjoARW9VqOqbivTSIUTJM5qU7hv9CsvpcB7IavQZq0K4YbLdBbSo6lg0xceHRQpvcC2rN2
IOKDqwdksJp57TljnIZ+28v5BMSMdVFQlxCvQJfjumyqmov1paDUusaWjTLxYDsJ6m1/WUJU5Ycm
kWiU3CaVcDmOVJFyjwe6J9Q0NxCbcUBgfjJJ7PyQROhlMw3s0xrsEJBo5gLB02pEvmpL+8mC1xXi
iIuwaG5e9oF6suQSViEyLkGecpapr10AunxVYcbwvdfk/NvqKgMnTNI351WrV5tLycfV58KqCAXw
5TKI+owPE/OCJsbGPZWqFruL3zz/Bw7bmoXScOZSTJKzmQeceEvKR5P95+SIdL1JqbSiVVXtbMQw
5vqCg95kVs1EukAu2uIPx1TPaUUNTWASLYU7G+dp1XLC23tHJITQPQmBOaudGZU9kvI5Q8nzsOY8
q+zg1WgCinLT1H5Z6S8zOoNLej0ibacQ46mKMOn2+SjJR2yUkdfygBavmn7i0P2avTtq4RlZhZTF
tImwt7C9bdpoRTFlpQ1rPPByGPjb8LQ1VkAZ4pPC3xQZ9w3DBDqybuo17XMGdtJh6Wwm4S1kCX/W
1AOAlW4cePFw56MdO4dXfRybvK1o/DVML+qoAVZGq0/nxI4nKNGr7q6sgmMJSkNjFyTZiDR5NhMz
Q52u14FMy7z9UCe4OC8P7JhVrt2uTvwkztC+D3KTvrp+t+ZYyVLK1pd0Q81+skOleJ512tZCgzZ7
GIVsSdM8N0Ac3Sv5ojDtTaFwrm7O79vB34D0qDmlU74IzaecT2VrtEzkjsOFrgVUP5NC/z5s/RI9
kUNzbSSNbVIVRPPeBa2u6hwkH2V2fzo/QAxI7TzuaL4TE/rgkCKwO+XafavMqCNlqNnbv7+GXw4P
RFQ4NmIyE8A+HL/fnub4G8hC95a+OynhZbYMytuloZh4shqPWodmW1ZxrP3+a1/v7W8ACBANMl7G
Pg+JEf6/+65GLoIavCpW/X2G2HyUHp06zuMCyAMpF4tJiHnKhlukXIYYRRcn60Ik1CHWL+I6LhME
4j/HKGaO6QVmLbztfd1ViC0dnHQicb0YXOHxrrO1cMj6iGqJKrYI7Xf6Pl0EGsooHdkotB/d1u9L
55BmYYtugEup51THnNDVMvLvJV5m/6EGedUp+/t9u4CpAfgAylpAA/77g8oJjPVVUI33cbMGTv9c
zH5Pnpf3w8j79qTDl26caEKUH7PNxTXYpfRXJORy9lv0qObU5+9AcUylSu+YF9VSc/ELsp2nsNgh
59cZx61wNKADuoLmg30rK4r+So3O7DPAafUArGg02Oyva5yrgzrfZyolf7kMjNwSo/HIY/CwVUMP
mtDkWWXu/+hCK5ihZq45V5K27Yz48JADsUxXSHMvJROJFg5BECHRpOyYcstcZ2bupEvseMzvZsQn
RXtBhR9rBnQ5fdEv6IZ4dCKEIThvxrLZzLT1+OJWJevrvavcsQ/s3Tr4zyzRjBahj2WpTwZjR/Dv
38OuxTDncbKM8Z3n51rT2Jzacr5bac2w10zOQvTOCi14GjPdXK7m93vg/dYDCbVZAtSiJo3+JX2U
HbF2KevoDoC5Wp/Eaa8vXhWyBDB40XwjCTwx4T/+Xk+4SAjg7efjzvYuaRPtFOSTTy/a9i2+128H
g+NOUITZMwP6KsMhrITRZP399zrvoCkjJAQ4Ze4Y7SZgvnexpsryZu5xdL3TKOT03KNi6oPpgFO6
SoBC0fZK1mHI5BVNv7kVn7qKmi3HXiFb6ELKzi9CRheyuXOWjTuQB30BYoiwJP1Dau+Y2PtmnyLY
AJiNGmSAJSBh+m1cjNF6RH/Ly1ApjUaqxKjMzELw+2CIvpIDFCmkw6JGABS7CzCbbZMuc/GN+m8k
1z2XIkk7xSui2jn6ywxSe0iATLu+Dc2D/v2zfQdtIAdIHcRAIk83wif1fSI+dEhlz00tPiFzNrPf
gzwzq2j2vYWf2teDI5+6uNgJd3Tr5Wj3OX4cG/isCXXJ7y/ml4WN5iZWjlSJ5n/he3DbpAkKbVF9
1wRjzl6yR98kV54YQr5riFYOuKGZ8vXp99/76rr+9qWhZUE1hNkBW+uXsj9O53TFVYtIgwGCumx6
beDXhhEH5IBdJQx8uEo56sjknpks7845F/o45sBQ8ZCQDkzRYhJr4TA0Ca5yQuTqtkPyG5hgNkAo
xj9MNjEokq1q3YVzLUkcfMYGRP7z9zclflmJXgRCad4tPr8GOHi3Ev0lQ4O50HdnRBZt9jj4ODrd
EmX7PFyDtr3QgJlrs2vKoCvTC8YqBkXf2a5MKw4rrI67Ub3rkApq6pZKso6Bq+7X1g8TNPuLMfCs
ra0GSlcGR+bYRZ47mG0GTtEYFOV4yXhnUHpHX1kkv581Slc2zK7XZMGdhAFp6UubzkEPqPP6B8Xw
8M9sjQJ4Tms4FOm8x8OtraD9WwjbYV3TBLZu9lWZYYNzNXZaWQ8rc1C+ejm/jnXRBpFa8d02GNzQ
SI/yxXdkys2lFSp4B33CpUHYalbzGUuu5owjcDfSJJKQ2ywMpZabypPm+jrsUpfpSJ2HAYDatGXk
YxKQonUtHbLgmWx4i/9Env1J5PI9bOLSjsVvG2AXqbFf12YgshQBqFLdYYRiduiKW1v3UmVJzD4F
CjbPMHQq5IeGvBR/DL6/fr3ZFA56MqZUplZ/u4rItfICmL+9O0OZvsuAZL4txwiZ4U3+2uLyRelx
FVXK8Ir4Q/B3f7kA7D89xqlN6ytGwPXdBWTKR1N07fSnNEhNVVUw6WcwUi8di3ErJvzJ4h2Xs1Kb
dUAOvEB39VkjeyvuJEXFuTaz3MnghiMBmb9MWsvA+My7mZ7AOZ1fZMxaSgbR2+FGNanGJc0Sr996
Xlm1X5keR5+OqmbeNNRNzSyNrcYCTQpnQS4YJfSEqAEzOG8yjIh+v6l/CdcBWKDnAZiYNr3zPvWY
q6B0B5q3DIS+hijKEZ9Xfm5We5Sr3Qtq58SwIMBbzd0uQdbMd7jB/LEAMNoff4+ZPlJ7rAdaRiGS
su77jlvizJVIl2p+rBuMwOGczDXfMZUjulEnOazf3/ov2Cz6V9wNPpKmSxYD4b1diZMlghSZrpT5
pCT3vK1j051jAm8BvSJllFmsn5EmQl5QDSrpaEIT6yqcx20wCkgzKGHzx+8vyjdf+uYphBGPwOSD
9AZ+PbKGuVKLlHX2mMapiSQ4d3gc9yU9NNLfU4LGLBYHV2uN7NF6tk2CtL6eMxxrSH0jzDWZkxeM
gscYrILqesgt8/ZOgbJGEn59CosBe4bjGvIu7jvcMe16i9+DabeeEtCO3JldOOCdMN+d+1q5N5hl
HtQ1S6JysPVDQXDQ0DBjxpVS5pSZpA1vurhR9rJNLQySdoNAuhll1jAfqV/xw6mp4vTUveIcfWzy
WcevsfLaRqNlis35BN79/sm+zwXY9DSVacg7ZASxsN/lfKPChx65VffhXFnWfaj0Qea2Tg6Uphj2
bUTL9v5TQgQe/OaVCg/h4oAM29A6UHgUr2qFf2sl25OsWO3aPSC0uzL1FBYII9L0iZHlpg+jKH06
oNI8DvrtOqHDlu4ZyskQ0z01QgKPWgvFgrB3rBdnBGkAWU2RCn8493XOLUstqX30pg5VjbIq3T+2
7TbLVtnf9mk4LehpoCHoG4sSZp7pE04V1IINRhNowlcTYz302CiaFtjspzZLlXqmtenrVhOI4gzn
9WYzmkbnyxnYklXbdNZ2amI8jY4tmNCQU6sMor2VeI+W9dGK3cF9pkNeSblf4FmET+WaCA7j0LfG
odwnGulCCElusmb2EYOZOPkw2bSA0t1aZW3LTLooc4mK7hI3CUZWDEFQHqCTO/W7MtFtvHxYeuSh
W9ImvNbcLXDmmkLn0nTsl0t7YI/MO4/BWsvoBSuD9ohhiGbrr2UB/0KZxOsZLdgwHSytR3+ybUHf
Tcb9Uh1KABw3POaRqAj20xKplYRsVUsFqwvWhPUQMUWIC0GByRVUKtuKw2/gRUhGp1VitHKzsmET
7/pOTTPDjKdOch4AJfIlYsbdgZFeLHbsnZ6HsMOZ0VuytNmS0meFd1mDu439Ywr+UjD81mExwGi8
LIocpapChsgaCgE74nnMGOV/iTvLjS7HtnecdFvOCfZh29aNzEF3bj+r1yCRR9nIC+nLZGQeWket
wf9OsOu5Jx+fGtoWr5TIo7oECFqv0iRCWLcYJEuPHFQDec0kRpQz2M/6+6kTmBaoSz5k2IdziAYL
sD0CPJ7EDa4vIqv4U7pNufh2j3GSM+iA3Q3jalSSFB5vYzlbm4FsjBEuGdPOPcQIWqwtC0aek5DG
bt1kmHkxOyYYcq1kU6FvSX3vJuHFVNHL383OnJfXUhEFdy343s00qRYsd3TSx6oaGRmLfTxdbt2w
hiiTzX5wZfMMRjazK7D9uYq6WVay3FaxGrBt6fm37Fi7pSU/FiUjZ1dWC2x7HAF08l0mc/2cDOVS
HDyRT/W+cp3+nnIpR9ICuLPa9mtEYtrKwJ0ugxZfNGSgk7jddUkaImmk5jD1d44qZ+c6jpv2AzPK
IbQMVMDDzVhn8O+jVMDbzSI8BzMMsa5SZEYj5s2aEIvFoYn3E7AJbBYiwUPVjFCZe18jArN67lf4
N/lVhQJ3QOs9LD70NY7KaGY7T3M9pwiG989BlnVPluOWHyq0pGHYIjeuho2b2kmtwaszOus3HccV
RKVZ+Gsebwuvh0VwAwZnfY91ysQ+KqW7JcnWfduyWEPMGy+4VwfshiIb77pVPgaAL5sh9tEeGuP1
Rq2Jn25iTJg/25WPclTno2OunWr4qPOu/ZR4bX+blil880WJe+bMvWPy6l5VtKYVJ0RzTTIFW8pn
nNlZ28pAUOEtU3npRUtH/tFuhfjn4kbZ52RQ/d1i4eGZgp9fVkOvILF3A3wfVGMB7qZ1H8yFz9G3
FvOl7anxWhb5/FG6A7x4Jv73ZeEjR1bqFtei0Fm+t9FUPnSMBX2qfVtdgbJnH6bQRinC6otuX9X9
em0vVfwAbFxdOXCBPkXuapxdGUfYlGkVXdtj4X+uxNh/junLHJnbsLYao/YL0Y+MiM9NUG8dq7ag
HY+RDx8raB5aNTVyC+5MA2PR1nPq5vImlrhZIWqtHpwygC/a9ghDhNK9xRzK2k2rXn+UfSJf0oDZ
cVoA1k7qst8Ma+K8OLQALkIGqi+8XCwfV9dSt0E6tEeH1tolQuuK0el1uUYnNkIprJf+J0ZtonnP
oE7DtzhI0IAPXMPEg1ccRX14iKoy+RmV81McyPEFY06YwAvEKyZ+LeaEBfEwL+1HnwC8t+Yy+ijS
MLzw1lyCr8PD3qV1IB4j6k5S7ClwGAOPZPOMUabAerUr5A1LE4M6FFjZJy5ehuCzbJmodG5SgKjn
OYdr17l9hOZ9gPYO4eROSiSLOTObJ7CoFUl+XTxnTZnDIXCbGeNcXC2SFoPbuKaXAf1be2pbT1Xz
QkBlktzlD0yvEp4gEywu4jau1X1ZrHA8iLUtLvFdHIkZ2Vre0WNTdxOHzQZTOtjjjIBuotlrHoIp
R3wwqaVTlrhi6WxMIW21M/4/KR4yTqiaDxn9wb011RrpMR1iDJyWU7oH3niaChpa8yj/wmlLXTKS
+U0P3lNQoYSSjuV8sMaw3ELg7A5lELbWpaPQIL6J/aS+4MYqmNzF1H4go8jiQ0VtpHdd53IkZ1ah
MnhDLeG18Rn6xAvIfmYUHUufWEBt9VtUaJmihB+OAGyz4aqq78GKXypOr/41Asnd17iW1lVZKHTl
Bn++TX1vuhrzoWg3TSDqHRVw98+Js+PaWUTwmT5Ld1cnne3vmqxEeWuZgifXGep+lyRWfxUqETJu
ShL4A2vYbAE5bRU4gMuQ7T4TQ37bzR7uVF4yIEtXihDNRTyws+iLX+ON6w79QneLJ3zFpJq7s+Wk
LrE2Gu4lXYj96BZZftAitu/TktGSTRPVCTckiSVMAdyTtlt3Dk2MHxKiygGZfe+GeYgi3/Dg7auJ
WeF95I31I0A/1obzisC9J9PPZWp3eGYz9Ip0Fk/twYkLcWDYnbHCPOmrYyqj/KtP9n+Bx0D24g/e
gEO9CkFOJqwEgxVe3Jw0CVsTn5gDHaruKndzZI7qmvaCj5E8tsX596hFC6bClPGudzD10YOP6ES0
zttKD2oPTpte16tur7t8+cCFfyuGAFvN1WlAOGhzydIjdnee2vcRJtHbSrTxFRLK8Yc8nP39kov+
4HUwraCK5GiZCUvc+O0cwOyyv4LB+ddzOaP/UnnqOMUOBncWe3eX9231ZfXdjOE1bOM3danii9bX
/WMAVknHBT+1DxYS91sOYXnf9LO+CGJrvbSJZkeYN8mFz3cXu1D71n0WaU13ClZWdZiLMm+O+Etm
xQ+LFBwNzyEJaESsr1ZdmKQZbCFfOwO0BWVA4dSuJGr5NmdEjizSjVNIgx+7rGTk5VyBtp2mID7D
E+daCIN31Xr32LuYHk9JQGEy5lSiRZARqXWy2qHDv1e0r2BAzVhPrvlTCDGXPLZgiJlfESfsm+TK
lErhKw5v3BVG6LftWJfLxlH0IJ/mXKXdX4mI6xmCzeskXLw2OkJFK4y6AgalaPxv7E2DN86Wope9
HWrGMnbLqPV6y5xI2l/0iWXBvQW+Wlq4n1OA7RPGshpKWiwU9sEMumeYjMDsgZzZmBZcAmvoh02P
M8GMM8TCyvVLUjyE620EXkO/be78qUuKL0rAIWyBOQaZ39ONThxn27Zl5drXALSzQJLE9rEz30AE
bJjWmZgARUFMY/kANNaVErsJ2qfZIZkKDi5YTKlACnOAeHZbnYrdIq6abDc6ZDq4fDEseohfOyZw
MdsFWRWIQgrJc+BCZHQyexDf/9WsctuovJ2EaNOrxQ7YYlEo22NSJh72rsov1+CZhCzM92MBje7Y
dU7ZfDqPldarY9oTdps269OpQo7bFcZimWQ8xjDTzvCTZr+Z+beXyZQLs6gNqIZvpGQU5JQa57Zl
cNvzVFBdTn5CIDVR4O7cajrPUcWJXwXBPvE4/PoP5FIs4YlCi5reqSqDpnuju9bFdo2sAa0iOgEt
35lrj3LdWmk1XhrzQvCbFJDp7oQNNJVnppGXjsGC4sA6N9U8HSbwgLobK35gKtj8HR1XM7V0nl6W
k2uG6jLkys3dVRwdd6c6op2h4dZ7M+cx/wtR7PIGROCSKqgNwkv7BMuGWW3WJKwFl6d4upqTewl6
7Qb6Hyjp+PBTea60Yz62T+ukQa2MX5ydyyzUQiMa5GsvByULeTTySPW99O5HSKa9/KmwtOiLa+ri
TgMxT3Qq2qs1ZYYcepTN4V/vRwYp2aenoeuGWcOB0ZJsjl6nVGXYshkBDc2lJoB/vKklcSzm2Zgx
kC6yTaJ0mJ2ufWEej+wiVtuxy6Z0vExzZkuexsE3/ZnAjngg5YmEotw6A1bBegwkaY/jben8YAIR
OvwmTKJGhKyeoFifGD0FVoEQqrLokmKdXjlU+WYYGM+fVgCaoyP7cWFS9PSsOt+F57/vQ0u7tM9A
23ljpzlpDXEy839gkZOh0dJ45ET2vujUwouJp/R1+TS9gY4a2RqD+MGIc2Nec3pN5x5g6k8Rnfc6
kStsAJ3F5oUmJCyVuClKv63Q5snpXCFD5tU8giLoDH5EZWF6hsGcwTE+4uw6FuQ+WMovZIO0j7kU
hMgrnrHTRAv/9TRYTDjDlDBLD4Ju2L0sp07nuIYqlFubVZvWBpjq/M+0DE1/GQn7GP/IvKByuJ1T
MeM63CWZuadxUea2HST1+ZKg05oaZfbjzMZfgf7L/DTTPxhe5GJDZLmWcU74rwJ84ICr3DDMuYqJ
vvOwTcRqcKo4X+KFQ2Bc5q8FYcF+tBlBaYnOcVbUhxGCif5K1ZY/N2ZMBoGbPnbKezurRmZmZq9n
Hw59V/hP2ZoW+AJhlSAOPfVYcHeKJSroTZ9Zvp4wKq2t/BkLsZW70MoGcrW0Dcxw2nSdzs0zHzvf
9NZ0xeyUu63xGOJm3UoRKM7N21Ixh07W+1q8w+RiSTbtaEY4GJABgduA0ASAd1Eu3BLO5yLFV4QU
nPibzEilX0qhTKHfu0xlY+z6ihycRtJOKNCAPQanXdBVmcEIWt9V9yhjJfVzCxnRRoF4GWfI0IvP
RBBsxtd4dIYsi9cfmMExl1NhVb0elzqCtZiEjd9SD77iv22MbMjL6RH1GO7AQxRJtCSsBcrH+UuY
NzxaZ5ApT8o/DTeur+3kE0Z5OrFLpPJ5UjjJmtMeh1tzznsAKvzllNimATk1KUHtFKPPx/wSFsCs
cbl4PwYh/Ql/BKb157uYep3/HsMDg1NrP+WxuktoJmIxjOeQ26W9rMTjKZQxWVOwJ84oaBXZtBux
fjfP1bRRLfVxWnoTaPBbML84dlCzbxNYJ93L6LZmI4F7mUt05sXs1FbThRo/JjQauPy+ptmBaylU
c34C+DHzxadlAmxmfkN2rbn50ywNI7vm+FknynXiFxRdKS8L7dYzI/unQBzY1sI+WIVjGmj4Aw0G
fdRJzsUhvGJe12m9KB/qSH7EqBey6dGDPbY+BTiEEGJQCIAps03LGGiXfF6WRRDuK1FjVHzoZlRL
wku0IkwkABo0OU+K1gguWG1sczcNpw9EUKfCdRpEMwjMAj/1a/81j4FXJFenUc4h2k5R/soPet08
YWabRX9+2QHjPeuTNMPEiOz3qQk3AR7M5qisBzPUFMrQZHhmInK+gxjxOmtEMxAJLcrgJCb5HQn7
t/3rGeevpR4REsWrwxv3GaSHqroC/oy6/ujgfxs1n5o4mGc620HN4j+C8pc2878haI6+KutMM1Wi
GUH4H87OazmOJNuyXxRmocVrIjOhQVUFVvMljKyuDq11fP1dJ9x5pwmOkWPzVAYWkBnCxfF9toB+
N7nwNNFrF4QU+/kdGjkh0+w+iDKRBW4vsxzRnYxWHy8drB/KumzHv4fSwkr9k9O7lYsFtTlvwYI9
IpmQ+dWkhcyTcQgT776RSy1EcyQa0vGmm+PwH5/cqPWDf2w5BpF2sn8fIH/CAZSLqwLKkW+Dogfo
BgRdS3mAKx4/vKzWz9iu4mL2eJ26q642L/4dCfLJAcGlutXNvbnZ6wDTY5q1TXsHyE/T6aGBAcSl
7SUZQK/uaO6o209VVbrleTY4Up6XpUNE9AKpm6PpOXHSNcCmTPUGaNmJxDIKiS+1/8zHEG+B66xm
sh7GakLXKZrj+DnJyF4jIhgyTtN9GSwCZC8NaoYZw38UO9yFrnTI+pL3n+GR4YzfoOwfw+touCRJ
0zC0i2j2eGI+iWc8K9NFu47PJsRY1gICUmamQuuDA33IVBVudrEwrvUDLHCT4e14Syk7E7ZRMkPz
OIXVccpWmugYpqlW3EBAK4+wN3KIcHSshzzmnNKnDJf0IONMLkF4wYc+qWVxQBArG1XPVsonViVH
VdgBtSufkc3+ygfrxpAxwE8gaEdxIjjryyRoTVQd4JGuydHlQ1F03eC8NBR9qDvr3JDPtNiC+buk
qYhzuynycgKiXyHV8tGzGSfQH8eKM1RzX/tb0sPAH6mO6OqsNkxkEp5L3wBxrvelQid1lNG6SV8T
obeH97PhZMFw/t75Qs3Fm7CUPqqjaOHCmqMMVjsi8cayeRPcO3AFYwiZpwHYr6S7viFmaeGab25h
91+LwhMyjC53AWF6XiC9rXS6b/ptYCDpMdO3tjR6F0jL/OMY99A/b8Mopsdwm0meznOKOQPlGFWZ
TJuVpKX9NSxNmWT6uUIRlJkSIeDgQlaiFpm95sJyQiLpEPiTeV57iLzVjdrb2AmESEewUrlcAsfc
60Yid3P4E3rM6JMHbNXjAIJlEqZ9atnPVNvcU7xMiNEmV6WPSSTLj4N1rsusp/+hTqRJAwuPnTpP
R56Z2uT1nEbQqO6dM3F+7VRjbrMC9BPscTEb0bUhiXG61wu2US5CUuXmM3jVWv5WYcbFOJhyMIbt
NlBcpXBzZNXVLT93Q5dCW1FtbarFXI+NbDl6yc7V2j6Z6cQ/5vNy1A55jl3HWfWfszR229tp2Z3F
uicxiQcS5u7Olxitg/TnMc0sVr7L1EGnIbfkKCLUkIuoDHlG6p9sMs5lB+ARsAGYleyd39/mRBB1
dpv0g7x8013Bmwhol6PUPhiymjoT5T2VVM1WvYHiTQYmkXsUFrKxp36N1yudLWB8ICdi0PVYV+/B
GUN56aY3sMv3YSKXHhxNVV1y6408gtLCV0XFKnux/gn4QF6RphxwIJQN2hq8NIQzHLqJB1VBTYpu
aOX+v1MJ01H2/mKdZbgS/ChVTGr1snz0sC6lYgZr4fu0dERf8tiuQAB93cgu7KR9ur+mMbQ+YVLR
5KOEOkogaLoy1NU+4CtAA4zyEKXtOwKA6+B08uzNbS06Uei7og3gaCeD1lRHUmHo8rwTGxMLWnhK
hTkTfsZP0ba0LLl7j2AZGgbwBlSjeSK2khOtEk6Sfi2aF01aJItKGC760Lt7pZzMNCd3mlqZnxNM
eT5TjmtyLUcNo6vFOVpgQp6F/NN4pzFeIDCd9Nzi/EU1jiJCFv/xqNgUaJM4IQjmjQc6GCQnEnQb
3g2H0QMbUiO5Mhi2HJKO/j0uGdKPVMWu3roRl1Nluv16nIZSBFCUYYqJq5iSHagGA8Y/oBH7oN7S
JpAiT1VRg7uwLFWq0k9cUuSJ3lIrRZFPcws2SnkT45qmdGh2NXD+mRIke7J4K64cacu8Fj3W9bMz
UmflixXcomecqjXX7CC3b4q0qoWrzrjRiwD1l/Ipxsyp+1YXHXhNwEImr1fBXWbWHjCZ2kM1X5i8
9bmmwCsGY8cmjumF6eZUmjtZteYakUN2HGewJxOWgyq16SkMDB5PPTlnD9vtCp9akv8geshOGCyL
lLGWXUqjWONznpMf8yK2hMN8XCwb+Sb8rwRR0asT5bJ4awoEci5Z39VRIFSrvH7U0K0OCAMUi7ce
+INwaYI1Tu31OQRO9MmQUBJsy6aWJ2+BviF7nKtO4rttNoxFvQBBiZa6ROFf6gBkrBAHnhFpWB4Y
8eQsDdbNx9pWDfjfFPS2juPvD6RsO6uOSWfSGzIpWEd5RINTuAFu8NlURlt9gW4oxwGNaOojPWcx
qfX1TyZcT35Fv9lCaX6ZppwS1XDQECZ65K3vX6ETQ9+tevTWHzTkQhLuGNhQmFfzmvqGPFK6cAdV
5RjIinSGEnHk4dVqrQKvpIqlTvQg9jnGMNyqmdKv4TI8VyzfzQeO7RXWqR0MUIy9V4dRBvlSNFLQ
6AMmhd4dlaBBE6kHNKAsBlnHMcW6+Omw9/MD1oTUKlco2v2MpMNIBgapXveCpZH9YCV6kcfYuaaU
Pb3fSoXTHjVawnxl/dN4SsOhjtc397NMVX1UcvxFygZyf0XJoBeroI5FoNfHpRxOa1W5NR6ebdUl
rcB7mnuiJQd+QljmhAMbKbK2lirzcEMo7E6kfJYXpuMKHz8uwJj01Q5oGThg+qshikg6y3JDib+t
Zn8LBzi0tjMYnfDvSitwmJcw4/jBl8M/j49JIoP0AMfDBrbwN2c3LO6KSSzcfPyjQLwULKBJtcUx
iYIc6J9DaedKmdGbvhTHwnOWKVjVtHfO42K0/KfrWMrYqIdFimRUN8IDAi/duV2PaGXuTBcmswLY
d1VJaWI4lePxmSbUIU4xqqypq0DWVAPpe0BHbMzhNt04dG0AEnYflOlu8caA0lGfJR3awlyKqg+s
44g/TVZlJ5e0s9yx+AS6LIU53CwZAqEJw5L0to3GCGAoKviQCHQwqw46wAFapKXhd/zieHAaXWim
3Lc6MzeueyBkBTJKfMdg2LC4a6aVnhRBUtFkiMB0mX0u4k4eDBxVqf0Gt5OjbY/ZXcDMLJwBvFwD
EGoD0EKdiMj56YIDYp9hJa0WKQ05mwo89uFo8gpTVfWFa4DD6EeEEHIYqHcs0Ij3aSrBFJbJSVzz
pllqDNdejRTaKCfKsLas9WG3kH9QM/lVOWFAiepl9V5w0oyGSLDSPW7L9J+1N6mhrvhq2vnHsYBd
49+mtj97GAXGVjJhwRNAvaJ278mfvMn9cev+QX+DyeLZQPRIgp4zWeXZb/HImD4PKChcDL+WKs1B
g/bdCS5tDDh0u89B658FjbKIjg7q7nHuIEWlt1HJSfz9Rm68c19vdVO+1gyj/3gGbd3X0p8iUony
AZspwLzNB46HOvXQLN30l9l2ffMSWE5c3cYz1weLyhm2nDwNOzQ2UhV2m1wl3tX0fu0ZW9fKjjfz
tm3MZX+095wEpSa3YQY1dkBdkLD8Qjdxo2Y7jV7k4de8rPC/nCFdHnpv9rEZJFi0sZ7qvcatsoXc
5V9H2npk99j7Qj5bhgVtf3WHaBzBAEMEfBkxDouBCjRrjOnZgD2Mr2hY2lvMEKMFuBonr46XAkP6
0qwd0oywRcSlftp7ca5cwhyDXQK15t4lHT1DEYQJHp5LmK+lrA/+2WQaOOcudE3vKabCtym002IO
ogerz7LRPzmzZa77eaZntbwrG7/qvzYezpEfozn1lkfLCqbmurmbXSOlLM27LM/JBI39fn7X4gXR
3ncgnu5zVA4NmTzNPLV/hyzK7d+t6fs5GKfhjtuXaofvRE7TtM7ufBomxIEgw/gEfvNLXDAMiIqf
U95EEn/HsVsnoUnEEJHWhsfGnY5gjf6eMaoDp/ni7ZRXgGjTSh2uxTUKOAwwOTSeYMbY/ntIMjyZ
U+9GG2mr7AqUM1CCOTNkW+W5dwmtF4LZq8kERW3UsmxAYmGqtmqj0IWyKvHtYykiIjacP4cg7RwO
VInUJLEgafkh+rWVBEvxN8noBANeHQjxz3QCKaHUh+Sqf8nqJ7W5+hTLOhxP0F6xOOteBgrEJWSG
MQ/i7bwesjq94SjIU7VIY8fujrXZgW12A4VaJv7UAGVnN0GVGwhK7H33/oxnzIfDd6u7Y+N2KUbC
gV+zLJAj0m7B9PtnQE3W1LTUpBD93zObFEer1bG6DWHTNH+MbRjX37Kx8ON/L1gcTferOZvVh7Ec
3eY/qr2p7nbTuNMg3h+LEXHgy7YlA2H2SnO0aQYN5SvqpmLDoZHA3PCKXpQE7bOTxrJRF6rvhTcp
VUnCTdpwODBXyeonb8pbbPXXEWpmbNpIRt911pSU2y2GNSOqmcnjOIF1amMtAyXFVBfvfKeO978m
Cg/8unyIlJhJFgV4wcUZCxyxvtqlnVvEFA1lhlXpx2Dg4wMi5FjAovkxBb3yZwMzvS1tIpM4myxB
dX3TtbgRntbK9NrL1Hc4NEKasgnOoQpvXto16iA/bUuSUwJ4YXHNKIuu3rikpGaMG/QkSN5BhP9o
an8qTKMzXwYahWeUYysto7L8F0nW3usYttQedjj9zeYztmdMlrdLHHkxOWpbypfiLTg+AiLCjO3n
dvlnzsDg7jjXNR9TUMyXKp+dhzCf58u0REzEEXzZ/XeL/UZ9HlBW97fpXK5/Y4nJ/wx3e8Hrcpja
b13S2v3TBgfoHACmfOq9sH9czNx9QrDi1KRIo6662l7Vvfjemn/bUF6/Y3Urecu5mwLKVc6fadsb
d0HMOu+5zTbf2aW19OgWHMf8guaLVa1sm/EzZUjyMPDyy/4UN5MTnBO4nvc26Pe/waDXBydJUlgf
fWSSI5imPDxMju1vtCAK79nmmFfDZV5y6yaloY33Zp+BkFv+7N8mAZXeKaOt5d973k7IDwBykkMG
s4dve13BQEps3zFPLv07eBRlSiibnbknOze7ZyjWdIvroMT+NOeARN+ua+6DKnPOueUsT3mcWH+F
ZhN8mRYr+ztLi+kB5qPzblktRlnkx9eotU34S6X7YC9DEd6M4PY4bZpx/2BZdvMv9jZ2hnkfin8Z
lltf04R5x1Hvz6ny079izkPYqSz5+9qMqutoj9Gth3Xv1XFW84td2Sk+up5/40UFuYAGpqtpDncn
WDDSBAm31xuj9ruX2nVYUjMjnc8w7CoSRqog+/faGNanIRzS9VLMZv833FfM0GA2AgC6qTG3p7Yg
jtuLW2u96folPqHR2uhUG0X7Eo5rT7bWZFfVeY5q7FxHM5tvAz9YvuYRZ7FznQzkurnxDDFkdR/z
2CPjlj3+cU8meIPp5pH83ZXXKY9xPqrW6N6rqwRO5Lgs8T3czSm5sC41n0Js5J+aDrnGpaWC+7Ak
2fJvux2J5kvnkI68k7cD+YkEwn9yRLb/3lyRL9GJzkPzpk3W+JmvLU9DEhNWNo/V36XhbN4feThj
WcNfXEPpD/wnY8/8itdcHd+ZuFdPf0YbZCbvOVzWICDErjL3yP/DC3lDKwFW/EqW3JZuCqEXpwca
qPh9GlNqT6AYTWw5l30DCkZRPlbru71IivHZXqDh30PPaa17cLTC+rZtY7SSVxYtofeazDA6SFe1
mG2sLTaQMZUd/i/VO9O0q4KNnwlprmS6bYYf7fgKp0ht83cZlsswiUZpdO3ZA3Rl9vey3xbM9uMp
eF7N3KQT3aC8e1q2hNZuPWOScmtv2f4ek/slOJmFN7zP8shtyhtMwlKc/1by3bEMN2mw321o1Zqb
tqRXdEYTMW63rLudec8wKJ33+VR6+29lzz/yhMV0yfVg/6E1gWYC4eRHnrDdbhlc6GZ9vxlmtLb/
0FgbuvIVq6KqwCzzf+00/y/ma7if/PhlNjxkm8HpoGqxkQC8lZm6626HDQK392lD76c7FfiQsCyk
XtuyUnqpO6/NXWWPNnK4wjMhbCRJa+UeTedJ/tOWccMv6kafY/YrlP9D/j9bzia/d/zgxVgripU6
3PMezQVZEl98e3L4txzND+cizEGkazONLny3RxdpKFTycWG+2+eJhgW/iVBt5zJC0A3jk8WwFswp
n6b5lVUo39fLnMNYhN1ouL0TY5F8XKgBQsuNBastfxwnZlC+pCVCevu+WnqPj2/xR5fb41hBZMC6
OkPEdyobrhqboT6+ej15DuWftXoQC7v4un1m7oYBoZbWOJnOO3zU5mx7qCCl+dOV0e253aO/DliI
fUgwH+EGapeWhXvx+yLlmWVDJQftNGLrrk9WN8NZu9vMXE5bM2pav7rz1qF104tHswbnFFI5zDKD
Bwc4ap9TO+6m4inplo4XtiOzzcz7FFHeHr8vXT+z8mszu9iz39B5Et+HtFyw6PgQU5/4X+IylEvJ
nNrDTangqI/aQr8DJtUgH4mxfx1/1JBSZBY+FiV1sQxpewGz3h3nBXJ92K4YO9ucpu6dwtopDY0+
kevb8czAFdOKoPzF93II5pUb5Bmgsw+HhWPRYGI5QtzUUAhAG6IG5M4br8FqTQ0hA90iL8aurWgy
LvFIcV6dG6yqenKzGrfjIbpWOzBCh6l0KuOuiGnq1GdtJ8SZzjLjh8w0nWC9w1YPf6VzMhnBkDyb
s41/3amPE0ivt8WWzVPw0prduqZ/0DCt6J/YfuHx7S2mKTyNNphoJN7j6cXIvMfqWgrFMuTMYZ5m
Z4vcmzFrR+tpUKaQ+O8hYHxex7zz7ow8WrEwtl1c2t8RRVBwjVPmtfzpb+bzIQj7P9osSXpBQMSs
dly0Bj5mOT8uHnw7ppFr2byf0eW5BJdC6TUICKjg3RMXXjcrQk5n9IG6ia8Qzz6wBMFwQ2XjuaWT
5VU4hzS22A/afgtf/9XAxDBM/lpihg6oguMbEdps5V9S0MAhsRZOeBXfwCipCf9Ab2zUZCW7KYXR
/doOBIS8zNhD0bHC0VG+T9ukwo6hdbh6MaAhTADxWN2VsavHR/B7KZoA3z1ZtPYtMktd+LuEcdoz
hnnJgsm5AbKFC8MCAbt1kNKE8SbnqMqYxVylHAdxmdE+b11el3iynWC6RYzlnP52HFzwMlva8bG0
LKeKvv/hZpedAc96ZMSSiNDNwdadEda4/IdKcgwrThHBUn/WHY7Eaeeqva6OV82odAxGPX6LSnCZ
2rD9oUYchkHanxG5i3gwAh/F/bu9LfA0hapctPgY1nnUAYHCeznslZohzZrqkTp1bQht8zeRcmpF
57AnsZGNN0Y1CRjC2lk1BE/7qKsYnW00j1j5aDWn9g7MvcHdu/d0ojyru0M4I15GdrcJFonk2Onj
szfjLwFnAmsZ/lxbIMb2ISXtaohC1ov2edKqLrtFvEi7jDZy0NJ9ifFwpS7q/PxfgyXnzos9eBy5
7usCOSEM2+Swl4kYcpuDg6+Bvd3Dr2fCjwpaHBtMB0dovgdzu8CyHRG8/ZegrRedZpFE+0uCpgtA
sT1U/YoVqJsC2rVCUzF+/fU/alb5ehuAh+EK6BJ5IHhvpuFM17epsM1/0d1tTYPS0lXVe0+ySjA6
VEEyqTQg+P8i9bfl2/57UWBCYgLnWY7rIIp33uoKMUYJpA2Y89rcaYMBNDJIqRQzVgPTuJmqwcmJ
fW2bhrkSLaIVSzNavfhlKQ6DHq0YMsVB/h63BEyfTil/x3SN6Jkw7xQggIZPNGMTjZvs69SESTV/
LIpatjRtxJWxAfvVJWHhpqb+9VPHjuTNnbIZ4VDCeo65GeYxb/WyLi1j5K9j8q5OGhzGLpQjYd1c
KUUY9hfNHwSCkJ0GNqiPqFAt4VGTtlUIL5cdrLq3w67wSKExp2l6Gqng62vsezlziumyYnDtzClR
AkebUaP0qiczlfAYSFJUbCnFOA1czEHxyowq+VbNZbDiXPBfjoG0Pm4GAyEvQYqq3xdOvXyIP7X4
BJyKIbVoL9gjSEnlVoUg+2weAK61ah3mWA9gJ4fhsMUchhwkHc5uyaXlaCymsDY04RLKDqhQbrLE
v2N5tIk7qLEq2J5sKCpgzaFh9GzghCEd9rdr4mxQszlIZNOJjiwq56tme6mmsLmk+C18cKAlFZ/Q
dUKOUiSdtQLxp3Mh5pUytAun368TTNmmukTKtrwYD9rfNhnDQtHFa2gflXRYw1HIDqUhEFa9nzUP
88J+R2TfXIExNUYRpgsRBDuWEtNjsldCqxhycsYIID1aAa7ZHiyqEkYt9AjV5NeMw76jJ1PcDVaZ
QBXVfNBxtaXFq9rseeOW0V0d0UHeHnLVfdYXHHSWkFDGPhSL7mELZRnneCYdq9Ie4oB8ybose2kP
kYfg3nicjg2bjCJO89M7z6zx8b4NgRRK+2p3qUs3bSlcaaSgUki4rk09vKkG3Ag+FFmxJtMNnIwt
M652BliC2VETCEl2hOPMDMwTMI7kQzYvbUL2JhyE9D7FtZzCrgWs5gs0ucY03Jy/ZsfvqAe3iA7A
t7llLnPEyczEoCemu0W6igmduaZltwVxzYVZDZuqfacfpm3gi9Nfwslq9/HKkh6ywPe7ISWg/nPb
nAb6mg7/kywRFAJJ8y4Oemz/IkVPdAJfGiy6YTWuYvNDlARcqo9bVq2guoqKoNtPbJIMMf2D7vzg
OCBvfXRX6Eyalq69rArLgLR+Z9nhPq7wba0Wyj4UxND8RKBKUVBDe3aPW3js2+Ju2Bictp1HL7Ho
7N1oXrSejGZWB3NwarvEMtqz5uQm6oXRiJVBpvoqUYs1Fx25qQQj2E6DGmsTLNn7ZcuHKkSVIA2e
jXN6clQjukooVeddYYmkCLEgXfHayTyiShHZxp8QQ1qL+dDZNfj/hc7UsoA2oINh6HhL39YjKqoV
Z+SXpqmlcYgevyBsp/Gnqf5WHsvIwrRkPWDvb1fEYdke0K+Gg5zscYgUjqplvQ3SBJf/U2ZWafHQ
2obbteeyMZM5ehk5hDImR87rLEN56HfwnRbl0WFsUAiY3h5jEWcE1TVWkK05EoYC6qXtsubZPKhO
WHBQSmhWABuXdMksFhScvmpillhtt2WS7p7mvRX9JExToyBmgf4498hF6Ke3j8bALSdtZ073ezuE
73Fp9BLEAUqNoFjWy1FnVnErfwlBZrIoMOnB2OalsUoIRHh3xzPcwMrosxpVJyF2efsJJevOHxTU
GTSii2lKgumBRr4QN8SgheuOabQwI4u4F/qH9ofSrW6nLi2h6/lr9NVFn148EzcEKfQ0+ltHdnQ+
DGiAP1hrOvtzfqOn2WIssdANs6XfUbWdCBHKLCJt+DVcAWDBHHN5DiFlVs9ZU8gIdvxBWKuZkgpg
rW1iiN3bHN3M77bMwY6/nl2ASafCbG3nSKhRTW6yE5FNg+NAEhEemEGi6rwJjiWCR+H1FOgxWAoS
7pYlRPUf+gy5QvHoU4fDlYkjmKjBh85qYT1Ddo/k/+ly3FVUGwP0mzjDZrbzMnzdyI1Ev6YoFfp6
NB1GEUbW2HBb56N+X5PikFuoSzkXAwMYsmCnmMJJpEKOlf14pd+GNcezNpKlc9nJMqncZWdShPiD
pabV53xsItSVHs11jK3/SYQK+i3OxD8M9hwk6/VwD0kV8xuWp6wxg2JhsjwfD5mlnzZzmAOeL09V
RaMqv2tXzrnmZQ58VBQ33gALaLn1lV6hVYz4RNI4vpXgAQgIor0JRWd2iL/0DWqWoKOoXiD10u5W
ZB69xCjClaZ86O0yVlQ3zyY7rnrWK3Y1LUKQMe0JShgSHylAOiV8gO9oSu/fx3y6fj8rAvisuqk0
zOTAUqqGhJbPTGqD1FQDhM9Sv2iiUtajvMc9CXcEpoRGDIhJFGDHq2fhDCTeePBsfNhkTHN48dyV
FqTRX5KWbqFWwP2wb+kPtq/m6uwuomZGXRBsuLd3E62f8GoboXTuPaUC0tV8bidC8wd5hT5sL4cx
ZKVYZFpZUmLYwLYf+KWQnLVIRjGwszUeYu9+YNU01wcbB1A8LfV960GkH8Z3EgscYHk5ioasG9T6
9vUiHAVMQ+c0Uoj5+TlZsFKijLEwNA9uUhuT2Xt7hv0YXxdV/NWTt7Nxb56dV83jOrZGUD55PSIs
mqteFy//YIjDYnkuY/gwLierLvC/EO4ktazC0Lo5dpzhUvR0e4JTPXqCbiVU/vwVWLNAaWFoCX7B
uAj5s3iSV2MnIcDQ4IQ02E571cNFOM1hsPAljOoesMJt4nqMnlH75oJfwaXjE3uvlP9EbobBLTY0
brx+dWaaAF8WbKe5MU2eA9vlEjEL43JHZ+KADW+YStM++bldtH8ivBCczulDwelI75SRq2AjCoiB
HzRQlCgYsO1bmZRTRoeJpEI3Fob+r88Tb08TsD2wQ8Hyh0MTp7njtPFfh8i07HsEFI3zsmRsMw0T
IlhzOlBHb9RV426wl70hLCyfcyd/VOPu11fx01kS08UIzzof/Iu38tabJSC/zXeNwX4OD/2SnjpF
ymiANnqca/N1lgpEkwgrpZFIVWX064t5YxRjW1jm4fwD38UiqwNPmB/P1XncjN3gxfNz6q0i11pn
qixWmIMkqhUbcALQ/N/++ot/ehceXXTLocoHFrfAuH78YnsMSTKJ3OnZUxtugGgap25tqDa5He6C
uhaYsylCV5aouv3Xl/H2/gEWZHUPLB4CB+m33oH0u2ai25bymZAKhVqmwr4HwhZuG8d+kWnos/yv
v9n6MfkIIzSxVzRtF2M0ugLB27MtgqoE6+fYeEqVJqQMYs49lzDv2h4R6aGf0uSkVZ0/p7CT9Vhz
ZFzYnvEfVgut4XeWUG+HqG0FPAsPoCKysDB6C3f4EEwwVIvNp+8KPcX1Hg+toBqiSurwnb2n1DKe
UsH85jm9RTtsjNsil8wAC+u0iGv6caT0PvJ6z6WLS9/I3bFwVoQt+Gyz+XFLxs6dEOaOgfm1LHyB
oy2nr62v3YRBfnITdeQlAEMnhFnndx65wI79G7/MN0YwpGm4jucEDvSlwMKU/427W+d3m+Uh1b9z
CIhH/6IYgCMUht8ZFr+JCPJAv6Bb2ITr+HCd6Ua8eRZmbHI86Hb3aanCcE8/O14/tsU9/iIurkDs
HCydAQlj1V827wL0Z53ziHJqTFYYDC9rgO/AcqmBcYLpu+PSUiL7IrVMXMK+UBUi9tdqIO48Js7y
1+/z7cTH38P1Qtu38WHx3J/MRVmfZ1zwo+BZ0zr1cbzF9YQFX4ktwkMbSPITzAlrrzxe6q8vwvvR
jpUHaTsMqzBg4cPN9Sc7VvbQWbDv7TlHNsemNndDE/bP0RyV8WuyrgauPaOxQeT6sLOTMIIKlRiW
KRelAvcy92UMvK0tbpFkm3BH4jEpvqaGRUSIc/IHa8YmMpyobbNbd6OBzaEkEQutxbITsDiAYPpe
UGJl29Nlb1eB4xF2Ywbi5K6x5SZZZ9hq7Pww679FvheBufZgUPJ3CtdjSDR85LQQfwQLMUQkVVAU
4C5ElmHY2dABClMMH5g9YUj5ppdWH7Gk8SkJIy/Ds8mZg36+gMg7g6TxFnkKCD0XG9T8W3PujDbh
DtJpqm4LJc1KwkE4QKWdpql5CTyKwPZsogMYx4e+S7PFvQAfpObrr9+e9dMYIn+DFcr0YKuh5nu7
a5Eem7rw8rNnjam36vapmThJPgBIoiwiXGkh3vOsmdme8jfX4GWncp5gpguUae6F2OHvtIP5SZGT
9G1XNPGaPwkZTswF4mjox79r2b7t2Pq0a7GIkw6PhcHpW7Ndhxw34HKzf+IU1Xr132jvUqe+Khay
DjbS3mgwnxD7w5URrZzaINIZdoz5u9nxBnUNcKj0yRnxI98KgJrfLGgzNPE+oKn3FOwGTXVQ1Lhy
krOxHnrP/686JDBhOHsOfetA8sMOQ7v/Ks3ozkCAyr3qSbcuddnYqaKQYLuMCpWVFmu334DMbzsL
LAGI/KOQtRmQ/6eisJg7MWxc2qcszQMWmooTn//l+/eXAQbR74NokB5fbOF397v8jp++3wGwgosn
cL7LRvJmSa/LLR230EoftVf/woIgB7kfYkQqyxOdRKdE0b+eTT9dAK8ZUrCPxy4HDZbnH/dX0r1d
n4y94QEH3WP1cI+Tnd5mE9iwsi57wAXZrQe3N/j86++XG/zvbkYIE5MKSPxAOcz+tCEU6+KSjZRs
jzmLy/5HGE64hqWDH4MscNG9MVx9m/Sq3wxy+239Rc3JOhrhQEoNyph7c9+F58zOXjX9I1EXaTe9
BG7bbK9R1ef7vW7b16Q3Op9Hq5f+OX0hOWPp7T2L7VxA1y6fOC0NAQa9+w3ZDeBM196uZG3WvAA6
KbLC0wWtGEMokERsNDtsLXDIIAM3f9K/Fe7Frx/r2xoOW2wGtstmAEYge92PrzWG77TiHpE/jtGM
1cgJUndWBCdy6vqiw5KimD30XCqMxNvA5r9NpLrMWDtAkZv837xk7+1L5lnzmkO5Kppobw89SwlB
G+ZZ/qjoqNkhalM1pMKefn3zP38dKxctI8h3gcn2/Obd5hl+K9G8ew+JaHe/fdcilzOl8qgI7b/5
wp9KMzZdjlEsYmRJmoTHvvnKYYhXcdHoHrSYSXkNrAnyVAw6FmnwSLDbXD6mG5RIMqxrH/OlF3uC
8FleSe2Kzf4RR40C/E5DZDrhw0tMkdMo9eh6iJeV+AjbA8i7RBkSNfLe26exRK/Lp9I98cTRgqiW
eJO+SaskuuzyAUNYu06kMQ0DUkEOgquSkmmpmTfNohgIskpa9mOa9AAz4aQIv/UisFOOUzB4YBPj
6/UhU0czhFb4BQ1zJbki1Yzg6TWwMinrvlcr/ZztJhzUjr7SDbke8I8y1e2Za0PUfXtQyzGMRAvR
6vSEtfAlWkzTJLUHFja3k9wS84dvVs9hyH0BqWFnCnyj/TPgOovgSlOO1dmllMPmtw3jtuEa9oab
jKelN/rNvx0qkjii+7zbSUBTiIBpLri5IIxdEH1evYTMt/fqYeljkV6Oc5zDOTNqtEYj1A1GajuZ
8Ue3GjDtkPsfQIMCJEF0BJw8vKfN2jO3/DYmrmazbpRVrj5zhnYkDzPoZhHc6AYcvhASOpkdyKZ6
AuqPdEnt1m7mfihRhc74nACruVQ1YGftf6guw/yE60e+flVEadgEZTaeEh43gSIVLqA5gFx2DNfa
EvmVoVSpMBH6+toyrSL/obLbJXrEqXGY/sgJLSSbBlDb26OzKksisW6urzgzDhVNOPLqEgd/EtcF
ncI/sfoKxSoLbkZQfr+7zGYrqi9tZqN8VFCVGQkm+hgyzyffwm7UuTRlQRTHiX8CNhuL3PRutRK9
BryIoEZaRHT8tSsoHen36LxLCn8pt7NGfjVVAAm1oJ0a+4wn7Ii/4QKAyP5EMkfhvvQmjj1o9/ep
2P9UkiOnQ4b0T4Woj/zGNN9T71VJsWnoTtPfwCaW+0ondp7ekddatfYVwytjew3cHdXoO8yNRJ7s
Ibym9VZ4yz5gY5zv1lCeB9V81LA0cXeil8YVV+T62mYiACRlsHIq9y1Obm3e0EIIaHbtV92BZjUU
Iv9e4ek7fwjCYjRoeChYV4sie7UK6AIu2nw3+ww73co/qGE9+StTtjgm7oyHVYcd7hzaQ3NB/S7D
UHXIYwOQ/a41bEwVyHuXcxR0qhnEvSCliIGplIO5beeeiQczQYv7ucWSAGBaezFpcyw/xzSwv6DD
9SZwwxIhBTzTPp5fgsJJFihl2se5XlM2W32naoiFm49OUiuLlARPG0ipqV6EUWh8xqdydi6RWrp0
w0lrr9TEGQ+DGfNA1PVj+q5EzjHTRZesJMMKqgdfFLckJXlUvipaSOXiGs7aQ75qYr6uI9UFwkeY
jUwgVB3d+KmtbNi3jePNFbixQtZVW8QPVxmNSMsRRt5qo519JV+BljhPJkrOqnWjxZqugte1eVYE
as4LEEJi900nz2qhWw+jigUe01kUEcq1xkwtQfY7K/XSZy9r/B3NnVooszoOWUSrtfEYd0WTmgX8
2sggC/IUGS4K7E7ZPizq8w6Tk97ZtvBPQqt5u6cYFT2yZTK8LPje+oipXs33sX2segNPgUVeK//U
Smkf2IkV9kJ8YpOVXUB7yqme8Xfd46GV1erVBAfc/XWefPltvUvoBq/yItHLg4IztUOAlrdpgWIP
d4ZxWePUV5YJtnFZtr9GnYFjNvQ6DsDTTW304vtiKeG+EsFgjOdSpRO9J8evVJ2Dv2cuHWKZ/x1s
aBXT87JBjceCHOE+v++oQ7/uBdUKMFI6av2CTCWdtbGj3rOPOeovCCp6m3ODkZpmCXfpw2jcpGgO
j+lB2TNtSnyESo+uw7NDmUGHROtnR7WutKim2LQmaXsaF9iPntnQWh+lwUadThfpr1bpl1E0blIm
qJ8sZe+xqm9XtRskFjk4aAJUQVIh46hgQZXNeKoZfGRRCYslUKkcnDgr6zk3ws186pBc0d9p0eV8
6UlVST8ndDSx/AZiMP4pc/RgKvqrVCJV3QlrIbyxIWrwXJkBKDedOsetlMBue2bEOip2JaItZBD/
QgAPkGCcRHXhXA0ftmGDRODQAw/uYSzktou0ykCn3TK8IYIjTuqzD9Q4DZfJNEmHvYzKsF4N28g5
gvF0JaC3exJ8WQH+h7PzWpLbytb0q5zQPXrgzcRRXySArCxDT7bMDYKiKHjv8UTzHvNi8+3KOt2V
SERiqA5FhxRF1sb2a6/1m/u4VnswhxiXL4XjhjUkgMiFGq1JyzGDEsBCOPMoXw7kl8DxZaGfGUdK
OovY4qUoiMAR3OaXF+KLstELfMORcNlD4+ysyPYS4/bnoOoFWKSqmsC4oGoiCMR4DYlT56yPZRSq
QaCFqbw4Z4H69yyYpTWj6VNH0bNDNfNs1tGc4bCBymuuPCQKknT4NT4z3l4ADy8a3vrLbyQ+5Dei
jCaysPmZYf0CSDpLXsEZFFQvmauAr2opjLKXz/fRmYEmPauQRefT6Rw8Nefw8EW76KXcGJ6Lu2d1
xnO58WV5nqmlZ8kE8xyQnpM87TmyBeFsYuc+RBBwwXUCg2EkOeTJGd0nyNqw0WPJFja159X8olqQ
nPdcIqDUQiJs0ECRNi2AJeve7oq6jKFFBab+R36e7PJZwahLsOnDWi8C2PZBM2VRX9aGMGyHz0E4
FEaJF4FwoMtsS2CQeAKIKvcZRiIlz1xl41wHJUOTZ6DXUNhQUXrTiabdl8Lv3BoIwR7jAN8XOJdn
fUAq6SKoTs5ILYXwgvmvWxQqyvfyGGsKUKezsp55VvE6D9LLHgOgvzS9Z9vxkpn3L8kKKRy7VHFD
mG+ReaiT4TnZzC2ZQsQbOIygIclUDykNn5F0WmYIABvtIN5wsOYwQ8/v5aP/h+c/SWItKlzJrJyX
QX6xHuKGLmvdFRinaHrbnnErqNYj++PzCJnKytMhOLfJb7efd+schWOrFo4M1McMG4PVdZJuMcyp
jMMie8izChj4i0DriyrNfK6ZvWjN/FDDGqBHyCPU6KhxUCZbp+KyVOtqu1yihySLavuPmZeCBZ2g
whIUa8RamvLCL1BZ4Ji/3fBz2udVWob0OA9aW6dCR30FE4mVVYkk2VrDb49OxThXtn5PUrIzwwcH
01PA4tTVe8u+g4jcKIA3lj5qs8LV41nDXtXkTm3Up/RZba+Tcxv6IqIF/Vi9v/2RayQs8FcUqRSe
D2ifyNcevDMQC8uqBu3uBaF2xsBNL/7lTSLSpbI9VZl0hFBVRVaCap1t2Z+mbqiq6q7MJhB0BxXJ
A+lTU8ZSGbogtUA1H3KWgZb7+tntvY7yLIMeFWdSAR7WaJA1PkREqlrk5whWk7Q/7xbjOaP+3M3/
9W363+H38oXX0/7zv/nvb2WF3ksYdav//OfnMuef/xZ/599/5vJv/PNN/K0pWxRHb/6pu+/l26/5
93b9hy5+M62/fJ33tft68R9+IYztP/Tfm/njd3gY3fNX0A/xJ/9/f/hf359/y+e5+v7zT9/wYu7E
bwvjsvjp5Uf3f/78EyXSV+tB/P6XH4oO/PzTp/7//p8/v1/9he9f246/q/9DocDM6nBAjRuAEX76
LzTA+Yki/4PtLIDcsHlAAog9VZRNF/38k+n8g1wcgq0y3BvFMFXySm2JC8nPPxnGPzSE2FSHE4Bs
sa7ZP/1Pxy8m8D8T+l9Fn78v46Jrf/7psoCB2BQfwEuNdyuYdpl00WVyjpMtKhyIrJAip9nvqt76
kKXokBFlqycU6IK/BOwTjJeBAturMXr5lNdNX6bGzk2TncJPjZedBY78smk1D2uy2ZXhWo2t8JbW
qzeYisSeXSnFDmh/uymDWSC7DsJA/PxVUp/ad6So6K+7NoKaXp5Oi4tjQu1JgzTu9OqyBnvuFWVi
jbIiZRRVE9nQV00pYZY2WkuvcC/TH0bCWk+v9fnt7bHbmjZYALpCstomdyxS6a9aQXwuhOVZQpOj
QnrCNIXCISSLBwCZ9X2A4Q5pqbbR/KJPEH+93fZlmv6lh3CAqMwo4uhZFWX6WjWzBPaRi7tfS3ys
N8V9LmNnh0C2hFIG6ZRgtPudLPLWFIraCAgN2sXJ6LLHAEirEXKHgQEI+g4hMlou2aHiVDVpu1OI
uUxYP3dQpTZICpUaBLCD1YVj45YEJRK9olqdIwKpXtOOphlZH8ijT56uxoMX2VngO3aD0TYARP/2
AG8sIRaOOA+EizrZ/MuuFtR/FDDPhjtM6Dmr+KiZLpPZGTvtXMYS536qgCoE3Iaqn7FqB7Ds5IQJ
+X5tyZb7ShDOJNtsnypem15TRvbpdr82phDIAGpiNiAXjq/1uGJdEcCQ0KkAK9rJDPFrIic8fzE6
JDf+RlNo0YDpsU0TZNnlEGYETlpl54ZLnvFb1lTWXWhn3QdcFNWdlrYWizASxMgVUBcTdtlSAKyh
bYyYQZztyrdQ0yL3kocKmldy+1m4L/HwMqroXzLqQE9kT3Pvdlc3tiMQAmpHcCwg3ZqrWbSkQkkk
NYLFCqT6sxP0vG7xYr+vu3z60kNy8+zAyXamcuP8YYUK4iRYaq6h1RlQTnMFQYDxLWOFcBtOjJtT
WzwKdMdDirrbHeKexrHq4+av293dWkRAXDgCwIk5FKovxxuh54nqgg07thCuEUpv3C1ZSlGgdvb8
ATc7iQKF48g6Ae96vaKrzBmqwLToTKf0lHpJ7idzUv6o2sF8k0ObeD9kkpOiFqPre9fIRjc5fXh1
UY1Gm1pbLas41pMQOx7dLaIkOyFwlnit4qS8LcpoZy5X+K/nc4CiK5AcC6kDCrCrfdkixJwqMm1B
tUBusUZyAoZkf+QqXVDzz54o9Kh3SIKbn7S8lOE1Wn9KclTuHLsrT8KX72CcKb5yOmi6OK9eXWqy
jdM72WzdRWhPkLKjL4OFWVMchSGc4Vr2YBjkru4kvydjXmPfIn+/vbY2DsRnYp+DCLaoP4tJefUB
XV8glx/p0KaKDl8syUgfNbysjqY+FcdUa6Ifv9N4MEA2EwhEdtGqw1UhzN+MkQVWTvURJUANzEoY
+6Es2TunxMYxpROGEinAISTgW3VtGaRGNgIYYVlAcpFElq0edGUeP5lj39wHuWGeyI9X361qzN5B
htpzHt1YzzoMMZ3r1OQNZ63W8zyQYS6kjDWGXZrb65KJ4Wc0uxJS8ne3Z3GjqwDEiIsdU8YC11id
EFXVDQUuWrprcQW9m3Ut9iyc8g7JGLX4BglXKkMO/VTvbAQ5otq/3fzG7f26eXO1myqYSmE5SxpX
tliyoYyLbzuXO/N5uVSfI3WTmSQW0gRicw3WkFEbqqJZq3woIHg8qbn5i0VpCxK7HPhBaqaPt3u1
2R71a24Yi+tGXi/VrOhIgziVbxZN6zlNKyy0C6ZzjL86kR3udO9yDp+7BwoWaQEbRCye46tLTVbD
QE6svvPlqpVxAEvD47KoX9NKD45AA5RHHQNmiIx96EXE2Tsn4uWV+tI6txu4WJOH1jNg49U5IPWK
3MZYIPuBoeAiqcElTlWzfehlo/Fj1A6AJrTa+9sjvNWoeCSyclWdx8Oqy6h/SDMoicYfyXPdZ+gq
+XKrJ74DKOwvy07SD9bSjzvTennFPffUkQ14rdykwE/1VZwUJFliYyzQ+FKNZR5Ok8Ypht/oyvVi
xQfMJ6aDE6r9MVwqbWeQN1YUMFoQCjqBk8wj8PKwBUjVzRj5NH6O8IzbIYn51FWO48qDpfhqvcj3
t8d3q6uKIgxQiZO45sS+fTWpyDolFALHxlfkvnInaBIPoK1qF7FG8ykrM3QLOk1qPlaC2na76c2u
WkQtvHMJfkUG4HXTGZoyVhAxtTOiSo/QwtBs7brpXz0f4SfztDe0q5TZeVqf02bkEAwO/dURKA+q
iQiF3vgVOr/HAnc4v6IyokCWWaovQswS7VRVmKUt+IJ8jwrbeY8Oe3mvBdrsKwOJ/Z3ZXgUZ508i
jUKWAbiTQc7jcgxSacpwR28b38rHL+wv++iEQu88MTq3Q9ntMDWq+ZSEmubbcjNxWo/a0UYMaOdk
ubyIzt+hEf4DNXOwwl1fRCBJNH3I9NafenxoO2deHij92h5E33hnc4kV9Z/E5bkpsqBkdkygVI66
mnbJKeRoHJLOR4XJeaPD3bsbgqr79ccXl0FuFEy3qYpnyOXAKtx0ETCUzncaJffU2MmOmTwrX+Te
7D2UvJIfC01fukUW2BRKkxhIq5cNdkGEm7Fcd5B3soJsJowmfJ/G+1FLorsf7xvaQfxP4LVYzJdN
1VpYzEnPZGXAMv1KtorTUnTzQQ97B02zrj7ebm9rcSCQ9EzFALVsr86kFknXsYTr6NfNMB57y+hO
lelUbqAG6c6ZsHUcEfWZOi9i1oe6Onl1dL87XIo7v0MeCYOUpfhctnb6LqNUiiWGCUoFGjnY7ylI
d56sK9TyeQbBWsL5gM9F/mi1F5cKPP9sCnHU3LTvW2eBiBWrvTtbQwf7Teo/xyBtv81x1J6ibHHk
UxfG6VHqSowsIqR63wlnMTefQst+NDM1Lw+6FAX3uoLnINDn2d7ZSRvhAI8wQNYmq4EdtTq7A+jv
tepQ+RwBQr5x7OlpAuX33kGF8t0UTv07GYvvr3E7F0etmJy9s0us6MuNTNVB2KVT+id+XS+LzEhm
EpkIHKLEjmd01AemP9SJEXrk6U1U8oB3hUjuts5XBPpMr+17/GBtPbERXy2aL2jBav+6vVKvR4TL
k3e3iOgJF56P21e3mV5Rs+ystPIBTkKSh5UPhsfqHgA/qb/X8qx9QYrR/oAA/fxhrmLzt9vNX69e
cXcLRUVytwQPqyB3gD07OmVLwsOwatfANxPFNVW7U9seI9GytE9L1obIBIPUut3y6pUoFi9UIE5v
2SHZQuJqdaou5FEsvZdoGszlqTLa5Y4LS9bu6iqs/rKkxUQrYgwfJ5wrIgqapvoO9/Pxy+3PuD4p
ACnLnOuaaRgQ+1enbmQFCvaXc+lrUmV5OqVjdqqSvLPmcr7/O01xhCL/zxiuVx+7uMRDkqbwyuj+
ACRo+EHbtACAMU7b2Whb8woslrCbggDA1dVGw40RPXhtqHzkyzB9TYKxyFxQwRYOZvbybckX61DX
E1Ilau00ewfT1qLmuuQEhn4ArWJ1s0xJ3s6pgwoYOmbqY2CiUYl6hOziUFi4KRSgE69YxLio8T6i
A/90e5zFwlntcpLLxMBMqrhMV09U9BRrq1Ozyk96u3gbVsNIeBSZ6uPyjEjJ0h8PC6kVmhRzGGma
Wz9Uhxl3HlvgaROzCU9xLQ1uhtWj4nbWtDzGoQIA9HYXxapcdZHIB7aROElV015NLw7RFoxTJ/cH
kkvYxSbRmznJLfJ0bfCYCNmwwUnTv7FjKX5yzUFfgPRqrq6boawSG7OR0re6LrgThfc3SOGFxwk0
+geJ8u1D7QyZ4o3h0HqU2dO3ZheNf97u+saG5aazUR0luaSQqL0MJVpbLfDy6vDg0QdUIpUhv0O8
LT+iItt8ud3UxkLifqYCRG2N1KGyGuUFzibLtAFOmvbh9xb14gcBxDloHU7wRpss9c60bp2JIsbk
XSNyPJAlV53LcNqY7QIZMwTMDA+sHR5xqH59RmEomPGs1Iffa87Syo/JAd21COWDbQsDK/Nvd31j
lJGEsiBFEVprUKIuP4SfDFJmxLXP2e1glOs01MAmXfG0oCa3eLuxjdVMVw1WFXh+BC3FYfbqDlxs
DRnSfqh94Xf+pkcg9/1ijsYpdZwPHP6hP0ixvBMLiLlb7SBYGhRNhB4UmP7VuY9unzLGMx0M01p5
Pw5G4HFy599u92zjGCatQxviWU6Oe9WzpOTLjVkIITuN5s64KD0EadwCSiccc7WRnx2Sqc+quwWL
37+xfInuOSGoPmngTS6HFWWlBg62RbyNW/RTXsUDgKQhmFCZnBQ0J8rF3Fm/GxNJFCEqmeTaWcHr
7nZwxxDWrHzbyvtDBWLJtSNr/C2rgj/lFnryIRykPbLsxlJlazrUfsk3G7K+umyyQV4QwiD9V1nx
dJ+njv22G5fiYwUC5tfb07lxILA6BTtXrFPG9nJEtapVKim1iB+1InWrOlUORZBLj0oMTis0y2In
Yti4RwWRyDAUJE5Jpa92IXMFac7OWh/f7godVDYGj9HZwkUkMr3OLMenRmlKLpoumPxlnq2dXNb2
B9i8akgZso5WHTYGK+Ii4wP6JSh+h/jQPwGVTw82SIWnCkWHgzEhyNsXVvlr0qi//Phw20AZAOhR
3iSeuBxutHPxZe5b1JRtSkQd3m7Iq6FR4g6DivoGmhd3txu8zreIuiZKDgLIwL/Yq/PXysmwGXCJ
PXtJrVOcVokLdVfxMFhFdbHQ7nGun3A5k6QDbifJv+C6xm4yOZVXQ5F9d/trro4oPoaaLlp5sg60
ZJ2AllOsGxzMyb24HjvIzQnGYYhCHn+8FZ6JHIMAs3gxr9ZY4KBunY6m7QEhXo4J0NJDPTR7tamr
TaqqRL1Aq6gIU4hf3yclfVSB16reVES5m88NzjSNMR5KrJZOtzt03RSyC2RQuEjA3MD+vlw1VYh8
OpBodEecsPhtZGd8wcHPcsc6Nnfe/htNEe3pgoDGOwaYyGVTzpR3pNxm1auxNsUjTYox69aSsOiQ
VNDnxL/dM7HeL+4sEvaUfUTNFPgederL5gxIHSMMaM2DXvSHlAcDql5zhbw9lkFVPko7A3m1+WmJ
6pl4rZNC4QS6bA6gcKgtqCJTdYkwiRB66UlSdO/wwh7eyGXbPgD8wZgiaKPlNDSQn/a2o2hh1WGg
KRA5oYuDWVxjFfFTqYxY71Vv4IBt3VAJIHlZwaT/gr55n7i53mi/6MmiUwnL0VEDDJTMBMWTkiN+
njZIAd2eAXGBXX0QTypEGYCAkX68HJKxqpdUAX+Mprqk/25XKtQnvOzfq2H2cZZahOKqtvseTcoe
93Jj6glFFTLAJqhNa41GyluzlbqaOhRmsvPDmGmmh2FS95iYmnRMwFXvnD3XaV6OfIf9Qx0VbBkl
hcueOv2i9VNvLh5pNBImjQJaxs2Xht2bZX2bQKSpeF5ilKUOyMImVnugjJRJwK6D5i8A1mT3bo/9
xmbji0CCwKpG8EFf7etZQS6v4IT21HlO7vE9rdxKnh2fXd7tNHUdhws4Ddc800z6nfvvsvcqgtJN
KNuzp1GdQ8YuGvyxTIfHGWDxMXdI5w3SUPjLMs74knYJPN223TlcNqac6NThpSPQWVczMKC3bw2F
Nnu9pdT36OZnnhrosV/VPKzHPgt3TpeN7U4mkZI9Iom2iMUv+xy32RgjaC17GiKp8MKi+o0i1dID
yg3Sd6XVtNrXJaeGmmlOo7sQ2uo7w77RY0ALItwhI016bpVKTYKYbCrKF1C7hvRBlbFEQW9r+VKg
zP4dshsqSreX1MZ2NnlykKMgH6NA/b7s8ojxyewEgeJhB47MQxpq0QMq4anhSqZRNy6FILs+FGUO
R7DXAwDSt9vfGHKeHtwgaOM4dFl836uHT5QYoATsSPYke0EiKFu65TA3GEtVSLsah8Cwmk9ZpQZ3
tTosLrz+v3FXEmDoDLitAitYD4CeJQ3IxGbxxhG6XNIr2IAo4eQjrTjuPPI2YitdJuUrMGOcLVey
BFM4ZKkD7tub+qIJvbRaNH9k7T/ZoJ4PYZJav7WFholCJNmnNHMynRhLMd6iVNR4o9FFO3j068nn
StPIO0IEI1pYpz5n0nwK4qXow+lhhbeyOZ2IaJsDSpx4YRctnjlRM9yRm94biuvAjswU6V4ucqpo
WGdfTjuGZ5MxIf+PpYgen2BuDQ8SW3IHK3u9mwiBBOxYrC4U3FZnGL7OrYY+sIH1gq5+ssNavUNZ
Xsevpda9NOUA2VnN1wc0zRGyIiQEqwG1j8tuSVEL2lkLTQy00hzd0Wnx4STHWNIs1fH2xtlsitye
AxQFiYn1XTBmvS3ZWWF6XMaKa/c2+6aNLFyarb1jcXMYiT44kBwN1MSqVwvOcJISBfgMp9rT1Cfh
MdYyzcdfZcDiL4l3TuGtVUlsBxSYYpnIGlwOooxo7mIqvO7Uua4+AwjOjmzdCnucNvmIEDqu2Ni4
3ZVmkewchpsdRUKJq4/8NJDAy5YXqqmFNoyMKbwXCCFaCugykt8AR89O1Ev2qjGb7VGPQU1ByLWt
i+mKXeLFQB7McyhtnixzzD9DueddlwXFvRlXzZ+318z1YUtiTWx2UD1If6+1+pI8jDMlpb3RZADV
UIsPWO00T+OS68fQSc2D1FemazdOet8pxt47a6u7FD5Jc3HekyNZbcduqnItzRhe7FucUxAY2h2Q
ppCkvKM/LCg4e7e7K6brMlTVKbGZ6GIZArC1rgBUM6zzcGhMLw2S5g26RfInqTU1Yscu8NBTso5Q
1Pbi481GecrBc1Aoya/zXRrKVplhl6YH4lJ/QKCjRIeK4Kmy5+A0S0N9h5GCerzd062JRQFEgDJ4
+an2+p0yYYhSj4XhtTZWM26vxM2xBZOCJwR6uX+lcpgPrqzEKeCYuECksrGiz7c/YWtyAQCSKuUW
5S5fBRIdjM+li1TsN4POeIDIOfiLIgXYI8OG7rGsufvx9shD8SrjGiEZvjolnMnOspzUoiep2vxN
zhPlCNqz/E0BWa8d8NNM/7jd4MaBS9oLnIDIEUCaFQPwKlJJM7kq817TvLFVNC7GGYNZQl4fneNv
t1vaGEpSBRr5diGiBKXksqUEw79MKRcLerDylLTF13IxYj+OsVpManOver/RGphrENdEJYC2lFXI
WaaZNC2xbHkyagiHXiMlYfWa4tXp1GADFw07Qcd1e5xAUGTA6Yu8gbNqr4EDmiMIjYzerGRHiwva
HRNsxXKIZe6EmuxOEPCMB708BvBvoghGwZ0UoiWvGqyywV40mcdCU8zqt0mP7W+ImOQf8nGQ38qL
pv8OAXF4H0VJiGdNX6d3geVERzmPxydKETKFhqLFKDWwfyGA5b17e7bFbK4/j9eNDm2KQJyZuJxt
R5OoiRdR4OFlaJ7YmZWrztl4f7uVrVFnp+BwQc5WxPuXrbR4sMLFmAMvTsbyrmrLGK866zN2C+19
J3U7K/j6EKQkxwXjgBlSwAyJr3m1VzRqf0SObeClUztgVio5rhOU2kEOi+kYGVbuw9Xaw5Feb1BS
QsQNzDIXHLvnslFdS/ANNpfQ1+VMdpE4jNwEoYkjYcYPl2uEkBtRF2UNSlSEzpdNlYOzKHbV8i7O
ogkhSMs66GZd+ktW4T84yvXjUmKSdnsKN/qHwAXCXhTHBORltY6TKZqoupkxMDsDbIuc90BWrf5T
3nXdTv14qylqixaaEmwce/0MrXOcc9NAjUioKxoijCa+SCZcAbaCPqU7J/nWBjW4oWmHlyD/stoB
vPzMcRyL2LeKqfxemUPzDnWgPnNxQ5Lu5FyruKj1OXInW22+yX1R+i3eJYU3ljNYhY6rBvP0/ssc
jtEbNCf2YNDPEedqi0JLp5gvdil6VKsPLBH5DsJJilD+nLPy0ChajKNeJb1DE0tO3HbMqkOMY/R7
TK2rt0Ezxm9avYjv6hpF4lor53cOvofgK8CkTqi1tIekaPp3Kh7MvyHMrKkHoYd510I93lkzz6f3
6tNF8QsyBKl0CmCrnVjpoHryoIsQWig+lZWc3Ss1IjzQpCK3sIAAIZTb3aV9pR5GK+3uJC5VyAm9
/TYrMM4GM1L5t5fx1UnEWQeXkFoglXT+f/XiFxixAilz3U1GK7oPi7QdDmhN1O9Tp9U+Yp+XH3+8
QbYLFwCFK5HYudysQVeUUj9JuksKXj+pUas9VNhfelZWlPfVEO2t56vNA9eNZsDnkjwzOW8v27MQ
ONINrDdhbo/jsYauAjwBPMIy2pN3u2tXTyVR8BOtQEfQQMCtxpKgV0oGA+y64Mk3h5Ys0V+KArOQ
xGhPzT6VT04ujV5ROu1O0xu9xDWKVwQPXvCg6/hL4jHW5hW6AZPU2z40rczTqFu7ut73H2/38iq6
pQX2H2lAS9TH11VcrUsaUlEQLsx4XHwpqDECpTDoVbm1oOWEmy9erHjaop3k4aa0Byy/TgTTPgqa
bCEYA9SJVgsookVwQwntQ+mBpS/38cFpB5wMLDPB9Y76eeyxj4IWN59R+ey04/wmtar6FKbB6N4e
DNHYxYYWHwOoB0oliQ3K2perqwIFoeAsD11BdTBdqxTLK9piT8hxY5MSLLCsbPy5KD2uTjy5jgYV
f03dBcs/HHunwJUb0OLBrgYHI3Rt72m42Sveaki4U3HhPXzZK8RRVWsCxuxqVBTu0TAsnvp6yHbG
7iosEWPHo0GA3DgR16GnMubARMYWvyFJC/7USoIuLTaLP1KKJpILWF5/P4M42iE4b43lWfRBRR4L
XPNl3xKCP0WfLc2Nlc78tcWaZjoYZiUfF71WEr/Tmr3c0HaLbBZyeySz1zC7Rq0HpBzh7eCXiWig
Xqa+HNbZIdcWEOoJkiY/uibR1CBjAlRGyGKuS5uIcKWLisagq/aqdGckOJZQbjR2zvHr2aMVaowg
VRzirjWRBs/TUDggQ4ZawvSd2tiJr2HF9Xas+gzg5iw5CaYsrbGDI7weTIIuxLF0dgIH0BpLxyuI
Pd2zFXTohKc+wMFEl0ekUexAfjTsbNrp5vWZTnuIehJ9WVzcxur6oOqeOxU2Km7S6YWvW1Nx3zuq
5TvKRIQUkDMtDbs9lMgv7QULYldfni00DakEAUQc0Ox1fmgOdWkER625hpoGXtiNFkZThuo3rZV7
M5jkQ6gMzTHvp9EzcnVC7knSPsoG2N3bC+r6csEOQyGbQfWJvbo+cbsBzBPyK0g5IBDmB3UdubLS
WQ+mMe9F1VvTy7oiLU90h4DD6uRpY/Tc1ADViLDvDM+qtMltlFk6qYaFgVDbjTvR7mZ7iL/A/SfB
+azG8fpp1GYaBlVUQlydheWHUs4A9mb21DOrMGTbeef5uzWUAEfYmZiaIgSwui96czR5LiDikNpy
f1CwVPPmyMbyXVH3ivPXh7gmniZC0AcmKFiHy4MubqXU1Aqaaqyw9x0CO08r7D2E1dYAgl0ggUhI
S3Z4tT/CcQ4xOW4MF5VD+xBEGS6L+oytapD8gf2YsnO2bZ06AJDAV1EgYhDF57x6ygYUPdUKqwu3
a1u0E6dEucvSQoLt2bQPLcxut1UKc2eRXEc8pPHoG7sAqghVqctGsX2k+Gt1OrJqCuhovHH799M8
9SfZwlmActzUvLelOv+XnkrVw5TK06+3N+DWIQRxmBCD+xL2thiVV71GzWV2MNzT3TmeIy+Te0jx
PVrVCoKyn3nvVjxmCseTzGr8cLvlreklV0uAQyLeovuXLWsTos/myHjbWVUfW72rD3Fcotsfdt2h
b7XBu93eM8t+fehR8kXGQbG5xezVW77IDKTG5JAN2Tojdj9hYcKWDHv7z9Hm4eupeaYWCIQEZu6Z
Woj65pzHxVt5GspflaBIpoOeV5V+0KZCQct/qiweVXHXjjjNlcNwwFNjHF0bZN4vbWwqf2GoGHYu
fmp5ewLxn7YwFIuKLIlpJt81q5u+puZUNAdqAEA4DDy7ikO1DNUOvGFjiQluEJg2zgXhnHM5zl0Z
Ub9eIIjXE/ygCOPqg+ZknS90lFykuwt3dszaVcnWHbKu2MMNXb+pKXmQnsd2QwgDUZe4bN/RWqcy
AltD9kWOf5s1vaOuYzbytzFDFc3tk6b/1CmAUg+6kTIceaypn2tlNhHG6mL919LWQ8rkUVMbd2nX
B++NuK+Dg0p6e8IPrifwBs2VJ4eQ0gvcoygf9wKSjaOV0jCYp2dxA54Gl11IZlw0oobAzpL0ycMG
M/s0TlJ44EE++7dX6VZTBhVjUAnU/MDdXDalZT3GhmxI1g2wS6aOUo3SLtwaWbeTn9048AQ36N9N
rS7EQhenXUyvDKNXHge1yn5dxNPowCswyg4gWqfTZJTL8XYPN5tFaRcSCnkK4rvLHup6iJxKTA/t
2hyKg663umBO9mV8kCuEMx0nxt5cb+yddjdGluopiS6yT0Qb60o0KqPo4PI9rtxo+Skt4xrUrl0/
Bar87XYPN1tCNIunDKc3Z81lD7O8bLtpTnkxY6cIIHiykBmuG/WQW2b9++22Nq5ibsb/tLV6v01F
ORR4QaE/0WbypwEtnN8RlDR3zs7NHgm3LZtsKPzJ1arU5dLGRbBC2UMJa1DctfOxL9XiIcYD7W9M
k8IkYesACgxA3OXgxaVjpgGIQlerdAhaqOgdgeqkJ7XPo/vbY7exEokrKIRQwuOZuAadDrk1jSr+
3KThcW4Z0bI4SvZIXrfCTz1NauXjPOXGb7cb3ZowsG1iYVDU4g286p/dO1Y5MGHZnLMW4wEarwpq
/nYrWxPG85qAAqoXk7aaMNKnPXaadK1tGvU3tMe/I21qfTTr9G+sdbpCkIL4FBmu1XRp1gBAdZg0
t4yG+A1GF9wiahhW3rIE0s58bXWKcBoqHWcx75dVW5VQjMicUcMqcOw8QwZ21/UkNct53iPxbs0S
wTSyLogp8+haNRXNymjUI2ej0ibTccFb487C+tq9PUvi6l1FJMSZ4NBEzgkG2SqOrgrDHk0UMVyr
a/4g6qt97DSXo0qH3MEcgtPt5jY7JXKjz0KcZBIvl54pObNe2T35CVKlT0Xf8toKME6TvdvtbO0r
GPz/bkfM46uYUtw4qibRjjbC01IUxK1Vve5B/zgLkhhO9pCxt3dyh5tjSdqXhrk2qWZcNgqrJTRx
B6VRBJtR0w7a+JchnrtjHVkWJu92We28oreGk/cJ3icYKRHCiy961U1Umdukl1n6Ddrs991SfS1C
Wd151W03wiIR7BbI/6vbcraHfFTNlgxPPnQPTp0A1VfTaWchbs2YIJjJpM3IW12VuZSkyONO1VyA
TPETyjOZ2+HD6RVzFMMRth9HJ/jr9iK57hiZFpXkDvhHJKvX9INE6VQcnFn7Ge8DzzEq86OCBvDn
261cP29EPkcBhS8qw7BeL+eoxUcjiiDawiKxsrsxaZdHNYntt0UdVG6Od+cB4yjTLcqk92+3fD2k
tIxIJgllDiuYY5ctoxZRjcDKmTi7yN9rkhb/Aqi5f8QysrnX9KDwjQlQ8+1GrzcBiSSReRQYWohY
YtBfLUmym20WsfmgX43iKWPY8OgsydON7teCW/T4d5oDzglD6DlvdtmcEofINaeiudJsXM2JHTfg
AvXwBf02S8EeXmyrd5yWDlS9Zwc/8fNXveuMhKrowhZPhx62FbA8xMXT6KBA9P+S9rm0k8/dWqLi
NBG8SAKRNTI6Viw4OfjAkhA0Q5eK5niSI1vfKcFuLRTwGCSmnhM36xRY0iCGBwURpInTxm95+I53
0pgk+KqNnRvHte1BnSu82zO30TWqSAiKCMIjSInV6gRG6XQQspk5RKgfMzWLfGfglLndyvWFDfaL
pycoZ4M21oGwXltm3mW00uczQFuriA6xbrbvEPxKf/gxQ5wjUij8XbKp61rcSCJqMHM2uprIgSdp
U3KwI3vxnKUqXUUvencywj1q8saCNCnTi2oVS+SqAFjUS4xkPBddpPe/KWloP1DUKn6RpFE62EGe
7sQ/YlIuwwXBlwVpQY2KGucaxYtDIEXbZUYLDBPC93oyTj6kY8tFGSZ0s7oaXSmX8ocpjPKPdqTu
iTZezybkCGIHLN8oAzLcl9svi4YM8y0LaH4ejr9j5ifXXgE5zl/KOex3LtfNxkTSgglFwXtNB8zH
ZZL7pYARXKfNXR3P+lOz4DTEK1W5u71KrxkQKNDo9jOFnvQpMg2XHSskS83Kfs69aMwGyD/D5Mts
Cd9J+vkx7Kb0CXvf5HGKDIjB0vSkD3bz/vY3XO9H2qVaJW4ptGPWwANQNJKpLWjhoMU73cuxUvlh
vEQ75/VmK+KuJeAk/NPFoL86QHmNs0YzO/dGfLNOMVEuyApyf7f7cr0rRKAClUYk9+iVetmK1jWT
lOI9BPKSdLcWL8O92g3hQ2yOc35Qyq7dmcCtbnGGkZOGMHSN/g71FqFk4ATeUmvNx05JTWyu7HYn
et7qlgUmBPwKVodXeaw8sdC3XSKMFNNUP0UTEgDZUk5onU35oVPCvfau7wVG8FV74nteTdZcUlOG
mVJ41iy9ycBD/YIw63yKjTKBsmn/3jmRs7PprroIpZjalwDQCZfc9a0gB0Vf5SFqr5Pa6Ich6R13
1K3mpAvkuRKXe7D9q01Oe1ACyEJhpi6e/JddtKJiabtkYKVIUXyMmorCjwa8ga/svNuL8rm8c3F4
irZwi3xeJHCnV5HgxPFYIuSbe20zzI6rj1P4K2tpemct/YB0HW5tFN3mzJ1zbErqytG+ynGiIqWc
yslTt0Tql0XV0BWdEyRx0ywnjzQN1JX1Iv+K6gffn+flLzzq25NiNvMHMtgDkm1aPR0kfBJvd2dz
5DizKMBww1ItvRy5okLmeWI7eXE+mU+jbPU+Hpfd0W5baWdRXK1DMXA0AyCDFwhqaJdN9ZOlTSNP
7/9H2nn1ym0EWfgXEWAOrxzOzA0Klq5kyXohJAfmTDbDr9+v9bArcoghrhaw/SJYNc3urq5w6pwg
t+dv1uiW38ewQF497WNQ802XipOZJ0fMd3tWJUIMUBr/3gwBll5MTGlMRVAp2nz2lqlm/gGFsRDG
nEvRKyowfV07v/6rUixhABn2RsB+G8+FsNsQNraSB7kFD1mb6nPQQcBJnbA8AnLvbSAgXNCTDH1y
JjdlIATMZicCIRD0IMJ8NKOaU5aMYRBT+X6tP2YDYdSD4B2MgCw8rTcQosvRHF0zD3p0r6+ohsQB
0h/iLGXJL4ZXhH/e/4q376k0CGwR7Q3J9LlFXygTpTa0VnnMpihtfc2svAtA5/xpaJXqDRJB3bOC
cgScvFn1T+K1+tlR0+rgRd05QFgB+sHcGo2HLYGLV4AerEo3C+BicII2Mapgmczat6DCeOeFXuPb
hVkeGN3ZVVwnMSFldR6+LbqlK3qGFV0zC+AwTM4hVESfFs3paL2AlLj/lXdNUZ+CdJj5DuKy9a42
JcnlPGIqatXo2nV5dBGuPrzrUNd4vbMBsSNZReW4002THvZBYRrI6gSRaFDeDhf3okCodKrK9qjc
cRPiEv1ILjtgvZA7k8KtVxUVqYQphRlEMIUXqFFmXWu4yk+W8Ly/bauZzkKDOrWViAVIpY7Sor2P
CjBbUnWRSlCYWJtviIhQv47yoI213BeDAnNrrSJCh37XQWFn560FZgrwQXYIcAIbt7o4aSyF+/Jg
MYTKBFlbv+QhTFUVejwPWmHk1/vnZe8+UDgl+kMzW6P0sl6aMVAksbMpR5JPr58Kx2rOVa2XF3h/
llOmFYWfxmlz4HrkIjaPLoTg/2d08+gmc7GIFhbNYAoNBImHIp9fGOq2r1WZoalmGPHFyxwN4QdT
z/66v+Bd25SzwF4AVgA2uV4wmkdzL5CAC5ATM56XUu19IkMQk50RIx87fM+8UnsaJvsIuLd3iKgc
SzpcGFvBm6wNe3NZukqS5IHaL9HDTO77OVUpIOCujmChu6aI1n4+k5K2aW2KylZe1mqZM1KgfVgK
1XmpBKpRy6CGB1WKPUuGRyeX3ETS9m8WxUebTKb1sgBsXXJaukU5j1OZn9PJaS+v3ziGRhl7J9gD
kbi5GSV1wdRWcTdQhJaPc5G2je/lxcemaZWrUTOxzCOp0ARop8/3Le+9XNQi6bdg3mFyTrqnX2Ju
YKcQFI4Wnm5RtED3UuPStGr36M42QmDtNKO7mLhfRBNXra/LVrqgxnYQqu7dVJrlTFjhFni1N+uf
Q5SmqZtkQW+m3uOgx3D1mSV6qnn5XXPhy6aVc0TrdpNC4Xcl0kQSA5KHbrtSdaIXIqpnbCaMf05m
N3yA98c9KKjtXUmGUqAuknUMZj7Xn7cvonmKOy/DvQ7T+9JkP915Ci+8lt+kBuZyanqnfoc2aXt0
U/YeFin7wNyclKrfopjHUkBj1BZ5YAq9rU9mn4znqcuiB8vK2i9pX7vfXQ/ZZr91i/nULa56pMyw
5/DlBD44DOg9iEo2ix+yJoZ8NAtsHrkT6TPYkHhIg1GlepMiOnzge/durHxBid4BVFPZX9tLcluL
egV7VmrlJ3f2lkBr7PQSe21+cGP3lsb4D0k/1SGu7cZU2k5Ol1QGYY+X6L5XuTaj/GH3kNvlfB67
xTw4R7dLw79KEk+6ZlQXt61822y1JYyiLBDT+DFqu+GpVwk0c1A8rw7ogGBQkpG+iN7INh7JJcmX
Z3ZZUKT1cB1VLjtQeXEpWmEeXPtb0gAJ9+AfutHyxdz6Pa8rTYrBBRGrkkx/6V0mGt8cEoinYK5f
XmbXAqk05dOp8wbEEW1r+CDQwfR12DouxThWB97w1g/xYyRPKi6R6cstoDBXFcfslww/rCT5p6q0
xuyUW535YI+Uq/ywqLvP0VCX0cHB3bVLhQWmYReswbbNO+hR0fYizQJ4UP+eFCU5Az1w3gwWpXCy
7TkoBst4ue/5904U0xyIEkgSwBuwvUfvyyyaKgvMUcuZFRyzi5OO6tvZQE/jN0zxqsGVhxcgT1rf
y2UcIv5StrkF3XixUITkxjQ2Qibtkf7U7b1ELBJ/J19sCe7fuJyui3trMDE1mnrlI7TYnnpi3KCJ
IvUBvJn++PqlyVcLhA2wUKCb66W1iY3aed5wW0rrfey21Ym3vLy4fbwcWNpbGYkCp0OCNW/eq7lM
DFcZWVluJ5KbiLGFpSkif0qS7qXPx/IARHf7PkqICFEzAxlkldtNM/U5UpzKSQNba5qLcJTufeO2
+gEkcu8UAnuRdP9yln3boNf0ihp/UacB1KbCp/Jhn62MVteAzznf36q9Bf1qSv6UXyKdMjH7Mu4x
5VaZ9j7rw/QKgbf4jatMHkUjEjw/E+vG2srEU6hFiN9AGpZNzx5Co2/DFmpRS0zhD4eO5KnuD/vy
O2dDyoxI9hX8Ftd5bTTqykLluU8Cumj/hCGlm2IxHDQwmD+bmel5/Zf8ybENpJSkH3qZtbkQViq3
gtwEHoCmu3SxPf3BjNTrdM9gkAZM9rMQRrRPs2J7AFtPL8y4wcpQ1KIFKBxWpwYl+29TrEzvgJce
dSR2ziJzCdQViES5adtaGAx8LhYNeRan9sQImHWy4xhO5fSQdmTPFA8ehQXqmbx+Gzc1DGo90f5I
AtVIaj9CSD0Qkdbjiykc3T/2e4+srGMyUUWsQrS7yZiMOGPaG6cb5GOo+kiXaH9roWKWfphIdpUc
PTQXcYIgnjz1GsGadIIBJb+WQ1mexsIevt//PXtLl7AElWNKarVtPZnMmo+W0iaQsivJe23Jw7c4
PTiK1OgI/7jzrDq0SOlW0qpkRHRzLTrEr+xiqZMArZTcN5ymvWT1ANY6TloBRZEWnqvMWx5eu0Be
H8ABTLnAPACj2fp2xDptPFfNGLpqE++sT0PrZxMOwUqT9CBFvb33BqPFwMOYfacTvNV4ANLv1GqW
JEExjbmfdI04A1hDq6Viqt/T4Na9v7RbFwp6T1ZWKfaxyG2exqQwKLEeQv0Fqrgv1HqLM3ODyvW+
ldsTAnWSQ67E5aDFvIV0DNlk58y1x8HUj0ZQNGkDV1aHxA7iL/59U3sLYpaVxAzOqlvS9rGEbK7U
lCggYlcAvTGpPFLmD+5bkbd5XRPCAlVh9D84hZzm9YmAc5S2oIinoISS6oPaeunFtuCdaskNrxn/
m+9ESvmha2b39QeER5zqItGQbDlt0hQmz53JQzk24AVGyqX3hktndPO/5ZKiFlFm88HZ3zmQRENy
ukF2UBg6WK8U0aWws3rshW0xA6Gq8lOhDtGjpzfz1Uai/PWtGpIHIj36r5pkidnU+PK6h1+oIELu
0ia81gztQnK66Kcwaa0nmlXmk5EM6UHQcutXJE6XfiF5AtDM7RyHyAwi82maAibny7OeDc7Z6dC4
0uxBeWPrUfUhQdvsILDYuRUro/LT/xK+qHoLRgIABJ1QOzxVzeI+04QaT22fRx/vn9fd9RGmQ/LP
zbgZSu6zvB1FzXlFHHf+oWkjshluopSXRJ+VoCs4SmXlvHp6jDyQQUSuPLVoKF43W2lCKlRNcT4F
mcWUCl23OZjgJH8iBvWo71nu690M9gjREBOQibz84L980HpYPESzyilInbk5Eer0ZxMGytPopM7B
G7zjAEjtfhIB0vfiLVqbCkOlE9VQT0FH7+Z5gW/h3IYGQ0ZpmmraA1w4yjXU1PJtZYzhge0dF0d7
T3bDKMNQFNmcm0yf0qHxlpH3bnzpUFJ6PzVm+un+idk5nOgoM3kMPxOxxrYcQtSklWi4jsEQG5Je
cUiuPO91kCVzc5CX7BxOhv3oWUrHBg3BJpzxkiybKw/v6ZZ059tMLFQk1fKpsOj35XXa/akUIj8w
urM+SA8o4Uk/qvHgrjdwVpWF0kwyBrY3eX5c5moA13r3kDpj59//lHI/1o8Fk9yMiTOgTvkFpoW1
KdvqQs0bGffnRCbfFIBwJ5MRqY9U8YogpfB/UFnatQdqEyQO4COqH2t7M4iLemyJh8zZcp+KfEre
xnlUM288RcWPxhuKA4O3B5IF0puVPG0kzduOU+fGzThpiwi0Fo2UCIGc56Sb+oOXaMcKzHMSYCQp
gaDIWC8rjpfM0BtlCDiwjDYDg3hCn6g8cMo7H4+iDaOMQHE4lduC0SKMbtB4VQMRG6NBRD2KazhG
2RelHZLnRWvDgyrAzrLkmJRkiqA+xTu7XlZljVVCU3cIvMpUr7UjlHN8PGR/e8cIW2lEQEsu7WyR
yourZ41nL0PQW13yR9T24ZPSzgmeedQoJw/OH1CbtAc7tvctYaAgTIHMSaaW66UliTIQr1gDmKbC
/QHvb36K0ml6iGdot1MxHVHf3N5pMjDqjpKkk/GALVSz8xpmvupCoANVIJQTJ81Ta3JgqN4ewXh3
do3+Csgm6m2MYm5RP/OQekvXlxz5UjRPTWpo1ywmJbnvOXYWxC0GDia5nVnT5sgvVqq0rsaCpjDP
/9DTtj+nZoW6YHxErnprCbwIeGsG6oHJmFufQbMqdvq0IhZx1fa92anWJ68oFp3hxMaLD5b1U8dz
7RGx9nOXIErGBW9eT+i2RIJo3hQMSVwJuMBLCdFfEtfx4bUgvVrosjwMUTGLq0VMA/vPnFgwSJWp
Sgpbq1buhygT/90vitWdMq+vPo/jPP+tuF3yaY5N8TdxqwdQr4EJ7WGmxGz4+agbS3B/g26vFTOA
FBigymBB2hYlIhhsyIwo6YMkol7jx1NRfc5oG0WMybmGD8k6Q1jeeHCvbjleCMmpDjFUAEErR37z
eHl43K6I6z4QDHh9mcJFgfVYWIt2rodh7q/JMNoXU2rsXtqR4XN7Do3/FKetbX/JYtM7cGG39xza
bXJHCeGAY32r1z3FUd6NdBjgHu+S545M+TxHOfpVIuufs8SJDt6bPXv0pEGN0BrnzMrL+UucZyL1
nmlpT/BVWPqpgBv37DXM3sZgJ/0B/ayDN+H2slPmRo+crAQHc/OgdoK2Sl4RVyZO0oB1aLmBZXYU
Le9Zka6Sji09d1z1elUIgALTBowZiDL1rhUSuBdaUu3Bib296JKWSJIa8mATj2yCA7G0WhUhLxtE
upucqbu1H8ywyXyVO/hqdIg0RYzKMDiN4C2GIJ0Bs+deQ/iPvJhvLcX4rXAQYyUknx7ssIr+vH8Z
95YGTQX0S/BdSmb09Qes4V5jkom4uDYn99RCSp76elnBX2bY+d+vtyUDEY4fxXtKNmtbnVIPHBjI
qubOjJ95/cIzxafsrVDm8khlasfJcCCIVaV2E4HCZl3tNJV4gojkTR3UB2XyHB+2u8qvASE9NrM1
nXTS9PP9BcoFrF00ZCbExtBR8y4ALF8vMNSayetV6aKnZgCsmMQvRTYOUkzAfZlhDHusQ+Fcullo
X+9bln/z1jLMzeCKAPrR9N2c0MmLvGXJ2cahoagK2xrUI/j/0f1x387ecSE6hqtLjqRBlrdeoZs7
zgBFF2nHQoW4oI/o57VboxdbTwcfc89hQTSEHd5WctONKRoI86jMIdRmXD4/hVXuUqfQF6Ru+2xn
o/jr/sp29o5QEp4YGe0Z4AfXK1umLEErVianpaWhEwpCc0i8uvHFsmgPc48ecRwPni+M5Yhobees
ysCLtINrz4o3IR/oDE0v2ow4Iloy5iSNHGmCBKyAoffKV1qEpT859XS9v+CdrVxZ3XxfI49mpB0o
NBiQ/yBTmM/PWhRNp9objghd9hcoy8+SMpRjs/62LFpp1BmnNqlRcplMewbKUlHTGHiD0Uwfn91M
O9K3kH/p5krIpgJkxZJ429riJJ2wmiDi0GABzFQIoqM2eheOy+vx2DypdCJlREWGsKUkzadRhUA2
4Znzoq99njof88UJL60x6Edjpz8nB7cror5HsZsACkFE+Zl/ecIhLgiXvgIhY3du8d6K8+FRRKEJ
dDip3mnTpPzTz20f6J3TPcEHXX00xqxfTjiH7ONiWXj2PrctBDbsf6LYDE9EGt1/9FqpvubWjDRc
NBx1G/duFZN0pGg0vhH52lRCw2hcqrzm5dTjRRJMQQ2et4ArK0BGATzO1TkayuVMX185eEhvzxwl
Zlyiijum87E9c6PdW33mONBYqXUy+42b1R/UUm1Gn4J98oe2zK72ODDuEx0Yvr1XlGNUsjdKoihB
bFEMQhhARmaKv/1s25elb7xnsvvcX0QYvtpFYkrO8UHqTBdpS1ht92poTxM+K52VkhleR9SB0o72
e0upms7POuOItmh3cTJPBBwCOGZLQ64qTQtly8Cz2ltjkCSefSmQ0fATvdUe7vun26PD4uirwtwD
pJzDsznt4aCnJjxIQdE75qXXl+zfTCnd9wj2dudaMOxn9QyCqmp2BNG/fXmwjKeiOUfxhNrJ2rIR
GU1je9zpuV6mk5dN4Zuq4KWLwxGSgzKr25f7S901iNgSrWsqXkBW1wYJXZvZS2Ss7DrNs8MIn59X
aXUq2km/xAng4Pv25Fu2diQuXKJ0sGhSyAx282kjU0PopcYfF8igPyWtMT55Ggw8M8pPAfxM+UsF
mONaiXrxzaX9/mrrpiPr6QY/gA7JJpGN9LwZ6AmS/9kmfeUooWjrG4WLD/Pa/pQx33FhxKx8myZD
f9b05gi1tnOIVz9g+96OjaIVo9MHfUMTj/YIGJK+EG86azoadLp9hAgqaF3xewG00n1e7+ykZY5X
eOUQoHfdBdBBmifVhbj1/hfdWxDejgtJJRGu2O2BHUfLrkUzBI1Nyz6ccTRzOKAEn3qvFtCgCEEV
ndYE4YokW18vKOEPa80chkDNkEwNNTPzyxGewnou1FOsHLJI7S2NUUICB1ZGzLcJy0TZTrVVq0Ng
ZVH54Co40rivlrc1SM3T/a+o7VxDWXODZ5c+IKJU23NhyC5oqw9g/hhZJvqih+1ns+L8oKXlLT5a
wNYF1eW5vM46Y/7nGO6d9+4QWwWdtgGGIdAS2nCmwly9ZHNov3GqJI2hILDmI9rn3e8iFRwh4TOo
kcs//yUWoO9GNSjvh0BP+vZhENBTTW38KYly78A57RROiBORCoNgAEwgpeq1qUm4kddofBa1qrtL
21WI1CmUdOs2rc9NG7+kzEtdkc2ZuLuqe3K9pX9iZKs92J+d7eF3EERQbyMh2L49zcwY7gBRXVAN
uYfKarJYPsRt9onU1mBeMXJenezwztl8YLIBQtdtVzVGDa4u0mgMpjgZHh1XUK8UgqKbFSoHa9vx
yAwOgD/HXZA3btsdalEByptHEZS2gRIBM2KPS1qkAVIjfcBoIRCZXhUPzRIvgVEkR8jLndNEnZtq
HLZlVrc5+YPNKG1SuXRbkkh9cnPjR4H4zp+iPbxkOw6RdA4QJLeMSvAWjt1A0VKqSQiNc1kb56HP
6k9L2CQHpAC76wFoTpEZ/SQ6wusjazW5GZObigAWqeUpXcbxHOeJRtFUqQ92bidMoVYDFQbzLoC8
tzFY43hlQQdGBJYdF5+HpSuf8tAzPmp6pvuiRpqqTLTJL3rz9VUpQN6UUqhLaUDtvI0LcBROFIhz
ERR5owWM3BDrNlV6nuPeOAgYdn2AZPOjFwecB8+//qCQG8O3ZNH5a3uvuahaEV2LMq3OUxa/9JWV
/SEsvX+DLyoCYS+ZP3hudR3IjQ6+9p4PIKxmwJxZZbCSG1+kDa7buFU+BtUMO56fLx39JlXLpy9x
aQKYjmeo0u8/CzuJBGho5oeZoqS3a2zuhjnrdr6kNHW9pk/o+AsDYSrbeXZnZHYmFMhOSghf1H2j
e9dEbiyNcOhWSZzX33tmlHDQrYHvTf7k5/akfDTmKv3jvpW9a0JkLQ8QoRiT5GsrTmokltmigmf0
kXUOQ1H5y5w17ya9Opow3/2KnBueEQpHABvWprxoTgeUvUSAwjEEilrIiG0yiOoMF+S//VSIz7lq
HpUA9tbHewWSghPj8natjZqFZg12VY0BxBwTh3LoqkAdbP3dkFtHD/LeAil0q5xO2WXY9u3ydgn1
MZ5xOZqI3Ufb6pPkYwODtPXZmOQrFVWw5Vr6mB91hvbuBOhTygK4NF6PTYw5LrNp9hAtBLUKP31E
EB/UohsuQ6KNZzCFRwwdR/Y28XuohZNRp9hL6j4N1EbE57xpq4s6e+4lEsYRq9jeLlooy8tOOcje
LXmF5BMSw1yJQAHD9gXJPRSyh9AczqiCJwddkiNbm2NqTIz/ZzowACAo+nmcLe+pnKmHVXN8hNHf
NUWxmNYyJFW0ENeHM+qNBoZIAABGXVif+6FPTrEo1DOI2NfP8NHhBbFB203m1NuSRCY8Zax0zmal
tN4Vdjv3qregADyux+W+S9lzXPDhIJAosW80Ftar4gFyS0sXImCQytTOJd9TyCmEI6+8dwjJBjjt
0DMBvt64rjhLKLWbLkGpaScfTCW36SpY6VPtmFEHi/BydL/3tksKtzILSe7KwNN6YS4i8RDWRABm
idAuqj2Yl6ZEjy2cBv2g8rFrSuIbEGzdGRShsxuV+hIS6Kpzec4QDf3EwRioCVjpgam97QKdS4uE
IimZ4+YztqGrowGciMALRfdYktu9KMqhWsHugsCS2zyjdH23YCUYuhY3hkYoqJiiuKZ2gQCWLYbK
T6o6O3jT9vwwKLP/tbXZp96oDDd1ADDANpBfGWVynx1lcr/3OYOdiho7Qcpo2W+cevp1sCwAL6fe
KYPEX7KxPK37ZkhxUZQ2qn8LrWWCK+rd8CAq2P2OP8dw5WAzcJu1GSvP06EcOfRMOKfpo5ZH5lMc
dV17VTMwpvdv8q4x5rAkVkNikDfPSgvEq4rmmpxAdGboG7UVP819q5DqaXh5/zesAQhA1wuOIiS5
10vTILBSRZb+hKFU7+xwRB1kMp6i/JC7a29dfDtkdcA8yZGAtaVQSx1NYcYO7FAeBeoSto9IgnyO
RaUcwI73UgNyD1JIsnREfDbhh700rV0mfMEaqasvygSzgFPpmWS+Ts6i71W/nJT8tEz5l/sfc6+S
gUwjLNTwt0jl0c0liGxPyYqRLAse7eXZHhH5rqy5uqaDgOF9UKxrXpjTH00tkq/wJ4XPLeSIywm2
7uxcxVV3tdPI+KaGQ2G/ye24/HcwxPzf/R+5uw+yN4APhypke5jhH69TzeP989TReknjEXRtrkT/
eCI9Ui/Zeyzo0YCyADApexHrLbdKBlMbh0epDD0IavEPF7ubYfjXwT6g6nU0VL23NAltIdIFmQDk
dG2vL7WEp2Tiac9m2MRKO/1iSg70qnd/JwlkopAWmsw9obxcm+LqxrQqWZrdpEgyIAPVfoFSW9in
pEZO5Dd8gnwqXOiAGO/apl+VFBhkCoPQT0vDB0gI+odST4wTwobx+f7x2NszUHAy7wK1At50vTAh
nDgyR6rEQjbwIx0N66k0qaMVUYawtifyb/cN7m0alU2qBsC1SBg2/k6YTe8aSTrAXmYqj1GuQwhd
injhkvbhwSO19+xCPQfLAYUDmZqsF0cy71Szia1KmOJjltm9EpAOCudgv3bsyI4ro2OMMNKT2rxL
jt7NZQFZbWCNRvxoFXNzzsOm+Ov+l9u1AiYAGA551k2nlYmeQiA8TC2y6LrqIqpYf4wSffSu/z87
m7NOBQdkIk9gADRr8md3qoFuxclB/+5WLgIEADRoP884Dd1tvmGZXiI0hGCDWjfi+cnOq0nzqzrH
LYkmz76qfVJ9H+eqHR6MKtdIRoaYaXsTVMl3dK1046zOVveoqZESBwU958Evk9zBvelO/60tNU3x
VSNOXvqkzPUgrEuKC60Goek70WaldIOzIXwRlsZyGpijzSgzpOaj25FKnNsqWz61c94ekUTvXDg5
7gdLDAkJVbNNiWe0R6BjJlK+ketCG1Ak84thV+LBrNISmv75aL5p79QQDnJufsLJt52ELCxNr4YP
IoAcNy38cVRb3+nr+ig93gkIKc0xWUsoTUFsW3nQu6ZIRa3S7WlbBtF0UP9Ea2pQ1YV2XdoSDj/S
ooOjuuNM5FQFDWgKkOR3mxdgobO4GD0fU4XT42FMp+xjhz2f+QDz9SE85XBPNn5gRCAKXfuSIaeq
ggp2z3HNLApgRfbFoC98EMvs7ZZsAUheTjnNJ0/PLxFurehCV6KSpl2jKl9Blo6pP1IdD+5f8b1C
owxbaN1LPm8e0bUdy+szs9PdHgbqZFAD252iP0SOqvmpLBP776YbmYVp2i4a345t2b8g3j7/SG1b
0c6mlqFzcv/37O0j4RtlHdSOmEPYXAoQi3UKbBSXY1C7WiJNfwAR+1+p9Ufg6D1L8MEB3pKzFczI
rRfejOqkhgsK6S4Vsb+ERrcLitls8kOERg+C7b0rIfeSHILSGNPFa1vZFGV5ZyhdoHWKo73VI8cB
zChSpTqZUNtmH71UcXMf8r/px/3vuedkKKHiZeio8FhsAtO5y9tOQ+U2iC0VqZG5z5HcQZ/nveZF
9onJ9Pk3NpCGKEO2Ds1RxuXXS40txTUVRRBG5HrmK47iQK0Ms39t6/XB2d1dGwGmHOCnGrclXcjR
vDaz0eqDqjf7R2Sc7FNoxeIq7Hp4tCQH8v1vuXtiAPLCBAdygFbHemktVWEiW3yM2YnwOa4UAwkd
T3syYu2oybG3NBrMUhydIhJwmrUpAVdRL2AOYIS4s66DmNNTXDvJxenC/k8F+wdxy897tUEoMNFL
rUCWDIgo5Q/6xd0Q/Y2wnDIFUdDkORVicD2/n6bneiqXyB+LbvpcLub8t6E0PKw0buOPtpGVRxdl
7xP/+jM2l5L6XGdG1OEDwWeBGZ/BTfiCLdhQ4ug3XgzcHUiXn7QJWwxIHBsCWRxmaCBsG06JWWqg
ONPu0rSTeb5/cPZ8OVTA8v5J4a/tS6+pYwpHGhlwPCvZKdP18Q2lV/XrfSs/PdZ2DxEBpipCQUUi
ojZ76JptNynTwBRs5djndNTmi5G4TQDqn1Fj2x3fWEZavYlL8HlVMZmPRhb1VwZN28Kn/DX1lzYb
HGYaKLpcwX5Xn8rQsh578ueDePwn+v3mt1qSXh72Tw765r3WYVEsoRsbGC1r+3+zyBHXbik1lX5P
bzJQ26GZXGROJ666nrWfwOd7X2PTyC5o86bfk9rQCvQp3a4O2nosD/Zr7xTSxCSd1Nguksr1hyxr
eIM0auBAU1snOTVj6D6A2bS+dYzbHjiVnZoFBgAh0VGA/mFLp15R0+yicObiOQYJ8lRE5wytktOS
AM2BMOmfnvnsh3pKjrznziIZdwJWDEEBg3E3N76tloUAjoKuaKPq3DcTF91KCeoCzZjc7MDD7KwT
5mjGvfEwtG23s6gmfK+jcJlFSkPX9O0BcvXSHB1/bOryLbBf/ZJk6l/6NHYH6cXuOiXFG3V4Xvst
VsfpKuZHc8aTKFOOIE2s4txAbXlVhXtEwbDnRanCSww1yRkE5/K3/OJFSyaXZkNruOilkTw086D7
pVMPvpcidaz0rnPSwm78ECm4GGVMkB4w5lfLOmGZFiZTv5C/kUBsPXkIAiruaX0hRlc/L27fvNHp
XPvlcNju218vKRuIDSlLsdXhddy0AZVPGVYsmvLeKiPrIzNg7pM3op6ixm3mL8vsBAVU8r5jzM7Z
TcOjJ2MntiKq+t/fsEW8ugxwkI5AJ1/rXft1UmlK22iOvMB3UD6NU+J96NIie30OQGxKc5p7Q56z
vbVd6MVKUQAfEZ0YfRg39OeQsPXAyk4UIEcbaFlRTJAaLuvjFEHSCoAYKxqqDp+iOK3SU2P2zrtl
nNVzGFOpOfBGOy8Vs7+yrUptS/b71xZVNemGsFP5mGY8L37htWrl67Fn/nv/rdq7lL/a2cQ3jAzG
CCpTi6QDUl/GqQjPTQ3yZizG5oAFbHdJOigfxExIDrcBaa5FS6RaA/cBVsQgRULhxMz1UQVy7xTC
vwq7DEcRkZFNgck2YK+sU7ZqMAnzIz2Usa85nYe5bYIYX/tQzPbRMNbuV4TJR3Kc8d9tm8e1K9g6
h58V3ap8UmcIrXsLKTJEFOID9717FGXhANwz5JXb/FpbgE30PX0ru4ILvURNWfMXF//GwF0eRGXX
vfzGCZEURQbzKAD+NydxdOGRjiZiJqMxCphlhXlKi6n/aCCf+fg7pojPSFiAIG9HsrR5cZVZ9uS0
Dvm7eJ6roHFT9+xUxtHg9t6OIWAF0zr/UqqWr+QvD4TZwiSvKdJZNVXz59As0TckPaw3Y6mFn+6v
au/cy0hezohDULJ9cMnje2cYZTtJTd1PjFDnfypwFxyci90FUQYjq4Ucjrx9vaBeVRg16XnxqOIp
F9Q9Gn/M2vphLNXwwDftHUGmS0Axw/UAf+PmRESolEyay0Ne50N0gWtdecjbNPu0GEN7gaYrPHAc
e1camACLkhw2fMb10lpG0SPUCkgQzKkJ6kH13sfRNPkuVY9zEhsxWr1L+OP+ru19T/aLaigoJCKW
TVxsp0pdT2ikBFGRuZ8Y8x8RCB/q53CEUf2+qb2I7BdT26yE3DlrsppSi+rGxXRJ4kR5l1eOUvv2
GHsnp7eKt5NTAo/E3XnBfeN7m8m7CZUpsQMl8825Weo0MWsFnLbUDnpLtvk+t1o1UPV5eZvo8ZEO
+95lANTFlIGs9IBvX++ljloirLAjsHBTZVjItKaL0qmvp3VCZI30Ts6W4Sm34V8fCkL3UemDIYq1
R82tEbXJDmmd9s4l51FS01GGAEq2XkscwuGE9hfnchlmMDrzfE5zSsZ9a+kXIzNQ9Yihpr6/X7sf
EOAanRJgT4Bm10YzvdDTqKNMCHQvu9Y9MhSMhBw11/as4II59pQkQX1sTkUIAYhhJzmNjamogRGg
LzP3YXG+v5a9O0a4CmcJ6HNSZXk2f3HC08IMriU4+CkcnV+StJx8hnrmyHcy+3cCKjmmxqQoL4t2
A4yFfD8fbAoaTu1al9SqCiZr3KOpr73bRCyKZzQYYyYAWa9Iqrqn8aAyIKT0PUzrpgwErOJaF1nx
6DhVdHB796rGRAEgZiRYAZubd4x2ngrwgglKZJPBaCaLd82VxH5jKkt8HkNg/MZSW5dmSRW/z+wS
tTozvC76fKQlv7dyOs1S3gOKOFpI65X3oxj13BnHgLbS8I9h5umpAOqC+hkyFFqUmn+9/uzAZyaV
RFA4Zh5gbW9ykNgYeuyVel89OGZcnW2zbr8IYx4PMNV7l4HOqIROwKBwq6KehLPrjcy1xVPrXSKv
yz6PiKheX78gSKiIsiAOJJDcLEjL89jQJkah6lBX/FJLo2BWXKJXxfuNWTZGc5hl4+RI8pOND6na
MQZ5B79Xavehn1ph5TdaKD7l8zgfdE92fCQtBPrmwHag8dwW3LusozzmSSqx2LIvRtqV/pzX4wWW
tJZxBsc90ZY9oinceVCltCfpE6z9UpZgfTZEOCS5q/Uj5AtK+k1PXeOhasVwMro2+2822oVJ0eSD
Fw7GwUnZcWi09UAa0t0m9d920mvgD3TzmA8USqJf6Nz/04nWelDT6CA6uTmSFIvk8KOc1jHlqN56
hbZAND1JYopucd6d5g6gQEXT9eP9I3lzp6UVXjc2DmgSzaC1lThrSqr3OVbEMD7ZIGvelUiFXAgO
P8ZCeTXHuTQHIQMz6JwX0re1uSg3xlbU1Neq2HWvijq0gSLMFHFWzXjtZaNxSGgACRUOhDdhG4bM
dDDDqq+DxpuGJ9MrlqCb0+IZtq2jwFz+VasCK6aI/WlUQswrtWTWq1L7qHCKqG6AOYxSS6K2fKe1
s8tcKt5DCMLXh72leawpfvujN72ay0+aJyeEBJVhMgqMa/MF9F5V0gH+KSA8OlMpaz7WhZwtJRQL
2rKh8dXOR0HKzT2QRmmWSvw+T8F2zbXaIitWRE0g9Y5OHRPpl0pB29NIwuhy/4zumiLnBtBGIZzj
s16fvfDkdpZRB87iLNcu1fEtNsF63TrzwWN748v+h7Mr640UZ9e/CIl9uQWqKqnsSWfrG6tXY2OM
FwyGX3+empszSUcdzSeNRiN1TxzAfv0uz4KnQvIArUm0yk+mPG+XOvlX5QB3qDas6GlknxD7GnfS
+ZqqNLgbkym7Ay2je/z7E35w1gE6OuEFTlUkkLFvl9X4VcxCI9X6aIRcwToju6Dj9D+8x9NjodjB
9Q249NtVFljzovTFPpHzJA9JFsRtycqonhZa7f6HBzphBBDC0CKtTmHnX2kfXYugSgkeKA4LdZ8M
OKTopuWQG/r7Oh9tDfSbgOHEZQfd9PePNKHV3YlUQeCLDbtS89/eVQCmzNVnc6WPVjqR8yDahwdC
L//tE0FnuArQJhnbPNrKsxKglVrzKryceab+6xWDTYj5Fb4RcA8n0OjbpSg2SbAU6Ixkii2wcl7C
Q7l53KU2Fed/f38fhH8MREB4x6YAR+Y90xJbgM0QMZctHXOna7uKkF/FyPHOe4wwWaOKUr3+9yUx
HADi6yQB/Md8HgZxCcMDwgPVLmwH+mhac+u3OoJ39kGW5WdD8o+O9L/Xe5cpeEHwMWfYg2YuSptR
TUHDfbyel44k0GvouoPS/WdKR6dP9P5GQCsDmz/CjfeHTYnEdZ3ZUMs2DqTcoSceNgIdlQsjNgOh
01hdUihSNInP409O3p+PCx7pyT4E5SNY8MW7xy1YZnJlEMEkpMbOBd2SdpnA+ZipmB7CftHnRYyj
8vdv+ufhOJFX0WJAiQwe3XvxuyoGcEXPEGjAvxPMIWRw9Kgj6hgKEf85iGG34h+0MyCyhOXeHg43
IjPDXsagVfjsyc5+rX1GhofBFOqTw/GPyP3brwghUHBLMLcDyAJU5Ldr8SwXwYYnAyJzmxisJmzJ
axmM/avwcgQjEEbBjbYDnRrnI3sFuDku2x7Usxh3FWWvOekhqlCmgMZ+Evj+vDFQVCMtRKAA9aV8
f3D1POqhT3O8hiDhDxzNuSaE1crj37/rn+EBkyZgIyBsjRYBNKXevgD4RU6iK5HY8DAGW5wFWY3p
cfXF9eolXqbyk/HhRw+FBVGno1MA2PRpm/3r1tjW3KQaHc62zKd0b0AB1zfwJs8/0zb86LFOBFpw
PSFi8kd3E/1tuWHjaJCPNYTHpk70NXCmtJaVpdfWBZ919P/UNwSLB0U8NLqBDcLWfbdrIesUouWG
XVvyjp576sfrdFzHsxzba7emWdDXsY+DK7BH0i/FSsAihJiWvSKucq99XtmW9NX4zGWZX9iJlheT
5fnvdBizR6W7FG66nN4LFTGMr/SnYJw/oxl+exjonpqzkHl4zwApCErmJGUGPNxJFnVQ9eGd3mJx
TGC+eV0VU3gpszV5WaOg+qS4/OhTAbhwQqch+YPM69stsUJ/y5dzgtR6Sn87T6vratNyx8r0yQD/
+1lX8aPlADkC/RYTxxOA+e1yiWQVCQ2z7Qqnop8yyPyZgwsGtCCSsnZD+llz54PA+Y+oWYGoiSTm
fUufyTyV0xwYCHXE83U3mahG9zQ9V+XymejwBxcDljpVeagAUHu9O1xh2k1hD7Oc1mZm3valdmon
Q9QIRwpw+FEktmwtZeyTzv4HewfwGnQxEUXR03w/hYkWdBwwrbUtF5Q82hRMvQOIetZfZMlaKvRP
bf/KDJ8OkQJCcP/3AHb6Xu8iODJM9IhPAyDcC++anNISUdoxNm24OPfCXQox9XLwlyZaOiiuueQJ
mgQSHhHxwu5X2X+2/kdPD94CoHlos2K2dtpv/4pold0IiNfWtoau/YuC30ZddKw710VAm5Lx7cuq
3HKmxuKzicMHO+vkuo5yFK8eN/O7kgIEwiyavLOtKoOi1flCb+OQdheALIi7v7/kD5dCNwZD7FOH
8j2EZwIzGnOTERIwEg7Gw0bT2gG+1wwMGO+/L/XB+USv56Q3U55aou9Ho6OLwNGH+kbrQtjRHLbA
LBNu5AwQz2hah52Nu88K3b8vCQDV209Y8gRuTJD4hHNygeloXhKGajDLg4ZtwXo528z/V54ulPL+
/yGBRni7oi7ylQcBMQCrb1tLc4Op0LRul1mffBYUPny409nE1Pcf5au3Sy2BjRhJewi19nPyzCon
LrdZBbCmXhkQUqLKb//+AT86EDAWQTMbRSgi0btnU12uwo1BxLSLHavJKMfzama/WMzMLSjQ67Gw
WXUNFYTP2D0f5BZoVQBJevLnwHTqXV4MjQNrE2ZMS1yfg1I4mAbiWv+9SgQrDR2YExroNEp/F2RX
PbgkR5nd0lB9G6XYrpIoIqBrrtPu7y/yg0MH9z6MStHhgjzH+waotWrc6IwyKidwmIQ2n26XBV4R
kL39DPXzQRBF9oPHwiwPlOT3M/t0jWILVOXQmiRxtvER1xfGgf4HYaDAHksoaT118yKPMpX9JXcA
2P39Wf/EPp1GVFgfDS5UxDj8b7fpVhZzIU/YBPxwD0vf5ec8o4ungzE9mASNmqjLyx1F/lPLKa8O
yNY/MzL84KSATomSFUkIfoc/ZMV4uPqJwbo9HRaxz3m63Cy6AjzZ79hQibO/P/EHu/WfriXI5jgq
wEa+fWDIoVtPejwwxCu6CzHm3ePsLPtklQ8OI1b5p+kUZii0390RwkVdgZQDzwQL4dc57PO6SgZ9
VRVKXfQwPrhHzqKQ9W2fxZ2PthRSOvDNEQwgffU+rfPl2i0mRBOARtlZZ1TZSo5REmV8ObPMBpip
RXHrt2TcF6UXT39/vR99TFCNMcw6zdPQwHz7emPeC6JS9AR4lGwIOcWLRlqxh5Lt7zDo4k9qtY+O
KsY9iHcAKyKNffcxgeRJO8kQFDZsG1+PVtpjLHt2vaHr/8lR+fOTYuqOVTBxiZF3vSfHjmVl+Kwh
x1YtZL3r8ow0A6w0aqD2sgOk21VLGQEDiuAX+fs7jf58zFNFhbI+hVgQcKfvvqkm1LqOKtsWGYXR
X99lbBe7wCDQwgdc1OEap2fFtmS7IphLvQuLtT/YWZJ+349dWoeTNrwO8iGBQmAAzs+cLtO3T37J
07t+mxAC94sGBYzQ0TFEevT2y5c55SNbICRqPF0v4u10E7l+rN3kJQSwyulyy+8x0m8rmi5dHfo8
O2OJ+c8QNhQYwPFA4ujEQcco5O2vAWmJXFHqIH81Jvn5FMyv1MLKa51TsY8gg7rjZPusV/rnpgdV
+8QWOelTgYhz+vN/5aJ0i0dGiQXLCY40fBdsfo5qAR3N8AD0OhQhq8ms/PD3F/7npkDum2JMB1gP
pmbv6zeAyopEOJTaDg4kDYaPtPFzTm4sF9kn3YN/EAtvv22B4jRFuMQFjEnIu2/rVhyJaoAUFQmm
FE5GmgxbbUlSxXWkuuU4MaiSH+APqcc6WYCFaWaZ+++bCeZkVyUc4i7hlpVXpTNmaILCza9LbOBM
EZRr+QQ1XLXuYT5Mp9rK0N6Ms4Cn399f15/fCN8mwwuDkMRpsvkuSwGydySCY1M6LsImXfKiASoq
+E3HToAuOQ9f/r7eB58H1QlSCDS50Hd5X53BORk/vuhNW/CU5tDDVNXdBsnDLyZb8No+WezP4ATQ
GmpBzHAQePEfb3eg6jnPVlPA5VyEo77q44Rkr0u/wL8eEhpDeQ3US7bUAfx4pzYQAZwns8Fxsi8w
N+d7sZyEqlcj1HOM+aGtxzGPu7oMx+6KDgwdcjd3BO2SYLtO3DDDfqFS1aNWYHHX6KPBhIEsZXHL
N9l92dym4josIEC/JzzrbgpSusulDELajiPyoVqLDmPkXiSQSwSC0I47oIwyuBcTYPuaJXBZBvdy
2P6dzWB+rY1Xy8r2Wyc57B5BoKXHoRcuqfsR4uVNJXwIThj04KoL+LtQDrNsxuf9FOjSXczI8LoX
A7wnnAviicbQHqygfZvQkNwmvo/UGVTK4IkhI2EKNMXy8uumIIL0n+srgCDQagHaGt0qzB/efiEA
TOMuztG3pgWragpf9iab6QD55KraibUrdp9sCfy8t0cWDCQoCf8DiDhRFt6uB8OUPLKAdwMwLLoX
m2q1myC8dCsXKMv/fak/jxZqU9So0FFCAYCK+O1S8AGgGiRP3caLHg6kjLqLYoUfJ2rH9QK0k88K
8H9mXG+fDYM87CoEvtNN8763k0xrAuwTELwryeBmusZme465Y+7Q43+4lElCvlso8dIWGSyht2Id
06EZ0ZjZmiInFXkcS7884qpmY91j+ksuUmOin6PSRte4XPSzm1J+y/yIPkrH6FZeQ/IZhb6e6XI+
BBzycai2Yt+YPtdhPcWs6qBqV2VPhU3oSwaf7S86MpLUWT5kajdQ4Wm9OZ49mW5wYwNQjPohk2V4
CLkMXqcZCDloSizlU4f+41AbRu05Jrdia5l05o7yIPwFrDlkvFVF+FYXq0TCfvoaz7FL3ROE3/Kj
sH38a51hWdLm6ca+I78zahd5eLzUSsC692brygHTEa6Lu24W9gkWRRv66AGxQ6MsqOUXQx+VjxsI
dvRa2i7M6gH7VD1srlu624Ik6QSBA8s30cY0lNktGaAj3lRIu3DwoBdwFGXln5Kpy6YmSPT8EpiB
WTCzDFv3I44ANDghHwRdBlhV9q0DmGxAV4P0d6I/2U6nEXHXC3SawtpJqNfV0Ywe6X5Eb+KLCzjK
VwnfkKnJSbry2oH2c7G5alxund+CHaWYgn2yv9+H8pNwOjJZTMlxdkHSeLe/FxwzoIEB+vK5Ucdo
qsQlmCG8aMyKP/hksVMc+PfePi1W4KpF8gLqC6CRbw/TNIEvsbosggFqKBovXLEvifsM5PMH9O00
2Tj59uFmOjXwsuTtMhi/pxpsvrCJuOyCnSypv0Cniewyirhbm7jyD4Rm7iKftYV4rijTpRZlGPAm
kpH+DNkKb9fTim8fHGkbnFLwNk8a4e+xmVAQjJlfC/hPSKR1Xwonghl4sawy0CnPWfa8UHjcpjY9
UQEjDRkFumRyO4OSCofEqdR+ApQgDuD3riajnjys3xPgpZYOIAoql66NK9MXtVXO8DMC2wZ0ttQU
xg0AJRO5Uxnvk91o46GriWck2vVDDtcNC8LFLuqIuzWzpfjbojuFnErYulzKke4BVNzmBnaSq6xd
Nhe/l5BpeaiSmYkdD6roDpGikDsx+erGxNZ/HQhNt1ozkrGDHun0kjGlbkunq29zGuCId8TipS80
t77p8jH9ptUMUCfT1l0TAUZ9TW0SuS9m7rcvJFbBaz/S/LqAqFgIVpqhSxNlFKKlelD9ZVBVkKHr
hYQ/eKrj8YJ3nZ8v09CVL6PR6QpHGjOc226ztOm3Tof70JT+FYO/6Xw1ngMQ0pPoi0vLKasDN0Lq
safjDYZII2893WAPp8uyJ7Vz5Zg0NC74Fajg2F0Ypq1fQIYvjrAOQHoHfWnMUIaRuLKGaRIcHSYQ
WtwBpRUUOHuxbhdUDBKQcRiiNAU0d77iPOA3jAEGOLrQZRR82gG2Q0oE47LXNF1BTCs9f8jBj4na
uc80arIOto21KUyvWjIP3S2VyFruXanN146HUIOmcCR8xIRPlrUn8fIqITUZAA7p5c8wtFt+NkK6
eGv6YChfPKMmQMZjad8A/pC9oFm7PsxiKq+7Ej6wzRpM1Y8Nv/yDNwoGDtDgyF+nMeJDEwZp9Rj6
jXQ7m3dEtavcogKwIRJDppclCn4GCyVTsxaE3rhIdnHjJ7CIajgXUw5MTuJZPeRrZZ/GobQ/50CE
6w6IeHUNfBmGDgmLssth03HfVk4PSW00yL8AJgZh0FZ25HszBNCLMtCCSPaYLRY/5STWXyjiC/xo
HbtkOhdlBnL2JiL3G0WFNLuu9NtjBtbK+lgkFBamMGMPbMOkWYLLZTWZboqu5LydWZHfQb+FPTiw
IbOLrMfbq1E/n2hzxjLIkMqcDQecI3pvkrmEn5g028RxJ07zJbSZh+qY0XRcmpn53O9OXLuuXiYu
5E7qHL95J9c5OZfWyxfY4Vpf66IIDh2f4CAAnZruO/OSXI9LqQWsj1T4kgHWWtRDktA7t8BtGWSH
OG1xIFAWBktmb9MgE3GTd2vyazaimOrUgalTe6i1XMddabBF+1k8UFCR4wOEpsRFP5MyuywiAmAk
XVMVnsMpI80aznuW8ZrKQsZNBovZy6TSMF8KfIzz6nt+L8mpveb7zX8hcFAjAPXSXNUD6Ze5qTxw
Vz6JlUYeEqUwyBnBKbvOURDRMzIzdQNWfv5NyaUw9bTBzqU5uVWZPbRs3FwnBpvqmPKkv6VBSpGW
J04Vz7an8WFYGIqojA5J07GcuhtHYsHuYhj86sZyMwpI02KEW6M0iso2mGZ/XySxKVso0JQTJF2V
fygweJDNlHQEoBxairHOYWo+15HnTOwDIzsQmkrSbRc2XYw4DlvKfwQEZeu54HRcdzD86cK9LqFf
2gDIXFQtwSvb6tJ7CreoNVju4X96Yu6mrL+GNjmQJDE0bfQRlNNcsQMnauzqkW7VcDXTnP7GpKIo
dgDyr8k+SB2EBQqxht/8gqluDUWTJWtN1Cc/UXEjFxpXnhw2h7ZjcxIyvIUiyUAarcgETE6xFIB4
x1yg05hmU3gMgrGiOIpbsjR8A03nKsa2U/jTsrpXXVzczEWUfqWsWtjZptSS34IO7MRej1U37KXQ
4d3aZ9t60q6UN8XS4ZvAHaiDTQoTG7Z1LNQ5j7PhW3iSl2ngUOru0nkouwPcbKU/rrOXrg7GIXra
BjMhNMe+O86Q+Mwwr4jHF/Ts0hniUnJ56leIm9fLVkwTTOBgFL2YBMdlBAdF74e0L+9mE8G+xUdT
kbUAEm/lTjgAc2rBMo/FrSx/G+8yA+yBlk84luFcw/clEOdLTMIfPN20Om5uiO7gqpG4Hbdjfuyh
sKcOSghb4iWN5p7kObLH0MT5drcYTi8CpKjILAg+C7XQ0j4vqBJfAhaEFheiHb4xP49xrbQKv4Nf
y+KakHW6MgTbvF089L2OELWyI5D/acb2WVdVZ7mfNxCW4FZraitCmOV0yzRXjQLwp3US/JEWuDiT
XlSdmSApz5XXQHjp/tQeq9avej7hwatomp6BD5huRBetuCuNgb5j70iojmOkcGPCaYy9IstMYTwf
VePYFDPAyseFzR1rUviBK2QHUXBEmpqBRoVdv4kDLPjGHoRd5lLoA64jFOYzrlJYQE/JkzEasZBt
jv0EbpfGdaBTQc+1Y2tcj8ks5C3RFnzAcZtjfcVLyJs8bki92eWIiUpXY7qyVTC+lPwEfumim36L
hqrOk4G43YpjPTd0jkSCymAqweMV22rqfF4x/HFLPO4ARdssuh3Wrmck5WvXimIcnkLBOal7Paob
G/TFN5cO+Gs8pxn0gLxZbxQHO6KhFJFqr1jFqxo4Av7MAq7uMFFOp93cR4XfQ091iWFZ00+8weVE
IHpfKJBFxnyJeYNS3OyFoiuaEDTuwnouPXaHsdlypSK9zUDx+Gi5jCKPSvFEP0mbTGlyD9NutM0j
qsh9EERONhSImm+e8ippZx0S6MCrEJ9pDY25jvQYFoeFGWaOKgN54pkxhkyu4C57tjwMpgbelsVL
uaH70caZgHZUETsCnTYm6BW03klZo4nslqusS11Rb/ipgAiO6F9UUxyI2o9xgsYHZUG6tm4sF1wr
KuQo3uHeiXvU4MkbOsT+pnArh+0XCfNbFFbluY3dEjQSq/2EeymF7DGFQodNRCL2KY9xEjWDBfSh
py5m+xCd86omypAfgBCA7IsULuweil7ZZKfyRD3zqBBDzdM5uqzyecNnGaLkqUODAfJmQR+cQZIo
KFsXz2lyQCzXl8VJJKHWaxT+QsMggz+ld0gFlpK02gukTWFCOnLmy4WFDddZZxqVLRlvoV0R/QRD
ITh9DRph60ZJ3/YkKd0emi7yPhkzCg/RNV5VnVRMb3UMxvpXMGJxb/Q2BTo6EnA/wC0hx64ZKS+X
iwQBil+UM/cjzrIF1gQSesVxG4DErtdFG7LHkTS6GfJpu0qljUlbOirWmgEkh3u1SA0aGwCYLY2Y
neoODjRlBx6Gxqyc2ww+wtSV8xmLg6jYR6OMnzOJNvABgj84BNqH4R3KI9bvikiW1WXXw5OxDolY
rkSS9f25iHBZ1SphUJ8lmJo8hNZE065zW/gNnmsm3BMaG3PgYtHPRegxSkINQW+zBYVUozsIwdVZ
tSgYq9oVI4MphNESzWV5RGadgIyOVulwQOMqyFuNiWkIsfYEZ1d2uG/2mNcEXZ2fxNpg8APPbBRz
Yw5vRR3bOkXNgW4V/BAMkjyQUBpYa9gvpMrwfiwkhl4shcIPNme3lk3ouhIJpcy+9jaedCPgEoRg
hG2Nqxztk0vjNbTTbGgB0ooxrArQpSj0WvfxZK+kF/1c66HYgNHLrVBNabBvm3wTWbJPKToINckq
IMbx7UHcwsp0rtWi3HfLWS4ReobqieeujJBBmpSwGr45OT+QfAHgD5MdVSINgx9n3QPW/IjEOUWi
luZzWeuFJj+UhH5YHcM/yu7LQCv+pZS+wkQDimhFnWWzn8HgU2jtD1Uhdq5IersbgS3MagDRlWoG
0HgQzqoK9iNmCwZ7EIylxy3xHI8BvanoMGT9kDbJyGFbtCWy3xowE33UJNLNt9nWLVCZA97il6Y0
F6gIWHFpRg3nlFiWssAVCEmqW4Iw/uqyCTcIx77c6n7Lt0tEBqTVyWiQmsDhN/4l+47cmUHqF7sN
wXCZ9PMaQF0u87ulSyBdc2KskIZXRf8Yzuuqm5kscY6pUlldcLpmd/giUdIYlAF7cC7iYsfk7J8o
X4Fz6YFYi5p0JglvfEaLixiCKzkOV6iusmXF5W5YKRm4bJiMtmTJU4FkSwUtN4Fbm8qa/HeebVl1
kampe+pgPIKv72b/4hymU20/BebnmFZoa0VzWpxHYzrHTWmT5NYn0SrR8dPi0vehBZiz79SXdKRI
M2fK8ZmXCeZJTa7hQV+bJB6mRnpFLmINIbpmAcE0aZnvBtHMVHcPM3SENfCuBpAXVjHXXajOLQS+
Nfky1uhrTg9m9Nm2m22Xjkdoy2e/uoKlfcsmhXI8jxZanK0ggo2tZfm01KavgsdNxmZsMjQMx0M8
KLfPYzeUdSZz0GjxN9AVG0JUAnYeRldvxew5jl2lWIvtmX7H1Ue+dQGHeJTxysE+HPF8gNk7mX5m
enLxVTFswu6Sasp/eUxJ4By6KYFKGolpbXvOeLtUHB23Hs5ACtf2gL+yJbAl+xkFW/zDaYptHHJ+
EiYAB8BiQsLWXyth3ZHyKVeQJ4EMTDOjJ/ZsghTwSrjBDzhooQwQGK1LHyESWf4uojWDr0U0lV3L
Z2+Ly2VIpzvp8u4VYm25aNkc2r5G49Zuxw1ee7/gBTCdl8i4KjiPhuJHFPbhgvuXoafgTOkeYrUw
ejaFINudlSRZcABDL38PS7zwXY/ErEcjVCYvXor5myv4GDSwOAkVmjBDhSaMWIw/O3HdVJ2pLdV1
NqezblzpirvAZJiSQDE6BRCWQMwONzcZLwXyKgSX0cQHsFjgxio1TYoaGkTst4ClQFeDJQBdbgn0
+c8JxkbfHbddjzKql6IFaMr1KGc47iJsf/jP+eVU8XS+m3WLrExw9BWdvl4KkuJrwAgPPaFijjFO
wCtf9qGes5dQzRgS5BWfpzphYzHWHHFG7owPs986z1FPzOw08oTmAupuzgBrxv7C7z1IuzyBeEJZ
Q5FAPQReBRMSAx+caQxoyhqcN4PLeXaYzvYQragTssDT1iLFf9KDTmDd7mf3M5BUXwvN6I+hH8mz
Xxn76pAto1cNFehHHUGuuSGSbo8rPMzxfGkAJqtIy7VOoBtCm1gAG1igNmN1xGh8ZVbUOCCbgra5
W31EDzM8l+/NOk73a8nQbrHK8h7FtMa1aNCAdm3Q4YZooOytvpQFLFbrlI7+DvEaPQTug+WbCtLx
t1bLqEBXYoVp5i3tZb1Buu8Ogl7JA3GkP0c14H5n25TcdzhBv7waAdwTaJ2MKPlDtG6rLslBD9Jh
vtQEGrplHaIGha99upaPGpXhXHdoN3yLIjt2LVAtBd9plSP9ht6xxWQl28wt+jirQG498bnBUEaa
uwwlKDsm1QZuAI+H5NV0ubx1cTx/q3rVz5d6FeWC0eRSZHWoc6oumelKuUP5DT1sXy1jy6yuxvMe
o4OfDK3+iwpekPIIUcniDlplJ4E5jB1VA+mv0u6QvwzXm1fzHeln/h0s8+UC2neka9KpSx7Z1Fdr
LaVEA9lhlHtV2G2kcG/KIR0MAFdva+tk9jwM3hFE0BwhZ1nz+WatBLr/URpIc4ZQrPZTOnRBnccE
wdzjPsOILByDsBkQs++2CNc2mM0TepNAxmXQdAqjEY1STuV9lBu3HtHdSB82ZMuY+s0onHc+grNS
TdGC39BxFP58HtAzbQQLLbaPCdDGHwZY4NXcrDJqujKoxG6dEj80xgnonsUA2d0Ik0Dxi1ZVX16n
GCH+FnDEfRw1Cl6cxVMm3a19eU7JsHCkbKFe7nAa0ByCXY67tpRLAy3qfBkaUUEnt+l7kzxm6Yjp
xQSviNP8JZDRpe6S6dihkUHqxYCue1gN3fSOMFkIlNSRx9Bz2dSPZfXsEaDcUbfQ46O8JV0GJwFr
XIrEAHP032RZ/OWq5+2n6BFTr8IxWnBCwf2eDkiF52O2jbE9W7UIzvI1pA6DodyR/bBUlTxY5C/f
Ku9RyyZqi/eKJHpoh1TzO/jIBjdpodIHi1kqq53OizswlodXzZaA7WRfZKq2QYwf6Vf4kjd5NkuU
hktK0ArwK64Og7oxaxIE8r7tJnLCGtvp5Cop1+krklr+3LkSF2NBAkVx/kvMsQD9dWfojWwOHNcE
B6TvOaqtYg0VZBhDCYGMXiNRqDL2gyRzZutpBkALumKeCkxkYjvU4KyPvgaUPn5EepLfp8IXtnGi
9Ec6qqiqVZEF52Jep/RiyfVyPrvBsTOxxt3jsKGRdNlB51HvKSR6GXL9GSVKmqjsdUPh0u0yNLpx
PXA0rM6moiRVs2L0/wg5oIzvwT4bs9aJVXd7DHHpHRBTAr4qEZpTaoyqA7Dz7jXTvrgyPugxZOvj
8Bzgfj5iwmRwEPqh6i8jzLOmOp57dhvEEe5242bLd3KS5BsF/k/VejYIjHByBiesFFs61CHSqQey
zhHSSCH7aZfPxD5vQgIDaxSiRg3JRfMI4mLwg2MD/JiAbOgazCzIS9rH/MZOyCCabdEJ5uMQdTm4
zaDH1zEl3W7OqYXr4TyIo5AuoPsotMGxRODLd1BISWVr54LIs96KbWhymCcMtWI5Lh5rs+gyTSdX
7KBOgNwLVTAozHHBun1lYjo2ndHR+YZGPeYLo3YHjslYVrvOI3XNh3kp0WTXk0T/LE9xUSPaItug
QPdVCD8rhsUVvyrMWCE9yrb45wBMxvcxhfBr00ciQk4wQdGiogxB20E5vsH4zRZ1NRJzswwbi1qc
jKGAiscKq7+0cmt6yCMRUhQR3fY8JdkSNv2aj0k7Bej5IJuIHG+K0afPowCm+6KD/VJcGwBNrtZg
raJGV0N0M2+nMhPBJ+sugDUdvxBYg5xAJXF0nyGRtjVGahjrDqI/zqekp4HoWPBQaAiJQCiLxzcC
1Y68I/Gw/RwAeijPx1S6x5Ixepvrcs+oCu2ZD6LOoNtuYvQF0rVPATeoqqupWpcXjCxKdQaO1HCB
gkj/DARFZDA+xv/RD0F8uy2brZBbzhOwoigHbtT/cXYmy3FrWZb9lbA3RxT6piwjB4DDGzrd2YsU
JzCKpND37cXX14IyqvLRRaOXMs1y8IISIQAXtzln77VZikiqsmdqtwGbCIo6lp5x5Ey1yF8O3MMq
rFJ7xcQaOhRvxr7eloi9qB5VGfALQSZ8dtlkWsRkqY/JUejB9L1m2b7VeDkxWq5O/VnaEbvehZZ3
2WlOOW24x/JKT5KKbWwyBVTKNX4mx4RnuaCIkX/NmZNxHLUY5i5RFzq+2HxAE8iLvdHGgNo+pX3j
2ZwsdhBqE8SvaCPAPXWQPxPXAtHhHGjwUvSzC50CFfk2hrwSjFCD6TuTMDShM2muoiLMZbc0YYaR
/G52oV8WdXevO2SG7XsaG60vMuxzHIdN3LmVOVckhpCM/YKaJK3WQuKM7ctjwmKjNlE4bxyK7g/Y
o7WlbGxwchEDLaetoGrVu12b4iWLGiVEYxRaue6miW1TA5JYO1gezLDw9bkAKsimT8nW8ZwihfRl
u3fk2tXqURjrQety6ZhTeybYtkqzrnqvoqaJjlNoj2QXtHHKhoccS00wi8ZqqvpZNkkIUIYQSWdz
7GPa08IzW63uH+q+rucNG5gqlNwk0NA2ORPiTcB0aiTdqd2k29Do1RSJlBvmJvOgb9VKkdxqoVkP
gSuDF81AiIpau9cJ3y2OdSFNMoUYFh1928omtipiNVV22YUsSY9ylI/5LpnG2lr+Xh6X+wheRX9n
KsPMVkuyZ7t8J2BUZWtD249rdJWDk8HtS8kYOebPo6xsjSlVx0OtU0SnY1ANxU9A1sNcerSTOYit
m8oMg5+BM1vkR+tJm+3bgnjcx5Tkle7NVlg7j7JdBqY3AZ6fvtFuaeT7fDDZC3mBY+bK91KqDNlc
Zxk9wm2gDANN5Vab7flNmspF0MN2LnopkM6mGy7T0E0MlzhuwZJIOMGTpksyH7dihSr1shSkMIB8
u9FbUE8lAgUqMHRUoDykPB3ME21vGdvBmHvpLjfUkp1GP1YGzZJgaAQS506u+aQMdBf2D7PWTOtH
b9qp1W1i+qRh5OqTmVQtFahYz58qm1XmzeHoGviTPWnxforjrLsyRA0c28P3BvI7sqbA2k8Nlo1N
rA1DfilzQtc3Ngkbo59ROp9vzIp/f+nKNq0CEP4k+L2FcThl92YkS9NzICaWDXolwtk2jG9uzVRS
Z0NZvB92SjewZEaySiuF8trYXAipB+pstlY6bNt8JEukK7J4ZKns2+SIICqq1+Vo9eVFM8tz4g9G
rqXPkD2CmnNuazc+VU9d3jZITWY3KcSsrDRJ5Ba9DIotnjD0wn5K+WJuYQIm02UrDE4zs8z66ndT
BxYB3rP43odT9N5Ms9LsTCaBdDXpafBdCptSdkNpGB+gbIbqepKd9DYuc613cc9nhCyx/Ok+FLO0
fA7bNLA4a2nOtA0r/pDHuiGCXcjn8tYbdWKsZLTOYoMwU3nAgESNyaBm77i9Qx3OxVQjXdNJDbNV
aifzs6it8hY/tHIv7FC2ODC1sd/WUVzQRGCP6EY1dluXFkp0KDh7X9vQOxAy621uuIEZRM9dG7aK
NxhNN7h5VYmnXJ3FyEZ2kOWV0qv1qwBK/jT26XQhsdnPkMWU5q5vAd5zSDN9SeO7IOQy3WlJUqMZ
6OZL2kBD5pfhoO9Lvp7RndWe9k0lAgJ69XhMLzOLkMyRYwPHSK2qcneI1IqMABrjdOYpAv3IZ2W6
r8rKonxqZUOxqjPk7as5ovN7mzAj3stS01KThmFKOIRhRYK+hoYIIVNMRB8RT/c+rg1E02k5NE/o
juzbIM2VdB0WgWXdliR/P9YEWiLY0SfjzSmHVFCMMVqxCoSRF54xTqnfhM60sB1SC1Iz0LDMGydS
cC/bThnBdWR1vhvkMdqOiJnLg4GVKeZIbbB8O01BLQOcHP0aYJPUfkZVji4xrRuZV/VBElJ7bsnv
ZeEvaHzWgaW7tWE1z3XI2uRPIkfPkXB0ZzVOHZJv+zkQW8paob5q7TaP9qippJxkwzjP/DiY+4cZ
mUDrc4wUP3JTiV4B2du2O0bGtM8BPw1rUdfxc9ONyJXtKEquu0qPaV2qdoluUcwdXZZObfaclzi+
guF3Dou9IfSU3Iw6D6UPfRiaq3R7u6Eg+aDKyV11CRxtWayGTJfcOpi7uyjiZOySxQU832Kn06z0
SUzXXaINFY9kMmQ3Ygaa3bCxMmY8xUFwFQ4t07njgFbfKJQ0H2nso3wYUqDUHsOSwnUyx9U+nNhi
+QPWnYHJbQklNOa4/p7Wmn4vO1OQuUz7jBu1FZ16KVVNE7synaCnMGzNjDNei6S7bJvEXjMZ2dGa
MNVo3cuV1HsWzStlnSlOe2O04bxo/wz1UIaNeQ1aB8xrXjKJu9Kc2sKPYiGuY6S5d1pc1/m+ccwy
8gN9SEKvRnTQ+YERhDa9HjYZa7uhK76UECjrD0YfVtQyFaNeK2qe5Ou+0h3qPxwAKcJ20+D1Qumf
C9Ze3csUODiPWCyKeVXLaN+ou0VW6MuRE0NJt7R2TydFlE9KMtuxP+uS/WKVra15dV1Mg8/HDT0h
yYucfPepdfRdLZfdYZhIufIgIVFlt/O8uFBLiRJ2pHCSW7NBUL/VxtC8M4fS3EpjeSkWUdmWOX5O
iu01CWHQD0nSzNsEKUVGDVaiNYs8KH1oosa4VybAxHuF9e5mzhWT/cDXIs3fdGWoxcEq2VCPZPZ0
p9CjIutEz6aKOmyVNOt8iozdkJy9yqkVFsgvuCMI4JDpHJhHJ0p4Dim1mc+F7VUVNWgr4+0bpYL2
KUXTMQkt9GJo5Gdu7Td93nLRX3JQHJlUFJef/01+34cKK1EAllonZXgPJ7m8K4kY2OS08P/8UqQm
I9aFHsWqcmrYgsCjZCKtLK9S0BVodtxtQjPtN5FSF2dYJaeq2oWXvKS0/wqFgER3otCLxqrgsxts
L0iqwk0D0hJSK483IklMt+rncyaGTwbIIhgmkxq8GcrAk1eXimoOkJA46AeEusvmYdrZTKRnHuBn
d4WiGU+rCv70twGCmT230ilxPCR8BM6OKMC1QElX2WDQ9k0a44yc8pOxoZDjrrKRxy1Bp/7j2FBR
iLctDn/PMesfsS6nq3BEYx735Tk8yGfPDzQitComdkbjiUoUi1xd1VLseFRAmjsEAdYhY9t75vn9
ZthbhoWDT48RYcJXOPXpVkZjcDrkNUkdRfwyrdQDqg1l1diSdjXU9uAlWRTc1uakfKOz2PsqGpm7
P55L8Pig+dZZM3HULI/ibx8cRzsLmwYPtW2Qznuxg1QFlZam/WlWiYK5axmSNpU70p+1kwupSYST
m8BTXLrWoLtEDKAnG+VKfZzH6hy28/ehogGBpKeF9JZ50jn54KRIaWmdcISXonT6Qf+E5qaAifCE
0S4+lzF9athY7mzx6pragp3nDj8+wiRplYA2BwUvS7EPlVW81HSp1+xqXql+5R7+Cn2VhsN4xsrz
+wTNdRdCB9/fImk+ua452Y3Ehp7vwRiMdUVcl1f3urXOnapaSaEpPFnJlfXX4+XTmyWxmDGD2BgD
zsebRUwy6XVKX6mjmIGXHak7Gj+xnggcdDs9rX1VqVGSAvf/48+f212CRBZ/rYUD6OOVC70mICif
HC/Q5vxbJuXFrdAySqnjNOZXX9/l7xMAFl6Ix8v6x3p0Co6JtTaphtrhWkVob+RR1Btlpo/w9VU+
G6UGJ1qsRXz/yil9gGN5QBnVYgKdjAbHcEnfqi/yvUAff2YF+mysGCrOL8yk1tIL+vjw5tRpawsC
k+eg1jpOnQiOOtqf7wo8BtmfCz0YXTYBieF/fYufPUj4d6SgkaiIjXZ5BH+bXqREpv7Zc7KdRzV/
ztTQyFeZ02nj6uvrnFpll28QY6WFodOAPaadrA2tpJB9IEwHKwFWQRCwfHFJp6zoSGCfRMBA+Exv
vDWIII+jZv9pVOVyeaZxw6JzCRf1NPq9H1TaszSXvQBItqcDa3cT1SJwbkxgG8rdOQLfZyMHZuPC
YtWo25/yNSMgHInAxurZvTysyYC5CQgNWpGPZp9ZpM5d6eTBQhCdY1HzYEOzNPwsVwh8SNJgldeV
vvv6HX56qSWjVQVbAW7s5AOnnBWETaA7ni7F+g9AFSSha3H1rYqjcxnlv29dlmjt/77UyWLEBsPs
aTQ53hA5wKpV8kRD6mc+Gd8GgkyyJb++tdNZUzXYuCxEB/kX4dk4uR6HG2Bufdr7ozQqG9xHE9Is
4azTJTtA06ZhbYWUcDSRtWdmstOH+uvKgIHwFC6r7ql3MVF7PI2q2vt2m9o/87J0dindX8D4Snnm
G/zsUhATZeZmaIOGfjLHmID3M9HJPabZwf6JpF73sEXcd0MjnTsmnL6/5a6wiy184CWN4fR7y7K+
UeMQFaukTQc6Lsq3Jh8bl+aEeZvZ2TlX3OnsyeUWcy6kGDSLAC9P7kzpeoJPbGfwJylGI2naG+OX
aQIPBU3TsuTfQffuzJs7ndKWizKdsC/Tl4Oec7IJjY2h7qwSZaZNk3NJzEm3AyiShwav8Jodh+FT
5Ckvor62XyIxjXd/PGTZ0vAWOR5p3PPJhz+ENNEakXd+Lppu06XrsrzV8rC/ziPb8Gm1lkhGynM3
/ckYwpnvgDZz4B7imvq4Xgw9m3ku0vlpk9CnMVVp9tihmj/DJkZL8PUtfvZaFze+bi8AXAbTx4vV
PcIQ9mYdRikt9pzcHI9lE7XXgSKidVcjNpOqUj7zWpVPxi6WKTCt4AcJ9zgllWexFcphWnUo0Rv1
qFK2petim92PrCudbT2M470VzelF0rXqDSe87JGisObXOHZr8m9olQVOHlOZwq7hB2WguQrh4ud2
0J/+K1GoLQBBNKanQ37ikE6qdIIoWcagV3f27DJKjG2TSe22MY3s9et38dlot7C6YEhHuyCf7u4w
exa5Zo69r6GKltAgSlngayiaEMtMxZ4s1XiFeynYp3HWbgOYF8P663/BL+rD311rywfH3sgk6R4o
MhKKj8OhocipLglGflqZ+Z6yW762yD/fWmGcrqpWzF7ZdsahlefKN7ISGTdv2K/7PqWVgsDp63/O
Z4OTqBmbfTawCP0UxYOAPwxKlRbzPEb5PheduBlkzBVSZPxIq9CixzTVZ8bmZ9cE+cDeF0gsq9XJ
MjVmsjxLY9j5OIMSTxfqsLSiOusmEfaQujTvqCbkgW6dWTk+vS5hAQupElnCaSKaQhd8jiizEV6u
mfQPumIBx/bkkNJNibDNSnK0TtJaP/PKP70ucMNllsPIffrGyy6a4t4oOl9WM21rJalpIivukn2A
63s1lEKhKYKZ7My8szzG04HGp8USBhAbgOPyLfxtUzwi7+1VDacHwMzhIY6ndqX2pvHw9QD65Isi
2AfbOB8wvMhTjgBa0szonLn1zaZMfAfq0A5bACKKNvyJbXnwWnVSPbYGGjz/Xtt9ffVPHi1uTZkA
T11BtXe672CfIJpUiRhKWWLuExPVvE0m04Ydaut3hQo/oG7PAXM+mbS4KNUUdgWLi/1k/LKSQZp1
WLP6nh4y5BRWZ0FRPbWC2LOMcfjzbxTUkbos0qQuy6drpN0uwGXT7nw9E9K+NdvmJkLZW65lvJGx
J2dduBaOJa7//Nly8mdLx4NViWL+OH46HBMGavrOl/q524hSybedUck+Llv7WkWvjkGwETf/g4vq
lDdU0CjL3vnjRau8jeXMYGU206jcTzp178Y2pNewqqaNXKhHgnVFeuZL+WQ7wDaAIazyHFUI/B8v
KoLEMjM96PwyyFuK3Fp/15GxmbE+NFhQv77DTzbpBFvgpmbUcrHTQ//QoSDsh5ENl8BbrGEfuzDG
WbuT6GO6He5tT4PRve7SuXn6+sq/hY+y9NAIJUF2AWctkbcf71MuZpZ44aAnolJAf0LUx5om5E8M
GGIdVRrxqFrVGK92FVR419EoI+aQVPkiI/j7gW4MgkR1LKIVqib8Al//6z77qliX+bAoUnKIOHkJ
xjDKEjM366KNWM0mKx3zUGge6IzLbhAOf0r2+/UwqF1TgWVPRlbGx4chIlux6pojS9RTszY66AUq
xclNrHbqny8ACx8Y3aix0ItPw3DoFWlthB/MD9CYb9jyfiv4yjdMMJxdnMa4ctQ89f/8cRKIC/cO
hD75OycfEpa20kTE3ftGXlIrUIr+aowL4TsBwhKdrLfbr6/32UwMY892NDZzNilQHx+nXcjkbopi
8Ac9kLdT1Ct46NvuAfejAns6D45mWabn6gafDRpApuS4gLxcqIkfrzrEkTOGeAr8ojc0z3RqlGVZ
LK0QBkoLkkA78yY/mSk0FMK6xvskDOT0epXNDEzbefQNEaaHyoibx0bVxYZ6Wvr96wf6ya1RKQcF
x/1R8jWXn/9t+TZmap3znIy0IZFfWnZtYSM2MSBKPeJvUPHzmW3ZJxfUcVmziNPrW9h+Hy9YlDoO
FMwSflqHwbowx/dcj9UtUWkV9KOyOjNAP3mU4DTh+tLhhSlxeiyikd7T95VHv2XS8lH2pRt0DTrq
cvMcPPwX1e1kK7Tsg0hAA/NFNflk4jMjpGNmPE1+l0Ria2hQC+pY6m+SPlFW5ti1HD/l4jruW/mi
rfDXGK0zX8ljHz7HkLB/4OrWIRxozXZYAlkszQjuwqDpjzaHvgvGQ7ItMLFswzDtzuHJPjsw4FPg
kErR0fg95GpWNCI00b/5RtOWSIQCjFiGOhl7IuqKxxIlB7tYMYVPDuvxrqxjuCNIhaT3TitjTCEA
AdrV12PzkzWMbgBtMoW9jkUD6+NQkaUSMGrDUFHMTkJslNsLfWmAyoKiq1L0dDtLTou5stTOHOA+
uzK1eQrZ9CIgFZ1OM0ZPHnwUTn4iW28ETuhs2OfuiKPc8JVOzR7NdojdsXX6MzvNT4YrLRD6ShzZ
GK6q+vGWQ9xfRVcpkw8UPUJeZqYuGYGab9TDuRjuT6ZSKNvLdaiFwzc5uUety0KN5XCC2RAs4nx9
zDcodSZ6uBPiRjE3W6tWhzM3+Mnnv8w0RFCwMZDV0xq6UIy+SUuM7ZWAcCKjiEWrDa5jO49TwQwA
2qPyvh5Gvz1TRjMbTGPpTVDOOz2h0PovlcnuBV9f3B5bJSo2aqmPG6SUf9oXVLkUAxZCBbsY+7c8
uirJBjOx4GAsossLvHexmw42OiMq2mc2Mp/dFaQpjTdoA605Xe0LpRKJbUrCxwpMhT5v9N4zEK1E
yJTGzP/6ES7L+IeZDYgghUko6RRYEd6efIk2NhmUsGATYuTSRxTYtPrnuQTA8vV1Prkp5h4OPCrP
j/9zPg5/JQR6ENaa8LMBDoKO5wv/Czm/oVPWL19f6rfhv3ARTbbGzNgcPX6xLf+28JmpA4JgKZhj
W623Xd9Wfou7ctX1klhT+haPspKN668v+tn9UZ7TFpwsJ4HTMKwIRh5mVQXREfI1uBlqfFsIanZW
hzj2f3IpjQiC5ebYK318lCa+NwXV4qJv6kipNVpUS/DnkMQ71n/14/7X6/S/w/fy+r8GQvuf/8F/
v5aVAPEVdSf/+Z+H+LUp2/Jn9x/LX/t/f+zjX/rPq+q9uOua9/fu8FKd/skPf5Hf/+/rr166lw//
gQUCX9BN/96I2/cW586vi/AvXf7k/+8P//H+67cAW3//11+vZV90y28L47L4698/2r396y960X97
6svv//cPjy85f89lroqLl3+sX9ryt7/2/tJ2/IZ/8q4BwXPMpOLO18qEOL4vP5GMfyJVQCFES5/+
0HIu/OsfRdl00b/+Uox/klIBM5E9ksUIXeQhbdkvP3L+qSsyzUeZIu9Swresv/7v/X94U//95v4B
Q+i6jIuu5RfTNf34bWv8MkoM/D/NAPYsp+2cjLwSpa9VzxrLzEO5W4NSzB3tvZOQRmGkRhgIPdE1
CxILc2R834swWddDtCXCUPZUmtgqGwPFjzjZOpgjV6MULegjbJ9K5Vh7EEPCDTNEmKrQ4cM48Rax
J+ZUFJBuFxBLS7JF6ZFk0jTdBS77ysvUKMafYNXbvnXMfdkmd5E0b8apJXAmCIOruJwar3NMdkut
24ggPMBPqX1bqcYre2AmJLpJQuIYZ6Cvmu62KRF+oly9EUI8BgUSRMnyuhp5QRQQLaYE4aMTBwWi
7eJSQJZGoT7Lq3E21ad8askLmtmdqrUer+ZWm7wADbwbyO1DjsvzauxUbZdpMuAGM/+ZZ5bjB7DH
r+F/zT8NKX5WbQGUblayVVumyQ42JTtBLnqVOL2+L0ibvaFxr+zyCN04gSSU0ay8HN0eoMcF2kN5
9tkzGLd6mEteHRo3hEStRGU+O8gc39gyAArCUZETm6lUgF6mYghXNZ7VSxuIg8JV9flQd7MG5lku
Sn8ME3Md5oH9E1u24UeR1qe+gc+pcZ0qD7+XdgtYSZvU9jpMVesxq+EquDRPxXVZZ/lR46uI3AYp
sIuZW9u1hj3W1+08FYe4sX46HZQSl+bxPPhqN4qdoPC/mURhCqxWnRPFGxMa3qh5S7iJ17OVwote
jKansVEeVmOYO09qotvTjxZlzUpqa/mqyrVW9xCnqsp9LYfycWism8KUdJ+daVx7ZpalYFsTs3S7
cMI1ENTpJdTNxi8TrejcJpvyi0nNzKvB4W1EaVwhrY/nK0DFR0B09C1qrZiOGf0jFL25uJhD6xti
TTW9iFW92JSKvh1KzGJ0doHCFupznkWgRGTZ66Y5fowDyoBzWTjo1YEaysamng1tFajWznY4RYkG
IpKYVR8pG+7XGxAhws374oiz6lJP5cuEOs1AcGDSiSerTg7oVv3QjvdFr9orBGt+GIV+D//JQ4fv
aoVElrqyikCPIvr3ZrSaDYrU+mBZ6ZU2WJssHzzYZytMCfcWWlbyo7LNBC6DLcmEbST2OjjE2u1Q
3tVGs6kGASDtNdVmNMv4RDL5STaS9pZG71WAGwOlzIbpCIsFaio5UPdZA+5ABIdQK1YTOzqXlQPV
t0pBNB+oBtvbOE6CbSbH3tyAqg8lZ2/jM9vxqtZDNu0zoFEsk+oGNppCnBIHitHUdkkctReDbszX
RsR1oySdXCkPLR/nSIVdJLhUkmsBrsaWn+PUfohkpHqzscEgjGTI2WkggJ252IkuuUIR7VWp5Ylm
3lP4WkXxT51ZxZqUaAe9ZnoYGw2US965eVJv9NLSPSto/CCyHqyMMmuKxJ55rn0OZFW5jBIxeHQS
f5ZZdp0tpos5Ieu0l+unqh7fJACefs3XuFP1fs9xZdVP2bGo2xfQDhtFmuZtpyk/kDtM4SGbySIb
EVyjmyyC7KZM5WCVSqWOyhk7y+jUG/aRuAJttTpiYPBKKNbhri3mRlsnVQAbYUijPfpxKvp5ljTh
Q+iQxEUK3zqsU5we6UpiIypacGFp9E7X4UfB6dNTIju9yefRm3FGVMEw+yTSYAKyeulWF0H7ps3N
rSzJwW2TB7hGQ1U6JtFQcnjOnKF2B9kZDkYg0pVaSc12JMjEdDEY7kKUht/oEWDXzdvySSqLwVPh
ydFOnp3bAmUZm2Flfkmb1jnoWrwOA7XzrE6d/abCA2CXZuICez5wfriLggbpfmw/ZZKN+zRLpt3o
DL2bDfJlEyfxRaRVzoUd2r2nq0l1GajCBgbp+AvRoa3ye/Zu11mNrbirUgAbXXZZB0VyFRQdc3/0
QHU3WJVy91jn5VpPXzhCekYU3lkL+8gq5Xc7NrehGVwUHIaHON0ouH89GjrTPhxA1kpp/aoo6sFO
+9ccv5gXtDo5YGV60yjKay01mQf5isVHibc5WCZvtFQgOalPLTsH1JRyYp71Co1GMvkB6F3EfYXu
OgLuX6aZOVOhOnpRUGjwOarXAObBOuuKC4wpydswZjTty+LNacoLCKAygovUyxGqVjmBuIUcARPP
jyKPr+pajhY/tAX4OvJTS3gBQHh85dgIvynTt3n+3lLSqlP8aTztphjdZdC1VvnoDONl1rCqQZz1
u37aGtL3WCJFEhOFa6rzo2Wnm0T6TljJtq/Hg6VP96GEcKFooAkzSgC2gL43rE0vFzfY9NZ6Oe3m
0ORzgByiW8N12FVXWtjv42rA0p0UPywiXtzYbg/qLGNPaXZjoUMmzA5Ojb2ujp4CXboYhv4iZRCX
VChC+lsFgh5AW4MHOvk5wBJn5tVOp8OZW4fZ6h9jIV2oknYPKQN6QyMdLad4n4e7urVwDRCG6I5V
HLqD0H+anO+1xMCq+KJDaLATSXFlOAXBZNxxxnwS7c/cyrZDHh7oWbiYQ5iJ5eRYZsq2Chri7+z4
Oul1V+2ja/Sp+kK5BuMhZD5zzLlW261x/h0ibT9qAajB7LWW411YGb7aVqsEMAyOgZlHPq6d6Tm2
bU/jtQOGMDRfqMrBCYZNjXlmZ8vtLgMcJgHASxRwbAkw1PYxmsK9Jh4JYNrA011Pk/AwF2OXkMfq
AmRb6cbhcIsacDvM0w34tsKbnQIogPPGR7uKWm0TZG0IJTsQO6PWZA8r+JtZVTtQNWsemMfQ8EQG
FCzHbzDbm6JBczRIK9m8R+n30kTyRkuk1cy0EcIb5QNsjgFsJLnoblUg6wg+vEKqdwLDnZUjMtMJ
lK2RLJSy4hHTcLBba6Ez5N/T9t3OzONUtE+qItY9tn09NdYgOjAQjZmXFeVKzjYQGXcQMuxVNoPm
1KPG2aDm5PXSZ3DSfmUYEFYr/RKhz6WQCUaQlfCmt/qHctQkNHXfZ7LqczMrt9qQY4trcXm0liMu
uvyNV7mDWb4JSkiJfX7g03KnFrhkql+YbYALe0iPDT4MF0LcjTkgN7Z6oCNab6CdrSFNImtoI/UW
WNjEm2hvOT+7QzdcS5imiIdcGdG4a+gXu45M43TEMzMZ1ApJDdbaO6wmxqrsxoJvIifxtKj7la5P
w3Zu9SfHGYp76KSFr1FH3DsSw8/E8AX1RTLuhRY/KeW9M0/HrtLuSsKBjUFd91J3E9n13lTVSw6d
lLBUdpw6qSZNe9EJBctsfYOU49aOh+2kxs+jbF93fb4m5k0dpVU0yxs1BqjKs8/09hIw9D09iWE9
y93bMqHD98tZD8phkxkOvbvuoS7UnTzDZmZvusai4OAosh+cKPAbWwdNka+soVtb4lGndkGBMgML
YfSbloCyElpUHW+HPorIjojJzTMMhjrRIUaS+5KjvobNjyIS8YatesRQ0jUM5P23Qsu/K8J+VrMp
uDAA11BjZwpQmC/U5FEjnzN2zB15Cby3lDWDeQETquNxjmbliFPD1azgpTPw7wzZUcOxye7Es+iC
annrQ5hZtxDgpvyQa0hPw2MQPxdwA239inCFzVBIO6Otv7eDyspMCq4K0rCSnzVquik4nw46zBjO
fiqXvlEuKIcCw5XcrOGorroADBZzzEttaptkojwR80IM6d4a510RV15lxhuOrdtJ61eh6jB4RmhS
FUGqhRRsYnClUaL7dWaYflpawabTAQnowa1VPye5LYBUF9Z61m81O1/KihLGshQLlaXB0RQAYwxl
l8io9S0LPq+5DrA4xymqEDtLv9UDURLC2oL+OuIotYmL+uEoLX2fFxzk10K3fijhaybjKzWjmmC7
5KJXHrVSfTFAa0LNvo+bNFrnM5YY1SKkXgL/McFhcPFfa88R4JzvdrgEahZ2UkvuqIoNWQ3wg9SS
NPumuWsmK/gWlUGy/G+hOADBNNZdXLGHMLtyh7aNBbMtyFbU2V9pQFeYJsy9pqc/JEN7GpmfXcCB
CmbPZUiag08A3rUqtB/5ZCHKies7ZbKQh43zhTO2j2od3Y6G3jwmcvqWLGtpALcY7oGqjJtmjm8M
RIK+WsXHoJff2lq6aGIMoWaBnS3FNho0bzUJdIIh5Ez2gb7wMcNI2mapBNaqtADSlhtWfgqG0mXI
UnpNwvCM7FxKD8VQJ8eKcvsWop3K7jRrnNgfsqQHwpQkeXPkpCuth8LRdv2YGndZp7Zrxy6ip860
0udAAuyZFXPmxbraXpoZ2/qukuZn2Am1Nw6D5C+2rMNAFX0LfQ+mpKJWA4AXCFzrLpulS0LdsxGj
bb84u604LwmbnPWfQxVVADuSYjymtLGvQqORUs+YbZsPqqxNHIHIeGsXA1REPmUfjKXfxmqlXNKc
k8d6U6TQmp1tUk69vQq6NDS+5TJ4A882hrDZSDRHDoEZxhtGWg7EFjwI8cvsO2a24NfVOKS5K5hy
PRyK8dGJ4dWz8+12XUPE2NAOOBBTQJoX8NznBcwcRlCX5xS3RFXqyoqHpQyuNFhIkAbKH5Q42Fg8
9syjOK2RsrM9ySRzO2v20LKRC8aJXsdCHgqcYopgT9HaXMEBMddjymZjBJSxYpPabc0krvSjhbtX
dafEjHdzK0U2BhGwuaKxmj15a859mbMStJopFWzJSlgaMuTFHlqDnhQodkvrGHS4tWPTAbeX8cNt
z+7XHZqoOPThzM33GM5vKCFlOMTHVhqTK1uRDHPdQDme7/GSovISkwF3HtMTJWFHiXd5zXFtpYO3
+FbDPNTWps631KRi2XaGAsqkXLX7cIZr4FskgNahh7hRUl5tlmV5h35zIdGVltGk2jaZU7n+P+yd
yZLcxtpk36X3UGMetkjkWPNcxQ2MxarCPAWGCODp/wNSLRNLMtK07n91za4ogZkJBCL8cz/OQNvo
jPaCNpU6MaLM54s6xnVQl+e5VLpit2vAPNPJu02crz3liUtcteBYSkYb6g4GZmm8c4BLvfesDlh+
JI22p9SJXfVcZYs8HwZ7OWAKqkb2YEpulPCzg7kQNr/tbFBThNBG44yuzoCVKVPdvK8BNMd7h/5d
BjTAz7kuqwnrWVv7Fzl2+zYkHDs60aRWgHjD/8WWIEhoIshtd+WaLHl/wXynhAxYaJQ3T0XhvDa4
W5NNPQTDCNStduqdvpD5Fg4I4o3VqcnZVwnVk+E8OEA2m1H3rugxddqIyYt2C6PQeq/bYHw1Tcu8
mQ3VvzcDO5QyKJxoEKAiFRXSp1afmpfWMIDhqcIxl6PU1znJGMQetG0CcNvaaethX5tLd5tmeXua
8ji5geQSp5EPPy0LKaMDw5wp81jjwN44BMmfMxpmziZVoqr2utjauvTmMGUZmCB1xZwfisR4H2ig
ODpTEdy1g+PfdpnfXJjD6NzQW0MeuqilcRIQl8TWrZzgiTiAc9PV0lyP3XkB8dIhkhu6XT8jbMz5
fHKrql1/fUlIus2c4Jrzk7NRWp4fe1gY9J5iCQ4d+intncLZ9qScdPjQBebkUMb6vMkgjNzVBBGv
6kxou66YzTMaWTkvGOeZnqJ6eQV7iMpoq6O7zKx0SuhWHjplYt4VLJfPuPTaUw7p7C4eBPsRm5kd
UtaE2uawGb+sMjN47seZt3eVxXlAc4dKvtZ1me6nirNx3vfGN/ozbYKxk1E95sXsIDMmmhXmbdpc
LpYh3o2kvuI+wsgztPmHlvsGN6pcJlg1Q88rhu/Z3bl+RleHjkhas76waU/a8TbvKoNkf5/YL1bT
x5i+Mc/650Pru0+GatnNJCRV59aaDKQfg+PbYoO94Pby0C06Ry1ofuDGH9BcJS4aqU8HAzcRDTQ2
m2T7ysLgFILgtfctKFWMQCNQ6FH1/QEZzjo6KnGuheFT3kXv2tFavqTiVgqqamK88econ7PnQdue
rOzU8RSeLHexdpk3AFQZk4bts2Zk70axsMUBzzWfiLkn1/Qh2HfSqjkg2PTImRB+75WecvBFgu53
yeioi3JMbI6t7e1S2PMlCeqYh8vyz+gpKIFDgQS0WGHYdoh6K9W9VaAQmEgMhzLozNDGt7NJUqcH
lIwkyW+hq7PCMtBffDHtSiuHpW1V3N2yBvYPgYe/8+Uo0wu95HXq5HseqzKCDPjczc4d/oBQNntN
BWeqSt5qu9z3pR1qbG28vjxWwXwYA5tNBdyrbIm3ROrX4iCY6U2WG5vWbkxuTgjMvofgbBDGvrAb
GZ9sMTscfsBCuNWgPeWJhQ1Xb6T7WDAZlNaaf4exPGTPbp+fzbQAvFKJkl5Us7I+JBuHPJxtfTrr
ILE8l808v5e2Vb5gMbVPMbUAvkoBY1CnJnmKZg/fQOq3wRHSTU/GvS1qtef+rNLjRK72ufTq/M0a
AAcXxWJ9sxe3Y6TvQfryCrt8IAhkvLhN0F5a5A2Tjcx77WsiOm+MPE0d07QY740FBgytLAG8NzOB
qu0NMbK7PrivubCLk5mxjeUP7UdH6gdd2e5ba5TeecoOydhKs5i+isFGnpD0fFt1WR38ztH31KpS
aOGBnIeMGFJ+cAOwjPskPpvnlQUxUD4AoSt9nkVl7LEQm5tAB7wMTyjhFRjFUKiw5QAqiUGgH4FP
7aDbnjod9h0vcpjEwfpIqmzYpUt3MckKnnTd+WEyJWfIWvnGxwOG8dGAogEREeUicB/loraqtg50
d6RvkMrz0G76s0FB543HcThAkSGYtTh2pDTv3ANoBeQvuKu0nsPs0AM6YZTGXiHlxT5tyZhQctfE
D65p53vXdvNzvI56qNrB3cIPWa4Bi7+oTLznk4py0BOJSfawtOv6NCLFb8xJNVFhJKdpqB6BRUNq
6qyv3jwiLKW5tnNHtgWQtRK/jo+tnyPESPeBmNlwSRrIuxrrHKVFq8QOTQs898CWDnQtlL9RXLmt
czdBv8CjDHOTdTV+Nf36jGFEJJ0BVFCjvcCLXw7NyhavuI2DdhKQ2qdwGC1v609vuSM5XATmoa0B
MM0DgMHEZYgL/4UxUuVtR396UkkheI6dS0Sb/JHtZ7FvnGnasrzv4wzuJ/T9gv/MfOtbecRcaJeU
abObpqDZ2kYzH+CSO8eVZnEMEHsPcy2ml9ksAeK7ArHCSrTr0nl2/Gbfj+KUIO1u5/VwY7nzDYCa
YQf09Wwk8H8YFgqiaGCAJ6OLwduoiuBUQXl02NvmlSVcZGKMLUbBs9T4gtdbHbkIdb785lNpiOCh
7zhet0ccYxNcTjOUXmHcltiEB0rGtiZmwq1mdFumMV9mvyHQWoC+csbhyS6QzmGJ7GDoMkuzHXmt
+YLbg33YZtDcAn6axxNoqGOvhkNpoz3CaRA3UnLHFKW6ZKQwsNa5VKRVNPjCcW3vYNtfBEFvHEet
uu+N+dxM1JtS3qlruzNgX+d5mz8G36U+CdyjnXQKT6rypjU89ZYg3BFrFpf95Gtf8qzwrlwdutqi
1kIb3lWkBMryzK/qnM0HH0aODZQgs3gF+tZBP4Hux3Qxwiquh8SzEuY6yWUl0gewv6hTTYV+b7Kz
B8KuW5ulL24YER4q3ztAMAGu68NNZhu/gR4PYE5se228qp1h26r8eZgW72buxg20pfom7zvna6Mm
/xYvU7kwaeK2xRdVngVrSVGoTPtecRKAFjv1W7nYoXCbekdCAMGNKct+Ash6Lj3rZCLibSZdXvZx
Pz6ChEyvYo0GOnPIbo16QXIbfLUZW2WHxjQv4Jr9r13HWJF2uNm8kNJA1emn+Kg3NoIY5oFS/zIv
nXGoYf74WWAiBMq9tBJj14zW/chSQi+NEiecfMOrgubHZrQAOztCLCcGg3f2HNf3LSXNr9hS9yVL
oo8IyC96soYpNIO7omZqk0AEHKR5nGPtLCnso1mzPw+aLy1Yc7zyZxIOMRtxCCl22xTbfkFObNsS
aZ2FnV66Ao1c/wbsMqKuBgZ63r2RCr9tRXHWWBkdBCKa80yFSPzuntPSfAD7lO6g2DzOiI9wfqyH
tR9lRMirCwmyqvouC/IgqNTsHxXoxCdVaZj8mLpQ+9VuhJzNnZEuzpknupccMLnd5AwLmHAvRHLU
uPNUBw1lZl6k6/KZitanHmIGx9nygY9Thb0ju03rHyUlNIWNYqySltbE5NxyTjJtz3IEpGs56tlu
nJ2rPHszSwk/Me/RZbqZVGJdbxQHwpdsMtWrEMq5mjI5vGWJHN3tWmgTKTWuSnrWBfFG4xG0w0ZD
JKVK0A5uqjoG4wZmNXhMOIJoZ0zItStr9uuXJnGcr/qquZX8LV3+0Po8geEXGtgFQ/RbMzC7qK20
soIMA9GGdbGEtjPpxt4xKUi14GhcYb/3I/jo+gWMqGKJhMdAyi715ZuXssVAj6ne2YwmzBEByA5e
ObKAlUaSnCUWw0vE4Hd9hufMPigbGrk32Zht0sHNX6xRzvIitq0ZcZOSFUJJtcLA1wzzD7fVn2aM
nywGf7k8/v8wgxhrCPT//j+zxT/MIOfvw9DU2fvfjSDf/5U/jSD+H6TjsTR5UEZ0YpV4Dn8YQUz9
DzKtcGlwdZhrZgj31Z8+EMfHB0IWHOqJSTQU6MRfPhDH+YOEOD165gp9oY8t+C8+EPIdP9tAdLRR
B5IPV8eLwpU+2QELRXGf5+deBKUBdnYwBC81ztwlapJxXxJeey8QpJhoJcp/iZeS/K8/jwRWux57
pBGU9qOLxNKya9aEF8aQD/PtDHN2ny/tnG6Ez4CIkV4B2tloTIMxoV2WNfm/rnmJDdehxcXHgHYK
1EjZmiCG3m1hsvDGLdjcjuE4680OhD2jZ2soXLkpZFrc863R+0fXivqm7IZdBGOwgZKg1u8hujWG
DjtZypn+Y7CODFKcrMu3uFeNXZFyDA4dFbPgxExQny265NgvuhPHz37uKCgEHGKhBU+axcxKdQpt
xrXhoje20A+mLLQTygMmiF4u11MQ1x/9kmqnAnAc7V6duvXKRdzECIHJSgSlQIGi4/IrrGx/fAIM
hUxpjToYT7OaLx1zJnEic3t+BNft0No4tumRd1JW7TLo2S9z7bDjclt7CnZdHS/PgCfbNCpofvmq
eGNCrChg9YYFuekhci23ZHg+acLY+jndWqTgeMEsQ0ozSc1p/MIbXV7aXVfaCVWOYvxInSR7TGwu
sy1xb7IN64nBbHKZMJQrdaldGCmL9SmfGTbPrQ27Mqjk8kSdXEO0boRPhi7VL1WUJcY4bEqwdI+D
nqtkI2ik7vZAg+BZerkrMAq4jRxOWW9RMWazh9a3nLlXVa8w8KHHS+0d5VwPIzyx3HgDGW2drJbS
s1AaZBs301QAYy6pPtp3Jh+Hn9dy6GiUTOp2LeDy08wggLcOcG++EpjpNuJmNcWYjSirjng1thyX
6Gx6ppumC0KkKQt+pjlRoaLN3tZoR7Zas02BUqSb/Xg+TlZRR/jH+DtMaGPyMLre/GppTv1si7zh
nvEb9Wq3ekkNlU0jAbliG/lzAEwXb4Yx5lYSc7ZYG3Os63Oha0g2KezuG1vzCspTFqbzdCQVbzKu
qYVJM899qCrA22RVkOb4qZK82E4SN4vEU8auqCBTaCelO0FrWX/6RpXAwSwQwN1WNaP2ZM8kbQ8T
h+0P3S9AEtZyrNyI2VJWXCk4+lnY0JDZRVQezPu0kwzkwLGuTRpwTR/Z1QWclGxk7H0iWpQT2hCW
x1YAkw+ZlHd4SObeYLwBnTHdcC5joqoV9lhuKugdQzhy0Dun+Fnmm4I3IjjwLhi+qLGznmJfiDiy
jMVOgXKJuL+wfCCc1JZDk9oXS5FXp6byahtjQTOKI0XTFe+uEl/QhjIbZ9ijt2b5Fcj3UT9Ij1Pn
pu8XfnODPndmEiJmQCHKYHE2MzFlGYmO5Nte88sYTFYQKFh5JqalE2aQ+N6jlpvR0tLQx5i12XTj
C78xThlVBsxahLLlnWr1wviS1ZZdbT2tbBQtmIg0USeW/llwI9hh2shJ4cW1gCxDG6cphiMOPl2m
Njkh8LDt+YGuMorS45tEgkcGus8ZKjIRp+T5yOid2g9meullQXHJx+AqNh9pEUwBS0+Z8NtmhcWE
yV30RxoMAn8LJD7/VvTKG3bSpY4l8qzGSl5tbbK/rOz3t2kc6ByjPaLcpnBs5DmAzgVWBMalx3qg
fq5pWUcYn6Af733TLp4MZLohxHyTB6Ti3OTJQ67uzkdDZ5hZt87wVFcxp+7RFliYyDsUzTZRtVGH
jpPDokMNGQo2NKab3JhztcUI3gJ27rvlNZiwwYRCkoveKKacY9T6EIPZjGTW/eLaCQxvwMvMFnWP
gHhDRVOxN1HNTrQW4oXgsv0TLVX9qyXptdki/kB5HmKYrWFs2OAP+0Fr5lA4QJGjWMWjsfUoqmRL
SBtKBAbeyI+arnkfbd8plw6o2GKWMrGKH2MXe+7W4dAFDI70g8ftVHBG8u2O8y3eGhaZtq045Kdq
HROkJDoOorb954wXgLHXoOK8Ch0bAItH7uqRMLWpP6VLPCyHNCtEcMQ/NnzrRTdSqTt0y70G+eC+
J6XWcxDyXzSviVfTc77syzRxT1TTyldo8MnZiH6D4tiPCHUOtVpjo5p7AU37QvZ99cFoPIDsk9bz
YdBwvGDyGI1vLdWUHwoqbw9NU/d4mcgSNLfhLrzJJEVTisLrBJcBSDBGttyiz85gG/Jeyw3/diHF
/+RDjW0YCqrxGgSAILSzxPKpyDQYirE9os/xA1F0hzLdYyCZyyOieKdBiE4JjorOZRRUY3EhBo12
a0aGq7sIZMO0t0Xp3DUj7cMRptIV9enQEB5CEUZHhYsbvExtRfk0TOb0a9GPix82bQ5+F/pPQ+cO
bc72ZmqVZYcsR8sHn2cSZ/R0BwFWi8m3z+NazzvMI6kcIr8W6ioV6ZxsIbGqjvIwsK6c++uJ7icj
1ruV/0fC1tFSBvOpjGf3f/fFuLBXkzS8oF/tiy+z5F38tCle//yPTTE+ZzzO66aYG5iIz5pi+LEp
1v8gu4pvmvANhcDf7dF/7YpNC+e0Z3iwLtaCb4wbf+2KDeMPiFqsfCaOZkYGgf9fdsXQ8X7eFQPW
IadLvgJEpU1I7nNcJRPdnDGQxqJVmtMZ4EZ8YgI3AwDZTjhv8PDyfMNjqXsHhpaUxjR9N+gniyZZ
De2V19smpUqpuI7RTMtTTMbCfkv9OeuuaXzRLvUcOsZ+JSlSeyK7+Klsfeq2lKvqb44a0tde5f5F
MNQGUwsAeykA7846jbpokldpGm1yjr9nYdA5MG3Q3XhX1jQNnOH008tdjMCoZBRQmLs420Av8oDe
XLsVF/Mgpv7gZP3wIGrhTiGdXoKpNqrosqXjr6g2TlKny8fM5t07dyesISY9De3Bz12aTVo/AF2q
3JwSiwiwn43BCY+qYCbhTPp73SHT17sxKCfbZ2vY+JQELBKnyaGavcEiIcfi/MUfTHq0S2e2LHKb
o2VsYipnmGHBqcVgsUwCM66nOTEbwGZ8Yv7DkKObYwpmOHXru3GamM9K159uZ97wyGakRdhrI/Rf
FyM1cJE1ai1DZzsTkTLpnyXclMVsAnWdjULc9PAJ89ZE+JirHeKRfRa7Or7PYS6fZ0OzPM7/QX45
zJqvb6zZrb41k82oa1B1ehf0yHmVKgIdhjsbR9Iq+ZfKStqc1TUYGXw3WYX2Bbr2yKLYVZsiMFOK
k+fvi2AT25cMqbF9ZYxFjMjOxxdDkhJEC1uuejNltZ0HCN30++3guLq3jJbbb3DskElFJ9EmC6N+
ngcjPTBNDeoIC8PyiHPKeasd4i0blj632Wa+TicX00tjpFQ7LhhfpeYdaGuELwo9mwV6PIos4qZk
Eh+xj06ae/I3VkttlumNX5JOqOK8SiiyPa9tFLGWW9GdrXiPma+3vsq8rnAk6OB2l8t2SYt5J4ah
ZdefEW+41Fbn+/pcFKAEcEneL8xfzuxOBJFTuOdToy6WYPgYG2iiQUv3CW+QtdgbWxxMW7xilLMJ
HEERiumwJch1XvZSDwH51q+5I+5nAYvfTxI9GlvmuOzk/W9StF2EgZ0RbkfrBhB351DIxd8JR+0T
sxVhmpbTIU8Uhc2p9ohu91jgGNmDKOp3iywKtNi23OvdeK7aIDJkVuwGPvNhLtu92XuPsU4nd50d
et8jQU4KPCwo9Qopm1K8JLGCqPp5zXR2bnmWNe52UXCqbGn770tp09GwhIQJrzUM4Xe1APptU9JA
/R2THBVX27jlZUmGPt/MeVpGpfTeMNMx7ZqxrqQgtyJX6VHhtN3eH40rXug5ZlF6kBuFeW8ZZPZK
Ag0Tchzs3So5B5jHTSMd86lukqehSU5BkHxhY3PHgTPdyKz8wjma0kUbC9KkjZctjvGXNq1uTNOn
/Gdi4G/kaOBo6gs27NVHcpXQzJjH5VOaUL5QJUsdETeUkDj0+KEANX3bt+2D08oX1LsruVCV0w9n
lHqUB6cZLxSeuoe+GTuwb0Pz4eaGtmtkQydU5rBYKE/NJ9m6t7lcVtvv1JCZUm4oko6+93Kc2Nrb
5pbIN01oWc0kcNKXjGPlROOUYpsj2jLb+W6jhxRctoe8HL5Q0DHtcsd9YzhSXHSLjjs7EHRwTzIy
JovASOwG571gTyC9tWvL6f1LvcaW0o7OreiNp1Lqu7yxcOuldnGDGeCQ5yZA5cY59jpGMhW/pK79
WgcdcHCcPIxv1NMA4YB1gvJIvBXO1iWlf1FnBeMAdrDE4fJDMsGmwZ8UcXATJ6cl6UBI5MIitX+W
dCYuKqoiQo8pGsCK6cwv+jtv7K9bLWcJgSgXjd7yzbH824pB6smdSrGXnnwuy6SijY7ASikVDny9
hIIPGOJAW/TBNEgB+DglI9zHa2BBjzKrOx+UvUWPwK9TaPlLJq29sJPXSo72/STxt1U9hsQRN5bJ
bZp3RnCoMA7j8pzagyPFQ6/Gt8ptLoqC5AIRRZbr8bFqrJfe1/wNi422Ahu9kFuuZNTR3qyVv3i5
1MOgK7XDakDx03LRrAu9LPfgFtmx9sy9C9cLU56osMTUltn2vhiNBlm63w3NRM291TBJCiKS89yd
nXY9jdNbo1enmYoyy+iO/aIjXNf2DetbdUlxZBIOPnpujhmZg0v7NtfqwdHrD4DjJ5cZ5dy1CcGG
5nzKZiylxlzuMOrdlPqUhF7AYU5TGp4a+4RlanhNJ4mbvlLMJCU4K9MBOVSWGJSW7hvByeuqJIqQ
sP1HVJ5RxLP6zBYZxRCyI7HSmzgDk1vGjlbk9cSPpoC2ieVqGEr7psmdkyvxMhu0BaAqxwxhKKao
ioy5i1my3NW6M3Qf+qAX90PDzYiVr2x0m4ONzi8QSMveWc2CQ7jxCFV/U4YabF4pHo0U1LMsxqOd
VjPNod5gUANnmNxTu74ZOvXNszjcUugymAaDeOp9cQBZZH7GNiLhQZNmaEifpNa9PxYFdp2qI98U
GJXmMM4fncy9Mf1V+9npGm+c5gPyBhW/x44lA98/XqiUDFnccwLbZGmyNm7xl+3ZOZm9NM8yQBbL
F1tnPAAdDLO1b5BgKYLS3JN/ofxqH2MuVLRcDYOiTybp6wNtnpP5wI9nNtPlnGj6iTKG4BoKibrp
wb684og3scDzrmCozIshVXfCc4rGOXha6uIDqSZr14luSZynQtYlsaSE4q00rG3uoZsSjcPUto1m
SX042nmTYF/kzYvXCudQlUOr1e02qZ7jmZArhX/NA+RaWWpXzMazdTrnF/oLVYQSM2WaD/5m4cXn
mPUyNNGMZNSp8zyXPhGAOOtS+xbIS4y3yeG4VhRa0uVUXBcOU2UrwS5s0tpYpBsrMMoxKmNLzBeV
qZPn67F9OFUXITh4Pl+vtazlZDG5dgTBxqrpgS0qy9n0EPlYF4qFF80lsQssiH2sUzFc4sPxb+aK
Sr6N1dMKq4aEQV0S+H32Qj/gF+YPbfZgJNgY75SRD8kR+aBtoFlzo27ZQl1j3cx5nyxm7IldLIbk
Iu01q4mqQEyY9yQOr7SiHSFt03ra92R+iQGYNLW4hAiceHyH1jJn1xhU1fA8NBWN3fGkqzhKO7Zl
DPT50mktwOumEUBa7v3EwZI3fffDLT/McZlAeN4Nq32uhmaR7gtZYbLLPUp+0THw4cUVITYMi66B
sem7cS+biBtcppMiYJCVMzUliC8IcHRQDf3JWp2BcVB23h6Mfq7zeGMpxB5RYUmuAl6gixFQT0gF
SrFhLoWawZNeVVELBw6tWnPNIOk56fZDV+FVaox0vhJzgi031quiPBptbdqPHFvHmBG+aOC1UYAd
bBVDIJJB2YTtP7EWmigaqNNr38OwEZornmEfZiG17DlSZEHn/WoHHTGo7oVqlyczttqX8Yd71Prh
JVWrr5SK07gOY+h0UUsJYmSlajgGlBVzJB60c+B5zZFplH1eTKM8LLaSR633utumZLVzKHahHqeX
0YAR40Q5i3e+KN/EwuOkJ9pjvAs+pbYN0p4Qm3Cx4zVxXxzcjqYlf0mKMwCXhAIIHeyszG3ue7qj
Nr3uI9g3rY2zsC2/DoSTTjn1po85NrFzbUzERz2jXIcee/z3kkLrD9EuCvOCZ2qv/jhWaAg85Ze0
i+Vbg7pq/GfM0/DocGowkN/Z92TmLvWQFBHU9FdKSUtyVCwjh5wJZFh1wyXKg1jfK68tnqyQIDIz
wabzrzFCFa+cWdNtK6jN7Mh0HpRqUnvT8648ikxXVMPPr1rj4O0vKlAgIsizTabhRdVGlW+zhIVR
Swr3iFNKp84Dmv5o1s+8dkpIdap9tucpQdvTJDaeOH1sadyK/HLAPtoPkVWuLnLMBF6IiG/sgpH1
Jqwna3oKMJFFqMxelHKE2vgzJVqqG957v0t2PeXKWAi666qeqnPqfGgTl5a3KXze5cVS5hSEeAUH
siowySIQuYEo90A+McUSbmtbv3LpVvZqRkITccRWN05GQltk3mXZt4rhzz4mt3pR1QZtpaNBSzcF
THddIjg7ShvNyZ7aJz4JW1TwUNO+qaaZk2TuHr3YWC5x5bRH6ik9PviEc8mcVcQngdb5XX743wnl
/0Ey+ZUSc9EsX6vXrBt/nlGu/9IPOcbW/6DXgdcSQrEFwmKFsf2QYyz9Dwj0hhu4Npx/1wv4J3/O
KDVD/4PJJQAohBcI4CCL/pJjNNP9g4fDMDn8AQMDxej8Fz3mZzWG/4wFNAE6CnwI6qa5FmrN35gN
OkhvLXHWM5IOVjPhATuvRj+/6dweE+/fvpo/x9h/T8b/DCr5cS3DAxGHYcX2deMTP6EAZT4xYKJ5
MZjiaRMLXqJhoqz0W9+wdjGsQI7/9SV/pmx8v6RvgchkCMuMDu3o54/nFH7FcYLzjYa0HE0WhKAa
A/1vwBD/8sEAB0D5WQFoaNKfCGilZ9ld7Kz1UElQp0cP9OAGDcwZdynF4Q6nRNpff4ifPwEi/v5l
/ssPB8UA+hkwZQBl5qdrpmXZegTMac4dZ6pw7Zlu4jLlXBkO3pjsf/01/tsHDABEm+vcHPzpp18O
Sb9jC4uKRhMRZsY6cN5wY3aHjpfJacwERVy/vuD6uzTlnDT1Kn/6qwSJiOmZ0OXRQvnfz78bttum
aFQ4yfRM7+dXlcbt2Tg6j33uBOcVAZS067e/vujnm2W9qO/pXNHmmqAlfr4oZasK9FquiBms8b/K
xYlUNuVvbpZ/XsXXdR1ojksgxwSA+fNViLpWGudkJgVGO11mXptdMHF5/fVH+Xx3WJQTIA66pEl4
QZufux8UodelFdAEWscQD4Es5uvCdJtjbwCs/c+XogCBB3oF8/7z8/R2kqe5JESWJ4VONojTmhNm
FjWalkzH5Te/0Xqn/Xxj+GjHjq+biNQsIp++PcBUxIuJbMMl8NFKgjl+wnY3PokuTy4qwMxkEXKl
/+Zh+3z/83X6iOAO3vaV5Gmv//xvqyS7565rIc2uHWrDDY1i6iz3g/rcaluxmWcOi7+5///lJmGs
YgKZ0Q18JJ8JIijUnU+DMXt3Rq5b0jjxwfdm9ZvH+t+v4oBEYX3E9PLpsc4cW1PZ9/On2ZrhkBuc
zgMr/u9fHrwxoMGWT6KDu/HnLy8mmELGsV9WSbfbN4WjXdI67eFs9rqPdKy761/fkP9cO5hhrAgu
Xq0c0vz1U//tx5pF71ZNy7nHsZYD3/JEqJaSOTSW55Z+2dzHwzcI4zdtK//yxJE+RsqFJaPzIvj0
pgHLZ1Ycp3GPocVsxeg0O2aAtDto1M/9+gP+42db1yh6LNZSJd/UvfWv8rcP2LkUspXWbIeeb/UX
cknwj9YYz//jVVbKNRgbutRpB7CCT1/jonU6Kc7KQoXNyBlolaaidhiMu/96GVYpHdAlbimGS59p
nnmHp9MfCiucXVzSrmQAXwuO2v/xKqC7KaVhw8ULminWpweYSdmAI5+bHPFai0xOrZu+qX/Hqf7H
PcATu5KiYeCyk/oOJvr7DzM7hjn5PmW0nu0TW8QHff3dopWTRdj91w+0Xopxnc+GyqQc5ud7QAc2
MjMlwIjrpHiu52rU7ePcZjARfn2hdUH9acENHCqugESw1hIL+swpw2A0NgAlvHBs3dhgTZ8H0qp2
RZjO9Ga5bBg4FcBNQIkAi7FVMSLA5b76z58Xux5PFqY+nZ/Q+/QD8rxaeZJRXpgrOstPc9wGxKat
qm1+83n/+Ru6Jm1vrB5sVLnOp+eY8H+VCOg6YalwOFM3z4luXDBsW615/+uv9h/PMesTTFIoMXgD
2Td+Wn7dBWlZVIqD8LS0V55m1wdAq+lvlt9/uYod4Gr0PK7CWr9+4L+tFvjfXbmGGpmO1LQyczZn
eih/13ADeuvTjYKp0oNWyyfSeZl4nwGPTpZTOe+h1GJEHhSsKZ1gty7T7s3zYVK9kOHICfx4HfvT
iHxxjPrc0ecCV5fWxvqOpK5X7UzV4Q0RmqY1oTAp6Y5QxUH5ZAVt3p4z4XsJ87kQ71SM4pggZNrj
cMuI4N0lVj8h+PA2FtslpxWgIiliFOKEvEXfXdinVldmpz6YiNiEM/ZzB9G8SQs7uGSRTmb/yGAg
yG7yVBG/l72fuGjHptlNN3gaZzhC/GObNqR6NG48L0N5wpYyEtttC7qgaKmdvf1s5SI9G/O+fUQb
gNxAfWq16fh07RXlNZr3kuLbLmklqbwltCEsOmimLk2S+twMwaHIAqO+XgKnmY+KUoHiRovtjDbM
XlPqnP32XCFMeKOiiEbmbUA2XlaqDoH7xrxTC6fxtgOYAee26VWc7tJ+LVqB5qPZN0XliCyiVKa7
wRtnBCFmVNZEpiNyCYuezVU4Fj7x79Hp0U7MBFDWqRmcwnowXT1Fa2mVyMqvDKex0LU+GE1qxq2U
PJzujBUFxH6HgceePJKIRkMWG9Ro8qVAe8UAJJRZMFA1sgc9RbiB4QRhLLLndVwmTNFk196cug9+
apaEUhZi0sdJeNbH0k9M5kp8r4wiS6/BCkuXkxBRn1UpIbl4TG+SkdQvdBKSx5HbFGXNPpT/+k2q
TRkeRKo78tCqHBpx09JVMiTZUw6Xxf+wdx7JkWtZtp3LbxfKoEUXyrVTM8jowCIYQWitMakaxJ/Y
X85Ky4rwpNMtq/07r/FeJuEALq44Z++1I1G3tkUlZ7d93Sv646ya7bxpWxSbAZNZPlq512BvoQOO
uS3sehdgWkQ9LGl6FcuFIk7tsUnUvNmNMd0mj/7R0PyK83nZNMjY8bFWGTjyQs85mKnM1fTs5RjP
gD/lZtdgC637+OfcaJWiOFTSzMbyNKXqlHadYlWGf9UGpShjYc5riBxeiApgNFy5DsXhl6WA29mr
Zp21v/s6aarCsdLOWuiKzop0FHOE/tu2QlzlDYjR6jU/on1LRbMAx2IZ8a2Zi/W70OoYAa0y7jA+
jJaBsogNdl5SlBOkTuXIpyjD25LAWscN1ZDis7GmRR9+imMuF6sQRULnyphgZFtINUgVRZl0KCSS
JkGdiV8MySBUsWnToGo9UbXiOrybMgWlntQhwzugyahaOg15+cvkoxpWUcc3/Ja3CvU/7FTFrltC
cd5DnqDrPprVYG6UCFGrBztfG90s0oZjhyMk3OF977J7Myt1mjF5IsteJNS17EkKnU7cm4hK8ZsH
RN1LQTpUXproquXVSpqbqwjAT+Uwk7KCIRTmMZCdR9gvocn6zZSO0vNMB2hYGfxJ1VMxoUc29JaI
7r86DeW6o7+I1UgR+9JR2wr3pZkMIf52HLW/l84gTniMwPARDUx1e631YzG+aqlat5uIE4+1joUm
V3ZVm4fqbW+Fo/6N5KA+vh8hrFQbnZ7QAmUVtDFDKMw038I6/a3WuvggVpYQenKWlL+R+rX0BKp6
5tPs1CL20oC0aAB1qknhsDFpkwsime28oH78gfK5M2zk09FjOSZkFBaNQRsg5fM/phOlcqeXzHgm
46Qk5FXCxqXZqEkAKIwpoDu3aCPgwRZf40tpCLgvhDnL79q+wSOaTplwTOe0fmDiN2QHBbQQrhR5
YNYoKNWjGMBm9FilNcx6OTQnFLFToCEWMM2kupkDUqF5f53e+m3caLkTK4JpepWWIE7uiqkxfVWq
6oYOfdIELyG7Go7uJQC+Pd51oTlKoxVvSuYLdV1KGqqi2ZDj4rUL+yiBO75Yr4QH6DSG0Qfp73U9
w4wxMYp3O+LoG3CERI7Lbt2bubDXgQoBty+yDBHhKLWaHY5iT57cIs2iLXZwZDxV7rvZF4dBWlzQ
jcbgVK0C7kiyZrq7IdHCyzbia5H85hR8R5e+mLptDZ4Bazp2QXSdc6skm1oUAxANWZbIT11H4LA7
GWpobUWW8tkmzZDj70RRiD0K7MfaVwoKN14qV+TY51ktHnTYjH5P5wZzz4Blxq8I2kqdkzfc+D5A
1LWwjOdiup378OSljLAB2mKEdBDi3MKdjCH9aLdS5zhxtKHUFrADaviCVIJSGllSKR1GiexkTAEn
+BB2gLKhkieTKbkAjEQBYunN71JAAeWpaBhPEoZCZ49vKeN6Glp0UcMcybVd4oQK/Y414HsMZPch
kWK1c3IB3hRes0a4qfAMUeuukoH2GUFXlSsng5WA7pYFHFUWgVvMXajFfSMaatkd6inFQjoYybuc
n+BInSXRF2v7fP5pVjXJuomqjCb5UXXP3K6HJkwUUaKVYlVSS4SqmMnZWswriFOxPHBeHaq2oJUw
ZrLDpGsFzMiD/s3siqjYxHkh9NCIpLyBtzIGumOU8XxH1W8uHL1FuM4mRqhMHxBbtusyjYa9rrfq
s7EMBX3RVuJg2oY0H1xlwI3h5GmA+suoSphCy5Ia/J5Ik+grJuACakM/tfbg60DOgfcJ+nFMOXES
XlC+yCx9fPJY7OiT1Y2Bd1KrlV+R0QA+EEaFshYQDyQrGD2xe+OfRVTaLCwGbmMmBUSTJS1+IGUr
US4opfQ4mBYhKWUm19tGbJIIEXgCBVkvEsMziCQ3MDVL6H+oLUwmG6SsdiiShIGFlAnwv1fVRpr4
8lwF9W2IHDS8maOsspwuNPNOsZtkGMZdXSR4Auni4Bg5gTQjVA7ZhG2zHpPpASnKoOEURQV2VBN1
GVap2iXTehFVxg6cPh1QRZda6a5iL9E9Fgl5DHxpsRrEW10hStywhahVDZSuWjCJi58LsYmvkBD3
jsw0ZY61N9DOKPzpW9Z4SqyGhVTHjUAVKHUqQVGr72xb5NKlaU9XOqlHtG6qkPdr2AbGSTce6to6
DgVUARXZRx3ER0NDzlX0NPkxSQ4Tuvl0eakF6HXbJjNhLBR5I1EVLo35zuxxxrkx/JnMBk2CJqoJ
9H52FzOMS5fCT0NjfWoUNOt1IvP4ax6Bx5vRtl2rEJjTk7RyhwQB857eaMu3Es9JyR687msyCxv1
viH5cqu1KWJrmRlqHwa4Np0QeGZHG15HBYNoD73X2AXW8NKHsvIyc7ZluMlWLxFV0xVkM9BGxegb
z13o8b/DA2eoiHTqUP9FrV/X8UnMPVwXUalvUS4CItL45aCVWpZGW+gLdJmNiCY6b4uAn0d0ku4M
1BRCr5Xi5CUQI2YQQQhAoPUKm0QIDjEKHvIk+x8Ni/ro9LUgJ/Yg5x30wQzNdJ3AQmAaJtjErqRK
f2yTJcs8Imch1siwSxG2lHksIhgJmwHWGxyD9ZxLWWJnS13AVpMRKM2DoEGQa2fjViceULSVDAW1
o8RR8iLLcYORXRsmoJFmVqz1ogpmrk5zxq77ybyXxkTIXTVP6PcvIimAqODq4TfiDj20w7niM0zq
pG0wVfawdkLF6J5hY0RvZdpQMl0wnYguZ7bxHYN29U2PE32tBgF7KYwRnJY4C5StEwppuwdGwLeq
NajPWW+6qbHzhCKoPfRGlds6x6Efo9ABBy7U6WSVTjLdm2gZ307MdNWThfBWd6bIwF8e9TMkpRp4
n59r6FcQrugp5N90yQuYXBqstISI4s7BMMaql87JcofXPezA8xlg34QhDLdRUghPNdhZ8akyZfJh
myYd0M2pyu3U9hiSzUgV7uPEipBxiIPuW1Hf72sRwpLdnVBXzGpIG9QiLFEWcWRki41X3G5lvV4c
tY8CmCdSkSmn5SAIIHT1ICsTXG35HTWP8XdYF8V7Vg2aBjOjZfWM4Qw1riVNxY8JX4rKkqs2U+sg
352lALuMRjiQjSlvgcBVNQXTNMOnTNqdwWxjvSIdzJu7VBRC9HHQPvvZN5B6pk9IOwrcspUMI5U9
ttLI3U1UCCDxbChkbV1DQ234LwYe8+e8mZankcZ852HG0wa/r5QMz3+naS8hspxHuHBUjU1OoYor
LUVpMpSSGRxpN5mmPwvSsJsWNu2OsSwcQ/haYwad2OukOHqy2kW/m1poEemX5vJjqtv+V0KywQCg
mVWHcSpAk62Eum858YQpCkd69DtNDyIwYWjDO0KLcz3wsqZlB7zksvJcxor4PCTM3ky2mZivSBXs
10lRKCnYs0k8FqqS5byHSocnx079FyCJ0loZZpS+VFqmRG7XFaDYKjWG1CUv1os2IRO+lTEVQlNU
0GhXP/uYg9xjltMk+86zhW9NM76Gpo68IrDTqdefoqqxUrccaIJCDDa62A1Ajgx+qIL23OVGrz2q
utxPq4mtYJGdXGOddSdQzoBZaQimAU4gBWAsD624oiALUXQGNeZBh2GzYiD/0DgopxMUZV1iQ152
aoijDWWT7A3tpKG3WzIoMOw3W1yX6F+WRUCuq1utYsPZkl7MWdMPAOYlxIZxx1IRj/rwPMYNlhCr
EWvNY8Sxd6B8qrHWYk8vbcughmZTHq46t25Qa67qtjJSW8+G4i23BhRoAl3ayda1ZATb2xlIYoqy
nzxkVgb8SjPPJRs6QP9DGKMm3o8oXDrKIKbRrGh/BoHNVqNHTpnHAMcEczoWUptbnlwi6mGRxze5
dDFgiKUYUkQugyDEK8p+J+BNbxoVw3CEzWCM4PmQbzGda6Du62MZxwB+YpCRxn7IpfClwMGFcgp4
ZWcbWi4/CqWOLmce2Oza7aSf9m6Ac3dx3k+TayzoS9jyzWxAI9ZQrIMaH38N1AEls1ogKdG6E7Aj
NS3SswbcT29GiQQLxxokRhRFUgpfmbW6chmXTIflZIWSJ4S5FbpZCEDOSXuEtii3MVa1s8o2exEX
zO01eu8ALfLvJq8XvnIgIB3a12H4xbgkLVPROWq+L3NagGBmb3yyncbgO/oODqZtDo2Urc2m74oV
FHpWzloye8Xn1CuK3/NcPYHuFAIHvUbslp9THTPv9Hkk3UI4HsvNiXH1qqh6w6ZpwGna2JB3ZiE4
CLM5yflDhCiN76vu52Q1VmxJ+qNYmbPspvUiS265cFJ9o3CQ5N/FREdpht6j7VZtWFGmAgHIWf0x
ZRuHd7gaZV14yVQxjh5oKhpqYgcVys4IX66YtfeZAjTS0fSJhkudjnF1MAN9fB+nVJgd9Jkp87Qc
cFrGFgwG29DjfbqYwW/SUfJ3Nrf9azVYkfxtCKo+e08mdt8+JmpltCW9lKXN3FZJ+RDhd6txlZld
9Kh3NKupAtTJty7s7ot0hvShDWjqbY2hoRQVm91EQOZogRENKk1e85y/t7m0r4vmhjSjd867qYus
7leRydNrgjzOy80Q3bUxbtvTllOoJGCsIJxTaZTVNyQ/c7T7j4pPKUhhpdlRI0iFO7SxcCvopO14
mpzActHBCiVOIrTdK2UJjaMMJnJ+dztqN/+B1RSpHsc/DugFOPCwTMSBRlHS31j4KB44mUmgyvuI
7ekMqei2skooFmy00qev68L/Ukk1iO6jWEvKkiTikDmrCxfWoDEydYEDCEwCSH84+6rAcltRmP7N
4jAHQ/ou9JBOiQgWfbO/i8PapEzdUo2BDYEjPaAWnVy1m6d/s+XNVWiJYPc5iVlQ1JwV71sdA3kJ
UMfuVQMxNlM3SA5VuXKVD5nFn60KLoO5iVI6nTFFlaWz3nAbdo0qd62APJd0WMB9rDp2MKhF7Rlt
Oh/jTjWPoyFypkjDWngyWfDeRV1h6/Pvv0BJ1Cm4nxqeqnH2QwYtUCVB4AWyUe6dsTMsRxAxzxe1
8I92xf9XXv0flEl/PPV/YUM8/vi//zX++Dta5PT/+IcLTpb/E5EFeTQILNjHniI6/lt2RQ/kP2E/
8C8J5vyHIOsfsiuUVQqNTkVkfiJsjF7/P1VXACWIO6O1R3gcmk8UTP+O6OqjO/c/IxX72GlUAKw4
E+1gIDEFEaXVvtpLN9PevM3XMsIMW991T8KVQXiaJT65xvngU8NGnCLgg3v9rj9Gz/boC69/POjb
//4bf0qPzj60f/5846w3ZkBOEDirU1/bG/fBfvhW7jEg/Qzf1eO1KygXfv3Z3DeOmkGGTwuSPhrS
286YA4oNSeMlPUdUiGEoupE6T9tsFNaz3LYbHN64rVoEohmE8NNxS12x++DgP8KRS7OqxkDXctoJ
0tiVW4VCT04CATAKHTx9Lbkmeli/S6gsjqrcQtlOKq8fpQZZdiKuLDEaXZp4hqdXAYbBpq1d2MnR
Smp085uJINyXOzN8k0QcN6OVUgGqNHVNOTB3qU2FsJDQKVszqWOkEtQRcJmqYSEDfB1RI5XC+w6F
PXVwMqNhnThJ1kfrwiRvMR0gAdFrtnCC59ktoMO3DqIsnuWoTx7kuNZ8s7fMh7ABRcjeiSNLDXpH
LHt4yrQkVijfwB9ZcvnCSVnZccbHZ1V2BX5dMz0GyILdEnHpqk3lH+k0CquuM2N36FrpMER6gQts
VtlrxeMus5oKrXJJISkIFWoHSKeDpJvsLs/NNyNFj63B1HGoKY3os4Vwk4pGsYoVrd7JxME4HA9B
oipB6ORJKNkltQEvA/SxSZT6NZfi4ZDIAo1/Ka9XV0bSSV3y2WdwJl9IhH4ImqmW9oa0F9RDbOwa
PON1bU/U+gRjp+t3Y0wPahNSLfj6mqfP4LNLnsb0H51WaCX0dzgV7nNlHGEpYpnq5jQBvFKd8P61
vAp6jh5CJF1Trl264tnC2hOv0fczHyQ3uNZd3IfKil2keOWGPsSEn93RWe/YwAKKGJ6/D/oLDYh+
IPB9us25HaHfWmT+3EeYbuzYRu4O+DR0JYr68Rb49jLcf/1QP5Son/2G0wv+86nqZq1ZggXFq44p
fLWPIyQ4xPs4FpIDVgUPq+SRYHCqIknqpobxikQn8aJmKbfNojpLvsL+BuTkWyQFdJxDJxOoZi5G
+ToK1Y4Z5crTOq3un/3Qs72U0XW0E4p22Wd1i93obqRkq7oGdPq43Wm/enl95Ymc/uBnFzpbRXQz
VPQIVuQ+GVZNg4kMiANJrb39ghy01TGm0s01vTLaGVug/jFKDTAAT4Zw2/XrJn+o0n9LcfXP9UA/
2+e0XVsKyyzMe3VVmm4POFXZ6xX88tKzxs3Xd3tasT+723NBhoSCWpKydN4rduemu5vBF/azk7ja
MT0MG83H4+nkm97Fx+GJHrQhW/Qn51i71sq6q/0HuuWb2Xug4nLcZp5s97trK+2Z9OF/7v9ssTIB
ZtLo56dJoCJEDxWspB8IIHJGLH3vCodR3SnGLfVGG2tx/fPrJ3JpF6GfffXTTFV50ZIFvwEoNKoV
HL0tr0SqpbXH8onz+LLTzeRKyuwJjPXpCzibBFpIeV3bV3yAq3DNidbGNeVYzDPKNvSvPctLU815
NvsQalmEImDZ66tgRd7AptnjvXWqdfBgPRXrYWv62Mu96ED6zSa5cgySTo/sk09JP5+yoXaJIsjC
PWJ8e9F+QL9JFI/O4sieIDqOUHYM7TGyqAc3NnAOF2uOSSdfvjK6P2Run/2As9kN+mVJebJc9gVB
IF2fPZuifkSG5ZvAUU2R06qxGaxdU35vQ8s9gXmLVPUzImDqSNddikm40Vchthgx6X5kDalinWZ4
ebpLi1cqla5JQrg4Lftq/o670GHrS7Pe8Olv+soA8LLdmP1GSPZteW8WjzJ1nDrb1SCV+nIrVM+t
eN8nfELKXax9S2CGhcvzKDa2aN5hyLRpJHtpLHokdd1L842CzALWJh6TNwNAWBtsgGr15opu3U7K
ylusfVtCpHaREPij0XlKveoW+HxULJXoNlQ7JC8j6CzDB64etoeu0NeTBgFxvGe7M06HUe+dKhA3
WhnzotSZysaDPknfOqv/Pg2s5ChZPIC8R7THb5HUH2qiTb7+7M4yif/5tWtnn51lxlnXL0y75ire
aVToD9lOWqe7PnaKW2ndecsP803cT0/6NyAyD/K+vTLhX5pnPpAafyyBcT8PVJe4MihWGcXdiHES
B/8moB/0XMqh04YUcrenJzXXB1GhZXX39U1rF3YY50JkyehQZ2JE2k9Zf1gUy6H35lkUce0+Glc4
OG6XRAODAyhseC4qZAUCIT6m7GjmSu0fcXK+tNY9eumiab/DMcAcTBqa8aiBFuuTwKfMSBAwkgZx
xg+2qkUvAxsPf2YPBNRFh7WqiN7qG9HuxgEmQYSjPTkw524TsmAaATZVdqItH5dwLwVbOl5wcV6b
aS/qN0HvVcoDuTZ2Xq7hjnl6BHRMZsMq2xU8gq8f0aXpWDmbQ+I6iAaaqdIeYkP3CNp7PXwTfuss
BgciKcxrR6MLU5VyNlNEArT4auEy4TOdnns49u/T3ljrD9glH4UVsonn/iH7/fVNKX+rB/852JWz
zUxENKEuVVwNwCwv7wBKQXvL+l0XeUu4xonmjLfCcdiACrCgamr2sh7u8YxTLhZt+VnapBn8dZe5
QLwNRLv1yY8Yw6M53vYdZfdrz/7C8FTOtkI5mBh6tIG0H7czCmiInu2iu2H4MvaeAjyCGOt+uI21
YlPqu6yn1aLc9hv6ZWPul7uvn5V04Vmdm1WkEURELPOsomElkvsz3cnFWnvQFCCuGruxm3g/1Tsg
jS24wPTnlav+XS385xvSz96QaAqTOXQsXT08qVoaVkQfRVLqgme32/wg5a9duuYDtS19azYV9Xqi
GegyC/n+619w6QecPftgzOmS4BHeU99zMFMW417BQ/b1H5cvDPfziOmUbV/VWrW8p28pfp+A+qyR
CNJ9Hoj5TRoL+OwQaH4JQs1pqEtvjUiRthlAau52RLVOkd6RM+ZKk5QSHw6FsW4DxJqVakGfAFBr
19APnRafkb9YOqKXTmrvcT9NzFxD1r2leI+upTFfupvT+P1jBl9oYZqEaC579snzsCYoCPKCQdPr
7evHdWkjo51tRSc8v4XaME+D+DhafulonuAg8GBZkrx34VfsR9trFrRLA147m/HmuJJIfcjmfRSu
egnokKp7Yn7HkT8gQ3a8xx9mY8UHsac2uzK5aZQro+LSY5T/foxxNEpVhtycTsGKbIBMQKAi3DRk
sH39GD8m00+2Y9rZR2WNQ5mFtOL3sLW/i575+tZuRndDiNezn2+NHXBwu7Inz1wX9i3EHEd23ySn
Wxlu/zP9yWbx19c/5GPu+OyHnH1c+lB1Ft3keZ9KB3V8A/0GmgPSZ/w9f27vhtjXV8aOGrht2s1K
2OaDHz8mB0GELbLKRRd4n/Sevw7hupXtaNtfmerkC1OdenbiQ6oWgkFM5j1eIdtKvqfmc5eQPjWs
lvc0bZwxnByrflOO9bjSqu3Su3G0AsOK6pLaEeh1V2u3CyQQ4xCjf9KunVFOj+WTx3Xud0MOqySA
Eeb94jMfCD96f/DAQn/TOSxceSOXbv3sC5MtnPj5oDPo960H7Py+PdQr9rvFLnFhZBz0l/o2WRce
/VpbXuXPmqvYoS/dXrn86TKf3eHpk/hjBqFuLRYIHPnAs29WtOpkgiDTxiahEgWcLtPaFdgKgRqA
Owg8pnrLIAk9LwC4M1vdmLSIoaLGryhmXbi27U8TkOa8769sUS/tFzAl//XzNH2JcDJo8z4IRE8T
Dt1Np3XHZd41wLeGJ3QdxJ0qDfSWwe+GbbjSGw8BTFStxJj0Yxjnvpn6U/FclGtN2QJsEYBTZkDY
s+HQatsxT524u22LY0RIrlqmztfP9dIXr55e9x/PtTAKS8C4Nu8bHx6Ah97RHlzNNlx8Hy5zmIuA
whFsAGd27oSbzNY3urtKN7GDynHLkdQGy7v6+sd8OD8+e8lnE+uArnTOwOTvpzjaNWS+GeZrvmwE
4y4W1/MoOr1ybErIpeRJVblmz80erQIIWRRzqJxAYPph8n3pWV1mtiAoJLDN2prOQXZwF+VuBD4s
DkJzZbr8cG5/9nvP5uMUvKYxNqfPjr2Hw0lTojpDZvPP+phA/bVJL6CSXRxF4ymEWwT1a7piu7vU
i/goF/3x3johyEa5Z9Ol3ARPQOt/SOv5lcyh4ph4X78N5cIG58Qq/3NogE0YZYAREp+cHR7jZxg2
90RGbovVvK7cZoOc8Ed2K+3ARD8LB/22XMVPkzM8W1sw0Ue2eu7ohwdO6huY+9fG64V5QDmbgSOQ
ycKk86PKCeTHqqi3ZeBIlk+rAqUge2tOV94svMu3oo/mVxhAR7t4srSVKnnNgfa9NbyLMgQYV1cJ
bbwzcSLn26ryFQLkkZkAcYrWSL3M3F5ev36SHx3YT8bJuQ1fySmNDxo/unc0P7upV5JP3cDrn0Lv
G6voalqpPhSRbbu7doC5VE86tQb/fHkGOjlUf1wy2ZA0Ne3LHVISf9gobnsgS53yDtkTjrENN/Ot
5GVQpn5+fbOnF/HZvZ5N1INQZchsuLC+1fYU4tzJS9bLwbiy67408D9G6x8DXybeUETXI+3xlSCB
1h3rvnpWclfykkPsfn0Pl3Z4H9P8HxfpSI6zloyLWA8YsYDH9UfdoerX2PqL6Jab8Da9ubZ2fBRQ
Pnli59ZZqHIRhppQ3ovWsU8pCxCV5dacMBG7CzCGmOoOeEO73sdApN9YzUEob0e0S2wrnuXxIbQ8
+g7IK4vnvvLlO1IY2HFUdP1rfxQEt019iO9q8goXDCQPpBdFu10o5FnrqV3jBqp1pIK0D36f0GgG
43J8hhyX96Qp0zu7Ce9LEpmglC5X5s2PO/vsjs8GJ+IHFO6Y2/aDm3r51vJlr1xlfuUXrrlaXN3V
7eh+3nQ71YUf50SHbiXutNt59T3zqqev3/FHfeKzH3E2UPVBnkhq5LFrxGhU9vgyC5sm9+dV/072
2ClJi40uNrP6gaw/6/UHpRXzpnliqSEJi+Tl58QGTnlC/joVBoa9iszedML08evfd6nqJZ9tKWIa
8gaWDwoesaPnJLi6Y/OMLO8wrcEKyBvDcLsdp0KEnvqVKf/iiznbDeRLH2GG5ZpTv4r8ee6dHGGg
T4aDdtr8V0TPQlx/WMyndMV1tekb5fDKQYzaO/J63JQKC/Jdqd8IvaMfien9+llc2qV8NMf++B5P
LUMDYaq0x/W3Ke1o9Sz5lGE8OOdOxIeJtNNb7N8SLQ+YUx4JuKva69ynyatWQNw3kf1w5ZdcqLic
u/nzCoNJfypDkcjQr2UmBGfZyrlLsLAVueampO9rk0H93H5Lj+o6WXEK7FG8833dhJ4yr/PFT16k
XQh49GH29If8Ln8PjrpwWyXfcBR411ZK6dIvPTvLhQhXU+s0UUYBvCl/aQ9UDmKHTOjOYYuJaDXb
dsJDtCKXjuy46CAsK+t/OYF+LEt/vDBRqYIBlhqPyR69/JhuS2ej3Xmym3kPxpVR8fHMP/mCzwVP
JIY0KUoj2rMMhmHfe/1qWeNqW4l0wgLXOjTH+FZ9ATJ6iFb6ynRi/+tRcOnb/Hjmf9xergwkHJpc
2Vwp7uKGa8Mnx8dRtoyHm9QttpGnXXmUlxrA59ggFZFDUpx2evEROuBWc7PHam9uc8obgpM/kuS9
wnG/ZUnahI8EJ+ws95qx/8Ja/lFt+eM2ZSxeKIVOt3knuY/EtN0ENtHXV/Zyl5byj6f7558PwUQ3
I39e8dO16P0mR8uzVkRdX3l0l/bnH8v7HxcYwRZm7WmAdH5tn1aWdqW75mPsVLboSg5iblfwf13z
gl+q2Ulnx5cwaNF6qlxOdsyVvn28XxzCqO17lX8sruTfpI5+EzqmLbu523rPoYtJ8srUfWFf/NG9
/ONWcf5A+UD2uSe/wyPzzO68a6V35bQifvadnc0kBHIkpn56T53f0OhYLb5J4Ue00f9uci+/z1w8
Gn7roShaK75kI1diJb8FrftDdksfYPWNdph29KU5tLvilbf7seX/7GednU9UJV5wQ/GzBpesF3/a
988kGm8lm27fJl6T0eipq55kL699Jo7dnt7LfXDT+/l+8rrVmvrLhnCLlezPDOpxHW1C/9rUdGny
Pef0VHWMx+e0eINS3o+evlKd6qZ2JJcEtE3rksS3Me7q2+qQHK5MSRdeknhWYk1hx+bB6YpViCXO
uEmE7WLfgtSOWuRIbtj+kNhe5s7gnBy7KJauvIaLt3q2mTOGMIslOKr75U14ISmanapsN7/YLfyA
a6veVLkLOWjeKA/jRv1Zf7tyvxeWt3OkCcahqiMihcnfze/n98WtmPqj06iTHDRqfGEJlajQba49
4NO+65PhJp7tx5K8o/QCLGa/0HX6HSgPfX1HFC4D7A6UONsO6r5217hq5FqPV27y0jXVv09x8oAI
Ht8wR/A764Z9at760a+hcya7Jw0cB9r3hq1+atzP+iGOr1QTL130bBobBaUJ4Hiiqpq+S9qzBRQ4
S+Yre/9L7ULxrGbSCeQlNgOPEV8nbnn5EN5XfnpQH8QXwm2k56+f3KXRcTZlTROUUz3T2X/MmUFL
CptfHYkvVYfv2DLDVYmRzSYI8srlLk394tlcFBgaW7yE69XPBom+x/4YPNeH5Aa7Ccqgx2bd7pdt
vGns+L1dE2i6lX16B273FHGy+fqWL/RANOu0iv+xBChxcnLrMFjGd80NDhz7lZfkFjTtssItV70r
2+q+OUZ3+v3/8oJnU441aZkOvYgTytF6s4LHHowiGyDFHi1b+y1/kx/iHiCxo/8KA0w2r19f9sKG
CBbN3/cZFZh/Y6I/9jfDQ3nfnZ5x+5TdjG6+Wd6tbfhQYEu15V0JgdTWKVfVN9VTuf766p9/HEii
/754RyZQH2QqukoRpvtwH9XPPW74r//4haqNdk6DqkcLMDVR9KiA5G23ib3SQd10OmNQfY1+/Pgh
rgnT8E7LVXVl/v4o5/3rvHaSdv81bLJCD+dh4o54lvso2avoRAM7p+AX7uTb/Hut2uwsnfFG/BZ8
M7bgpYvqOd5o9+O4xqWE4mahq4jZ14kP07vynLV2tTV/Vpo7ftM73kN0l18Z4pce/tnMVCZLOM0G
PxUBipc+xlfWks+3uUS8/v0EcPlYUHD5s7r2ElR+ZnyfuvvwVQxcsqekeXXl5V66zNmcBOY2F8aP
me8tvpeP0kbxZXASG5LPAq94VGRbf9QO5g2mmifdzWyWFIp0x/pUh+gOpS/Q6Equ1Y9PH8tnb/1s
wlowW4PeYKTNHtJZxlfkiE7mQ0axdfe34rQ3kRf79ZWv5oJ4SDunPgogikj54HKGHXsxx7PFj3wd
cb7u3pJB5gweQgpX3w4uj+IQXhnbF9oyUAz/frNkSKmCgVtx329PFTSZHKh1TPwjKG473ln3w65f
STv5FSffIb4VXPWueWt30ffqjr0hZ2Ld1zRffOm2+aG5mbxgR5zj16PhwvM3T//+j8labQe9K7Dc
7bXuJTPZriP7kZHbJSIkpCG6chX90mXOpqveajR8gpK0z3QkcgQHOYspHFoS2lPjLSBLyyAMSJw2
Gsr1Tqi9E7jb7KgWlK/N8NCBpZeRWJonJUu/FmMGKwLiLv1pwAyIhgw5f+dIHdYit0ueKsohsdne
CYiZlBQMffQTFjUwdKegrhlMRe/Ws0bi5rhOTN9SX4fUGwtzE4jyDyJ7yOTABECEyjP4MR0RL9LD
af7eJI+NRM4R4XJkon2k+PRY4y15m0rBKsm+pf+Ps/NYjlVpuvYVEYE3Uzw0bdVqmQkhaWvjfWGK
q/9WK/6BNq8Qf5zpMY0oqrKqMleupzlmMVrWAfMM5dZkxAFpfynZuqXeg8sPK0W9B6NvXwo9vyzX
jx2O8h8iuo7hxv8Ob+z2gfh87xQfbGjMo1U9/T4tVq6s0tK9EehtWAUyM461zPvUmjmDLtik1imK
VnkHePxJntxujyZdBgWfBmBuWGzgX6HgnfL273/DfW789MKLKMuSVpGqEH9C3/IGOD0xzEV4xSXA
L/3+gJV6iKQuAu40AhLeAfOIxM1gUitz4Zm+J+7wDvN97yO93BN2ucPvmCv0KxvPXNk71EX0hZlV
3JZRj1OtQ63uMO24XfqANn6T82WbOOgVobvS+f1hq+FuEV3zOB9hDYPui5GnV4mGnhBNVzon9kil
u/MQMuvpASgGh1NrY6aCNQFJxAl/qAoYBhHceuyNBOIx0r6KEIcmMmpoaF/Z+OtWhmLZIlWUYiMC
WI9cAQ4Xe+FFcYWH4Zgit2sKxatcBQqSvkYYBxWk9ZLVP0CSC6sExpgfQ8jNIaka9WJjwt9PGT9M
tmVPVVOSNOsBVQxUCqOLa69trduV3VZR/l22CTAZgOfUOJFTmPX4AEcYXHkbgNXRHqWksorW+n04
73vJT2+wCLHwvshaMuEN0DUP+wuguwTGSpUdcBWALu676e/vz/lKI/30oEUgmgkjp2GFSYWi1LF6
a/zxMTorVv6mPs+34TXb+CIraVX4DP87clBgg80hYeREB+5uQe7FRm6CQWGA8WnJEATgSjHoss7u
6sfchcLxaWu/XsmrSsoi9Awo7RZcjEe3JwEwRoiMkdiJXpVL6U4+/yG8qUQPxW39+9q3WwQirk2m
FKQerFODOeKKaM3m5MZ2jjQNtWsnMV8UIzIma6uwuPa8RRACwo0CBInnwQLM0/QrWA/BVrfSSjoV
xiX/fjd4roLnx+LHCVLS9ACzQB0YCQumrxvHqfvS+WECLvtd4mrg0MqFCZjnr8L4Rzo33sia8bCR
d1iLmstWl0SsyBjdQ/RgV/7ktsfCb3wAfGwobXfDjliVOR5VF81NvggJ6y5tNjaHL73sT2+2CBbS
0I0kBTIvwFd5zm0wWiVen0Mnk3ROcufaZUATQpnEZRjYRV7K3OpqPXqJgG7tLboTLLRFNgS6CJqb
QK8pZnIUThvLfmU7Xra7wJulqcMRo95A7G3LBs5Lf0BpZi5o+9ppZ3h+7QenMOHqvPHAtc+8iDPA
lLegtLK4EN7mIHsV4FYKvQBoUU74gHqn5qFaJB+Ik7wUWweC+xT9afwXIYfioJ7BDADvaIXnzL1/
7QTVFDQ8/Megtux0gT3jlMFRD3PXQ8ZuPBOv8IUnlFLNLEBnrVu71IRPg5+/lbhcs45y3cwFr73c
IsgoiTKCw4nzFAwytepaOVGil+DH7KbUj3fxxo3uPlQ/DeEitLAZBRC0QVYkm3iD1gIIbe7vE2It
QyAvAks6MzxJE9yiqtxMX6LZyC4Aa7bHUHgpqNPe3ZLMfrDC2ZAIMqAPkXjRuDOO+MrjMF55N9yV
+aE/oj2xF4z0zBFnFq3ob/cJlrmWmkloo4bsp8h1uCC3se3D73/3WkBcaqhF+LdSeo+2jYUUkR45
8GPzoFh01Mt/fMI9zn+7GxQpHPAbrbxngz5CGGEJsOwaG1iAmgPV0TUGjc1tu6d3ZWEuRc4whcsz
tRrxHdAAag3PyhF3oAvxSjvz5jPg6g/kADlc/VZtrMuV7WrZ8kOlIaOgCd6TBI1/p3FbErREn5sJ
xPvc/GHOLht7gBSHfSR2FfTqY0o9xSgV1XsYgp15/c/GF1obs0VkScNELEUGkX3gzBpLPbU6OHbm
slPiwlkjxaYF/IPa4O7tY3e2xVNLMwhn3HZjWa49f3GiYYdMZBv4MAdI9Yx/84fBD3Nj2KpJrOwN
0iK0cPCFhdcpwwbzcTqGb4M3VkZ+kh/HS+SP8KhxQLBC82s6G/L77wO6cqyWFmEmlKOJVTM8cegN
DSkVHAX9yiOJUZ22VNYr1xNpGW7gKhAzNYYM9933fBeL+u9/+spgLcXbsK5qi7DF78JjUicD+J7M
IW50OG79/vtrCfilChv8P/gwTirMG4D7OpRX9Xz3vw20M1xsAs5nHDDrj8w13GqJWgn54n3OfYs+
HcwKEwpYcJBLldlN50YAklO2iHxIYngOmDMEXhyaJQ/VNZauZX/+/T1XpvSSBsLx85BI93FE2f4R
C2bfbF6cV6pD0lJHzagSX0whhjA60Ft6qm4C6noCbFXfsuPW/Xctx7LUPOetxqUQB0MZ44kWGsN3
yvPkZT4Pdgrohjo8pOJdc8T+qUY6Mk2/j9pKLBUXgQAuHnPPshg14qFgUT1yTu7278rWz699lEUk
oOEA7AucXANFQ26KlQx0HIjvvbLx169dPpd6446BP5wMIDEqkbQFi80YRgN0XKhN9Hm+hHaT2z1n
9mQj07+iwJS+ziLf5jY8dxv4dWHrUZg99y7tR3Sup3rkxWd4A3c20ocBJJgbT1uJOEtRMYXF58B2
2Ifu1z/0Em4cnFa+yVL2q8IdveWYENFZ7nRCbww43tJNkgxN21DDfvUj/rCDLmW+4N21oBsp2F78
Gho4CV06iQ8n2JOyg8rYl86lWR876EEqvTZY6PVlOzFjiESgyb2pu87qdcXb0qCsVEGlLwHJt4+G
8ow6aqCmQIqFzn+b9XknQ0YvvIJdFaCWYcDt0CZ+fJDd0e1dxsT5zxQhzJJefl9kKyF+KQ6GzbNK
uBE3yJbCztRAazKs8i0Ga+L3319ZxEtdcD2mXQITK6RgdCFgDjBQ0ZlTePn9x1ecBqRlJ21fDQQb
CH59zl+TICaAbTswrG5uIW/GSI9D19HH+lY9ai3ZsuyopXDoajVmwpUInQqzpZ7TtNZbzptjA8W7
BMfLTDVZdIEY+S3eKnGuBZKvmfxtjsDPnM26e7mxGd/fhNYeeRvmqI0HzC0PZwG3b5/CV1zvfx/T
r4Xw0wJZHCZknkh5XeJxKajjmifxf2FUmpSWmFmVZLBATMGkFF7EkZ7BThDsZX522cyrY3hz623u
M1AxFWbWBiBnw7FVQN7dr0bgcWcdBshGBoN0dOH1dx9PJkCDUUpeROGtQIoZ/bhN/fz7a6w0nknL
HlvCKOASK/hWaTBDhjVpenVRbNgQmUAv2PAtv6IoigSdfJr+Ri/TW3LsYLxz606/P38tY7/UqE/R
BHw7bKECALVv/a0/RL5wQKnSlKwqSH0kjj9kaG3LC0gV//Fwyy+ON3IHSo1yTwfdtb7SrvIVOzvX
uwQlSmIwL+yOnIkTWr+/4Zqq4CumfZuXvNJoQCtgD+Ds22DjSrIn18ZJL8leep+C0KuC2K086OhR
+3FAeTn8f0h175Pxh0m6lHpr3SjMYoIDCWSlLjdgPnlz6Sm5PldGTK0CxkIN/W8Xkq8Z9u09ubDk
YbaNQ2MsGFNiDQ9h/jJpN/7p93Fc2fO+hvfbz9dNHyqA994P2SbKZBSG5/0FzU90q3C6tsn8rwI7
gkNaK+FDmeLj7PGPbKYXTngSnu6HbCTCoCClUHdCfI114af3j+W8wo/+vd8IKivn7q/85bd3ZCS5
GVJSiQEvpoPOl9G+6oaNHX0t2bJUThehlIqShNdTq1hPa6+8sryNq53oCZpJNHtQH+EoLze3sTRn
SIBrq7mo1Cibp6q5qTO8SopnNfUmxe/DBqVJQJcBqp79AWkbXAqlYACeUPQmZwQ2k3F51BCVYle3
dgwFezNszLKVjfIrjnwbokouE1zjcFwEcT56FMiFwpsksQX4o2yB2tbuCksRNjBwo8AlCRewt/gq
uAS5vAm3ez3f43hj/D6d1+4KX//8+4t0cq90PcFdoVfOvSB+cPEjj3K95BagSNC/IpDcGXBSqMu8
AMhz6SWYTzGnjkd/qVQda23rdPCV5fkhSHzdOr/9JT1IqjG5ZzDZbCdRtLax9lBdm/7S0KMcgj5z
t8x+Eo887B2SFCZkTktnuzrItSNAwBDDBmvuzDK/G9UQrEz0T7BueizEzzrNbVj1gRDCsOgEmmxA
6IqK1WOI1pinXtNT0UngX9sTU8NrgdguWjL/yaKpAeb1upjvAT+3QlhMC6JfJvu2mcw+MuHWAX7D
MVJJwIqvv3+PlfTDUjKedyBD1TUqx6zRPsj+5+CX/uCkzu+/vrKwl3pxKlKYbYUt4rD0wZKXMNpY
1CvH0q+z0LdPByfBqCkifLq5OKKeUMWuBuJItGlRtbJ/LMXfs5zyUgmCXTCmnhSaxePgCz5n4eIx
4Xz6+9isHdy+luG3l+inPGWUAbnOwYb5hJ7ptce5hZfaIfg0unbKN5bcymXsK5v77TlyJfZcK2YY
LAF6+fxFaWN96L3f32KtuLkUZmtV1MEXGsl4FrfYIwfXSLjU4RhVuK0HVdIOVQALM751yxt0yz65
tU523VRdrYTFpUgbCAYSi1WMDC6Q6AZOceKt3KlBgobqe31FMxJntmILsmLtRdm4E62lpZZ+yoDJ
x4gdmNW5N9ihA2hHkF6THXA7puSoNjxR1A8aKP9xniyF2ZSySA6VWKKjPx1VP9tDUiSemEuucwb7
pJ3oxnVpZbEu9dhxWw1poWLSi3mkC5BMpdL190myFvTZ+yO/TcGJdERQIwR9ru/3IAYiIRxD/xIe
FQFuYtJkCZ1iVOHjxMpWM6MSHgqmxKBlsuhw0yZBLQqWOPzd+GvuGaIfAj+7yByF8FyV5hTXQmKO
Vnfp98X+k2AweVN1h328cdxem5r8v++cxU1ddTw+W8tlAcsPRjdV1tDMu2LKzFYsvLLb8sVeu+iy
iyTyCFjsXWVwb58SffTv+dD96AHjVOgWkbZW+kocYe/B8ttH5GHPDsgbPmLp8Vbn3B8SWdmefxFN
KA4dtMG2O3RROtFD7qSPyonxYk2nuFJoG3/BSv1JXAqyoQCCXuP+mpCeoEWmMRLoJtA8bGzFZO3H
mSFq92/57RUpCGtsyyFJlrV2A2QW63aZ2dkcOiCJ38cbu+JKLk5cCq7bGY65yoSRZNxOD78+GfpI
fHTWwASCmtlxSze19j73/fPb+8zMnGsCj+BMOgvykxoNtomXnNrzltro59uJuNRXAxUBJIiCB8h+
p+N0fJ72W8LwtZ9exAwyZL2UVvhpQXkUxNsQ2kIGO4ZjHW+k3X9eoKK2CAONoPQKM+EBlHP6Swhz
Cw1Zigat2Ya8xaxeueeLSyn0NJcpg/sVBv/O0IEJ4lucGypSvSBygIR84HDB6OD7ApZPibbj5i8P
X34NPgrw57F/j3cruQ5xacrPIzEGxBz+hgwFZdEgxVHJA8gegdNEG8fI3lSzYgBtGc10cnoCJokr
w+Gh2KsgNBkAyE31ngngAvTn9z9oJVwBC/3vtKRhEhWguuFE8jCYzK468FZydjhHAuDxsNU9uDb0
S4k0GERMwo64MhH6JFVeS3dsBYtp+AnO8msDZiOYGQkAmiU6m1CGjXm/Ul3K7JTpyr6Vo55kW1rJ
lTYEQJb/fWGmVJQIhHE2kEb+1EetnbwkJTU0RXYHyU6EcZ8K+0Q40xQQF29Ib7BZKziPJbhK7AsW
1gK7sIw3zoMrC2uplO7rKtbCBn8MA6gcCIN6xsPmXEFDNaw44w3t0c8ndNCR/n1j3FaLQYkR4mrF
BXgOssdLEyPXs7EV/LwXiUsNcT9nsPsGsjkoe3QjcY3OwB03lrYKgT+fEMSlaLhsBoZo940GPZhO
Hcz6sBMOg4GGSwtqHaQ/fl8IK+FZXUQgRkM2tVDxGECd3uAsrd/bE9hgqy63cjYXl7Jg5FMHEC3x
+zyckU7RAzXyY+bLpvJcvA1P/LMCBwb47ER7zgCqE54XmRnBY3CrxrU2BxankoSr87If7q8HdUs2
ebBl1+LCrNONKtNKAF/SD/JUAL4oub8emoObA44DhooK+sYyWTm0/g91o5sjRiYMjvlqhuCgj7fS
Vh9gim6po96bs08M5QqwMNrwc/f3+bDS+gmO4L+rpp/juaru92V+NFUEBpdzK0bP4YCZ6hNKTbzb
pqYcIWGanZh7sKQbT16RCqLt8t8n8yVhk4rHk6cP9NvlrQk2jYyitxU54jG3GSO9wTcEb6rts2uG
3nwcvaytY8qKO524pLFrSaTRDJ3lqLpFrxW+5myLBiBl2kPkhiZ9yRy67/fQyJpo3ikvzHludbhg
79OdbFdub0C4GH9ufIP77Pzf24Go3EPOtzNTFGtizAuIXKNRmqU97OZzZwtG7XT+lqXP6ndenG1a
oPjUWIIEsThoz+WA0TSGAEvxFpqNAbvkILQlS7RDyCYh4tpYLisxc6kF5su5Y9NpFgI14f8yBNpD
lcJquC4/fh+5leWuLC48FBn/uAKtKdCOMZoxu2BLsbl2gFEWgSQbYciZiriwlQH/hiQ4VsYT+RBs
5MvqYDg1++QRU9RKnOpUBXzr5omR+9ILH9CNoVs7sSylwEoDl+AvXXML8543uAUDW4HuA7CB3pLR
mD5VPY62EvIr+QVxKQum3dzErYTKyQAtsA5kU43mgT/sSen02Z+R5/qAU3b3NPqjL2/mZe9T74dp
v9QKTwrDhvQ+JclzcWvQxoHj6IdsCmboEYvdZfZmW+39lPfTkxahZqgFDgQ5CDf6CwO/Bl1xJuys
5b5BmNu4e6+9zOL00asUzOSEoKSsgqyq8iAId1nTbmzba/dQeREi1Aboq5TDfIze4ADGWIMBW6PI
eOS2xCdr4VheBAjQXijolg0bKA/RBVXk9Dr+FW9QJAFTAAB9c+8l5E7UL/fglec6Ncv9JjPnvl5/
+j6LU0kmpv9P1jXjEuC39qwcQXC0ShgRZLaSWq3ZbCyrlYghLyJGx01pPos99FZIhs9sp1P5oPac
zpRbhs4rJ6ylqbGSKm1E+bsCILRh2t0yJo1hNHrnqjIl+IEHOd24Ta5OiuWlBjAhUNkR/pTxYQJo
sn3rFdFQYIDfRy/MMzM9J1smkysHn//R4YaalAM0iXiYmAI6TWuPFH96zZ4Ue+py8z+F8y8H92/7
oFhwqsSGjRCEXMy9yWldGPmUwpakHeMeTDtt0H9/0Fq8W8pwh5gPI67u5yA2UsAaoywF4eQ5D80e
ksjChAezKcDZqWrAxPbE2RyGlxIQc2Frta1tx0tZrqKqXa6kwxwMoT9WO4Cz9RKWV6XFolEQ7qth
q8/wkveTyStCj34g7PfRZ5EHdcFuTJ8v3dcPq24p3QXevdDgyw/f0PaKPkGdA9ZwnF9YxYqFIJ2s
GTDwTJ0PfX3IyCttQDhNRIOrnovEDpvKGPLmcZxKQ2TRudmURk2VS5q7AixytSmywKG2CqExitBF
pgMumjmuZI4M11eu2PF1bRXp24hKVMnDspG1+OTaKX9ob//HT7yIZwkrJACpY4SZXejzf8sr1BW+
YlA7P7Qud66uZaY/pI8bT1tZ9Us/6UQbS64cwP7ojchl4eA0Wqj72tHdxwdmg/Ebcr3wWoa9sL6x
WFYM1cSlcLjiQpUDgAp+tej+5q9dh0xSWR75CAZP+WMno9UkOokSPH5mYMUlJ5bRnV5mVp6UgazM
x6a5wpYEoAIsATjDyrIVgb6OinWRTgb834DwBmxSH4ChhMQI0FxL7A+UyBtr8Ct0/DT9FkcsVcnI
rAgjGEAhgd0EyimzaM+Sm6UKMhFXFR08XYd1iRRNz1OHj/9kzKGu2j9wadaj/GPO3vqKc2j0qeZP
JYeEljeKjN6KLkmfmPTYw6YZ5r3aQ5g5GbL6CZwsQKfdFVjlMkyWOwjAwtxsuCcZhRxWKo9i5dQ1
ozPsWYg/4XJi1DGs1mJGL8rnqc33A+PkGmjfLuyUjASOOJpQ7hVNNZTWktHCO1YbJdKVQh0+0r83
AiZRmoxIcKVlkQvgTObCuaWJhO2t8WLo7piNouZKVF/KqVOZyn0jiTRQIagX4Qh8h0kDG4rWbHrV
hpffF8eKgEtciqoTTKh8lGBQPJjjHtwUzc7+tg40qJLLO9h7Ox31wZlTjd5JA+V54CwQrSRF541q
rHU+yJC8tC/MHX3UuUNsANM++/DRGA4EjiHqxoRc2xSWWuweOFOY9GNBISBn5Ts8sXficbbYuxVR
9qwYhKARHr0yBgf862ljbFaOpkslthTKhI2mlEVKuIbevzuLM4oLaFmUj8lTrZpRfZy561h/9J3N
npvQAP97Up9FbtI7Uj3xaLFEB9tHH86mgKoVm9jDuKfUiHOzQNJP2qexvHFjX7uSLJXdKY9+aEbA
EZHr/CaabS3FmMAoDTYLnNVFLxq69iH4bl/YZislsjZDF1F8rkk9ZSweCWuwS25Hnux2p63r6dot
bynoTmnZZeW9TWFAg4WD2zd/kGqMsDe8i1ekyeFGDk/FHd1JV+1c/h0ubW7MJw4e0E6126pyrWWN
xcWZlMqCVuXdfbGfZT99AWvISfecx5mZP+zyY7FH5oOBLWbxR8Sf8vu8k/ivGfZD/P0fObgqQtZB
eLjBF+lVZLUzS59rJnsvh/5cCTJRoAqJOZ3LoCqa4VHA9c8Cd0mkyG+Tzmy7cl81kckjCpZnGp7U
xK7a81A9pEDTY58xGpQdgE7UBVCfomk6hbAeTQr6Jw57n0T00EqFq1aozqc16D8p0CM8gDNZhwNQ
i8umFhpFAwxl0u7mENTxYbSiPLJGeF7msSWEaPVlyYXhNKq3mgz7kcrWQJ5uJtGEkbuu8l5ZBHnf
7EftoUGzp8B60LRZpFRjtO4dudACrN5g+DdseSYJR7tXq7c+8VgQxDm8rqS+pKkISQ7M/1k97N+L
CjiOPH+hWm2Uyt+o01x16oxs5hsT201G7Hp6YgubIcipV2qbGnkEW4RsSHSenmIxL3SBqw9REcPX
j47QOSVjbc8ks0g/+Tgsqa0HXJYPBvFrGOU7cDufhjQ3tax8lOLJqUXxJdZyY+qK93gaj2SKPU5z
+hpOoKRkXUI0HQ0PfJcGddLCSEnEKqR8WsJBSUzKXu8qCYFLkK1yhrE+LK74lyxzCt5Poz9V15si
HIBYVdTjVEX0LXVlQKuuOKAjpa9Zcm5G+bVThYPWaqnTKr1cWEohpx9DwTfvfdUUsGVpYNVfahNG
EG5agDoxU2lGAEh6TAS0QtF0io5RpPrQKvgvB162qDjokoDghUZ/q9TAt2Ha51huo2epKp+ADyc5
GQIpkxxuksxqyFQ3F+kr19HcrQSpe45jeIRrYvl3rhpnHjsYJ1speQjj49g/tvIxjjuDAdOgtimc
KJrBhak7TvRKGZ/i1shCzRIiJ+OMNPRpWcCrvwBiETR3VGi8Ngaw9Zw1FK1mf0JR55OTgHbieJdG
XpG6pPan9tjhKBxnoSH0tRnC7mnS4ZkXjzpLTLi1YurGiMOyWTDOBJN3kgRiH7DU6MUz0Dq56OIi
CgM4lbkMUxB3kLTIjtQaSGArFki+ghFmN3beA3ZQjFBJtqzZcnrI0F3ONvsQpiEF6iiwQjupc3zR
AGykaEip6sOYPdSYt8ozZYEYa8C3fJDUPqjaz6L5nLDmxBZ0B/6tnjBJhOHSkdhRM/EJ5Tp0iCm4
kjCTmYgp5H5sDP/q3sAt3Yixxrn6WoqnObxWI195SskeYTZyzFtu3/Kt1YDy5VESPfWcakcy8onz
JeMOBRrbpvF1zqodXoOOqE0yMO7pbmEzG4NGdpSNoL/W/FEINY+U/INAxQuYtsJVDcfOLYDCZWKT
EaZ8J6VISmDxgnIOck4JIytMDREFrBZeT6leV6wh5k9CE5sTTa9w3x4pvnkMNG2j2FVzGOa5MVSF
9RTBKobCmjIQL1q7mOanoUGDOlBvg8bgLKpP0aF/yamMQS2OwwiGLgM/qXhAqjyBvByMDiZCIYtY
DKaKlCc2rmdoGgXRZLxOXAom/WxWkmBUSoePxDYe15glb7H3Xi+4vlRByZQRjLn3jGIOyKqwMNW2
gO8x778jggo5BaUEk2hec9JE0uyG7SpXiKFo1+T6panFU83TMCiih3E89s0nSVsd5GFCnay5qvjq
coJsETHRd4DVUciVofSs0Qk7mXETtQzNsj/M8CZXkyZg4twrkOyP2Kww2kS7hoALmwN2Q4GRH3jS
wUKbyXwM8Og0+R6ZJy2yeqK3gYLIdmSRulZOA4G9MzqX4vzMDjqTv0KZr2oPQF+ww7ushZLOQK7x
mmsOS10gINBtnMoGyQ3uHf9nM3spMWqQIVSdGw0OUkYUBAR9AJNKTg4jQDJVwM56VFwq7pTA86q0
CC4wUWOr3I6EZ2b+Gxdo0Ss/uAL2HYA3KHBhz/rocWhjl0lzT47zR5I2cFrPKt7pCj9GoaPpCkcd
YsUW0IUnaSAAT7LTYb/qBR7wgczo+nYyMtjQwpZTwpYmIQrerRx3kXBFJE8ouDYUlkWvEkoJkbTT
cL8SyxEWFEptSJIbszMxyqrGEyJC9k2pJO/cQ5vYk2SFOXr9ZIO/l2ehtywcQVEcNIPB4HZSDE5O
dEweK+pEg6mgQEnQhxSdRok3Z4XojAqUorLvQIpRIwTR2Sv+5jO8XdD2canBbstg7u0ROTNIBUZd
Wo4vYtcfJwK3dBiSI/VBrTIPgJLLeNiVgWQ3WD3n14LFxFYjoGYMVxuC56qaEY8JQYsFRu0tyQ4d
nLozXItG9GDuy9kTMtwlxU+BhdOAaNLqkLKPxczoFTIBxFdki+tQYmkfYR3lSF0QiWYUoy+w6c9S
dagHq4Nll4hEAMCoBfhE5GE+DxD4pOSCVswybEHOKy24dKuK1SegPYiPlCIelZMto/W8A6We0AnA
arNnX9X0jwKSHcE1xk4+exVBAp20FeIUBC8QzcIgnvMqTTB43uY4S2uvbfQoVb5wDxW6POyrcodq
VFQcZGq18P1FhlrUK8Woa8S5F2Z6KOZrhUuL2JtD6PHoaeudkrgayJ/I8T3P0Q71RxGLY47fgEGy
VV4LNLnZ45QHbu+ITL7CEatvCsShlF5qKnkRvmgdsUcRt9C8TkiQgjtTti3KUSjPGWIzW9o8+SnM
R6yI7bDF0OwIPrtecrGVyvKb+hq3VlLOmLSpIci8G3X5DlZU/nAffGR01TGzexBCmxlO75U9INDX
+BbI3JBp8uHbYXBNb5b0kKNKPzTKqSWGRvw8JiY/NQ7th9Jo2iaQkAeQQdIWhebYkIBnHkIh33X8
G9DKJQ3RnU+Gk5AwJ7ScGA0MQuEyee0V5JQYX2aAP21gMTmNnC5ORqqm+3FqBISnUgajs2p3Pa9U
hjZTnKw4l4+eewUpo15UcKhiOxz2cCiLecWmxVS8zwM2/FQRzLSwIV6GT7xWOWIk21Ts4cLUmf0s
6D2y/0hasnulxvrNPGwCiogm8mr2RarafIlrJS87cTMep/EZ9WK9ETuDhXdgW4wmDwYjrUQjlgIt
l6DLLulOmxvgiWEpgo0tkR/qsbPRWAl+JGiyyAVoTAF8Mhs/l6HiMOEbi5QBsm36rPmacgbl1NEi
HuDT+2RGI1BYirp6bltHKkK/1tS/VIgEc0iZU1F6Yc2+cSlAQgk+tTQ0Dl+PGDFk5h8Jyk6zoz5A
SC5Jqq4pOwi+G5xC5vaV0snRWtg8DbdCe+XZG5lvIsWxzqrz8wwcAEdsCpAKrKZDL4ZnJY4CBi+n
l5EXPgf0dxksUIDwfeuhSiuOTVLvq0HjdaFkPLnGjGVaVxlsvnLYIv0QlcaKNQIL3XtZsZoBjwec
tS1la8zlVEf3/ATgT7RrymIMRrkD1a0ksRfTyR9AVtHRzHsZKm4vExq7Aju8VNjDXfReak7VvnFz
apWp9jlNYKxWqTHIt1TG8R2SfeTZkxPQ7oBycsV7luJiMhSgt41wfBkas8sh36K9j9Os14TMruRS
N65DB5jRG+z7dqLIOHTEEWcok7+CBvRMBFiaBKi9or6yVMEhDdNOBp8c0RIqiao8YHPeCVAXd20w
p6+J9sJKCBUHJdNiPcOCLwdAPWHan1k1kkyd1FlMg1AyTLDZQbl7180T8M5oxdITrY+DiahuGwrH
WmkDCUW3qC5286ShhQ2XgTa08yg1K67E8NWsK5IKhfKZBlNU2MmcGBJ9YkX5tZ5wTePKXcFhQSHj
mkqfafcS44REihrEeHQCWI0kWXPfHfmEGKxgx/x7h1qvKpQPDHepYZ7Sjo9gogaFmJ8mEqHTQMUv
AQx66PEEvqPAmOQUhzbhqWurFypobtVltzIebzzyMxN/avpgKuNPkEEAbwS6C5CngYbYF1G/KRg0
0+lhfY2AduQwAx8IAENYC5mV1QdE2Kqy+G6XoQjN2VRzivxBw3UAZ4372hVrn2i8y5WAb2H3b0bM
EhDEr0rfeE2CsNtIJmWgDOXeRvYqU7NP0Tkkcp983j9L4x9MQhP3McQPIywKq41TM8wmM2w+ZAW4
ceGzGqxZaQKKg1w3JgEnsDpDPmWV0TlQqctHQT0XiVkocOFGqruCDcWEXKpQvghSetJCDkgPJvMo
2kkamSLGoYQ6ViYvP8//R9JZLTmOZGH4iRQhSNGtRYYylF3YNwoXiZn19Pt59mo2Zrunu2wp85wf
43y/WNVrk6Ae6IqtKjuFTKA1Jppcd017bzInat9p5HK29tk/YfIhOQk2jJRPbtjWiSeSlxB3bfkR
a65FgIcsPVnytviCYGx1J6K2tPyctA/d2jElrHOQdSAZyj6Z6Pbo4r1p+3rDTc2actDn4bJO1jEi
MAO/kdyVrgTd2/eMtASmjoYzkmbVZ2SmMhP1P/NKByx1F9pHuAQpufEtdvGkiDw1PYnmbmBfssaU
Zj9Wu9GXjWMGcksIJoVZfeY35t6oTpyeLTfMmD5peDXlZ5VgyZn3p+5dS6aIhLI9Ybm29S8iUqel
GVvd6XCQ4X15jREmNI/84UL1zfVtxtLX5U4P6EQLgLKreaGaU6j5eni0bAqjHDadmomvl9zBPPVa
wVl0yHvSblf7ZDEFi6zxFPKgAISHNnOVbKBJiiObKbsrol3ExqXZmRexLagZr7UMp3ZdSkDf3q2X
6EjQXdD1bBRzv5f62LcVMjOTB5CQUJPaeFH/G1KLmeSL34wVZ1y1SdpgjIJWz0mCfG0FGTtBoXhm
HvJDtIc0j9wq1ZiNE9eQ5/NUmTs9gm8X2o8cEUZVtFuu9os0CV/K/ZCExfkjxL/RlvlukT3N2FfF
n8nRM5esHZ4CXBqmOxVl5cbCtg2Tsxuaf6bYjYjrq+Xe1ReB66PcwC/11H9xAuQbpu9s9PJlU/5S
YbRpKuOt6HZqfOqlD9q9A2mipMIiJIAwOT59q3cpIrXso5IzGYUHm6t2rDCppXUFTlbpyc8jGpJt
2TSH57iapk+9kedPETYdUKU1iL0kVb42zUFa9h74ROPEceYbtEOHPZuviuU7rf4s3rWobAlkn8Q+
b+f9FCWBatOJZKyXVVFxTGV+v4y7Uml/VsNIjozAL7YclVukJg6JTS+9Vl+bYvqLIhY3QZxCGMZm
0MfltbbwT4WWfZUX29jMRsz2soTUsErPlbo4HXXU/FyuvAxfVj7GQRQqf5KleNUQ/izTNWtOa+fU
/7TmG45wwPrBzjO4Wu7k3wYBY+nYesvwGODM/lC9Syo9FaTREVFnBQ+yxWIjE8c6weDnmRLtZa4y
bZbSU2a/r+5Vwt9+I5QX0W3y2onFw56w440VlZfke0vx9S5ywtanUwiIYSk+yKdkECyR/Lq9fFBA
7OqGMvgdnce2fSkq7NJ/xpdyFm/ap7T4lHsrgTK4iuHWnZ8ntyE9DnrnwBzrl57LWo9cwAqcrORi
x3GQVaeWf5vz482gbZsuPw7priR6c3TKNGhIvLTPWhoYlGcjKi5Nr6FmiC042ksMOtWrQahUeB0b
1RuKzZh9J4YfojpXduKooUSsVtIWv8w02+QhlOdbg2ut26baoSjqXWoElMBjdZ36r3hw1WQXpr9S
fA/Xl6j/HrN1Vyt+SxpV7bL6lcCEUUtI8IZK1a7x7PpcmSvHKXK2CAws2zPIrXXlp9bdHtNTrpMp
bPDLeD10ig5qCl9F6cwpj0a2y25aHbGBXpvU4y5ZUlcticBK4yNq4qDp4idhPRlnvX7CRW4RpINs
pnbtb2ls2LK9yHwrQCbKczfulJVG+AyqntiwxmAPP7TpnjFBwrYv03OAqdJ+LexdrX/ECgbEfLoa
4tskoDcFYKKkfuIwKz9ESzmhZHiieSpKN5Z/OpW43/LLRj9X/NXjRYf91/CWVx5Bn4oOwHFUi09w
pj4+h/Wu0W9ldmz1pwr3PBLwAvc84iZZ8rj0lnanqDsGgrX6KUMvp7c8L1wT0K73iEPdqGBV6dw/
bIgkwsej4cZ/XEkhHXGzeC07wTHrDxJACyW6w5FxpMZl9s2M5zb1ViGS7b2oNtYXl0r3Vv3qjR81
L7mxE3jy6bmn4aPH2UGkca/Z4zksqmcqODdazYdJUb18tcOABsbYeuVnMavn8ibit2g+kzUsra+t
xmQTJ06alKe6Z49nqTbiAinTEBgyP9x6DN9LacUyTXmLvhNkxWU1yM0ht/PALFPeeCICbVeJL9Je
kCFdkhz+VDTVm8EtmTOEqTHLbP6mV5do2VTFc9jzyB8N1plS8A0gCZQF8c8URy5OZF2W7GavK2Pf
EWZ9bM/I1Tam+bRUl1J7bcKTzkBbwYLlvha6o7ot8kOCz3rQAA8zH9wqLXfdteIcJJy5U3lk2Wtu
dembxr9h3RcSGG/Q/Ouy7YTx17xrdL/JXJrYBud//FxmHEwyNWfKdym2gJubvNrriU8ICzXotukP
v7xlku31YgsDOjGBrJfEfK3L3yG/G033DN6OCkHrnureERnf3Qd/1zL9nLV207RQhuYVsajN19fZ
8jYGi6ir57n4XJLTSkJI9NGV0abQntMwKNnHo41pv4rZBXazT2kLDqYFWrlDneWYnFQjixggUE4H
u/muNAcD2VEWH0ZGWc4Rw2k7nvenlHt/MFjnFc6UVXKBhhgp2nLHBMSynPA+0qrHsxDOOKo3JLOD
etkY2Ww/5K6L7qL6nvKPrnUEniJCaOxzWZUOEb0GWIly6CpwFOOMiGEsaesLzPTC7lSqXJtGvjG1
N4uxInSq1ZFRxHbPDVmSBZfHX6ZftOpS5I4RBZH2o9u5qxsvWeTk6S5ug0FsITm4hkfTmahzqF/J
DU5zYsuk41LeOsqg69OQXuLuXS8BcA+dNHkjnoE0/zfbO03+Y6JrpMgxmFJU5pj4kK1Y2DJXmtHg
OE1DK8am5JlnepGZRzZxa+2mUNz6KoI/4ecjqIV+M33T/UzVljeljt20Dax027YMLy8dxXBd9Bsa
ByPcr4hgY9fMg/GnSRnVSHDCpq978dtMkezsqt0Z3zCzYMeCp77YIO5PGj2+FisK4JLMu5xwBQYG
KImU7pood/P2LTOo8y4gPA7pwNBo7qTuvlqmYyT7grxDauBlc1sicaZpQ+U6DcxTNntCfVt/teRd
pRNcYvl9D7HJcy4bpSMXfPsUI7pR6ZqcWMURKYmk/3TArS+LsMC2NwWh8S3naE6za+9LGCap64QR
mH9m4fWHDHRXQQIEvPjCDWSGJNipW9X4zuaP9lJxscTbhNwWxrTw18jfJ5TAQFk5R61wtD500eiM
BuM5sCP4x2bqdgtqSd38jLRjJ0jMyfwp5kOaX9XpwJOQN2CEjoYdr3Ht7iT3SDsBe11VvCeAD+Zl
nF3SnzT2SOVNgu8WIMlSY7jjDCSGGMPcmM1vFZ4mYqXtnfg0wHNixubtYp0rCiOHjWGRO/A2SZWL
7nGzLj8PPPAT2a8pP8nz84ykiNW/roKl8+rUlyenktyw87p+R2y1nPyzxl2Wlu48wYTJw7M2hpvV
tIIoIme+ey5n3jDWT51mA1R657S+RqPX1ttm2revDaWsJMz/sXuGSCHFe4Ra0fLC24Cg/NP8GzI3
VpxKJqF+q9obXD7WtB33PfzB4Knc0b9auld+C0FyP2GCUSi8Ifpn9R+z8ixeNGII1PG5+9CWoOJv
pHnrsgJVXstI2TKDUMXpsMWHyb9Vkx0NyRbhCXpp7riSwWXYFvgcguwB2XH0niP9riSclF5fHADr
bfU3jty8+0ryAKSVimdrflWkQ9e62bwN5YCFz/gTmem0n6n4qYc7IC+dx5v0n8pIfctKi4esfmga
tCooQN7zUzg3u9Y4wmNvKJwX3LrSAArr1xr44HzTtftAAoD1LP9V1ZVVIje2Iqo2zXzQK67pmb11
Z2bfjfKj6dcH/k8QFCebWlz+A5Yej5zYpE9JvCU6xnb0ags/gIpLBhiK1y8j3clUGsqvOV/5xG9e
MUhnN/DmDVyrGd7kG7xJR8mhMQfN/Krnt5RnKq4JEyeqdrqKXV+fai0wFzecfdASBGGUARDCXaBu
ZJfh7SLfKGjlXaP4PG/m/G/gWoieet0zQ2eIgrAuXSp6q+m2xkQeHOzmBlQ8fQ9R41QfQtz42uXO
zUkqN4Kx9YGqJywPX6txSENqDQywhMFpGGqkhm9tedOhZ5K3TvpdKbDnwTEXeI/Do4hAPHRsjh0V
jlZ7tlK5Q/FD2oMZeellbd81Ab6icBMSvf9BVpyUbZmi68Ub0UtJXP/UzyMBoKiv/aJO2NYPuR6k
2TZXHJvZlYoci3SxPrAszmg/Z/XlFKL3Wyq22RDwahqFD8It0WIInJT7sv0W35eeTb2Am1KdMd7q
5klB5qce+2Zrq98T/3Ldjeauzjal9B7Wr/W9VMN9mL7CnDyWHntApN8S89V9dEcBpN/OmqPlz61x
UEYucwXb8qsdvs8xopDK4UtgVlMYtFfdTaHEOIk7JmcDhnzcyOMjAClxswptN/+0Vyaq+kXMxWGm
D1QV/sSzlWFD3UgvBmaH4ldoymel4L3NwfJmiAzcVa2qcXMcltLtjfpo/v96p7GhogFqmSYnpqWp
qu6C/gOcK8az2agfEgDERtKHB4ddFU7XwtpzDVkgz3qRgRLRVhN1L63W7Lsl3qll5RhDvW3r8E9O
63/2aH1JahI0UMubzEgc0W2NLPOLSXim5anGyMWyKSNfsM1eEDIhIN1YilvFP2r8paJGUA+hFbCC
06LbajulPjxguNiVjT8o++KHGvVtohG6jWevOje3oYm8YfkbRs1FgdJxcYE5bwX/ZVnzlFUbgrlv
Yof4Nn/UvVbxV8svoVr0Ifmbjb0KdTJbw2cpPJbxpnOENR2zhgzmfjwsPS9xASamYq8BpFaTU3W1
u89Il/10ItatyfzIzJ6BAPxseNR3qddxfCz2ALUzjcZ1+5iTZeL9uYLmdvaihuO1Xo9gauE6firW
LdHS5yrcpfxqXZeuQrqRLdpmXBME3V/i+Mi9OS3+ajNjPel/0fQ7obSOQAA2DPhEUJiuIg4T0kWN
tKyIRC2Ho/Yx9MIM9w/0YQH47i9TtC3H/QISC1kFlaBFz3YJfwHPs9OVw2oAuatenXEKrvtqASba
rSts3JFbOBkcy/DFfCvJ2243oeFVGDRDWkyCUe521XKqfkw0V5k5XgCXQSnG8SINe+m69k/UWeCh
HM1P3Yr4dN1cDQpza9cR2oZfg6iU6qzeZm1XZGT37Si522T0c3PqjYPPwi3aF2FfUbsQJ42cQFJv
Ko8+czLf0STcOTqkTBkyAwJ5LRZRahBGEUFS5WYa+YWA191Xbn4O09ZUdwtJRdR1zT8jmsACAu88
cpaLgWmt8DJo4nAmb1yLt914LtI32zgu0ymDZQXo1feiR28HuNu4Laxz4+dDAtr/QTQO7MmNIY8R
RSGf8XVczo1y6//snzwxNkPiGeF3PQNgJcltNoZPhZth4TcP8XtV33OUYPZ0GP/r/Z0SH1JU610J
e1c/OtZTMyqMEp8Z0yNjZO6D32nzxt7aNFWF5zwL8vJmj0/t6En5WYZbHrIDxcWWZr0vHw2o56/M
rg3uGdQ/VfirW05ms/SjVc5kh89d1k/r7Op83rNDcq7hLILB1Snfkom2JKXw4uSzbo7yl8WvGTJv
Ln7C6m0g0VVkF1ZASEjYIyGOa5W6veD+xDHYKfuo6g6ihQMkkQiKsZB368gmAXIM1OfzLvfMTkcj
f8tW6HTkLAPigLzzBR9v/k70zSyWQ8Mcpxqu3T+tyjlvnHki9DkgaMMXh9B8dHcLb2k+Zxme3xHa
7/KQU6CosT22Dw3ZSsOw8dhvMpXBAhVJ7lQgfowMKH1sjL7pZ/eisJrUTq9t59XTrvZlbN+a99R2
eB4AQQErlAhyS/rLy3+kktWFb3+WDJrKRwvMEqVbubTdpdxEKGQLVzM3dSy76iUpocPdx+z2uSx+
GG5xAsnWV0OR+Bn0HIs1TNHZ5jqoFD70KRD9vh7YaGy6P9RDM3xhyX0yyfwWqy9BY65f4YhaonyZ
PqVHEkz/JKHSaGsKNXs/4dCQdzOrUrUS9HeMNFSxj3sGVkGtvXA4rtEpWz6b5COKPVv+J0PRJeLd
yOxAf5plbzbgHg85CLwN/UNxh5wYr7Yifw2FdIgabpqQoMc3C2xfqj+MlGPWjYe7Qgj6eCcyP85c
do0SlaH1tOhEXBl8OQj1xe8c7otUCmT46zjcyRMfUHobxsa3iyxoTDgciLv1XKOliyBAEWKPT3XI
ORG5Bq92XX2n8SkBmY4ip0VEErVbqy2chXY2Foa4/dKlF62YEAdNaPKxe/KGRCbDO9LHMvbTtWSG
ANc2uKUawzOzyVt09Dh5BPCgZec+nza1Yh4HGH3ynSVHU5+H6EbFJFx3ZCOQ2jBvj2bLep9d45pE
gDHXWzRQICZqvc0Mym0stvAi92N2RZhnEJP+3arvlhLwXLKMAylK07Gt7rnNM5EAuDCdWnF1UizV
Ka1nqXMfH/X4LPpzwR8Y5Xf+a2aKjNF6zsVPWJOW/Z7KyPMVFnD1RaI/Ptb9ee2JOWLZZU4OUYVz
VBRb5U8FtLdjH2SkWVbkkKEq3NJ4l+hbtw81R+F6r+yvLooev+XA85+iijEi1oSjMJm7E0cV12mO
UX4Vn1zZlgKcaBqbEYl2YWb/OgMINZ/JtHkHB8Gmg4AMYuBD7p7K+K+Dh1/Ydse/VXTuf0KV86qf
Bqj1iB2t4UyULeujYiRK2o8xz/aahSYrTvcqf/HIMg/UYh6KWbkNZBJM+1K8hNlFoGWMwje5mzp3
tZXz0I+h16qPabP6jPM0KA7S/Gkr4NcI3ZyBH2V4S+yrqo7+nO+7FZ4qfC4jECXtuY/2lQpzeFWk
rW55qx26xvjbVl4Mu2KYO1E4TLt6uUuk10QdmbS/jepLADEl/U4X0C2btKVxsgR5z0iELa791J/S
Qr3mAqya+rK42OvEKBbfokUu0S8yrDN19uV6nzou0ti+EWPNOze3X8acvEo2XHu96n6pjPBPKB+1
tto1A294P+ica+b30IOUcAMrk2Rth8y6h/Gyp6fvJRr2s/pqIiuusBAkzbsuRc8doHbLgpGY0nhM
YPeB0yzZKROI3Yyhxdc1OfZrVb+aRpTcNIFAqImY6cu12gk7ulUm5T0C4Wj1rUaZp+raTmpQMxbr
+yo/ICCOnEimdV095TFMLkIoET6UgeyNwm7fC5sqPcka92Ia8QKQq7YRpbod7Dh0mtTMnEFuxiDu
xVfUmpEPE4pqYYmPVoiARGgj3aEK0315DiW/z7dCsfG3ufgOJm16k7jfQ/2yjC+sn216sC28E03i
liiSyi/dEK5JEcK60VvWqYwwfQsnjNNGf4l01SgpYgnFKmNr0zMVTZBwCsKGTMFjNvcaNYFNdc0t
6dAo0uRYkubp5HKovKi2a/W3QU9cpdwu2l234L/UIO95GtR7O7PiF6gp6hKuBM7SehB0pBBXmmMS
ZLTWzamN63fDUG4R92bUqx5idrFPFf08ErwJTLAwxVpAWHS6MwZvEwOuQPsUMRmVcTzu2q54GqdB
wGqFsF0EDMdW0DQyXyaGOce0itAJpU5s2kYoXhzxeZs2NMmgposLwXPsyvZSqLZjcYpIc33Sun92
Ssk5QSPNOFQ0OOnubKND1bX6R5eezKrYJdGAN25IwPeLQA7P+uintKDY2LI0KqkX6axZBNqSFFCe
Uo3B2WGKNJUtJRQat8UcHfEpJUydS/G6GHup9VV7X+lBNN9G6yBoM8UewNvW1/0zj3Xk9xR2QGeJ
Faw+lcAjNTRgCtIsxUtnDdxfMV+xqnPNl4Q0Jeu/bm734Ctso1XvFO1LTWtGxHZzht6WzIOIr4bu
dURNdK6dgDNB9CbcLAObRb5u2QBsDFJYWi3LG3A0aB7yB78iwHZYTFeL+HHrXdRYu2GJ/QEFwqCy
WDZv8eQ1w7Btcm3XiF7AvTEypWgOET1z/r411wo4dbC+Tc5tht9+vOe9TWCN9lm3PwBnYVue+ig5
KdU2V6en1f4VFmB3wYbSqvtF7/zF4HOopZ0Vf2mC0hbJxX5GWtQ+V7rasUv5LtsBlY9uWyN/sdvw
3pYNBTppiIgENd6sCFeqjHtiKiuTD8WA3fDeK/JWTePbEmZO2Fi03QlHDxOUEJWEDnfslqBrTeI+
52qwf8a2lr1BXixXUqLEU/TwV6nQo/JSa0NHoWTdIxtOZfoWCl2r+D+gD+Kam3wtZCSdHY1gZmQf
kGBrLgwgb0c3FH6WptuhsQ/xPMPkUX6DimmCkK/mCGys1mcn7iofqK2qBJKzEfjGGsv0kM4NuFR8
aTC1NcAjQ1YeJcg4bVS2K0rEeag+J8X2Eys7I889ZUn6HD4Mihq408B4v+JbKVDdGIYhe/JQDr5R
PxRip1k/yCK1rivSzmoybL98iHbRuTtTTEx+GO+McbNaxdZG6q8zUAm2kxRvUoVKQbv1vPIN9FJY
tIxsvewZ431c/4lmq7J3asjJWpQ2MeMJHj3JjYxrp55m02bWqV2arUNV36g9f8W/rib6LzSeMhQI
LYNyaTKlG/dMathgJMOdi/eyzl4VazHOCzQ3WELOav5QbyuZ5ubj2awvRvwmtaDUe7msHi9cmZA7
WRhftcGDpn2gafGHDDuajII41pq/Gil/5ozWRxJFgZZAVjSgcJksbGfprR21QTQv/XVkwnQzM459
Q8LRjuex/MnCr3gE7uQVtpZfRAYTE3aR4sfvQSkWWfFaw18Hv8MdIV9GEZjhc6ictLCPLxnOTQ0V
4k2f15+kHqd92r1ZedDnxq9eJNSsjIGOXIwuPx+lfKWdjYnegDGHWHH72sn6l8RQHYN8WHNyctS4
mdZv+4fyjrxrtCGzjebX8pI+B2K4VM1xiRE8oV611AKWv3CNuN0aMUpsj3g7c6HJgadrMxEu9Rhq
S/gJGWZP2tq5hHnyg8sX2QkSrhYViMzWXf9LSPYrFI5X4bXldFqnXRIeVOvc6akTccRk49vYXiGd
oJanAiLVt0uQN0SnNrZcR1J0f5S51mBo4jH7N0rxOWMaF+1hlv4Nk+1zaD8novGl6VVogujVCW+C
5paZpD/rzHpFjpxh7Dhp8+fIsPRt365kgDD+e1U4wJsqz/z3RzV2EDExIPPSVln/lLCJFcV6jBSS
usEpNECgfkyhVZezlRsPFZMSFPI2r+7rQuLHLJx2VR1F+ezDam/POT8HLtjsbppop/iN3QMOhIdU
/ooBAazabUww+R6vRqXliQsYvi4GllOQjnzd2/RXq6tb1DEECUHehRVN6ApYe1Ppt7AMFKSoGxHa
J2kQR35NPkwFgJ0l27FeLPa7XWONl1lecLeMXVITqgqhXeYQ16Jn/WwIRDG6BcxB88fxL25M64oy
oNmMcTlchhhEn2N/hteKYmVxZRmfhw1QlT7JQ9o4Yy3eTGQoGDwqQ7/UpRYk+Fz2La5kjCtSubUK
6hwlBu9hsXhhV0SUsxrG7iPR6aOuyf1d1vdsHSXEG1ull0suQNCRNukDNTrONDnVprA2jZqeS8nL
EYgMFQFzmsa6aEowC7KF6zFvt+ooIWmdwQAZxJ4HKbpFY+4us2Y99fNynyVwQ02XW9dSUQ9Xpn1t
FKrT7PkK4pq17+1jU+7U6K+ySZlPlIvGICrqKXMq27yoHaxyflbDF1TquZel/xoKR+b3oeXSrJtb
aD1rBFijJxxkmgSstzn7Dlm+2uY9nj4VDrfYeumN91kH1VVeZUDD9KEIek8FZLHGn+Py2JzsCe9A
GDfNk7lAMoV6rmzNJFbvIW7VAuI0WuHkqjB0bYYrefS1x3I3QJyHa2ODpJq7qc3EvV8bb1IbDM3h
y5yMWy003SKblRfZ+gkHyeFa0JskeUMiRS+DgSCj1WoTRfAkfbVyhAMlvXdd8RutMSjZe712uyYN
3yTgBXl4SWYg2dhAcNPpebaNzVnl9UHVW8luweO34RyydFPBCBA9CWOby99LTMmgpaEr1r6LxDoC
XgyrJUMnM5tgy0H6xjmuVxyYZlCWf1ppQDD2RBLNynCQ51ghLPi7mt6NAZ8QmLwQNvddFnRLsTVA
8aLhXpGSPsQvOLGQu6NCHPm4OR6m12FCGirkkm0ldXUQFXWFHTJFsu0Zo0HQwaamx0+Ttn7ZPEPL
5mzytvXZmfI1Ku1/RV0wQINfGkshoS14hDsgegyKon3rDcY7ALfUGI8EEqeSj2486ufAxBCFgllA
iFhu27LttOlDpk5FxiaWoDcgtAsN1YtuIP+uUz38APjlAGt+DbX+Gvlm0XEoMdJRwvayC0HGwCTS
VRpOFrU0Tsd+4S7NO7mOqFm0yCkmUE7SkgdsXcrAOckyV1T6c8E/lWz1+rHfDTIikNU60HK6wVY8
K4haWsvJ+yRIwoUeY+AZ6X2J+MYa5VibT0CQx3YE+LaMixJVW+TTRTS1HzM9suVQ4R9CrUbCs9nz
v0vYD5blZQ2IZ9p1LS+WTrRh/TeFAHnVbH8MWQv1HLN1SzicC0OAy4jax5wwk3F6Qtbe7Lrctrar
3QC/xuKpTEH7mIVkN6rs5qgNKM0spUVsLO9DlWE47dw01dnqIp7CTh6ZS3GidDra9NiGLRThszEZ
AEimfpJM62ZmjaOEp2ppnwwmes2K/c4CLLYcjrFDZjOvQIBF3XuTIU6Z5m0ltDOlgFB3r/CQCx6L
YJp+1cY8FKntEYB2beC/+PNeQHfbYtpGY7NL+GspHRr+8bVSJl9P/3Hwb5eqOCS2uQ27gOU4Ho76
a4hmp67p9ka10lWKE4LtruboIMPex+Fn2HI68qAgromT9amOdL+H3RbzDBRrvdZExFUTrTTGxUDq
jd0a6ll2mvVXoNTqw2HXlP9supiIf3hMThPauPLHHt4lcRvMH3RgcXKPZIgUdGyDm0j3iZxuYdj8
qCAaLdUR2eJO9YiJLEU9DucGxJ+Ji5Z+htOF8bTqwbBq3mJEF5Lpy710U6t2a8ea3xIf7ywPLkab
ox1beqBZKOCXajtK71OTBQZJtnZyUOe3GjOSOtLrJmTHSroHzWEoeevkowQY+XjpJw72lMCW4dvW
p3gr1HCX6ea/mH7bscmD2RTUimN4KzHeFAjy1MxAZYYwwVAOCXOQwLwZdtGxG2/TlAT1gvXPqPca
FgJMgR6Big8f/CD4pKQRshPZlSk27Mgj9vkKtIw1KdLnfYbaQwelK+Jba3xJyU02XPxFyNc+F/VL
rb9NeHmlIdV1+KzKFQ9oOn0vc4W3vi4/lSq91Akhtp3WX5TZfI1XmfyCYnVqezlI+aG2iZjraLez
dgqoWMpW+fgcopi/pokFseV7wtAiR/EPoiTu4wPYMe8Wp2dlZkFUIT/PoDKPQ32JwxvLTFxBCh+K
6GGb9Jsh9Xo9/dYBTqfbIr0y7ydNeBl1qKuZAAA5mhBbhz37BpA8+/++z9CB69P0LCNJXVHa2su4
7VlOLCvJN6pVntRmcVe92C+xrl7py0ITq/V4JpN+9qwBBa6iRJzduRLU+vKtWuZXqd7N/LJag5O3
EgIXtUOSVdjRydLnOwr2KrO9MUREHs4yqHL1mI6qsHhVWtB8VmA3SvuB56J8MOGPdAcmm7le2HWJ
3dBKqKyFnbiOzK1s+UpLyWKCurQ80Zfj92rrmLzNZOMLSztkBeRyb4X7OdNuIo39TNfcyJ4xYgR1
GigSylKk7YNw1TYo05NkhVfMEH3yPU3mc/Q/zs5ruXElS9evMrHv0QOPxInpuSBBK5GUN3WDkCt4
7/H054O654yKLYonOmLHjqhSCQmTuXLlWr8ZngzvHaovrXxOoaYhOap/oxjXoaRdVdTZSyvfS708
N3WxzEzZvLH6CCSUb2lLDnEIOCXdEirir6CDddWh0JaIUH+x3Ai12bbADDTu/pGuSzGgUiXieCIK
icZZARW4afhORr8cfTBHECb79FGIF5B/o/aW0yzQgDy0Ti+RwxBQ8gdhjnecmTYmu06q0BuxPXnf
QoKS6td+jPZWfDEUdDq8zAnSGGqFBWhoWEf9sPKFt5fAGhR9uDPCfKt6BhyZ3lg2uao68H8WsVFQ
dZK3hUvVIMj9hzKSF+j38grgnQQghrNqWSfd3qvcuUd7JRsHcPlj6GjCcuKsA0NXFcpLPtqmT2kF
iVfpsbLKeWMTUdc4OFC43qiA2zrcAEzYak7sUaQ9aN0zgbdRHsWw0V0+2hyaJcn+zegj3wJq/YYE
O/dumR+6fQ2eW1QbmyOzK+7y1KQbczuayz67rMkklIKigV6vOuHesr5SGTk96SMDJK/10bzUG1ZJ
nANMtHOgUmEuOYom6nngVbxgJU22cdWhRUeRNwydkpO7FzgF/Zqi67ZWbt5gvpU7lZFdV9Xt4K80
zdED7SKnQqxo93WRkUJ7HAQWWexqs6KAkpYtZbqumujn8aS+xGlFSw9h30Acf4TStrHldOUpkboa
lfGtN286crN8vLKl96R/pB3OEX1ihGKKgzCvIca5m4VL2rXxYIDbFNsC5IOo1rKvvLZVDsg42fYU
YtR0K9p3TxuBnwdvlhpTC5fY+2x0wR7qLNj1iIBjSCde/ZHDmquNFzod/JFcoukP8F2oogyLgY18
OEgs7FY2oCIos6Dpn6AM1fZ7oP1WzPVYVVeJcaCTSZt4gG8sFXu/TB0NRn5olLt4vCr1eIXn66Kk
d6Ql12X6bIUPQ8k+CNdcXMQdWPYSuLi2L9GmikpBkXLqVywzC+pU4MQTCpH+rEHSCgqtGq1dKf3W
kMyN4Q2bJTSYCaTUBDncfLGAQeSjS1fVa3yG5kngL2jxDjgmqjBul4CfVVPMvbZ1snGvmyn/mI6c
S0MkYG+VCkqLAFGhJKbxesgvE/VSJb+RV/W4RTOWwv5sRAfJ6iG0jg9T48tbZPkGhm5AVdLYUDDS
9VXdHopmnlDm8m51b1GkJNmgs/WPYvLGojAionsJdAc4CZBK/iVg8lmkvQrOz3QTwFdJLY3XEoau
tG98oCjY30aA8WwO5arGN6I7EBzoaEoG2yvIisJN5kGVLruhu8wrmhu7oLmohudBd0LTmKvRRR1e
V/3OBDCqBodclpiafvScJ/rGEoK392bnV6WUbk2LLm9pg8qEGim9knZsOJZT7oOoTR1pUcW+M9Zi
m9k2toAQtzjiZjV97d54kPXfRpKC6zK3gTfeh8WLrTQJvBWoDkWnOLBTnUGtgT9EKykEICsuvOmJ
mleO6Xx58FJUp6H+Nbq7SOv8Xm6by4B2TGMhHF1eSK0HTUxa+KV354XTrAiuDTvYFrxp1VWWdF3m
Wtlsam0n5MFAEZUUNvQq3P6itVxXe8jGJHd3wsueIGoAAKAhsMSGbRGqGzdCKLk1AJUMY+oM7ath
aJSLGsoDXr5CF4t6asnJv2tQKrfmqj1sFHkYnKLTkeRML7MwRpnFJwtL25rqitl6/dIVNV5rBcfe
om9WIw5hWlTC7qTy1PTVfVBmrPbKk3G4M9BY0WtVvfIkxbyfdPtkx+R873it0WxshcKBZ1NL0G1w
m6IHJgoFCkqKNDwW4wFoZ6Q8RWU2HyuUCsDDF/Seny229t67LWgCGRAn7HLphuWLXl+VJmSJAT5Y
1ycfaQXZeahcctQGZL9SPFhYDpdJQ/rV1W++pl6WhbIVkxZEnlzlaBeZmQjWWXtdUjimpzYq0cyj
CCZoHFsK2yKUmd4wloX5jrkROkdhv3G7Dw+Ksu1zgPPda7slTUrFkB/SEpAa/PqWkyf+swbcvk45
uNPpMacVosnPsWI8IX0kZc0micNnzYOPmybDjYWXwC1V0zWpZ61T82qvuhjgkwKrYVGx1srmRiDX
A2w/8N+GeqMG0kJWF8JqNnRXVjlCT3mc3ProZZE3jUDV0BYkRceZAXTfoP/yokOSOB7wbFChwQC6
YbgKUDWfkWejHwD015esq2Qc51rnzsNq4VfVm1rnK9aS01b+RcPJSYukuUH30YppXRfuSqUy5Pe3
+kBiZt4Kqq5O5Q7j3EpiUmzUsaSk/Z1MEy5YYlu20sxLADuFe9vpmDKKYpVP6QVVtyL/BeW36ZYi
gM2GP5VJjZxnhXpQqEtARCKjS42eUWYdZDB8IecLJULM2YR/7JZ9TyoB5Q3+oh/Ezpim7ONjtbc6
aeJEXlPdycK7olhCvIWLfxXQDB04vd2DF0U/QOape0+FN0aRYekld6JZuMONgiaLtGFZQmnN7WUp
/epqgDXhsjHmffkL3LeHv698U7lbv7sblE3rriNPcvrgyg0vY7CnttOrt3GxHLr3NFnY6UtAV978
FRg0px5quqjBs0+s6B7keGFhQtXtVAqcUoo8Tcp5dqw43ydXfULFXCgTyDO49CwSm0NE0LDba9Nw
0n6vtg+pfita8yB5xq+cvTMWe3JgR273tCYrubkv/G1jP2okyzl18Lh1s0Vlm+5BNN1crfhoARyP
RoUExmEFyz+9a6yDXSB2WIGyz2JLv9AmUm1RCCQ/aYvPSzTOE6UiE632tgG0ZwwJUWNCjTHRDnUJ
GkvLhnUjCTpRWbV1rYyw0AzqqgWANS+gXSnJYyG/xeGwKuCSDDkuveU4IoDTBvwj42LQ3I0Slpsy
L9axBFsqllYKJACBIkxy6U9+MP3CH999MRdueJCz2qbEbG5zRebkoYCepqq5sWn6V5T18u7ZjzCy
T1USGJPehrLSbOu2zcjigQNflAYJ0QAdr0h+oTt36cscojM4waF/3Vop4XdYCTRy+mRVmwdNPaja
RlASogMpW5cxR/Vq2AlDmRlFUW51y3ed0Dee6E0gOEKbu/SRkKKx6PPFW0V/81SxDuF4RSMd7QgE
Pl0Ov9VY4trMVOFkIZAlh6+JAPXq05oZVH1F+TbXSWrFuC21aJdo1W2gA/mV4nvJCy5csBmG5O2N
KtBmIoeEVodrW/hrdYQQgcJanw0OUhstDcD0Gu2fmVY+5CF8hm6RSZdug2T0kBjzfKIfRXSJrxum
aktw1SamshkR6IrCBN1tahrPWd9Q3aY1n81cTou+2kMWCKpk1hTyk1S4z1JIW5jOlGmiduAb7yab
dRkvFID5drXpg6UZkK74w28vDC9SGwQ7RAUyKCOjSDdMyM501djNwgLG5ivpwjWvfS/Y1WBzDJkq
xZSfxzBwU9PeKiWiTneqhYycBRYoorBLZ60unBBOPB7mBuzCSnrw1NKx6QzUsQ9g49rjjoB1h0bh
jCO93XR4L2xgIBItGURf2gFClEguLaqGJQDTJgBSBCpwptEPTOJ0UenFjZulBzP2r7B/3vSJuMqb
XdghqtQ0HwBpQmktpIMXGQ6SG0+K61+4iSnPIx9yAlk+bUh7Rg1rF7lgnMIeQPHPclTKpPT6nRjV
keBd5KVjYtkddJuZPH8dHyE8zybJxOtuBmfwjGTiCTnqY4/gPApbQ1YNEHz60pfu8vqmdh/OPMCk
WvjNAxwbBRe6Lw+xpioXstzlE0BULXeD6odAEQ26Q8qQF89N1EGNNUqDjN6n5/rReIK2kj76oA/O
3McJgVvtSOo4qtW0bG3QOWO/n+RzY/jstACXowO+C56SuijiOX7p9DxdaRdSb5DPDG2degXTLX2R
by1rzRxNi52h1xHWRbvL9FwZQl6/oJYHWvo2wp6T3g302qSJL1pt0ykbs3npa4QOKiaYVKxqG64i
bJCgfipidRFK9ju7WOWvWb8U5lLepjkrqD3o1bVqDHN1IFOzeajixh8eU8Jw9aIVyjoA/yHbkMxD
z3zxu3v2UMhPUDLnAoaZm/dYTzTr0JC2sV4Br0f5fWzIaCHOM7E1uPjJzPTucCSxShTOClb2i9xC
q0zXRVOulajepr4EFknHpJWs8D3mfKAWW5W/62OYdxpd3J8/6een+25qHWk/t3kUZ0kqjxgx+pcH
J9m6V9kqmL06D9U6qmfyCmiJPHuU5lDrwMrOtt3stnHEjOL03Fv99uZvcJB2Mljoxc93pHz/pSk/
/vmlU7NzjUZXkt1wTTyGQmh+JPlSJTpN7cI5JR0y4p/H+n7NIkj651CW6+dNKjFUFvrKRqQlVE/U
MfqpRP7zCN9Lt2rmUeippTL1rCDgDf3WF9LeBAmd70BdnpHunpQK//XracY07JdVoQMv8RTqQrsB
eEg8vsbVuZDzfczUjuWSXbvKzLjK4p2hzrI9OzsJFlTfhv3y93Cns6MbjvvonbFXOfGajKPAImXI
dwUDzxGROzyUd9INJdhJmDA7M4Bqnopd0yv88qp8IamVZHnapae2a5TPZJBDUvGEccFTaamz3NYo
ensLCsJTaxWsNFjkIOzgvWmc9hAFpScW1+T824YmaMuBZl1go/AaVo8BJ74EnVzjqvCvbCVeW/AH
Gg8t/4HeZYcsrmyoe8DTV92bnN/HxkX/2ximASxk4MZ1kt6E2oOE9ma+ACPlHWQfLbQJdLJXOwFt
7rEF9ZmaW1jUerMARHuNj/nCuqXXMfr3g7GUEV2JEKHdSaTJjWNxsADXQKDaes+1As8AkBmU18Wo
w+Rfph2NlBWylzcTSZfq/+/OAkEFoXWOX5C8094QNsyvuuZFY7cnIyLkJNFFTBtxzA908vsc9Qhp
C8y3FP2sQxqvnbkojKVU1ahVdg/WI6AAQ7vUSI44hTTtmoYYNMqq25ioUTXRftJ+S7S7HolmwInq
e5UTWqmsuIBUcLMbQeF0r4YOyt1vlkEy7iG+krf4vjqTZZPw6V3FpQfTTH+IVf0qCHdeBtLKPiSA
WpG5CCk8Vot62FSqDjr4Vqj7xv3AIqnuD1pfLIzidUwvIKqBf3goYfaZ2MXkhH3kueBaKdRH1duI
QK0Ut6UeNOi5i1s1b6/KJn1VI8uxOUkrJJJJSuUA9UMUR4aLyLDnnE+DctGjP0EJg3PBTISvqpsi
65EvfTr3OKjn3jpxXyp5n3I8oxiU6wJFZATVVDRyAMuto5i9TNuTGY30fDQA3Sl3FXUrMMuAPccQ
dZyco4eG9Z72OEAxgQcYVvflsG3SCxXcSgmCHmRmESImEITsykbzWyAF6MqQaPVujtG5OVJjwn4R
ZozVXzX6Lkmu0RZSvI1tIrwULDiAdNZFUcFujOBbes+VGjwJ33+I0nUqz+38Pqqv81R1lNa7kThN
JG0LkR6DuVTM/Qa+UqX5qz6LZkDqc4C1TZLd/hxXP+1L/jXyQRL6czkzRVphDzlAYTR+ID+hByq1
L0HF6QkMbAs82qSP7HMMGGPlWtIPiYKWAHqkoCs6v5wBneo1+KwRlbTY3XWF9VvSQc0n9UTxeckp
nMoUKzgdtoj4+9fA2ZHduPCBycPYiRpgsWY5Bx1cWOTILI9oo1QVTcBdJ23reCeJbZtsbVMBtHMX
08eNgVzF1XU+rIewumopM8Y2DaC8qVcx7YCZ4fvXRmC/Za4xz8R75V64gMhkSCNJfUunYZHX/XXU
d6+a2671fphrqDL0MSLUqrfXx199utHqnTWO/97OZRwlXL0ou1RHCmQHKGoEQrg3n9U7oPrji3FG
uvlEXq4ZR7lHVEiK0EKG8F76t/Qt+q3/rq6lGw5atbISb/VOOTfSlDv862zRjKPgz7e3VA0A/K77
jWkc0Z8OJ7DqG1VHsXxebv2P5oyO8akdedpPv2wzoSSbsnDlaCelBGtrYWvSmQ+inLr09HBfLu13
rjrE1hjtfAkoXuYhGVcZDTzCKkYVsZJpIgeIZKTJaCw6iviOVFs4PZpVs6+rTF9lcZ1tlXR0z2Rq
32dPunb0qA26ujGeXOqlG7FaAoldlMANNitDrvHnZS6+f2b9U5/+yzOnsg1+P5b6Sxp18MWQYiyR
6AOcjGCw4YUzUenwxOMleKNdCoomjy6l4M1Fn15yRwB9vZO0+xGsuPQRFXQigmjjVbT/Smkp0q0f
EWYV+gM5LISKum/SOkZiOxrw6WDiexTpyqUJzEkcpcWoEjd+/KYot37YOlRO52yqpbKrEIzTKsrl
UfDcpPsMED+KKnbMnqH8KnFKbfqlLT3k/psSydflSPM3TJzWB6WpoMdthzRtpAY3w4dCv27xXK+T
PZCbPscKo/+VB4jX44rR0EAb7K1kg/bizHPZpW/9eK+WNO78ZF/20JioBdArD2lbBnFuzX/+BCfy
cV07SmHlmpKMYVY0meqVLyFxCCv7SdK9e92DyrR1ExSHkUNoz5xIvk8FdXX6+69fPE27AXCNfFF7
uXlrlVF1oFMJoSTJMhsd/jRFRCa2HOB3EQJ6wjKuzjzoiQxRnWTCv4wsS6NMjBi0C6kq6fKObrqM
BvNWashbUlCDqdV7UCkPhlxTI/1ICnnRShV4346ySkMVPKO4asuBODP51VM3dJQVd35StZ5faBd+
V0mwdOPa1XAbSKXnIJNR+wroCr93Kkh+vbVoAZqqDA7GIBjodYz4i6X3b2UUT8CqON+YKPKjn5pW
6UXdQZksIrW87i0yFzVzq7vONkPQ0Z0CvmJadMhEBIA14xHtn0ZU7pko9jlt/jUU658P++UtN4oa
hjLKtDuzMVFrtKjIZcsM0U1odPPGtWjP0sST818S2GdDZBxt0HgaDp4WTN06UD1V8JE2yW0eDysd
wHoCNNLHi1TgKOmBOi7LZt2VNPPgKXdlTusGaU8rWCSeuf15pohp6n/3DEcbV6/brqxGdoY0WEcT
E8TVXH5xX9AjD2kSIZIjNLihYm1olBUdQLM5SP4P4za/DtqX7l7iDEG397Xbs6yQc1qNFxJgNh4f
5gEPhCkNMkqvZokoy9oKX6hmIz+szuzH+ncUX0I/YB5+xNnepOzGKemxxOSF4+UbOacEHmfgyAzg
TKoW0bZCYgLuO26FKzgGdYqE3qz4BeW9lGfJFSqmQl9E1TUyNqPvgSC9oNmSnnGa+HT4+u49TVH9
y7dWB6XIRmS/LpHzX2rraEsD6xLM7czHZ1ya3QlM4vS5ucVtd+4vbeCyMwmXunxpYthlUmWIHHdG
RrqmAjv9lpPMocc6COnMdWp4L9oC+uMqnsNDPUB42ccrkuRLdLGBUa9oG2/iVbNuLvyFWEK6+3dn
8NG+ZwrPLc2Mp8Jve444w0pdydeQllEGxxe+cxDYWpgbXvOsn+kOqrbzj+d7z4mWnG0v0AMozqQa
yhQHvnu9RwlBMDZRT9RXsfajP+3AM5pPr8icUSiZIwExC5b+/c9TXpmu+d1YR/l2SXiIomksdyfd
phsMLK6GN6TY5+ni36ygqkcbjV0DGSrVwbp0begERbQXKrjNtI/UM1/uRDz99Ej4Mh1ruS1EH3XW
pSJNJNkGT6QizFDSl5Z2XJw1BzoRHT5tmb4Mk2p2iTD/SEmNvnjeNY4+3HM+AKBiLTsTf4vqQlCq
sc8lSSd2zM/p8WW8Juvawo2hR7QNZgNomErFNqFEj/wgMjudk6t406RnJsKJpO/T3+TLYBo9eD2O
6a2ycaxG+UVDEcA89+pOZHvKUVz1dDMfIl3DVsmzrtsC8iYymj9P4FOFzs+s+suNW1YiMtNvqF2X
GdpWUQn2IvJts57DtEEQvTdJm2ULYnUODuug9GACAgM5Mmwe/EVi+OScOP8ih66hLtEUNRWPzPZm
/Sg3IMlV5GMGYLO4GiGiL0vBhVmp8iYWvnzRoC3i9DVEpxbOP7JkqXjWVdQ88WR2gSMGo21dikRB
CdZ1EUuLZfu9QY54Huc9JI9Yz1C4QLTw5zdxahUchS/65OUIEhVHkAqxJFTYiSFz9CZmqnEm7p84
2OmfQeTLuw5Kw4SCxRC+FgWrEiwluu2+sWgtoImGYsmLrreqndrm7iHwy2YbJ3AQkeANIb/loxMS
2M7s1afm61Hc8ocEYIJl9ny3gpN3sBVA3oagOJMdn3qZRzFLMjUzlHtvuJSKHX4Xar8UNto+54xU
vg+68lEuXLWunvUa1g1BXNJTQK232rWqvPi3JoJ8nO/WQRIXoJYvTYHGjy7bvyoEbNWqe43b8Mxk
O2UjKB/lsJCB/VEdZQYZKGU0IZj+JGu3YaKT0fkXwh4PozZYMzTpHVUHLvTzs52IJPL0vb7MwALt
n6Jw1R5u4n2TPGfhmTry9G6+2QblowglLHrjZcF1PWUbpZPIIZh5BQ6svzDHM3n/qXuf/v7LvZtB
3RRpNt27BHJALIMoPbMBnrry0dIvUQqxyoQrTyp2dXTbyWe8vk4sA/koE2lwd01cSeHCsYMA9KA4
4L7RNPz5Y55Yw/LRGi6rzvMklasblj/DjMRVke1f/XztUx/0aAEDmeq9cLpzGwauDI9r0gxIb4Q+
B9L68xDfvxzNPlrFfuJ6YxsDNNJVaPgaTX0TIYw3aoc/X//7/V+zj9ZxkHajhyBxtjMB7nvy6M4U
y1I3eovYIU6FgolK7LVjsA6Ziirrz6N+n3yCD/lzlvoxMLhRT7NdEzSvWaQZVMS1ZBXFiF1kUQMD
BYXjn4c6EUQ0+2g1m02TwYMawx2sqGgv348JRPG5dN3fa7NzrbRTX+loZedBIHI8YcNdrWUk6WkR
oOhbiNfQApmbo2Vwzg/5+xmn2UfLO+4DW9HcClFcKAawnuLgweovpAGKYPXU+vmZOsr3a12zj9Z6
kUixroO+3bWyCO4LPvyFa2fu+udP8v2S1OyjBe97oWd7eRnudG/ZBndhe5DzMyvy1KWPVjt9/Vpy
9TjcSSimJlaPevGiKM/sqKfWytFy7ywyOqXlrSQPaNan8NvQnVMQeJyPyOaei7MnRhFHK97Qwhaw
7PTuaW+1q/Kd3keId4Y765E8+fj5E5xaFeJo3Q9CqdshZpQQxbHSCVsMKtCymMFLbKStC5GjOBPB
Tj3P0VqPgjrCJJqRgFnDU6BgCZdZVAsU+EsMM8480IkPL45WuY0HsBtlqGwO9mMbP8dxhRjJ288v
69S1p7//sqfWiWG7fZAkCElctXCPUSn36+DM6zmxoj+L118uDh2u0lRA/jt9h2R+A92PSvOVXCz0
7EwEPLGYxdFi1uumbduUEZr6AVU42JJnbv3UezlaD0Oai9zvJAgkY4/O8VsFf7Y+E4FOzBrraBWk
UtmFoI+iXag66IHIKHQgrTfRNpwCvcFzdscn3o11tAz0OB9SMbVFMvTrJPWgxZuf58yJHcE6mvXA
7PTSDJoIzmXCdKFUZ+lU3wHTGqn68PMYJ45KmnU06TWFmocIg2jXeSGy6mbaDgdFShtw0IQjxaee
N3qTpLWdhQtQid3CHlNtTcbyGtVCWite252Jjade5NEasQ3Xb1Izj3dVf5D0S/yezkyyEy0EzZpG
/LJAKn+IRREn8S5HUsOmFQpLAiGBWfPmPlXwiTFpOwcfOvUQRyslH5XGF0kR70IA+IX1UFdnIsip
2aD++QwNjbPRN+1oJ0ZppSOXU1L2DzA8sM7tqdO8+tezhfYJffvylppYL6U8ZYRGwj2hRofmypV+
1yXKs1ro/DzfTj3F8Xr3Air8BnikECp6o99GLlABUA7ZeM6i/sQH+KwFf3mKyMwGU+l9OuBq8hBX
NWhq6fnnmz/xgsyjle6HmmSXYxTvxrf2TnnNf7tPUIN/vvap2z5a7LVWtzF893hXD6aBHp76WOrS
mRrEqfs+WuM1cjn/AIE1gMCwx3wwl/71z7d96tJHa7aXgWQWocfKwt6D/iDgT1VHtWcMTezvUIJ2
Y/vffEPTm/vyYa08MRuv5g3BRMK8rEE84+dnOLF9mkdLNi3wpUMRkBlTA6S5SJfylZ1e5C/n9qFT
1z9auXZTGanwmPP4myp39P0nw/ES9vUMBMfPj3CqN28eJa1tngW+POH8GmOW7KuX/Eq6YcPQfmlz
71ms5+4CuPTPY514HONoKN2sslrLlWhX4CMLPOrJuzcm7NIMnsHPI5zKLI2jKFHJHcx1zAx36Rtc
b8BusZjFj+qbde0+kSf/PMqJFXfsD24XmSVjqRDvLJ/aI8XQrCzPPMCpSx8HilzuwLxz/zK12sTC
0jR0z9z1iYRJP4oTcqINJfwfJtMIuiOVYPZrbd6jFNkVzs8v5tQQR+Eiky3kIcY22rWoecGTR9LD
pDB87nBy6vJHISNp0gE/XTbjJKHLcjEEq84/U4k4EY30oxCRyFqNpSSX7q6R7MZQp3T6l+T259dy
KovQtT8DUF8EhiQ6gB54NvZ37RWIi8kN+lD/qg7tr+r1zDDTJP9mG9bVP4eJiwD5i4iHwN8N75hh
8o6YIWOmrAJ6Kpg2a2dm6YmFrB8t5D5wbTcANrkDW4AGl1EjNrjq3Fnwlp/b1U6tZP1oJU/m1Tpq
d2yZPva2GK7A+CH+LaxySUsfjX9xrgt1Ys0d8x+KJqmwXea1FTUKU9K6IRL+/EVOTNhj9kMoK/3o
FlTBWwkpN2yVpecMoayfL37qto/Ws9ZJzWjDgL6sUX6T2RZc5ebzyv/51v8f7yO7+seUqf77v/jz
W4asWuD59dEf//suS/jvv6bf+X//5s/f+O9d8FZmVfa7Pv5Xf/wSF/7nwM5L/fLHH2DPBvVw3XyU
w81H1cT15wDc4vQv/39/+B8fn1e5G/KPv//1ljUp9LSbDy/I0r/++aPN+9//mmL1f369/D9/tn9J
+LU5/y/51ePf+Hip6r//pZh/U4SAMGrZhmXRH+GNdx/TT8TfdFuYpm2q4LyEqUyAsjQra59f0v4m
C01TbVWWLV03J1RQlTWfP/qbCc1VyLKi2Losy6r+1//c2R/f5n+/1X+ADrnKgrSu/v7Xn3PM0qDO
qIZG7m3Ysi3rxx3ILKoUV8tjGEpNujbdarwotA6tQGkcll/eyT9H/jrSnxn4/4zEQLwN1VaON5Ja
6ULhphiXpAKBM78wEJ7T5QAhL0vGzBh8yZkZ/meY+ceApq6ZpiVbKjrBR5vi2Lidr9uhgx0aPbm6
V+p5iAzX70F02EJUASpAZqti4tKXoNV+ftjvXqtpUCTW4Y7zeo/2HLdTgsxHVTqVAxltplwvwe4o
VZ06Ms7B8ZlX+91owpSZQLqqGcpxcbL33TrV88zJFZGqjxLpd+CgoZKLWZc3RXv187N9916FYFra
kA0MXT7algKFHnsWZ04Jqm+lq7gG1ZH1pEdYvLuZlcxFHmpXkcr/fh73z03283vqfEzdMCBomvz5
z32qNTGYikTmtKbizceiAKCI7k+ImpdbxjjVS+O5GPnNk+qWKauqaRuGahrqnyOqqahKFKzR10jF
OAsUy15HSIsguY8afmxEyqUCfxixt+4cPcn83Kj+dzfm6VAIlBVLUzX+LzT1aAZZmGfrIEGWbS1B
vRz6cpJF1lXQSg3h5B1Am7vzM8m11xaClMVSqX1z47uNfIfUCzz7zqow9ygMc7gZJMT6UNwV2odS
j+29EWo15o5B2Y7zeohkmDTIaF1q+PRF+HKD9+9KC8SUnUE0kGyz7Fe9WinJvR5HOJ6ItEOOsqp6
L1sYAv+Iudm7uBsMJFoHvQvbG7/OMDUSIkyvkd5BdKMpYwM/IS/PkbDIAvDkIGmVmRxYGpRkfTSG
RV9WLi7ckdUgAB9kuLeCh8iyCw4y0Rgue1jFyVKtDcMPHCuxowH5xyEESzbkKGCgjJnIGOP0YRsh
/YZy28xqu+S9xurwKSylAHVCDONujEma4rq1c2PZ6Vhpgqo0I93xO/QS4yK1C0fTCrzCwOWhiugP
QVuucxVpMicVafwgpCLCPQhQ8q8Wa0Z/bumE9VkX5tpz1lYhOqiuhAmeoCP0yzNNAk2pM8Ecu0iV
+y5X9HRlVxWGQpFkTuo2Ii60RaW2BjMaj8q9MfSqjjSG0DfyaNYfftXWw6IWdviOUyqMiYJGyrhQ
dQUQmRHCOg8zvcWIEAlhrGR6D53OxK5yHx5Fh3ZGCKYxg+ffGsqTrfmVinFYVlnJ3oi8yf65k5Qh
W4R9lUJySJDtAminGmj74Wnu5ddjEskSejxhbAD7bKoQe+GoxfnzCR2ezlrWPij+fZupkotLTwqG
qdvj56kXh0htIR0kegZn3q+TwHBiqMt4AWe92REL0warsUGuRXQjG0HgA+DBImCHdjL6EpUmbChG
gREB6USkN0y8SyXJDenJT3gfKJj0Ug1V3U9MkQWOGBRjeFY58Q6XNKzV+LIrtKpb1WHbFu9FFhTo
F/k4BiFqXpp1q+HxV/Jd9oruBt6b3EiZcquLHvdTEQeBPgCTkiyInomPhfUoq5kJXUrGo141St3F
xMDj5AYlAuH7wapRrk7qDCemGIwLFutRhBKrMnYsR1sg1iPXFnIFntm1d4lV1Airo/lfoArj1bgc
m/rw5Lc2IgJ9j1RZlSdY9Fj56EM5dFPp1hNd95RrQXGDoIgGBWesfAUR5zaHaBNH7i62ShM1icpd
JaNiYDXdZANnYylE7a9PbH0v51UDnSoDbYI3AVpXaN6BDLr0RJ+x+sIBfLepjPeJFg9v1FmVFxsQ
7bNGFHkrVBuXmYJ7qhcZqvZXXurLr2Ul7PdocPOXTnXRxZLjssF6WxSoy8bNp3tmYkrXSKuhIITm
nfbmwWRV0U5CrCBtfOq+so/DnzOGYffg9lPcEWqFXr9bRdFvTfWNHI1YYbxYdQxi3DOk/8vemSVH
bjRrdit3A5ABgSnwmslMMjmCrIGseoGRNWAIzDOwo7uO3lgf8Je1qqBKpl32U5v1i2QqSZGYYnD3
z89X0FzQ61P2tcJgYILTbQeOnh96C2a/0Q0zI7qu9R3WZgjGxyEPv1NFgCFPZGEap/LM/gLOr4i2
VYcIapPZCbicedTLz6VuG9PWafkbOe+IxqUhLrPPKiywrBqMVKvOsNrEBSXKHdDoYTi3WApYATph
zSwDBKXY2+KRlAljKRCZxeXgcRTDK8eIP2p2PsuzwAJQBE+0t5+AzBn6xovcEMxFgGZ/01Se+9DG
ITzMSFY4LlWWlX1t+qTxdroy4gzsREHjjONGWruDHx7TfNfkWXEVJFOVIcmdgwxiYkS1rTbC6SZo
MpILunDDh0Z1agYT10QH6ZZldBdLB7BG1ngRhDb+P5JlscinyS/rro4PptGV9eWYddRbZmsE6W8V
GWTXRiCH3I/MtuCs6Es61WtNmPgbVWl8Y7YqCD56g6dB7dMtPC4xOzP7D1lswRHMKwflba1NKd8d
daPwzEqGGtBY5YzpLo5sq4W2rMmmxXPKikKEvH3ofQpLNwwBMUxqAC02e+m5iwCvAwGUIiAT5ZgC
n8N1vIbqIid83mJpAbOpqhLwhjkNla/KtrSuWHPdmIlYQKYRYedhLKW0pvxGKxWdE6xr2i7gPDjU
G0/TdRrkLHBCN9zXPD81naQVuA2DcGI7sey4fVBJ0Im73rXDZgcj0KjPOanU/av2DVYikqV0X2nE
V3DjBvr7Xpxc9AAOPWk15abpJns49ENvYqTVN7hgl7hTfyjw6jAvSpY+AvxefAq7uPkZlVH0ACUw
vmrdOl6sEjTte1N1zYUBerOHe4MPw3kyRhY4lMlZZp4V07nW16FLJzc26/ZeYVQELESG9VUhbTR/
hpEVGIrPyobgGwDzPIcQXGB2Glvut15WJcSb0GvOjbjVbAxk7PZLM6TW5xhaWwQbrpbfmgm8O2T2
pnoZIrbynfKaCse90Aizi1CXLZZXYx58dlIUTg1dO4Hs9kMSjE+mY47txnA0dWUmnVze9zCnOE9H
JS0PMzwZdn+o49gWBYDSnaTurj2AbfPNkOQ0oZhjJD83IaBoABeuBI4TuRJT4HlAxGKRAEaebMdD
8QEugSUPaP489ywEdIi5jDLcDGsjq6f1OTdo1+8qu80e4xqY7ROLNw5sCjIPpihlIGtaIj33e2hI
+6maW++ZxLJ2Gw5GzptsHYjYuZU+BbA5pwtbj0vUhDWwWGw+nMLct2ExtKgrcbPazCqDgZIHWrx4
eYHM2ZpYXWcbpRt2eWGxyqdwWhV+KHM6LY9VkyNVbQfU8DYs+vCrZbvTTUw0xovtOfzQCR9pX0Xp
iJsmNdBfV3ZkLQZbiuyuGTjzd2vOGnzuokzcVHkHRExhSqDtHbsdM0CFoawfSQG02r6JG9N5GeXk
5eeuBlH4Iqh4OedtN8/eRnOaqr1spBrV5ahJFk4OGFWwj9TUYPLdWhFuQQGkvquqbpziY2xHsruu
1dhHV3o8ssxsLCcosXHswpwjWcRRYhtaIROjLTAiglU4JIovr4qtJ4u1KthkY5vAD1ZWAzNZd/Nm
NzRpEHFQa0KgKp5rblsvKl8g5E8uwG4xcSD1ppt56mW9qwO2Ik46mfJwo5qw28xaxTKcjNg+1bik
mxNMfmikzvfBidHpb1Rh1WLrumYY/EzMoq/PhTMyJ/U4ihNcMcxywczw+OQ3+sySdJfyiX12bLd4
0Tyb9uNQLGx9obuFwq5F6M9FqE/zZd60bgwAJhI/+zHF+24wxi9NlWfAAG2cLB7iDGbWmdA8LO6b
PCZ+aocWi5g8ms7xhQTw5SZNdJvHIJ4dx8wfUZDWLrU3s3POurhn15Z9GH+d+pE2EKQjEfY3tPLc
jlJKulyL9J66SKmwGKrrL5WYEgt66ECzhIP7QYZMG3B4VPccAFl/Q2jCk4KaosqR6d5QX94Io4ec
F3eTajEQLOBJcDRG+JcWjXimvXZ+TB2J7YI2ufF3WSU9TlR5JXiHuj3cwI4GdlOoSj53EeaEnlXR
7sGr1y9a4KMFQMkAb1woDKR5m1q/mPWCZEDshQMFkcDQXqLBrg49tcERIykdio5GfB9uuc70uWs6
z7cGYWsYhmZTXwFaCWA9mY2SWCkB1sf3tK0Sc2PEdfZpzuMB42pOjDQpEFxkyEUqDL89C8vHQMdD
AzvrxnyC/zY8llOVP1ppoG45kRn5noNoeBPUSf2FFi0v2Zuxoa5ts00/Ol6FKMuwBrAZyVjj5Ud/
Mv6b8aCFX1muFrtEs4+ehsDI2o3wavcy1mJ4uI0InEcj6WhBGeb5YxsqNknX1dsYEubYY1wOKOkK
BJ2N6UttQIqOksj8WAYLc6y0CLeukmi0XLhqgZIATj2aeCshIfYFbOT3aRng92JZ7IyZsCy8c0zR
ejCl0pomEo5OH9uhIwzwOFDf6t6U5XsDbnq+zc20vYYrSPtrEyTj9J/k/v8oK3g05fdbmvCu/JFj
2vTjR3vzXP4/kByUJCqOJwfPn+EL/poZXP7zvzOD1l+28HTDoxOYZYZ0yj+ZQZesg+WRdPA4GZse
qfK/M4PiL9MgUUfPv06KwDTJC/ydGNTMvzwMc1gIpSvJVix4j/+bzKDlkPtAe+gK0meM9nvyw0ql
WzWZi29XldxbRdFwWHHK3dgI80T15Pf0FZkk0ySb6Rm27gnDFWu1Y1u6U5BNYKuMklaiCsHV2M9i
V0ZBvfvl0f8hB/l70vvvXyIrRxqJB0Vu7vd7knFUZSNNaiKqAlDOFv1L4zT+50v/Lf39a6LzD7fj
SF4nGV/hGJa3ylOFtqyrGtWHHbvVRegV4V0z1e2erGeRnEhx2q9CqH/SREsWDvsTQ0jbIqkq3bVm
h4gw6kJbQWIVcDu6oq0CEPBZjEXmmMoSLHTCeSmcG4f0S2/iVG5J6BZVPJsQZAMnQwjYj63Argby
LeY3LUQjk3ZCDsSqLeYP+AnhzxlMZtZvkyIX4jaMGnWnBphM561uht8qI/DCnW0vni0aZlSPCGum
jPPvmBu3WjXwLwUmDz/jfE6wy9aJ4fdst/bPeKaHessQVoIzJzDhrRFrxndLG+NwR8qc47A2DDac
tBIcOxauLm3OnTDr4VZXufOpa3vGxrqIWjDLGejFum7db66Xg9rsgWkmm1F5KWQ45U5fRrjsT1Fj
YbHgJQFG2jWqf6K3nITFpnVNzoeRXQ37wNWbH7kaMhJW+ji99EEwPo5Dlv3M0ti+qdhJkV2ZUfcw
jpLMlAoFnBCtsCJt6zWx/SQ5Y5fbOS+0F9pm3E+BlalPQWuTM4itALCk6Azgi5mXJd2TTJJU0Okd
Ze1TJofubpYFTzqXqvxquSJ/EPUCaxPtkFxn4APUdrBcSHVt47VPNdYHLzlmlS/Mmu45mjiWAOIr
FuxcAbtjAWc1z67RLNZyBm9GBxVHI2aYZQDsTWIrBq6GL5QhDPs8A5cB9sU1JV7buXkrTIxg6jrE
MKQXwLSJ9nr1OApJGspU491cEgAAekJXn3c18ppcZdZnox81OgSge7zEntc+jkE6fK6UhuNY7Ezx
N9tUzYcGQGS6F1M73NRqwP96HB1o52rGEFR6I8BQo08zEnDlqP/QhyH51odFmhDW6JyBdWKcexGK
V8hqjglfbUtsGII8MS4rKjsmjNlYg8uX4oSo4rw0wIoT6JwNmZ3ft7rXIRXlyA7Ss56EuzGKEDNv
Oc/ZfD/OQ+jnmdF/pW8uwvFsDN0HSQ3sqXNi1PhVG+UgTfBTWNgxHSf9qtMX7kgrqJ32xAThpm/r
gBNnYpTfmqoxKTvGbvdklFlB3d8dzG+qaPNhWyE4APaEoTWUfLcAhaknmrqlK7u3wNEie8A7d84e
cuwBQA5Ykdh64BYLWiQa9HmJVNPXPonxzkwrcrub0bQxUCuDlFmW8ovQ9oK6/I57AzhSrbZp1YUY
gBVr1HTFpzrp509wxqVH95YTfe+slG5uMgXul8ysnHtRmwbHxtSFz8jFkEbIa6++17vAFlcTtHmM
Y5QBUzQlHcaXVjoeLLDZHAk4LbItTQOXQDZO5k9lB0xkopRYwf4LNVRkie4S6nrYm2xBQpMonIux
f5qzoQBKyvz7huPG9GAm4qnwAt6WarvhtjHG6YfsY76kjrPPsA2ivEjPPBXIHdkaMPOy1MkhqSLp
tLMqGK3PNUvmV9IskmpzZyJYYMGpM3AvATzObOLo2zgmYYMe4h4F0rOBqWMGJuaYUVRyJA0ofxIv
p+Z0U2RVy21a2nDH/5d9MrWE/8DQkxEehR6NAFbDyPyJCXT4NHojLHyvIIaCCBpQQM9xjWl2JCjT
ezHbaUoGtxgeQm5A7XulzxRNnP7MqVOhMIsIK3ffOBal8VAWybg37ZiEWD5JJc8hxdK23ieCzLkT
986V6Ri4u4DeHbdGFnNNtkQ0sC3LVrCYpYXybY7U1oWg8rTz4lKnBTkld7/R7TqD3JICmIwLg8Zx
0rAddrmjavHyYH12yQP3ZnWYOlmbu95wc7zyhhG2Pplo26/xD8OCb67jbxZfK6dY0WGamUaSFFCi
OhNgPpURoDRYCX5JS6R4l2Nuhz+oINl0aZO+9skWgZaAq1GKrdTb8UPnWCm2Q9Ii/sgS6VgXKvc8
qItjAf4nNqc2okTRN9+CPugoI+r0YJyZacni22itceHl4espPIdeVbq19ZhbHH03jev2IFQ1/UcX
FBWkOUwesPR2nQtTYjRFck2QHrHmFqXpLKqDsnLpbYmHo+u+jkgXmIF1NXV2+lFXqfeiVXb91ZAj
im1La+g3H+o2vLEz2YAqx6PgHNRxgXmTjEFmkSKP47OsTuNPmlvqL0MRjw+WMWCNyu6uqfOiaWOg
fa/n9knU30o1GI9h1GOC3A5aAEu+r6BHEWZhLd85bvWis7bt0k6a0JREULzkQzrcF7UOyj2rDZ9t
wb1tylofttoo9kJz3W8D408bo4l6sR2cFuyekoO8mwZn+c7Dmk2mSmzwnAOR90dyiNGDl9njtK+F
6X5XFh4hW6NMHeOMDPvMtuuyfm0sg3yhRkqWgJw6LCHaa7hWixZYfGtE9aFd4rmKp9FugQMV5DFM
d8biefEZzMKaworX2HejkeNkS4VBv7BzgxnZL4Fj2Lvuc/waTWLCPdxQ6akDcq+UgXZmm2QH9l5c
TF5DUX2JSvk2DSDxS6iKLz0bSPIawpqv4ayeZ4S2VCfbL/NrwDtNMSsAZTAC4dyzxjv3NTwuJntm
T3kNm8vKq77YfHxq7y5x9bRE2NESa3dsFHxHzD5iySUaF+0yP5LXIN2gQuBuEQPkj6404q/OEs9r
c29rJH2wT4lhOIGrqc0BZTB9OHgkeD27wyA951M4NFa71XO3g2I6WahLMhwrS7DvS/SaJBP3NXCa
9DbtHNbXU232MCA1c6GyNVSJeaZty66869vZo1YQDnp/n6d2oe6Nykr7q4Y0qcIKMbSte+FiC0Cy
uOHdmaxRDQe5MMXFIgAY1uMymmozGkspa8xnxzntizOFzTwO1LqQ6irvTeocdcS6xYeDUeyuHeLe
xwdHFOdQNEztapyWyHUcXNSOsgrnYenWwvox5tyJCZZhAvEkV+u3Q5ZHO0nC7ALE1rj4VzsNCBg7
SfJN3Vm8ectQ40uuDRhNT1Lol4lWwbgZIpUR2qouMu/MhBnHRqKJe9EI0FZFn0xgCEY3EX4rHM5E
TTWxd+mzkNcYJrr9Pm4hhZwloe5Yt5ELZQPHLkxo991oOOltRp76uU6KSsB3q2j3U5rpYm+aYE1Q
C2vJ/0ftiGUqilqxiayMZhHhLtfcTaGs+LB6MHMUDfpLayya793cQ+UmU5hTQgphMW6N2mLDCZu6
Gba1p/cLyGLB5o4ta7BeTPoBDZhWn+GthCxRozZS3c/j2DQ3lLIg4nlNYHrkevX+Iu2zSEbgvMte
YS9I1ZmUr2O+uIPRuDsx48u1QyC7WJ3UdpOYd9jtCZwyNTEfSKUoJgb1UHys4za/NL1k1OoddS4q
r3EQxAZLjuiti8AJW6wQG2zZkLebNP5g2dd0zrMRcfxHuUcQwr6sh7nz0pSuiZcDmVq2A9D3nnVT
SUvjuoK0hImbhMZu0ptE/xwMxVg+x3Hikbu3msr1S8QZbFNlyB7Muc5RP16jwf+fkkA+RMLgeE6C
XPP/+u8f//W9+6/bov7+a3Li9X/8Ozth6n+hTXJJS+hIhLylpfg/uiVDWH8Rp0vpubpHELIgJ//O
TljolnQysdITAn2SsWj8/k5PmO5fRN2GJLHGiC5//Z9kJ36P5Gl+JXyXpr1mFg19HJdDOIYPnpsl
F1UYGtjCzPqJjMSx0RcJyq+SbyfQdRAM2n2e2F+yFpnDlM4nxDrHxuah/Tp2Y3RSF2YWPhCn3HkZ
9ajGdu13Dr7kJH65cLMt2yoTPbbZafKV6oA45MsB5JeP5GT25J9nvtzRr4P3TWrHUBMf8JURG3JP
V7g7nBKF/p41+WfwlZrIQ5FRtloaPlgawPoOd7PnFAoajhGZOLzv+lcynoFf0OaZnzCmbrwqBvby
VA9ONH0de60rUaukGEpDtQzu55SwNbCsz2OrP7994ceezSqT1AR9Mk9x7N27fUF0jJnR1jZQncDY
OPHd/K50+j9P/1+EmGIc5xxfqPsQycFNOpTlBRsD8TLFzrtRUY3Oje5FI1w7f/uWjjyuNSsmRfQ4
tmkm75Ouw+SJ+nMaILh43+Cr6UtACV/Udtx7PXS+ainNqEVtP7499usj+Sfj9s+jWs1fJeuyc5uu
v28qYyeqGOQgWijcoNrPcv5UALbGhzYhM1YlOw2XcjO8wCguwGen3fPXwvsW6KegYn8kpbEMrmWb
VWE0Fj5OUPqBgQ0lNfLwSsseBjpWqeTYJnU9zly4APXi0MsnF7/HnCmbVtVloF8jnzr7+29Vz1lb
YOeQ4EDg4tE07bTipxmcaqJ55eT86bGtFg9d1kE2Rn1/j2XcwTRfJlkhtsCsabyqKT1gBpiha9dq
eTbjOwljVpCVdVN85XLvUuGT+PbrY5f5t8p9eWKrdSYl26Zxps/u9QwUBKmOgScns5YCPk+Ihjxx
GORTUN4HIQWREW7sdTFtXQM/l7qmyEZSum0v+I+V2geCVOspWsIfya7Lla2Wp2xyVdxpZXwPjZEy
Uo1/6qg/STxy8ZWG15jq26EuOFuW5QdDg7KYNn1+T2L3M3XP60avfsald41mBYVX/CAm7YYw/AlR
zSetQTzdZWeTMV4OjdjW0XQlDe0GIg7aoKghODM/OUP9orC2HALOqbkxfq36bBfBg/YinF802IpB
cEHL5mU0z7cOITrngktdD867zr3SIuzbNf1yeWIxVvdTNN02PWw1y8B+rvka59UN+Td9Y4rqwqPE
Sv/Lfex4aIo0ubcxG57S9POgDfuUE/+So9riRb0X6Xhpx+WlSxTR9NWVTPtb08gfADHtw17l26kL
/Kly3rkKrtZwY4CVgydr5YueDQ6jc2B6Uxedd6nIbvQmt+6i2Ww2AW3Ob3+Nx1bB9cI+zmz9U8I9
1JDeY7h3mNe9a+g1QicZRGyhRSp9a+CDmOmNF2X55X1jr0tCRaakU5qVXyGIwv8uuMV/8eHtsY/s
dWtuDmDJLCldu/INXS5h32jDIE7r5C6pHJzy3v6RI899Tckhqz25Vjg1/jR492Q8LxNd+e8bermv
Xw5Jbt0YCGHcytcqDRBqWjx0CRnRtwc/9nBWi6hmj1JL0Pj5vSfJ6aCLJJOj9HPVYgT19k8cezSr
9XGk56CsHKP2W23yZ42WQeEQor5vcPH7w+k8Csx9ONf+4LLfeHYINrBW0fvOFPpq+o5yTBDMpo2f
jumXpTjiOOGP9134aqJmHhJgPepq3/AQS+Nv5Vskf07sSX9+5P+qRrq4erX9wLKDFtraelz5Ns/c
d81VGk1+f+S0DueF5bXE0qP3bU6BuxSxfuIsdOzCV+csDI+QlBQxTiONPM/rgVyAUWUnFuNjg6/O
WWY+NZWSDC68YF82Yt4OC6r4Pe+TAvvvTyWwx7pTpmSVqerooneg+FALTE+80KWM/O+zjrUm3WR9
hrAublrf66wOqn+x71P1Acn4lZHOPwcrvszbtPftJD/lI3HsYa1mLXmiadbBlfiiVD/5nraYeZ+y
8jg29mrSeoUbqsFqa19Ag95ECBU2hWVdvP0ijpzHrEXh8Ot62YoYZX+J2VJP3vQZfa72ZaatYoNB
GaZY1ajvwfVCBERWdEtrFdm/agqKrbKNB44M1V3e28F+Jif6aZwd8zbVJRirEp8CzTHI16eYSNZT
9105DQ7K/UkK1LGHsloQWgWgZ9T01i+l/BGOurHp+vbEx/nnYMxaU3SCLgtqr814ma7SLjK7Bhhh
ujhS9jtnSOvrLou6XVrqzbviYmvN05nJuHq4hbb+SO3VqHHrookketeSby2ql1/fr0tqNK87ja12
wvRVq130npK1+e3P588borVG5ximVs0ozVvflvSDhDg/X1lDm501nWG8a0NHbP77DXSJ3fC7qvaj
xXC9xUJ85+I0eGKpOPIdrRE6QWWWLTLJxnfbSWDq3Xx3pvBUsPPHzmFpkij7/drlqE1ZHNeV79FD
eNDbwgCBvVjoepzEq3Km46PXDtSw1c3UCFSIiVnt0sj13nl3q6WjcFNWWaeufcSoD0VZX3W59/Pt
N3/swa3WjYK+hrrO2tYvXOtbqVvf9ab//vbQznJ5f1i/5WpyD8FodoGMaz8pxg4x+eRsEjP3iFc1
QYYeKcRZmYwW+nb30Yki62yosHFTLFaXWovCn4I+/T1zoHbu4HUfoOhomNLLYD94WUF0M2lQ+nG5
LTMUeUWg6vNZOOkuL3XvPI3sj1Uf0Gw2U6fWMimArdPWQD5/MRMNQsz42uyiTfE58MaBVpUYObGl
V9W9nOzyEFFbRtrYxbeaZ6EFppfzLBOzfFKeVhD5IaRF8CE+FNPYPlE9ny6NCtvDIRsWi2T9Wzfh
vaUPbnI2KaTq8+LhLBGInQ+O9+T22bgbBJrtuYaqF4/9yxjjM4zQ6J27zb+QOYOWTljUV36bYU2P
0nPeaG12YqU7sjG7q/ngRKW0etWX/hjGGaQ+UDyxnv9wqaXuNRq7QpwAg2hjJEQecxGFJw6mR1ap
NRCKyjHSZd0pfZby6NAESCsR/VaHUfQnfuHIbFizoESXpsqReukHdXCtZYiLClEbJxbZ5cT1h+mw
1pYpMRRBr1ulTyq+29KwQ9OA52pkDjRaLSZNnXg7x25ideLD9T2jEGc0mNVXd10dfNXz4uPbU/rY
G1gt4mOMAH+q6AbBW8D8gowBOY0+44DqYLv59k8cu/rVWjfNlcrdeCp9PdKvh3L6nij5+PbQx65+
tdbV5SSSIeSMhHZAXLVdKVAHO/qNTXB84h0f+4nVkoc4WLn61Dq+iHUP222tvzDdutyWkxzflSG3
1oCkTuvcCZ2V4zul4WxG4OCJN5zgsB55+GtC0uw6VdyXjK3RggZtt74pm/dl9lHD/r6Jqmno0DQw
Nm5StX2OSuntt3rsmlefu6ukhv5FOX7atzRrDs+h6b3vzOKsPneBjI52DN3x3djTtm6A1TisvlON
9ccufPnzX1IcdMnPwSS9xfXN0M+8YrToc4xOMKOODb5aos1h7Cs7zRyfXr/krE7b22DSihOPfHll
f1jJXjf8X698RJ7XNaXjV5TXb4eAQkro1fFF54HXgFg6bCr8os/efr9HptQajQSAtnab3rR9iZYK
rSkiKeQTeCH2Y75/+yeOPazVrNU8TwkbmIM/oJgenOqzJrwf7xp67bAYxsMkynriJVeYdIV6Y+xH
G6Ps942+ykpIp43wje24cLrDNuAKPvQYUb5v7PV8jTy9MmOn9nP4oIaBWDMqrae3x371ZPjDF2Sv
Ji1dPzJKbOn4Y3Kdt+65jhI3Hfci/xjg9tyUNyMtzrpxjhO9MF9S81G3ZqR5BxeDtuWfqst4Vvs5
OLHuvdbL/nQ9q5luRfg5qyRzfUnzmDOOW8RoNFMpkGjioAfXFCqs7g6K/kH1uO7V2yJgfays87Ei
2bwUMSrnFGDpyNe4NhsbkqSYHSctfA4H+yJFX4+asjsxdY8NvloXcquNS0LJwg+kfeMW1eUgtFMr
8ZEymrUGPESBcgb8izJfdu3wzY6S7pCV4TPJ+Xi/aFmRPNsTbtXlSxT0HxG7fS5zXT6M04wTpt1F
KNicZqNUGO8Q27SbAsPsM7MUwx023+E9vYvmtmmle1EU5ZcYATpNbuIrxYYbE7n7O5/Q6pQwUvy3
O5gfvqZHPwWtDXR89qdQlsv3/afvbLXSzFnhVJBoMp92gpsC9eUieaM3YMqewV68b+auyWgDFaS4
H4bUd8Pxuevomh0+vz1vj3w91mq9md2mMCutp9Nr9HaZl/hJgNju7bFfURx/eDZrok3cRnMVzWPq
d9QsD9E4Gx9KE6C20OZ2U6YxvpJZg5GaJ6v6rEX4fJvTOvYwd2a9bYYy3Q8KsIQcEucliov+Gjmn
vg9jUoctkSBaCOOjLdBvBu3wY6xNDM0HLOXPMpuohQ6P87dv49gjWq1sYToHbZf3PPyWBlQRnRNR
nL1v6NUiFc+QWzEtVT6z6Nxx8892m55YkI9d9fLnv+zorrSJXNNW+UrmtIxjr+6cWFqPjbxacPRh
NFwYCokf1jZtKI1T7yKteefDFr9ftu3WkvaNAblvN2Q7I6wMsCnVqcm6qKz+NFtf//yXp2Lmmg0Q
dmR4d99P/ZZTDcmx+7w7UHLPbDQkSb/Ti2dz2drjH55rnGeWR2R/WMomysDXPLWxnR3IH3yWVrS3
s3ET0kAESmkLJIN5up2jjwrggCwfETZwRt4oU3xAoUw7drfjl1r5NPCndrv/z88a4SlnvmNvZrUW
0cAqEgMzHn+c9RdVsLTq2qnJfGTsf9HcNGkkpkIsX/cAHJoRhzbxvne+bqSLPRWi8s6VH1ThdSGa
u7J737pprk48ZjgkkZqzZd0k5SM1ZxeO6ad3zV1ztSykLDDRZNO+YTuHwPIBWL9v3NWaUGRpbgzO
qHyzT+HiICs7lF3t7t83+mpZUAGkDwJORi+qmzDonsjLPb5v6NW6kMOQVFltZT79ZvY27FR5rqXq
PTRBMrZr38/ILqQz9kL5s0dveFNgGB0I7+x9l746IZSFcDSn6hJ/SsNHehqabYPb0ztf6GpWBvMg
zWEec/p8crUPa7wA3eJ9r3PtjaksHf0bp1rfSLxm1w9omzMvEBfveixrLelM1il0AKz4VmU9Zkn+
kpeE+m+PbbymIP5wOhCryRmEpVKdk8e+LrRzFuJrpr3tfGattSt5AJmzibNDMx6WNXqcW8gSj5CR
dmIS2ymczyaLEDvT7sN+3pmdeV5nQF6a76b6yAgpiWEzta8FowA0YrXG59vpNlY2HUzjOg5hsJh8
pMXjwoh3WNtNBckEcE09+yzgGH9cFN2h1/fLUt24w6bUk3P+BIc9ei71A/tHZUaH3Pk6Ftju1u0N
/1IoiwOCuWnl9CKD77r8ZADxsqw7gt1rNgNzlt/r8eA60Rmrv8bLwoFsWyXRsi0UOEAakYXr4sfK
bT/YIW6B3EhcPix9HNyPFv0IABdl3remwxyS32FIg1ywtrSDYPqQHaRu7bgO2xhRbpHCzf7zGKGe
6LV53lqcX8ZD2eBR3t9yb0nwo+vLPQ+E3azXy8sgteAn6GeZi1lPXV22+t4LQv5xv+xxE9zcrE/v
CqO7qsfqkY572rIehX1QQ3jdEdbQX7ULhfPINYTkV8I0uxDGU90IMPb2l9jKroK83WUVRDQ9wk0c
P7f2RjhYx02bKATdSga1a9JtqBu7cRao3rqL5REao74lKMNju6sdUIz7tv2S5LSlDdNVroOai5AP
lgAaDss9CrpGlXNDEoAuBv2semdSYW1UGg2Uez3XTvwmCQGhBPbXsDnFPl4++j9NhtWqT8twj0Mf
YYTbDh9dOtOoQHXtDqYZurE6arcxiLITU+/IVg4f87ejoSxqp+7RhPgKg8/eLvDtdd7hGMAqLVZ7
QKWqUuVdo3yni6wDNCQXA3R3eOeFrw6HZTd6mMEQ6lKxecqG8Ua12Ykc7KvM8U8vYLUFVBStbXsw
Yz/n24/GiK6T4ZIJFnX2ju9/OfE06n7g0+uji2g2bo3289sr4bFXv9of0rHN0zEJEl+a6U9qXpof
AKj7SNcWpK/Y9m5lB7/p7d86dptrPXM9BVgqzk7sS8urrgbPtu9z2mM2NL+R/ui08SbHfGIbJlW3
tYLOo/+2NrxDaTYYvTDxD7EbGie2lyM3vpY60/2VpnWa5b6eFOUN/RAptuQyfYp1y2PVnEJsU+BW
vn3nRz76tSemVJrlzFOS+/Y4PFepfKK79fntoZdY+Q+fzquy95egIm3NOasRsfhGqIC9e24IGqD3
gKma8UFXtXeheTRNCUMU7wvB1upmdzQmCFAq9UWOyQ8CF6qNtFq+fTvHntR6eQBEl9kUS301FF/y
vHzOdHHCB/LY0KvlwYzqRpNWl/qVmj4bTv+VfOeJj+nY0Ku1Yeo01SaWSPzWpVWqSR6rGgj++57I
am3434SdyW6kQNponwgJgnmbQM6ep7I3yFXlIpgCCGae/p7sZeu/6lW3WtWWMw0R33hOU/R6MBur
egwn8yOFn1R1w/8I4P5zMv5fD89/vf1WGjRjFTr5o2bD9rysJtBpt3Ze+3X1E1mIHAOyAmiWNEYn
kmpen3wIJyxPuzXk3jG3Dk0jAZQWRh0bazch0mzyJM8gdVJUsI66ZgvTmTJvX/Ih4llYqoxlCqnq
f3w3ty/h//gA/z1Pq/t1mq02lI/jgj/VLfeKk6SgV67KYLeoJ+KZlYEK/gO9KHBM+gmEWrP34fp2
UriPt4gKZOOOW73fHkX52tZn9ur4ROWB/42kevDqpPTrhGhNaie5hQ5TkEa3aCu3v+ryeeyn2Hbo
yffOcZj+muOv6X/xZv8/j9V/M5I92MvtjRBy63Hl68H6Xy+Z8P8ztfR/fXH/Ff9q4FMz1dHisbJa
+bLm7bineLq9Od4cHKe88pIgDFkvtGozseYqOyhDGEyTh4F9sAJWlxm3TolwtIpCd0hFxJgFWEb2
XpPZ6IFbqt6q47yf9f2sc4rejeex0V1MB3uUQA/DebpfGre82hajYV3rDkc1CXZkW2+w9kM7l5d5
UH2ks1qcTd0SifSFmvaSmUP+Qo7xFjThswk5112sBzkA4bcXW+4qxK5s3q5VhGRe73zZbmxoKxYf
lZqwr+e5fTVkaBPJr83eHGv7zZmdbb8KBaalMvJ/YCOKb0zq3s8ETPEH0kCPExTaSV6GrOhv/BKM
cLuQJazxI4U9kfCG+Ltu8RXF5UDAT1jMa8oQ/94DhHiyCyOIG9t+Ciz3N7CoNWHn2ohcr9LHYpDL
mTk7HzyHKK4sE2WHsuu+80BPu3aenLvAqX/IR7N3uclPOInVR1c77sUREEVnx+n3rtnWkcmefrtT
9jw9KLMaDvOwjMcVpX2M8deFLpL7Z6fv7ZjZCiLVeTMi6ADvVa7b+8Joi9io0u6dnAjJUwjs4Nvp
LOehGPQT13U0GNI5rp2TJfxsLFDmsO7LdbT4B3Sl54bN2KIFX1D5fvaQln3+kLcTphE4drsxL77m
pa2TteQYWetwO071KmKN9y4qzb5/MQqf97R1/jE45BwCkakHfiyTHtp4GysGqstsYUpwyka+qilf
T+uWp0CLC8/4XQyhiG01tnHW58PRtjoDmo494qnwBSuwcjrC3LVOhQMeAZI4glQxrNkJEIV/8Ox6
+TRn14b/64SnQi3mYQiZwarA6eymJofwqT330QhgLkuV2VbUMxC0b8a2OKdeke2Y7yYq89f1tVLV
JnemIanv2+HqgHHxgn6nOVsZH2u9aBxCJpB6EHnRaPmjt4NMDgfCrYrtGnKHPunByX4GL22SKa3s
306GLZG8EHxAOY3FPjRcnVijaR4aWEIxap3uvgkWOyLJsD9qt7fLqDfS4buobP+k5jZL+pVN8UIC
8CUpmfp/puPyhDZmeQamUn3nOpgiZyW7HKeSlXIL1sHYrTCtvayA5WDAMBhKbxe4bQgXYFyG41b1
7UmrZvxOXe2eW2AE2a5BC80bMThnVsxPkwb0YwO5ZZINmrH45cJYCIU8aT0D/Vu8+djl/saqTBg+
rZVUZxVu9mdv5vadtY0B0I41zM8jLyahZ5WdVmMdnmTfhknGbXIw56DvUNv7NSwbZV/hzOlDk08O
HbNq9dF4VfaPWwY17HHbHPcMmPQXDZxXUDjNrXspIZIcJ0sBYW3Npbxs9o0nwC6PdQpGoR6CzizD
5Mbc2Y2uW7/Pyi0ONRs1b0M/OT3bW10DfFsGSwLVCAZh0+Vs0GxgE0+bBHO863S9vawhL87Szdvf
HpcdGTFeOC8e3MVc90D2WEIIgtpi+DUwuH7gjfRPttdmI3Pgy/CnMPz09oPc8X0MS4papZ7/tdrg
8ChGa2HaTNjjU3DjRk1C1FtShVUfj043G3QnQOwsaV1Es9xYHUzH9r4T9XTYhsZO3HZku8rx+xqR
m1DnIhcbPQs+jZJWtdO93e6sOWDbZ5X2td764dL1lpHUDXvwO1ioQ7I5jRF7/pIloZrHJ5MCYbwU
npn0A1Nt5TSHUa7slBq2Ziqj9JufYhi2757ZOPyW+GBrgM8jhPi0sfPdpq7tLBow2NuNYsMDv+xm
yNLHoh9F7BvZHK9e2ERp7s7OLp08oYAzmvJ3MHVsMs2m+2hnlrchBQKew24Bu3TtIPa225eRn01V
ssCkSkZ3dBLDE25SWXKLrCkjfu1nEbVyqHZBHkoN+rYfwE73jYhc/usX3MfxYwYlcc0YxT12Pgyt
ZEiD8mXqwvQJY+NE1USb5s5tqwDWRyiNXZ2ylbVzlLns6oKeTQuNhLky+LpW7lnf9uoOv9fap3ih
rO5+gClMqJ7V4AcWdbLlQgXBUn7UNbxHvdvBzupt7wE2U7+Ao24Ib1b68ioV2RlIpDqA8nYSM6zV
m9FpdZSAcO/b1ar/FdJjTW9ZHoI+JW6BJ/rAp7IjWS/zT5oCI5wYco6GNpx+14UT7CF1Gh/OYBmn
eWztz7G2Kp6uMYPYm3O2wW3bZYX5ZeXFH7P2HyTS7KjoLfupapxt58B6jFxrnPd5lb7MggugBmeB
l1Nt8QT6KvaCoOXJW8YYGcv3hp9+J2p+oUBgnKkUPYxAGlvMAmd9x5jc8NBDJAaHS1g5TbbPO7oR
c1lIwStbGDfIVbgDw+sm2ia2A2IldnXFiKYcUjcafT8yiFp3K7SJXWZ/t6qIjBGeA6vp0cyV8UQ8
88dUnrkrXBDiXE3GHZvz+lQzHRtXrRsQtC7Muoh92FWnVSJ5BhPDJ8ogV2hpWYcgm9pP0wzUIQAE
cq+NdNqHZWs+z15lJTTuygQ0i81Ur1nah3we1Y0nUfKEKrN9VS1yin3TW9UN42DkR9/2hYy7cTJP
8KsVg5yr3o+jN0eiAPC8gv7S0/inGY3ssK4CAlpTco0Ruyd2Dai0soORh3+pz6UZ8kbwjqaJEMuw
98FvsCHXQHNuhBvuJ5X9gNlf4bTmlbMLtZrA9+DordmczPWrtwKnG8gEYmmFaQQ+qjygfFwPHEbU
8JzePGjV8+e/7WbmlrGdgbj4QdTObI22OgtPE+j8K7Nrz04OFsPJXXC7jpHubBaYmXTofm6R7T2L
uqg3U4HcWvoDtlLgE+AqRDbEvdSo0UzUzdCV3IMB4ufUKgl9veGdrkcQHjU3ybluBFAL5RmXygh/
SUDDJ5U7xrVu57fMBKdjMu17wlZgf3phkcWFU/7T6+Qf4ee9+62NMp1AjtIp1N+D3lzjzTEK45sK
qBnp1lV7RTj3Ua95sXd1CDh23Us3GCFoSfrEjqXuc8O1jkHTpW/eOOvrxvUZ3/Y7Q7W+cJjM8WAs
01u3mfJPkJflaXWX7SS6rNvbAac2byzOST+Az+f0YX6wqz48qLyH0TfVxk2PZIurmqdm3yk/SxZ7
YlM41AB7bOtl20YCxZDd2Lb3vWtT+9mlLbyS+qOyzwWxidoNGjA64cPyE9aV8CPMA4A7UgU0AFrP
gp+bAwJ4aTX7RDQhOZSB2Hqc3eq+60WPnR3Azi6zpvFxC5bgFWztOO4ykdt/pDCtvQfw7TJt7QMx
o8C9PL3jWkijmbH/eN0yM8ZwUT8XZUOkwbxIUsx2+ACDbfwxnXI+Z2H+zwtbM7HbXLxtXmNMO1bb
m+OcCesova1lsr/w76rGYqQ5Nam8N6Ncr2lHShGpSna3O7vbNeO04iZgnSFkuyo258404N766rNU
eDUiryzL2HRgL3qge+G2hsEelPf92mX+ZVub/MvxmuLAkrO32xCSxX4u1+MS1P+o4ZPfjL28lJy7
l5ENk/0yeGaMBe2ncv0hYgxjAW9dyfvVFrz5FhFfKybN1KkFo6lwt6jz7JAFiFLDyfGqI7YYjkVH
OnRt5xFtyLj9kem2rlETQBBbjTzMk9KFIUPOJfQ+1CbYIWjS+UbDGz6hbH/VZhpcodkSHRLEsJpb
/mm6adu3GNUSAXSNJwr/+rSbnI3NcmUSXehQXGaZQSoK6jbJbru9jb8uiZGXPw6ivSfb1msCWh2p
h8KHsBt7o34NW6dmBaKmss7v/Xds6+mUp+CZClH42D9a7wApoj51FWTNzB3VHp8RY+7D3H52YLe/
2twNItBSZsT16e10mi9HduugLE3zeKjbtL/OuZUdwd6pO9A+zVEPUxlZ6c13xkw8IpkxvB8n23nT
zdBe3UFD4mYUAJggj1TGQgWkH4432MIVyYCUSdNw3RTGqjmlmuwe4tntnk+DiK6Df/LsVr0Hc3uL
GzzzavIrJFiHPMbPiYi9VctoUZW+tyTeD041JrIc7KFAgmSstANqECr5S7HyG1A590+s0Ego4oER
fvSDQR67TOqz7gfHToImC97RkA0AL1eLHW/XHO50Om8PgNGAubW+82+jrrABPtXqBlNL+9dpNW/M
tcX7i4XaOjbCxzTmmQ6TZL5kNEEu+9z1fjXjHESTCX/CCY1/DiTXPUAYey+WFLoQW2Fj3LE1/Rpm
3HoStOQlc0bvsjamFbdNWFzmylZHPt62n7P61iQavLOpLMZawDz9bpbiQytWvjQZA+lNYT3MWx8a
O9dRw9EFhM+IwbdbujCu1rmSSbeFf+dU5kltyXZXCWs89j03NjozvigAYvdkwhtj8KxUlrpz92vJ
CRWM/fowjZxua7s00Vxk6zOpVPi8CgM3CETlBDTif3xNaNE904tVhakD0pnY69RnA8MJmjt1y0lc
KHeJXpR5MszAS2wj1+cGHzMI0tV9qQJSek4hkrzVmFQU8PQ9t30jE8QwKxM/k8+b4Nkvyu4mEyg2
rR9bN2ysidqAj+Wp/WBZzn5KeaxEaHfvxYKEgJ1FMiSZ/8uydYimoQULPQdWzJZStUcIpQ6FGqdD
gxspgatuHiBoFbtsWtr7Sei850hu/0mEGL+qMs8uXJT+W9MN5clwxS1dB4lngRU4bFmaRo6hyR63
sTlJYJ/3TVilkV1tzsEO3fU+5aceFnPajsQGXWwFjEGm27BG7YhqhlWj+YkeLV9+I41jP4nt79rZ
XmyYtNjqNgT8vdL+mVT9B54qkpBqMpJWN95bsNXpsSX8vnRUf+FxkkwsdbrugmUj6rCDHBMGO1Is
y7qvdVtld1vlpE+TVjqeXPYfasITovxK5ncjXLFnSwzp3mG+6ZR1G6KI1Z3e2GkmqyDTQB0y6cTr
5l+z47FW14MdNrUf0Kj0++PABbUz4DJcUloKu3z1/XtvpsM6diq465GlXYfFnVm4CVegnnU2HREy
wDqonZ7nQqmDBZA+8rIp/yWwvsTKdwFalb4D22D8SvEt7LgG6s/Wc/u90vWznpwHMa3hYVllFQdD
XgC8ZNzOb2bx6MnusQlqeOmusThns4GUF3eZ6dNE9Q25H7rg3Wt8C3pr/isYm0iYxRCbw/ZDBvar
kuln2Vf1v6DO8kiPfpz7ixmPyyjWnXeTolTe8mWmjXsKWANPym7NI1vUQTRwz73Sjc7igUIOyoC2
TBq5TCwFTfl1dQ3WkAxe5cwbuoSX/XsVsN6oWbi8U+FP6vuCUlk1J3DMJcuMfX6m0PWERaOlVrKp
JC99xLRi8Bb0FQbCbwnKohor91ULLc4NcF4ynfm4Lt34bG2Lsa/y361JPhowUnkonfWR9Mg/knhP
kX/DE41V81HI7MGpJ55k3c9kZ97yMfQmFMOeGhjvXBs8Q11vL6IwxLN0cvYr7bF+h3XrPKaDNne+
3S27qdVFIoGPRWt50y2ljXWfuyTIjemnzB6FCEK2e1s6l9Shjx/A2oxLiPz7svHWS4p1Lp7BtLzV
lBvuAIemf4uxoI5kAK6ahhV8n+zvgJW+8Z2BzXTav9VgQYwuwzGZa+CKazO8r0PwQkD2CEuAtNkS
33lYvQ61Kk4M8/oRHmHQtakbkOamXDXLTBVite/JVYYdL8tdzfmS4s9ItptrQ/e8nzt8ecXdmBv9
Fb30TL1BLY9DFaxf/oKqfna1FQ1FvkbpouOugVbYh4g4CmdXKsM/I50a+f+4624bV8TO3mYmmUQE
UoSjfLdCGZtFcIUrBwtw8H55rvvmOO7ybvO4HnOr0Vevlt4rpf58byg5HLwhFztdpwF/TjcG9woQ
M6j/jtlooc/y54bH0GzO0qu8/awG8+g0theRDHS7bPWWbDcrxk920DeBI7f2k2EbO1MFQQLHVR8M
AClnw+4hDpDPx02dZ3sKWG2Mgcg51rqFS6Jrd+8Eqo38rpZQn50h9gzDj9XgrJHVLfVHJ0PvDGqT
t1a6MXXi4n4TYCN9vyBpMLOz2fZxo3vJPWrNe8U23nUsSuMJmGjxZoM5vGFpwwvShC4ZQ7x1hKwP
fgD+D8A1rxfcw7hXZJBEA3/coaGy3Th9RIT/wLnlxR2X5123ORf4pVffyq1rm3UMV6hJAzOtjYfU
Xr+ntZRR3RKkuD42tGapq4PhIJ+q2u2Pd6tCMe334usxjNqh8Hd+oFGx8be++eX+WLr7ZcjbWKKZ
308Lo360O/AAaesJz+lF2Cl8gsx+32r0Fmt7sw74125mWUj0qD+0LsAXgkjpe3Ht8X7tynDqk3Ky
/thcbd3SRuR7KKjMySA3GL8mqik2Mai1pE+OG5K0b/V6NGudf3g+9euiU/KhJaE4zWsjLjf2czSg
x4i8MGQTrZVnfxNnr6enK6xDZ7sHi6qnb3VvEh/CY6AAKDfCDM5dOGSRIcjzFoOMTxgT13JgxqXn
jXvTC0+5bJYEXwenbcnTjMOif2LAtPhjjcPOac03ngiuQAOLS+rC47SEeZwHKFkwa4j1jt5UXdG3
fcN6PndVc9/VXgGRc7nk21O/ebFvLgekIh3tiZlpD9eAvu16eo+e4diJDQ6sEe42bHTEfb8YD36x
cxXG08pJv9bP05aeg8Aoj74McVsRZj5V5ZZ0dngZuOCGIdivzAZnapuS7T/s4lo/FK191YYSZ78e
32iePsLWuVjp8tSjz4iUA6DRKl0nqqttPk7T/JgxCrVrinyMVzdXj0jMGkQ+2/QSZB4V8Xz7lSnR
7nPjW7fF92ZT13duGiHPpTGC9429UWQge/xr3m+33s7NOk1HKaFHQ3TcdZIwDedKWLXv41i8VvS8
YLW/VY6KsXEQtxrq0y+7n6yvmKTmskAVat22Mq85F73h59adobJnWizRDdMttFmfhMDNOAiaaVu3
ZowEyffFGP8Vk320PaZf23AhAdLPlAvKQ+HNQRxsChj+Ml3J6a7VbA6x2qzjwhwsjHgMR34flndy
MY17X/LrW/OWOIV5gZZP9Kow2LhKhi/bYErmiPjOLPoPSwq3YxucKuo6NwFt9OKOq4rGPAUbFdZx
qKkkzbI95mXGdKyoPWqQYKpVNQ4fXdCviSNT6Aa9vJadefTN7RdbVWYyW4RJxHjjccn6MJqqlOrT
uty1LcO71vJbO8ORQNLYCRL5rSr+eEjhztsgR+pg+hgs6qDa/LPo8iv5+cVdufvTQbavqWVfOv+v
64qPxtRnPG+xXh4IDeIypxjihWV+KQqsXILSPHnNjKYp8sDMfyBA+9PPHBehVe61nWM3GfyLswTT
ORio+YH5t+9q0TxTy3V3jKy/llTYd3rezv2gIaUarEEb1mxEwp8/c8Hp0tnDXdnSDnWHR2dtzn2T
fVL7BEkdfoeqoQDWRpKx+W6nrfpqdqTUOreskwQxHM32XZnqLIYJPtI/EA/CYNw+0/h+OJuKUzey
qxFuH3VoAmqe28PKYIuCaxWN9NKgL7cdz5lwztuW7bPsBajJxTIerZm8dgm+OO7vUvtn7sEGM1ZN
tDduw93iV1Rfq+Unc8LxIBuOiNUx/pW2cbSE153YUTmR8qgTk14FrZax+j2nTWWcJ2sN3APrMQWF
7C3zdcxcWEVHG5MogbwN/nes3lojXLlXAjvjyPSXkFk2X3/1Yv7bG7Sm6HLaT1JMb+ntVfVCYNmj
65O+Wa1DsGJMTPa0IQXaKc1/ShbYjW68XzUpet0RQZDul6/U93+MymiPCGkuUJxFXJXtEyqc+1G4
8NNz1jSlacJYnrxPSuNeLFrrX1+Fzx7jg5YCDpfJaogoanaIJ5r60KW/c2i+APGb2Fg0uiBVfqxW
HkQAvu9UeGV+3IzMaUrKnnfWmNBZ+6v7bNDimqr2ZyT+Q7MIXDK1OiJZxYzciouyMZ29wci6Mfjt
bnK9SzWaQMVJrrZZVqzo1JeJr2ha4dCa+QVU7cWf+ads907HojJfbteZ6JbLaGr1sHjLM6syibSH
g++MH36Y+zvlD+FfSJ8H0+PCS0mE6In/yWrLj+d5/SlKWMHYAv+YAZYn3bOwtoJCM6rHQGfPZkfK
3drKpym5XAov3U8A27EAFse6NVJwPkreubkoDqEY3uceKPTqqTt6nHi/Ftok9gTYJCWgpjrzu6kY
hhu5Wze6FmOmMSZYxSelLmpjniwh49FoG8cu7iHKe82kEs+TK2dP/WIs5avp2nw//T20+CRP26+B
5zPC4vUa9IWbSDXC+A23r84Kf1d5+SXC/jc9xi0xAoFWUi0q5oLxIqNoXsZNXAvzr+VonzKpWxwd
pqqv44xfYMsGNzLAZb8tBOuJ3cuzBR0PPypNjcKwu2fY8C6mreZY5wOpk8zRWQjq4ilWwJ1hddXf
fNFu1FbmRzsZQ2wUFB26ta4jd2M4rbO5oDBftM+jJHECNeyTS676gyzwOYUidShbmxFPfyk5lVbn
GKSGjnIfbjJ+6/LojdO72xj9vYlsPtkCi1FUVw17RHDLS+V05bucCgrDjuxfAp9SnJQZGgo2uRID
b9mLP07+U9uMn510VuIPrDR8iGZ7XJohvSO1cV5qIzdfuQnsZz9DTBn6y1NKswDijw72QoyEKJ70
f5nb1B18XI1815zlqTnbz12r5uQ/oWrYlZkds+kzXluuwKuVK6YJ+7V5tdfGSVy3eG6CEXQKQNod
WYmKN2sMn2ZvCy6iU5wkkKgwiuTfrLKqQ02QHHlAyXeFRRuLCQRxoLOw0np2s+PW1a9rlw+c3Pb0
VGm3IzrEyxaO8PpkQ/EbSL6BavhuIjS4eK2fRyhevSOGYcxg1piyhdQux21u9pvF07vKwkg8bWe/
OLEz+rH917zB3tw1Ay2VkNXd2HUbkZhe1l3QRDgnSPQCpVi9RoAYLlUtUPcVIryvslBQCUxHlk5Y
nXuVSHKvQmw5fBKolH65PonRZwqgNFm4s60CSqNbcFGmMPMqGNYMJixPsjNu0zfmP3vg71Uq1351
bGzjrjHQeNTjFi+18dEt9AZmpMBkEzTp5zB98VGIU1rh4GwjXg+74xUs1pj6gvEGNYPC0sKOMw8Q
+gy/d6vjKMbuaE3UDKguem6cB8F2WSRf4rS6+pSlqGIixmQygWdhpM3QO/mrKvv13LhGG1ezOz/O
/q3k4Mw+urNKEUgZ+fs8Qsbc1j58EvP8SnUBayZtdIfzPB2P25SH98sWZFcxgONOl4p5gnnWhynv
tqdAzKIjcIOThSo2vVuGpTh5S25/o9fbEH2G4poXguH8waGT1Tq3SwEvwWEAfh6V9NgOdH2xUrrY
Ly9YanLKsHg2utmr/6a9AxpowgNq7ZgjgfSOoiT9PePgOCHOFqeh67fTLEbnCk56cwEDFvWfmdfq
gX/cOrjeze3dmwboTdXQ3K1ebz77zVB9OaWwz8usyE5l2n44wWz/pknmMQOT1vuCTl7EeBd3BRVT
J86Bk99R+cxwVGbiXgUax5Jt1lSQPYqpORuwV6GW5UAXTCZt7rM+V/b9SY8V5bx1Cg50oe0PXZvW
48Qf5SQGNVw00c1rSST/HHaF/ptNArkgvXE7NmtzuDXbmMe3GHHJB0ZnrLkz4s0Y5eNC0eyfY8j6
YG2UW6MlbWYI52lJ4btKQxU3RVmBi+kMKvnDmJLPccwwXl3si5GxBBQ5jX/eprK4X1p/+2tvauAd
0dA8p3b81mZHftEojOOryclY5s0hy1Lnh6d+vE6ZU++ZXwyet2noo8DmgafLVMuVerTrfmZCyjut
A7Uvp40UH+seDRU6tA5rWs2wyMPqS36HWXp9vPa5vs7YNR8HlVlXH0VLXOc+Wmhn2BdmQcuOYmhw
6PiczObYPvNv3YLbz/Hqo9VTuM5HEPKRj3/YoEAtxJfnLe1NrdSsP2nFbCjdQpqlmcq+J8OfT6Zp
+69+VxVYcn1njoXoF/o1HLw0pKnxUQ3wzIkHAPFH0ATdv4In1ypUf1/4/DEZi3OCb5de6xNNUfWN
S2L+14RTgBwhpcCGLetx0D4Hfbdk/xbPKZ/zofZjf7Rp+6XpfA4lr16lGzo5ll3s0VRn+D3n9Vo5
PRs463ypPFufKs9hdGIpve5ja7h8wuq3zPwM843sq6MhOjTrnQbPGjrpsfTLZGbKPUmXtaGqZLA3
0MwBm+6BvKcv9o7kwI3wSfKUmOlLFRbt26bXjDUNqhoNUt7a++NkM6Ulg5+ezUt1DgXncFEOeo/X
0LoqF2+7mGkH+RVjPCnV7m/TCLP71p9oM5W5jmj7+g+j7YA46fSnMehO4zfccs5Eubk/Tl1NrLdR
ZymKCbtlkPtPOI7ru2zGQ4o8KF8eG8by9mMv5Evft4wI5Ei6upB/TbLGUX8b3N73S73t7Ylfxxiz
5tSyrxrLwBWJUXak6n5jX1SQyu+ipAlpyuoDP4+xU5wERgQUzM3jDmHkl595zcfMd5L47sLtwH4x
YDVGgNaJsZpdbqjy0Mn+ey51RitUf+WBvxzYne4fy27GseuE4iggV95Xjme/++XQH518renC2ZSm
lpZIv3dX8htt7c0mHRJ/qpj0cKs5qreWabVM0g+3CGa7Zv0S7uodVnNO0R0EAalz4Cd+sdoxZqmS
aXz6xVs4L/swMOgXz+Fwh0rXo2FCbyhLQTBbs40QisbN3zZlvm6uuhD/YmHt8oqdli0M5MFOFwpd
ZlbeZb47YaO07ewgbIeHMldu7PXhu5sHvAncz9WntLV+aJbgD35qfRVzxqHQK5ObRVRvnPlTIj1q
nsOrCQTqxVlbSgW6sU/p6Fc7xK/lZaVGdlWCrvmgJiOi0POvrj1UsOlQXzFrdYS3CKPCeR5eZuYz
6au787u7pAUNTpP+BohwFpJLCjW2avq7TZRrbKWCTDDl1fcqMHwCMtWD6+hPHn//tLUo9cjY6uNS
9+ZnGaTTeZWoPZkcRxo7ZOZboQ0mOcv2mXCsxRmD1yRLpfEwu/0SCz/wYybULBK/qqTNyDBsng6o
pBuHvDrr+fgFI53a2b7GbN4YCPJsXgutEl822EUDTb7WtuE9Q//FHrUbvja621HqVX9l0OJQCila
SWnWR9ucmIrwxv9H3pn0Ro6sV/SvGN6zwSnI4MJe5DwpJWVq3hCqksR5JoNk/Hqf7Gc/+z3DsA0v
DfSiu0ulkkpkxDece2939LiGbmETo30kYDU91ZNrXxJ7dvdTNYVbxwjfCLawt1OcGacpHuzPsGn5
z6afT5mvxD5Gpr11CY/dZ23Vbmviey/ZxFxgoUZhnJNGjUtXOep3X6RzxffmXoPJJlYkVhq+Jk7q
rU/KzXPTqt/SGYCI6fYfIvLZazbL0jqJiOg6smlspFmWe3CBfepV0Q3tJ0nnEz/CgT4iD4Lf2WCV
x7xzvQd8OgHzM+NtiOb81DesJW1yT9dNyMDJ8FV/MBHvbZn6zWedGsMqKkg363Wv35wo9ldxQeiu
487dtSD866kZi3Yzto67x5LTXo3cDe/JWG4g3sidrhSjk3jpJlAWhjlcGKQzBu8cdzEYbXMfTla2
TmzPjhYstPncBE8v+yLmOLTsexZAXxH7urWrErWp4wYSuNizCF+NciZnSHflodYYIMWjqZ5UPjdr
gyCVp0QDjfmRPfyWzKgYuun20My1WJMpyX9GCRsIaggipYgD47d2B8Gdu8PZ+XcMRcnfZ6+2Xpjk
nxpfvOfRzfoNB0N4ageSjEvwTwwnnGDtaWQPs5X1nxZcxYfhEmHHm9OFq0KZLwPf1Za/XfcSRlV7
DTxJplvdDsm6qXSzIuF+FU1Gs57LIjxaCqsxu7fnK0LJGQ8511n5c14+tlYNCpXVMPF2I9P7KJBi
hx0atXdrDQfAhemiRVOtSGftV8pugruOpdQrrTIdZuw6xW9jipHchTV9UJ0SPxkMdn9KLTXf00E/
E3I4bzFTFdgHR0Nziqzxudb0tXajm6Vy5KdKSHdr8cOGgmGwzOKRfDI0ujAj4oKHzodIq98yjFJG
AQnzVcwaGFt49fhj2prVT1YMM4dq2a/oVUsOfHoM3PrMX7YfOtuiEunerYMaaRsrw3BhR5HTLJPO
nlps4PnfeV4Zu1lE2U46nn824vLDGGcYUI1H3c4LkupUJDNclETp6Nddyma5Ltm/ikcn85IHK6zY
cPlJ+zh3enpKfEzqarZ1SO7YmMdFNm6z1PjIJ5kuIbHETtSsTrKbd+QW18TomEsRr1iKOisn4nDA
dFQ1Z/jl59kQ1bZ163xf4pu5VKVGyK3FuwBdOSaFct4EEevQOyreBNMt/3z6lWDet8qKwl0DRCAG
rHik2tAJL1Umd6Y4jxrgwkvqD8MrknMj2/IiWo+LktBw4BWLfEx0g7HGox7qPWJ3sfBy417nNdlZ
rvOr5kBecrv/pNLb9GIbNY+m0/Vnu6+6s4c6UQ9etA596EQZxcGdmc+/OssqV1atGPZ2qeTuGkpu
W+Z2eeHfEgILh7jrBic2MgmhqWLteuvZMbvNlDT48jGnWPcCCLQLoPFQWr2prsqXVP+Y7pihb6yA
fr2rxxF4b3dZ/NBAQLynSaV/7Lkqn2wTEMPvB+sC2EFIaTiUzNsNf2GQM/kqjA7ZJ9yfpjw25hXQ
PZSmYe/CwagPRkAHuC6FnT/2OYFSPJxhw9ov9JtfgY0+FlynXhNEmO4sVrBw2sSfE8xJQJedW0s4
WK6PsXK3M9pUVlxG/RAzmttPgZ3s5irkcY6t7oQvOCUlgQRhNxbHPB/tiVVXyNo9isbrAHi3Bfbi
xhrzcB1AJT41JjmEVPXzribQaGkxaz/FCYlaYBNMfBQNjsc+ZfGnSS1h8OE6CrKAEa3zS/Yhgzbf
MhgjZtoI7seJQnyM0mAbANt9NexYaceJWJptla07lZQvjedW8Icts5DlYAbpShAYv0VFYMpjLDPW
dzm9xR1J7QRAILhMoG088Zj4PXclHg893cRPxxj/PLhpkq4iT8kfv5QgagPcTshGdBsW2jubKHGo
p5LyOha2jf99wFSyT+dfAWTqoSJyjJU240MlkOOEqUqfFeAUAyk1Hvu2BoQICUHc2C0GWxbhQHwj
EMDGHLR3HeQqo/gU3CDK/YtvFiAlhrLJa4fmo1Ixt7XdvDF8jLdMT/mkEQi5jtUXniLFL/K8+zM9
ePhcMNfaBo2uDpXOJu6zhKak5gFtiRvd0RHZS8sp2kMwlMlqoDF60YkmvqFTPfeQhZlm7EUHr8q6
g2pHxAB+Cssx2UJtZVZE5zIsg0+lmOq1Xheu/WJqd3FGNVOpaiK8gg3HQY/K3iHZUBSvHvVMQIsW
zzCUUxbplPGwbN5b4er1xFm48NJkOvkJQkUqIi/eCcoHAhPYbjpWAmkUi/67t42JTLOuqt4YVxeX
qQP7qBIjPDbYH619h12vtqLk2pfDeJoGYEpMRdHMFPQkDrm47MBy7+Jb8TU2m3BrlgQIZoX1Dkgz
pMuMy1A6bbiDmK22JSHle1KYIbjciODKKvLcq0N42WmGmOPZJ3aw4T1itiMCXnU2WnHoMck3Jm8x
YiH8ykuenkMX+JQmuXjpAxwHFvbozcxvZBevg8EZ7+0mjD4ifn1JdhpdccrlWdUhNh5zMhysQqbr
DovgdR1E9QrvyWiZC6YaEc5sOFpx5jKvvwrQ9hX+mewRibL91RGZQT+QjrsIcHtpGfNwVJZGvZ6M
2b4MZLdJdDD9+CLkXQi4QbdcP/Wy4ipnuTqSpmF0Ck1Kl5JpiByHc7lLckY10fzaSaTvzId/a3MY
1sqBrCSseI6X+LYT5Oc1H7F9y6AFMFoD7hCJAJQyohEhf4M5KRIPv5m+RqHrRZSx/hx8RXDcmMTb
hjfwbKYatdFg9m+sjPN1laEI1TSre3OW3iGvJdnCVVh+ZFn+riyTQWfMGeL6iDrCan43jEojjXEF
bHhnLGt43kuGggEJfc6rPAtfZNAjhNV40cDr4DbyL1rT/1V+2lNV8M/fp7T/TZ779rs6fxbf3d9/
0O3P+V3VMwKmuO/++c9fjr6r1Wf/+Tf/sS6ZQs2PRJXMl+9uyPt/CzW/feT/9Bf/4fvPz/I019//
9I8AzGV/+2wRacB/G3+G6PW/zk07fVbdf/rwf01LM4k3cxxBvqI0PYL1vL+mpZnmH6YUluuaLtnm
8pb78m9Z7vYfglmHBFUMLNsiTO2vaWkWYe5wXmbg+NIUli/k/zUtDd3knzLp/yDdrSsgT6Y0wd7V
95G76v672CjLM28Czr+X990+9d8JUtHWl2M7GPm+nspuUTPg9xdaunJHV6gB5mP7AjgmEDuYwZ2V
pviXJqX9VTLYjdgM6ATBIUGQtMu2qbKFw83QrAhlnje+X90Q7xJbJHMSLr1jmH87QT8/ALKzG+sY
qLz2YSDXpNere9339QNk0/jsNHr6KEavvS09q5fGiuOrbGT/DVhGt1L7NRiAdGqSafrgKtHwXTqz
GN96qaf72aX6kdzz782ohj0dPgjvNFMEglgl2Q93aXNJPMNZwtM7VyEGio4it1bkIDDxrpgqLiFq
TYiqrgNdpDcvD7pI7XmbxsyFi9EqObTUlK+14NbLLdFmqyLz89ceHmdhdikplGjYgs1kjQywfO3/
AuAf1oERohMdhqTZp4aV4F07F/fU0+gVmW18TbpgfRhOyXEu+/noBhwkaBoEib/S9naN0TUPHv77
ZDS0LtvZND0iMYQ5yScnYt/ejp8uEY4x3r7IMcvMn87CE+grc52GZ0Te4TIrlLeqoAnWwS1fvmtc
GOPEd+69JkQDY3vz9HtkOPE+JO70pvpUE6GNCzbto7h0BcAZPz4MMsCvrxSZrKUaW8hdMKvwPtM1
ZidBr1hiN360HwxzXmMunUFelFR3tSULfFOEYDdo/zn96BkZh6BEuVMwobb67sc25po8966znnxd
yGfTSsZmYeeE2C74CUZX5CDhNrQzb6cyG/kdNNbe9HGExkctcJ+cofSq5UwR/1C7xnCX1BMVqQbb
2Ug4+WtGH8E8RiY7voX02KLwPQ3Q2vlKY1nqLoc6Gc+Iv0z0L/A2y7mmdFgYxhj+SHjNjawsc+uq
WpewVJLuU8bzmgdzfGyl164wHxHgG9CFMAodViB1Hj7ram5QkUzznUN4yo6YcPclAXN4qAY7+Ugt
zWKxc+W9Pd6EF0J12W4innMTzqPUi5CwhGemsPLXCPABoR+XAIMiq+8iGKEfJRIXXAnfxsXExVFs
kJz5DzPt9n7uyxgIK2KdkFgYBYW591V0bvw4tGVyX8dFsq1EGWwjWXD9+tBvKZTGUvNCLNo2bx5V
wBdeGNzmFc00nW5goOfmom83ftBZQBUzWfIO39+XhM/bs0wb2Xui+2LHb/tQwz0w1cIvG3wejdmv
k7XQ1JaoMMtmMRQ5pAmF/QftfvRmDhAiNYuXo9tY1XPCQpZ+wCjuU9kbPLJF99rbpfscdHN0ThM9
fCoC6K2dYgmx8fibOSj0A1fB8/jQoCj6dJRfkAk8JyVrDVWvOdGcQ+XQfjWBaV6jWrl8aQiC3blw
mmOdD5ovSvbNxejrikSrgfgtGQHqKLNQBKqXKuAyRgCE+IiU64exrPwjj4JcovsNz97sTI+22cRy
0WWB824hKy2WnSxt/gRVdGvma8Oez8grFQTGuzcb03NoGMMWr/rpaah9fng1Q5RM5VRjtGfTOmzy
ZssYVIKam8NZdYa5brLMeTPppd8iN7O2STuxB1JtK8AUfL2Z2C+v+NY7aA7sQEQ9Mq5M4/zgk7G7
RpA1vgUN4d6Wrq3NMDcQAkob43FuK1oJIx3UpdfhbWrWj5xyvmVe9WSaT5hFOt1KTmGz5GfP8q3y
J39P0oAMFtL0p4dUWfUJoQtfTQQX9U3ZnBI/J6cegVRHkl7oZfgaTZO1jQiIekSdgFbU1LK9yJI9
c5MweVERCurUMrrHLPDVvicYYkdbUH7x00jup0KJO+XpYOMZSr0O+SgXqEbq+dGxIsyRWbx09VJP
doUrsGR/qFZE6rLK5wxtUTHD8eRRDRIiKT4/hWWj8beyUK1GaKP7pCX7YgGQaTPCADv6NpLK24Z1
NNdbnWR1vJnytH2kCG33zeSK60T2wk65BvHD9OMPZuPar27DLIuqvGCoC7pwQgDJA26QPRr1hsmA
bHbuzcmk3xhp+k4BB8Fjj4wH+IjwMH60iMPH7ELx8ZEk4J9Eys27Jr1xBDRj4sczSJGf4ao2VloE
T4iZbmqDFHUb/3Y0PbONV8HAMVOrNv1d1/G47yNXsfNNi/d4zoNnivnuEA2pOa3TuNRPcZaNDzGz
+b3qZv3L6VJjNSCYR1pRJruoNMUNuo/YRHPljUerCsTWJfuRAzgJeFkj0J9ouqlOZPKKqidYq6Zt
rqPwg1+xbXOY8DjFzwUrQmxtDaSuHGbRqZ/xyTSbQn8rt0MJYjJ2vyNrO1gNMINMrEP1Xk2OsU0Z
J70bsp9BqMybiWGijaORpu62dtKRQGlhDiyMk6g4y7Ac74P0FpxTj0yNq45RUeAp89RapbNXMYGB
GXrztd0pZ4M02zo75pgeDTrHdysXN9BRR94yaGDVPXOusJZxgrFHSKUnWlPCLhkyJVxiWXbFBiHe
y7G1947R5texnpw72nn34EjLX4pibpDUcPFsAWl7Iqelp9d+RCT6snJC41TCBb91itrWGQkkX8xY
fFccMmV2tMrRCWnW6uAieid9dJEgP3E2N9s+rHobqTAyACuZ23oVWgGhIzGDUH8lqso8hm0R3AnT
dw5dGBgnfy76S2i485p6qCxXYd8Hd6HLGM1PDEctfFGF9zZb+AMh0v3v1jb1LpEMOxXh4ywLM0Rk
weC9xlOqfs+159yxQ3ZPmir3w+kIvVoUynI0NVA47Sxv7vapXXwXM1uZnKUWS6QsXkl+yyXAsJJ9
L5rdq2nI4FJaRboxbqZFGf3qvjI46lFD+4e5k6jBW+H4yyQh/dONZH1CUW7t6pFd/iLzZOQv6659
zYAzN7jtmUdeXL0tozShQpvjQ58G1g+6AZTCogp8LLCYLC0nxrgn5fmMrT0xmu/l5KbvlVvJTcqw
cl1Fc3SX536483N3Bn7qnLuJJLh9HxObS5PKzB5/8RHtPN1wg+I6zA+5EAbv283P36GMOQxua73M
QSBPTmtNF9pZZ5/Vnfsq2ti+nyq7fmxDIXZBZeluK2rTeA2021NyGAw/vLEPtjFnx20nHV2KIM82
ZjqysOOZbq6C+caqcmPSPerOidBn47OwRHOer0JQ4WY1eeqzH6EmyJ88t5QYW06wcK/nG5KBg7G7
CQvDgh0vwtfJMscXJikSt5MgehrDMTmVtew/cl836xEbtH1IjlGzyWrvO5RM2ie3g3Ic1/oWsFGF
Jjtx5LsC+xTfvzD5FVvFg3og8KtngAiafB5TclJDHG/OUvA64LimOOI7AYEbDcNzqgNAzC4uxifQ
PcZaCMF/i8yOPjFgAd/KdEYURmTrR9RgxXosJnkGuw5+cMpsSGvRHTrnOS8I/RBeLxe2w2QX7QC3
/aKKC+/Qh+ysF0xumIV55ThvBMToi6386sXEzIbzz86SJS1d0NLxpPXv1vDCu7yZ4bRaxresTEN7
3tl97D3osoFalJIB1qQmJpRI/EukSz2mJqVR7spkxq8hLGZnjTitYWCL1H0oU3m2onQ8RogAgXT8
yNjGdmiFC/wy603oq4G1jANFz3ZcHXHzk8e6vX1HAOz+Evcke0XUWcSYLG4f3FsbCKvsfaX54F5j
xF9s5kY2RpkTV8a6Y7D8iPlbcs5cDWsVMntklxu9zHN08xYcS/+Juoq5RK5hrWNbKyzNBXq6AeYQ
TxWbR4t7dzt5OTP9lKEnemRK4rUNAcB03enMLxcnIIZIqkFcgSkixrG6ONWiMLaGVcaHJOhLpJah
hv0YHP1kBbgnd349PojZdxZBYlePbTG6ZyuQ6HJBUouVE7akt6pG1ys1dA0CYQQGBpPJY5Vg4L0g
PNTYsTmpnnJtQPLRpi1ZQESnwGCPaCvD/vGRZ24hKpu3pBbqWPW6W9VZaH/VQc976JbM6CMUDhSE
7azXyKmKk59N49ZsouGV6f7EVd1Gh7G2/YeWhIFry17k5Iqe/c/oiGmVuan7wLkYfdlV6rzY2krx
Mpjt2aILmeJNw6qXPikfLZgh9BZlU3okZcFYrrtWGHdWNxM9FGe2OsrUdu6GFO2um/eo+tICzLjT
QbRBBUYL6phWuvSM3nmzrAYSwBVFy8yMFNsuQncEA5q9t5VVvQQdT3aQkmS4sFyE6ZUHmLSkqANf
VqZcBhD+31HmTVtZm9kyqeKSqGZLH1vlm/yUp3pdpfZYLFBc5E9a5gPy8oILXksV/NQMp/vFpFtc
wiPpvtojsD/+BO0MhCPKp1YF434IwuA5RHNIV5qiHWsAEVh5h5hGdKaKQ1wtxfBje2OBG4HlWQ9z
Z/q/m4YVU5lZebYQVLpn2+OJua2fioe88/dZZLAubPgrWwieJAruqehfEK7LX0zA0vaIMYudLFmc
0QKDtX+ygciPEbONBxnzkMN4gauH8SxXGV8Fk/CJI73T4XCCVc7uUnSX29SYAKDjXkd3NgrCPa2j
OInBp5DmLicaCvhWA6m8Z4NKPy2Yzk2TCe9i3kDlsQhaeyWiSOydTuYPiGkJ8QyN8gsliLOpbcoM
sBnFvpbVrqORXmdtDxkcl1BJZWKHz0GFqsfTrn83GJV5rif00d2o/Xsb1K1H8hi497MzRMu5RcGi
kWE+a1m2BBOk3npCB3n1UsM8BWE8vfZulTZLI5mCuxFC4GD7xa52FZ0zedG5keJEg0lJnu5FVVsL
0U4BkUld9jFjlFBgRwU13dI0PWHo1+3NqMiuckTR3wj0m62w1EabVfbiGLX+gcXvtn3ko18eQbq9
m/B3ZGH2MboCHSdrDozAuro4etzwK3lj6qkH8hP23ul9McYj0LkOxJEfi8avJ/A/J5oARes9B6Sz
YU13tPlStu6EJUuQBM4LMyagoSQydhTOT+Ns6KssG3eHaQKKO3ULJub8u13qwwbtCusjs/XrvQr0
vIa00utZO2oZWXZyJpOIq9AE1vkl0/bdF43w1m5rD++xaXE4NIb5xrSBdrXsb88+S7XV3Pjl29CF
V/SEau031nxXJBVdH3ce2nBdVrvOM0DhjdJnhuL1IBJI4A39y/ez587MmK87oIeb3huMR2vIjLuq
6upX5Vjdd2qU7hdJGnzRjeoQilZmuDG5q5C3GuUSwwg0+7XGn7ue2YKTpD1ZIM664sigKrh9324B
hVl4c8ldEOQ7UvqMO+GXFOxRGYRckzYTEbvyPlpthUTBT+SMx3RLhWqLbQWotokmozr3mOJsU+iy
O0bx+VkFzQD8MZo3/b9Z6Y1uUDXj1Do6N7FxUz+AJbgNsxbZ7ahMrAP9OAWXl8fFtXey6D3OKgY8
Ta9WvFQkPis/+PI9y0uXdlzHJ8+OFXxYHSe/mMo507JVSG5RMdJ++aHy7x3sGrbUePUde5VmjXT6
NTIhCERbl4DnvTo6Fd6vi7TqpmgzMYKyuE5m+2DNLiVTVqmpokCumovDQnoLvBJRBVH0iSVJDmSW
TIYsNg17a8AC18asgS6Hs9B2uQ5X/einuy4121/4FkysXXwO5pQGHR+eCGcEq7f6x6lwJUp9YIRw
kVSufKBzDY5BG5e/TRC7eoMSqz07veGd+tF0TEovZySkLR1WFE25u1SGg4pE1smQbxDvecVBT4X1
UydZ/urqPmq2SZQhAGyTsPu++egwXMjr5g6kTD6A6ibWaor7Qn8BnMwPKvU9tD52a+ExFsK6L1RC
4PjC8T2epTQR0WXwLWY4thYJcdxpXTIbrNwXN6/HfVn7cDNTN0xrz+v71yhMcVjyDf8orKw41I0T
I/yOJZw8ENm5bmIi8rDPUAhDE6E2JfeHjbLRLF4TXKLmhW3WRbOMBMh22YTCwp6m9J4dlyPiIRRK
b8mqFycmDljm9Y4cV4XOxsdM2dMSI5PuC1RkPHYOkAIOcS0iAr/HY8Pz1Pg8icFY0ka6z6PhGV8y
UeHWq+v2ziswWoKJaPonxBM+6oCigpgIx3e40Sigq8PihcwL/VhbrnoUhkLxN9MzUr/Lcl/g9DAt
3dJVlyaqku/CZuuSaT+zF7anrU2Ax9mqzTCk2ieW8D5lTOWzrvwEvr0oq2jDwKPlqMG1Kq67ftNO
CTmceWkYPw0HHAqaJigPYvKzDTY87leRueauJyIPBw/SzBZ2EutjZVbGOZtwmRrjvtqgYjZznKSF
/pBTzHvnM+yT3GAUoWUW8TYFQ4JbktQoSY3wOhl59T64dvLNiNJ/8/BU3PV52X7pwXDvzCydP3Sk
WeR6dbj1zfFNWNpGhpk6zamE2vzA2X6+sBKw5rWPt9Yhb438tdPzsA0lnox1wQY9SR0W57Q2UYeA
pQHbKvOmwuXNbX+7XsaVOyHavu+7IF+x8sNpCe7Z3Tg5WBfksXyRdpXjPuq7d6OB05IyM+NIRPMu
6/CFswfmI0C3ZRjvLDYTfRy+2X2SfKWVdDeog9U19Ax7CxeHfr5SJkOu2s9RS3ReT3eUy9fbEg4P
KLOILeyzGvZtk6rkW4URwA8+kNPzzL754E2s3Jiflv02CioeX8GldrCx2cAWkgvkE2u+G7RUQP0H
fohLEurZ/I45qfid8GIqrERGUoNwq9/blhUeU8cPUKhNutlayGbmZcH3sc6RZlbLqBgHHLE4CZaG
CfWx8IkcqdfF3MujEeWcL0kAld8oN3rvhqp4b/1IX23GMJeAp43hRBndJXFQHSBnHIz7DGNb0/lA
8Vr0BHRONDNEXQbQD1OMwMPzh6fBN1Mgc8M7dDft0AzyzLiwHJoDuU3Fk9CcfigGMSqsq3KbuGpG
Ntt5910z9Y+zgwuHbSLi81WDZrQt7U3PKbPOQ2d89KgWWHJrYzdGrrMpWoveJ1TDocjK6oxQLn1N
TQCRpT8Y5T5LEadQpMYvZcQQrCixqdggYm433lBNxAXPlfs5pEmz66d5xgypr9+D2JErEXft2sxu
xCqJA3EJHp2SqxlBxVhaKQrzMLgmY5KfzTwcVyNODIvedr0zlHy7izqoCS4E9zQlKGwzczZfcmEm
TJOiol2ELVFeLauTYz4VBfZUqJLHOIvohZ0JS0tEQKvIMeSvfKYbXWIa3zXbKmrT7RCxj6p8U94h
1CNs0y77aFhJzrhPFE0K6TCs6VtuKflUtqj6DmVF0tM+AutC3pFDNi2FKb0XDAnGU5EptbfiUZ0w
xMyNpYsAwH3ryhEni0ZNQbnBk3cs94yV1LOGqbhLQw/nDzMyEkQAGdglrBt7LhXaCJ+p7j21aHlH
PxOkXC9MKnFWSObwlKqsfUXeJO5aHGWYRGOwusYwAIDb11qym3FkZy0Rhfhy05NDHd86pj6ApEry
nd01lMxcOwa0RTTPV7QGobd0rT7E5q3DETwJA+uMrtP4KF0HR6Km1wwavcYdA/ZrTrXjVB4Gznfd
vrZTIcaFtGw+olOz5W7NieHH2hB19lS5bWhhYAEF2YczBhvk9mZAV0BKYgf7MKMNg+6bl4hrU06S
oAKFnTxg50XM6OsRcWCVb+aqddSOsyzcVnkWREc+th4/Z9cqwg8Rzr3Cc2ROkkWKnRgdLk9W0Kkl
CV8mx3butRhLFLfT2h1F8ZmM2mnPsXHTW8SBtvNLH/fsOXTp+R1XJQ5OkMIpmryWgBOU54yj1wJ5
WYHlinaCfVWIpEKOY7DBH+tunPY9mVUOyDLni2/hIrSRkdFdCkmZuuZTV822dn3AyFYihtxW2k43
g8keaRmVhrU1TV4SbWCv53nFHO9SlIrTZkyQATSxcvId88LiglwdAWseG89JYhv3Ft6k45KSu3ot
fZnq41j09aWt8/RLt0O1xWayfWjSqGaVGRXbNHEwMnN8+m98W/zpKAwb5V9ZpfqnSA0s+LLQ75kU
g1y9dw5mhos6qajLTK+jUcpxs3gWUVn463bSWOCUvLgcQ/rZx3m1XDRpDZna1UO688cW5XQ44NWR
25N6SpwS9wmz9fZmqVOx6SJIHwcfyN+ziUVQHPf9Vlb9cKexWsJALB1edY8NWmprE9ejDssabD2b
16JP9J73toSuj9D1tzJHPC0wxQsahjK58NynOi/dn8EsivcewDhCpididluMpJZDFnQwdAC+JAA0
+SbGBJ0oOOrU755TMl+IIMiPzWx118Sy03UAwYbKVIzskER/LXw8T61wcNHswydf23lILn2KHwFj
3+pix5N15LVS61rG0PteUyydsFdPuV+r64yr5qlzbKLLME06snCw0TfrHBK/dlDO1+JHJEKcg6hE
H8aIj/1bErGqSLVsXmZPZRsH2u+gTAdJ5jQz3+lhc5dJVo4vfVKQA5woouXSmURk9treZ8rqwcWC
8pYWaPTNQ+J0jbfmTTFe+ywsaaWbAeNSQhDUBphw3CgMAph7jO5L1LdDtupmL70nXTK+kwicooU5
Rg4LRK85I/Chg0D1YqxLPw8YTzRxRAiFI24EspzumyQdTvNQhku/VMNaFh3bA5lZ5lphrbgERYhX
E+Pp9yxrggIKM1cfaThnEpOjTh4sPh0aiWIgBH0S1uzdD32I2Dc3GuurLa1qZTmxfvKjm1HNn/TI
/2OAxjZBWP5rgOYyfpZf2M7/BcbZf/3TP/75G/6C0DjmHzg+Y37PGgD2xXKwTx+/u54Pkn9Iz3ak
9Cx49EC6/CH/itAY1h+my/9g2urwOwT/9leGxrD/4KN9EcA5eIA5wrP/VxDNn3nN/866CJ5hzxXS
ksLkdsFV6eai/R9wGvBdnujAv2JmwyoTJxbJWRcG+wZXwhfb7t11F3j5OfZk9VhCLN+Nlph+mQwF
qJNDKG8A5FU0ON257dX0joXWeJ1t81+4O5PlupFsy/5KWc4RhsbhDgzyDW7PRiTFVtIEJikk9H2P
P6jvqh+rBUa8l7wgi/cxa1JWZplhSsuI8AvA4XA/Z++1zXs7t4pdCzbvzE6S6HEajXvN8KcHg5PT
eghq/7NHo/lCNGhF6ZAOrKydP+6I5rO3Gf6gM6sFBqO6JrmEpOmcp403f/uS0PJ3kVa1+qYwbW9b
Bk33JXZKuJhREBRwgMASfbNTg3qFL+btPLan+tqscuciKpEirzwqcudAB+m5VqUEfTFQVnB2qbRU
stYTd4bN9bW2GdlRHADnsa92OdBTgGtE8Tm1MhmcNXrbPtaSoJ1VCZLzM3tbhaunqT+lnrD5inkG
NWrqW40w+k0+h5ljXdTYuWbN7OTXB3pKcBWbwjhng5vtPSu8EjLQL4Aub4gVGfBTfnGt9gZoEq12
baAcUP4urW92oPWfOZ2fd7Xzo4rHSyurt156wTf7vO+aB5XqOOuoXvaDWul6dacH3p+aB0ahrPov
Re7hQCg6zAkCI7tiP1tZtdqY5PWx+XAu66Y851Zdg4W7G1w6FaJrd0E5V2G8wP8RwebaBIXz0zaj
ah3YavjOWvanpIK2LlLX+DrY9dewdLFOaucpjAqWRy+57Y0x2tsQEf/MdITUWfVbTMaDY4g7z9YP
Y8fJsqp2NZS7dabxp9Ks51Qbi7qdCPlXT17Ox6xwisOI7GlbaeKWAul9lRrlJVXb7xCMgGWE3oGe
M/e0bTd9FU/7jqOFeWEBrVlB2L+vo37EkGvavlwZvW5uvb7Sf+c9zwsyKmHJUbzWOC8QfQPsAABI
vrcBa4ZIp0qriR574Y3ng8JcCqE36b50bIvaP7WQL5mvELt8Le2mheeCEXNVswlZ5aNTm9uyCJz1
oAn60V5QIcS1AXs5K0TQBrRSmkLAnCG5rAaLZtWlUUb1d01X2U3dYd/GNeOf2QFWOQpExhiz+ctC
8CPZJgzq9FHzaf+YdHnsABUuBfyrEfAnImD3RrGBW/VjfejpVpmmQL+W3lo9NmDfvIsm4oGTUYAa
KT63fhLu7KGGyOvG9UULEn6diPCrPkY72L98eOghsYlxz+uE62mLltNxEByKNrzE1ENuHrIzuLXO
ZSxNyjJdX+4EsY9BbddXaVzpALJiZ007K99Y3H6OqdqsQJv4C92ZlaDvucc7fV0acW2uhtK7BAQs
1nWaXJJ1xgYGmBgOwpSaIy59HDwciqPcv0uD0DnLxsG811Lb/6zbUFeLmFtpSWfcuahKsQM27Z/E
Vj6lYXWmJb+pMBj3iUNjLy2l9pjhhjwzSvcQFOVTkQlzR1wzy5NlHGLcla102j3qdYDhUW9v66gY
1p3EfOoh6l3VOGURhuvsiWoHgzxtxQNkUGdH29rYW7VQPwzPV7uW08y6Kibz6zi4t6DVDx44NSSu
0SHIhh/UmD/nAUVKCaIviLBb5M0dpwCXimLMOVV36OqlHucsepxwD3563LpNzW5qMx++gw44KjaG
JAhg0dc/xdjGP+KsPkTIY+GUzF3ylnacCDcCvAD3/5o4zqvMsG81qtNrXetwmgmQLI7+Ra94HXU3
B+wC9tLkGSBkwoyGjyCrkkOWeTZ+1YT09mKq8PJO4VVqW+02MiLvoAm26jnaIp+mxFZ6/YHgGXUQ
Qfioy2lDw978Ster54mrwLtvssk/r0EeIlgz3dUgw3zVNZ7/kHjJU1SKPUgaLCvyq8IZs+oNR6Dl
gJ/qbVlsxVPA9/MGd731UPQwkjzH/2GEKPqlCLhxUEKSkt50PtHEm+1bUIE68bMHl8XSQ4yX2dja
GYx2trZDoF1Yeqe336lOpBfCaJsfOcz1YZbM2z8zk8r0RnmitzZGCCWMjZhOkQtp3z40wu4qD6vY
+QSN23hoqc+uKaxSj0gxw2CIba/SLquoyWOSucGy2aybqjKonI3uzoezedbPFCPFthjhHwa1Ve7W
yVUF2Bk6z+xpjHs2cTYGwUjDajh0rg1tKQwPJPaN+8ER6qnwyfRMU9L1mgNuh32RHvKhg5ZqRtnB
mpIOkAxLoOTUcIYP8GAl8rfm5uWFhZwJE1fCCbmmjbILS6EdHNROO3j33k5xLVhi6JGlpXFTa8Pa
l/iuQ66hG+QjdBw6GANpZ1ONsd+rv3dTFO68rlAPWjt6uwHt1abRm2aTU3s4RAKvgQcO8tGnE/Bd
A7947zsq3A6UXz5ZpPE8IpsLzkaQbHthhbQgozw4jxHbXWlJNX7WQofE4VH6OIjYivD1HB3vLKYk
xQe7kZjztAwrlZ49NkZO+AB887twsLyNLjGrwYfSdw7nyRvXoWMvM907q41x+vnx/e+n8GeFouZ3
s5SHv1SH/8d18Su7a6pfv5pP34vl3/n/opB83ob+n/fBn77/+R0c2M/v1cu9sDH/Q3/thW39D0Ry
plRKZ6NpW7O8+q+9sLD+MBxlcXx/VoxbL+TkmmH8wd/Lu6xcoesSF/yLvbD9B4A0w3IUiDTsPiT0
/KeO/uavPS4SfO45Cvy///f/yNr0Jg9Rv/3zH/NO9187YcegHon3nJ8gHdOUujtnRb3YCTsgKRzk
1fG641x7NgFjROrSnArDPE7OYktjmFyM4EdL052veTGKYFM/ANtbd3Z5EejlQ9ei37MJC4IjhqOh
Hv9yNPy3L4uhgMe5gvtt2KjuEfG/vKwBfyQGrqFcN67UrwPs1Hu+jNqHcpa4LNMwKYhJ3UT9z4lm
kbeEJz7tMeZW61IPwC/oNSVpbLI3L2bUG49ofgQvHxGjKNfSLQ5TUnFi4TT18loiLXYSA4Y66m32
B3M7vklhU4rwMnTqe4oRP9uB+Mj3B51v0PGgpisQ6TI3TFtY80Ht5aDIKn1kFlq95uTub4yW2GFV
jNqW6s94metgF98fb84NPB7PslzBSJYOyc+cX4aX4xGMAqFaIvrVLPVFeTmQB9jUa+HHzYmRljNe
mJbQbdtyhIH1VFeLK/NQuiKdhxOd2STqjBMyb7Nok39jFBMJqSWka1rGMjOug6MnQ6fFFloGFGCi
Eac2k7HEFv/+jXv1apnUR3iHdcnDss3lTAetgZA0cJGRJGgF2j6O926Hq9CBfLIrtNz8XTdNenh/
0Dee1nwYd6Vtoynl63/8tMCmSjgaSbum0I4lUmTDrhJCo88HTfL9oZaPy0VUJfmvYZuGI93l7Ndd
m1NraVnrCC8lGWIOTITeO5UzuLiLpsVCwXRnseU7qCtj8SZXdhwgwJridTx6tzZn3j10ZNJG+E7D
h8bj6Z94bIv3ax6QICFXCSXZl1PcOL6DNiavYhgKzt7teIEq3eapuQqzmJmflXGQnHhgbw1nSiqZ
ksdG8WO+yy+W+bLusS62RrKmwGLXW93JOFB1WAsvOqphxhqrLN65Dz05LtGkzMPKjj1FWEos1mBK
BhEeiZBolV6y6xTuXVza9YcvzOQGKkNwE23wjosHF9Dq5cCF810NfX3m01c7w3hGRdKjczv0VnXi
uS2m4/NFzcuTVKxUSAMXz00486KfaogY8HjSmy3o7rlIU96/da8fF9/jeRDCN9AL22wnXj6uzErC
Eb9MhGCWNqmXaQlNShPgf5PWcwnX2L4/3htXxXeMqcjzsudtx/F4Cq/MxCs91xwIA2LpJKHL4Nj3
0VF4RGwy+M+8G3AWo7gjBVvALHhQi5CAo66uNnFbn4qYXqxNPCHmGhsOl00SCS1qMUoj3Tp05lQ3
p6KEb/JHhJGYd+GzeCcu6K2hbGImXbZqaNf05VCm4aupp4A2TIlcB60Y7mrD7VeuOUYUT/9rW/nG
JuCtobhzgIR5myx9+QK3U9fC/nVxjEr/vsAldtGFnPkLoPofngvoQQxLd/imMPeWezVPN5qw9Tnk
Yy1T4EBQLa2HMFf/xgWxttt8RdByc1nHUy6wctU3sMzXqNiA0Wg6RE+AbJ5/pWducf7+3Xs9v9nn
zh97PvdC8GIdDwY2GyaDikm/Syj48HZ1n3SiFs4+PAqFbWkRoSFJ5lgmTKbEc9igviFBV0W1jerp
qxgTtfs3BqE+zi6amS7sxYIXdkYUeGB64DVlyTYENHztN2V/Il74jenmzC7Y/xxl8XTMAhVxllKA
CgF+HpwisfCflKDuKGTcvX9Br4cSbCJM06H8z4wTi2BRu9cG4kAtkLwY0imdukBUY9OOnhKn1U48
oTfGkgYLHEV/iU3XWqyrLrkuZg8Eb+3YkbhAgwX9v/fD75wlxIm14fWUQ/82f5tMtiiMtbiDvWdq
OdkZ8TpnXd3a1UhynIkP7/2b9/pDIaSN9cqggsVJzlrMhiyi3OdkKoY2XvjdJ7OFM5D4sdNcdI5v
FZQftcQ5MQNfj8khRHJinM2anCAXD6zncDWb+hMcnZa18mK92mgxDi7KpGzYMT6c2Ec8Zz2/OBuw
otvzSmRI5eKdEeZiwJynYwR5CUoWtXG9hpkAwE+6iI9WjTs6j1ov3XgvWQ8h3XQNIOYxKvSvZl3U
XxoDignEUoARa2JKsAZJN2ivReviDjRkPCR7UYS1tqNBK4nTsPwTEcKvp5zNaYOsU46+ums8265f
7LyqqPZ9w+JzhE7+WW/XUX4Mysn7QZBmcioq/a3RJGdsA64wOy9jfnYvRqurpBgomTNapIjeTGPb
fKAi2lTrynHt4MOzzwZXoNMRdm1Mfsttg+mFsItTvn/Cgq47CHiR2AhwDWFSQG9H8EJefX5/ws+f
1MVcMOju6zaLhWLOW8cXqPtyCrRYJtTodHCF8teI65V00GATEulOGnd/9/6Ab8x2NIuMZbJh0TnL
HQ/Y6qKutZLPITVhMkp968kdwk9lEuKmTjAnvD/aG8+Pm0mlSDm0T1kNj0dDamEprRLIATmrQDtD
QXJPWnJ8FonQuv74WPPnEH0C1RLO+MdjOYVd0RpKsrXt1FDzSdO6SDFgnidpPW3fH+qNp6bo3XL3
QDayWV+su9CjfOl4UHsmmB2bsozVg4lBGl2AY2w5QkZbeAD+iW/Y6yfnAF2QFE54Aed37/j64Fe2
UxiinexlXQP4S72trffGmRvC8XPBPOw+epGOO+8tuFJX4iZeLFPEEfi4f9mitT3GEvQ1NDHbENNZ
AursPAIsfaOZpb15f9TXM8ZhouCPMm3JH+zFHrSmEZurllGBsyf7qeRDVsaISBKaxicmp8MNO373
WL8sGvtscUzTWN5QK3JV0mVkCEcmGUWQvER6U7oVXR0rm7LHZIqTu7guSbcNwUvlJxab13OIcgPz
Vedi5yrR4kJpgVuC2Bqsi1XVfMqTlA6moHKJnaCPrjTice89O8Vc9v79ffUdFxSkJMRLk4WOGtzi
qcZdOY6InfjaueA30Bwnl66Fyfvjo7CGYieVlqmr5bI2dZM56mXI+Ty1i42iMbzGc9OemKGv5gqF
L16E+Q66tsG39PiNaJqh6gybvaNBZOt23pARoYuzPwz66d8ZipoKZ0Xp6ubyQ5TAGmpSG1i4mfby
YMpm2AgyMLY6Xf39h+8dGyybrxAxG45tL9axFDq9Cs0B+V8B7CHVWW02XpVgl/o3xjEpEjH9qXkt
tyG9WbdRmiHVzuq+QNjkBck3Mnnh5L0/zquJPj8lSiec81iV2WUdPyUfSwbqNDtFH4WNiC6r1xEo
ViDiiwcSV4dcM+sd1MHi37k+1j2JF1lRB1os0uQa2xEc9nRdQQE7rzwNj3xsISp+//LeeKE4MTuc
0jlcukzExeVVU1QpCQWKA0hrU+YNIXrSGi5OTIvn0s/RcsV9xCrHy0SvVKlX16PiPG8nnheQE98Z
tzLw75MAP0RqJ2e5bh3wr26TrDdXsGXavXJRN3/8Ul/8ArVYO9xkqFWLD2rdt5okq6aV2VMrJvv2
/26YxYdO1qS/1rxc684ahk+p6zzgnelOlKTeemzW8/KhJJPTXMxKs5sxEejpqZCC99w5OuYvLYXk
d+KxvTX7KT6gz1JMf+oqx9MjqzCPtCXoDBtbwaoXg3FbC7OnKsWOD3KZQiiBCvzUIePNy0MMxqLI
bo+K8/GwY2vnrp4zrJjCrF0TDjs9JSi8Tmxf31qBLYvyCkV79kGWeTyM7EbkYCX7O2CBQBvyUexG
GKpsXPH8jx/+qPAyG7zIcwWdg7V1PJgZtqLrba5JK/qG2PGgIA0uBPTx4TeacdhEcoi3qKK/OsGD
fGrxiiJcnRw06GSf+3t7qMIT+7nX946TuzTcWd9s4p9aPCKVD6Iwhd8xE4jqiyYY+V2gwI8YeXri
iubJfLx0sKUyZzGisKgiisWdS8ah0wgeonvTp94uIhx6X1TAmvC55Yc4S+sT9Slj/u1HAypO70JK
Ykg5UgO6Pn5UkV3YBFi2wxq+VhxdF0li599JXrMqzlYk+H4OgAWg1wbINwMTEvMRnHWrztgzaMXd
+8vJq/sMqIx9Og1NSiU0Qxb3GZNHFAA9HtbIOrRdCNFxr1PM+BxYoBTeH4ppsrhwh9dNcHKk/c13
VSw3zV6JuqbxQiDucMVZKcdM69xrNQpRf8msAjDxJnb6Eq0LUZfCQ0qtyFK4rrrAaZC4gHNcEx3q
35fxEIffo7EmXiNM/XxOA8/RonDSurXpLNrnMe7RGj1ZbwzbsVLWF4HeUl4MZUpIUVlZmHvMaij9
BwzG6rk7EvaQ1LuJ7Z61RRPaoWYWMBwsZ5UipODRgH1u+yvU7kUFU34QTbRu2sHzHlMUlQegVWiP
QGPGofdDuElLVBZfKZJkwd6ocJbj5KOFlhx8WmH9ADWQqpFYGTYZn0fg1AhRcl8jzXNlODABMM9X
qk4vckyz+bZtcFJW2A18y/pUh5Gn5Rh+6qDdltaoqcu0iz0/QYxepaguI9tGd7RG7d9Gfw625g3n
aHdJAyXJBeSXhRcmpMKH5NHGVTp0obFCvDLMMaqQz57QxgXIqgYcJPJWdXDlzwhlzmwQVr0LonFE
bHrW8IDNNVwXF1BhIUaiJnyRWcGmJ08SjNHYSvcK7ToSr77GgH/pxWU5EhJbEdCh+UjhLryuqbp7
Z8wte1bc6OedH5CHoA3TlP0qTQ/vf95qJvq7PiWRNQilOi8VkhrIK3FUnWF97tsz34f0sw0jCsFf
8LcQYckyKJ218j3/T8Gmas5Y9HHekX4ACP/C6gc/9DcUA4PwSSPDC0cUizK6LCGq8Wc2WvT0ySvx
gugbb1vsbbzSzrw76BLgHQ27cNSujs3B/JoOAJagq2eV/D5UgY6/oSvCNEDMin/A3yJQQ9SFkHLQ
b0Eptt5KaBVmqywmgWCLtkrnenoIFxU5M7+qPKkxKyuZ+gerhb3PhrAg0RchGOEIfq5r1zUHUmD/
eJwG2GezYwZaOPBicyRH9VcZevpX6BK1WhHTNhirySwaPgRlmJW7CgvApT5K7JKU8/TpqYLp0KxU
BWqdve2cTWCkbF5WpNATfVqZ2DYwuNioPAFZlcAynaZF0uzn/pY8AZ25PcXK2gT6YP00ujRF6+dO
+E5d2mPgiN0hItYB8NJ13UTGTx2mcLjJO7zZ+z7WhnvXIwfkDJhPX28Dk6C9dQA1lfTZmjCaTYrr
1d5lhW7+8iNkqRsHEy6wVQ7i9qomT7TfeX3cfFVRagnQaA4DjxPhPZjPPQmHFtVZvq3i3LgvehF0
G8Avbn+uCmxN6yqIi/jc8UZ9xOiT+T/7nGPK1kxNK1tnhmy+KfwnzUPIZrhdVz5RnSsg1eyCKACX
d3WW6+MnFfsEmZU9Ulpqr1ODYq3qShVfFVi68amTfDyukhT056bTutT7FBSeY619r3Hq86hsfbH2
cVXeT7E2BU9TKDMeRhRFkGlDwlN3YHbFAwt/8IQD37tl7TbjbVZLGT1okLNZbnA5ToeeNfN3pYvm
K5kEFW4dIMpfiW8M0wvyENoYxVophw17cCxbOjrWXzo8koego1G9ooPV9CsbTgtaNJcZu+5JQ5Hf
wKmG+uchT436KS1G/VavtObamAyKR73mCjxEiZ9dw9lqkzONbOD8YHtokdfUgsq7gqiyZJ1Dkvvd
jXCEIdMNbblHJWiGl0Vg6F+1QLdR8I1Rou1RBvm/rN4wCF92aggTKblH7abJIsLlAnaMKE3DMoou
wVa6xrnodfsJCXlNQBqm1y+RzoHdYb8faCUvO6i/89EHp2yMmH4vYTZBQartPNa2DsaUfC29Wafq
emMg+1Wf19ZN6mmBsYlLbPArPZ6Es02dvm9/eLTzS8zxucKF1GKv2rKWEADuKfD+CHWj6XMyUVL7
Vum1/s2RAJ0ekDzFBgR/TYrDKMCMoFa2ybxyWwOQ08wCIBbDhryyw0ZfQCaCdS8NkmXDEZe6NaQ+
DsIh/lF0pfkkk9whBtnQcIxFVoKzRQ/5BlTboUXhST3G8ktgT8AS75PYqtwnfybQ70kYaVm7c44i
qzS3zFsLf5RYmySszEGSrlWuOBVBGNGBbkUbhV0ggP0dk3STVXmUXftZVyRPMkss/PhYJaZL5SMb
ewgahPWrvij4SsZBl6TEDubKYSJGFRkRQdUHK9yiAKCrkVn+VUvaQK6jBoeo0Pyhh2XKw9u6Tqgj
5h+rGCqOm4/xIUuHKf9d0e0fOTN1KYZKpX6VIFmrn5CRsBIwo4hoDLU8NrBaaeS4x0Uq7UeWjcSq
Vq2X6O5nVqu6PuSp5Q/nANZ1a00syQwGgSalDyDrk8p7MktZhnea00L97AdHAr3HEVDt5z5/dxsb
ogjuCHxvxJlBMh9TOnVakW4dUMPpvYNn2w1WdeC0zBJ0oPmnKgARdV4XFSgG3xcuwjpgqiN8AM4z
1VOmNVEDsLiZUhckyGQZ3bfGpav/3W782r8NuyKtf1qAJ3iFQi+wiSD1nV8i9zCv9jrwzfMQ2cbs
o0DFeYbDSwu3Xs6yvPdkE8coBqTDHV7jNg3LR3ZGyOtXoCQ6dYDqY4h7QQyRcQ0mTOlPssVufTdw
p9s96Pg+wSAxlcaO9mLQ7YlWt0CvWG3y1EtTjLdjZ2XA4UQaQUy1JFmsbjyK9swOzVI/A+s19es8
a9VAVQkCmV2HY/2lIK3GW5vg6qqVTTf+ItKn3jlkKqJ4PhhuVq6jusNMziJB1l81diD7DSc0iut6
rHqWoKLnmRMag8kUcycZANq3NI21fm8QLtHvNJ0RLvG792rHuTIxPsUksA1rorNgK8BlicwdMhQs
/qk/mQRx1FpsPpI0ol2V+B3VZUc7t/lZuHrXXwkfLh0JSLHAzheY6EcwEvZms2s0VRg3Cvq2s9cb
4X7XGl2vHyEL9BkauQIw/WpoNXhmfJ6oiGqk7wkNBpMcdcLU+8DRv4MS7LUvZe5joDFQaz88b6Y/
ZEL7/1OEKzmf/ZdYYoZF/+07m2nU//zH//qfZfu9+dVWLyW48z/ylwJXU/YfBnWmufGrwDfP5rG/
Jbiaa/6BiGc+dFkmJbfn/+tvP5rxh6S3OWtI6QRwxqJOURMBGvzzH5r9ByJMzqIUSGeVzkfkt886
wH8d/CjCIgzmV3HO5NDHv2w+jL1o2GkDnP3YnLTtFM+oh/jeAv5epb8zsL/JgGU427fJ94zqurp0
4M8YktVvQCM2g0MJCwhMzPHDePbiBt78Nf5LVfDx+Xf+VZyykajNDj0arubcCXjxqxKCcpwS3Ou2
1Z0C3TtV975uIFkF2B5CCRXo/fGc49YCA6K6m6XI852gjGAuqj7eJCI8qobchhNfyxUQdju9auQk
PVRqcWGtfEsgfO3JLa/XUm9BPGMp0ZDbRJNOihEwttXgl8lVO40h76xPfWWlt1ANWTVrsDvY1J44
I3IwyOLIAVNN9xRaEdlAX4phIqnM74LpKYga+5vGCubvPdJb4ZE5Th/dZbU7GdvUtAERRXlYerv5
SuS2JqWTk5IG+Wgve71KVlRpQ+ccfjVPM+Hj3xElaYJgrCk7waqHA1oMRmfvQwIA95QYItrmWpuI
HRs7LGepr0PxKix5XuZUJvdhCaGIdSWLnigI020n7NIgA4/Y8gkzVk+2pZAAl6K6DHZEVkDUyQ0A
RrjVQMFswlhUZL7ZA8wX6QJ/pKkAGmUVGClgh6jLQbOIgILwGpPXRBxMOeAdYofonsd+YRfrMKVu
AfYGgd0m8/vxGhxLW2wlzQpi6qwIWPMEbgSGrKPSZutXbu+RFYNDft1qGiGSup7YD+1UViO+GUcS
61xmYt1DSWsOvk7WgKGZ3XRiNh3XFJ4nE75TOu5A13VJLft49mpQJKA5QOKjZ1qfSc7iZKiUOlRA
zWBN9pKhOGu0CAsxmlmoFERHNadqb68nNJpf6tu0jtBs0zk+/g216ReotqWxzStVjuskROu0njrH
JGRCZcSvFlqf2oDJ9BLHDRTdevf+K/UsjH2xstiK+hXVTOXaOlJuw178Aspj+EUBGWz7sLfuWza0
N1FQ9yS/pNVl25EWgw8o23lG6CL7C51LjbYl6CVO1lMS+Juga9SJstpxkdVGKjfLN/hFOG4N1Mrz
svNiWVGaLMJRj4xNYHjJJ1dU7TXy3uqv7+B/U/v/9ygohV269crgRHA8ij/46Ltb0EimNWQXAKCp
8nuTtT1xf49LdvMw1HGZZmi854bQsmVXwjbxco+LKQgBunE7x76l5yV+GcLftOz5rtzR/cLSLDaF
8Ot1g6r3xCq9mGOvfsHiQql76lM0xMamH4zfUCKKTV43HaCnCRJgqda9T0k5KsfshHBg8X69Gnfx
zfJGtjZhmBqUX9v+fCqkxgFWfEPo3qLIKcpiV7B3/HPMZMj5W8/Hm/dv/eLr9Dy+yRfDoFlqWLzo
xw9Yy7So8IWmU4Mo/Z0nUg8YhN3eqKGGcw2p+sf74y06SX89agt08SzkYkothash+HHPnKS+Md0q
JmaZQLVaL8yHIIHlYioiWm3oIp+7QuuuJpzivyirqDs7gfp5Yml7/QbReqenhSdDsKWxFm/QXErA
9G0bhPRwpuAdM29FOcYnuhTHPZjn6+UNRZipuL2YZ+YJ8OI97Z0Znlt0xga0ZHSPxmo6y+JB3dvB
5K7GnBk+54Z7J+r7r6+NYA2J0gbtC3YXdzFqS156nBRMZ7to+M4GbbwFGtWdWIPmyXm0LFLTtrlD
c04Hf52dVS+vLc99e+RxEj2oapDe6QDPh0rJJTCy5Ov78+b1PCU9xEUdzIeIFrhabGomJ2CPRWbI
hrSj/lMG3OlRG0BoxoUmtnnhR5fvj/fWpSlTx7DDy4Gda3EDtWGws6xzdEg7gGPsTiOhAh/Kph3S
4MRQz/37F7eRZXkWgdBxQ6HOxnrZ8wmUrECK4tVuyrqbtj7skBZzr53/sMY5yyuXJkgBwykhNPWR
6A+mXucZeIGyGC9TVejNFrwdhn9iwQlgLhpdfBpCNVJ7BQh2qrW9uDP8WnbWKCtQ5ajZgLbYEbR+
IxS1DIJJE2+OtBzzDUiuYadbJNK9/xCeZQDHd4axMPbhCGNHz1+OJ5gxtVObxSOWcdnqZGkPUbHq
Pbt+qLKWHn49Zo65mrB4WPsQk7UPBNMR54bCp0+SndCrVc1BfthIAPnf04iPy07EntOs08ES93Wd
cLqUeW2KDRhuL1t5xpgYZ+9fxBv3i20TrrxZ3D6fBY6vIY7dwbCz0NrCq3cuzcRyziezGi9I2mhv
3x9qsdbMj4bVjL09BUs8iEsNfQZ5Pq4kn2fRBMZ+MsT02Z480nopUdZbA8PqvV1G7YkVzpyf+OIp
KcvGc4YinLVALt7NvKWBXRaptU3JBbmNytLLQK5WGshGLycZrzK6YK2UANGE6qIn39I0qFR4QQPw
yKozeWimCs6iRcHunDLclO8Jdgn3dpWm7bqr3TA7N3ozsS8GH2vNHiF8SdW66RyI1ESf95v3b+Ni
8Xy+jXQPcTOyfqJ6W8zwDANzTRUfNV3lN5/ctnA3apiCE6PMK8jyrkEz4EHNQTO07o7nhVekfVoM
aPaSJksuZdfKP3MZEU0YNk5wbhFatovtfrrMWuHet3yYTnwi3hgfDAzmV8r6KIuced6++DCBCDHr
PLJZPf3ssqqsCxrC54Eqr0oZ/kpb0a4yRz0Kq/j5/t1drOTz3XVpJfBSI190kBUej1tmmhlmc7Ey
LawOICRpJ1AG+7XsynBLaUh9+D47cyedm8wSYtBaPx4vFaWka5Kb23hoq0s3t5I7kQZA9DhGAxML
aUhCz5iL9CM5dyEMlROr2HLLwxVz9J/dEpweUM8sZa9eGIrQpBa8TUlWvFMkKFfE+46N5IjbjCHH
TPqAZ6Uk8GyVx9KCLJWHLYBNq8seylDa/Ynv9usJTu1GMeWoAnBzltL9KmAXrlWW2M5GsLVTZr9R
GyQnBnm+rH9NcBrQaH2pxCiwRYhGcYke33gFerkmq0kHOEgcJzViaf8s6sAYIBlnsLdTFvebEIwE
Z8cGIeimjhEq73tEZ7/BaSdf4avi2FLtQFYcfA6X47yu6gtwcWG9syKSsyjh5DS6RTBB1QTmlR7Q
64PV8/MZOhcqQ9N2789e4/jePV8Vzj8eo0TNgMJrMZ1c38uLLBTmliI9GDWTjWxEu8NoCSqfhmnQ
V7RytG/hOJAVSxuw3Td5NLgrcktB802FSRZwZn8WjhY/vP/Tjj80c8OfEtPszJl/HPqHxYLiajzs
Ma7UBglfuekaB4KZSQnns+Mb9uMHxxJzohuGJupsil3S4i602EhrZN5zfLxs6XD46aZtiMsd6Bqc
eH1eXdZ8WMCuxSF89tU9f31erFNuIJoRYKqzoZ5kXcKZV6icKanbKlEnDkOLcz63cB6LCqbk0eKk
mgufL9fEhHxHfSoYCwndFQ1RnQWphaedGuqnC1ofmg41pLyb2p3euuY5In00s2WMD6qNCpjmvjhx
Pnx99WzfZ3E+Lnx+3HOx78XVm02VWUatuHqSR3a10dgU9Hp55lDc//CNPh5qseVVotLNLGGoMMir
7UhVY63qhIUSrPuJteF4ozLfZwqU0MxQxPDpwZByfJ9Nh8AdYAkS3KPe3XR6NT7m5DncTsPofO5q
n55hklknPnivX915VL64zFydFMHlF68aszFwQa6yc8Z5FdOXXiE0ic7cqTYPfkIWQ6EQu1gB7W0Z
1sEla3p+E8iw+rMzKrBDoFO62wlc4ccfMscaAhLnMrFAK3R8O6YMukoWE//dO4O7KwB9boaq7Xeg
qvXtR19c3D9YUyFk2/g5l+d9vEa56FOpoM/k+sHya/kJfUR8pecqeXh/qFcrJYJlJi3L0vydoXi0
uCqjKFG3zEPVkhSfhBVZ98dTy8Nx4eZ5Kjn82/HCckpjnMUoUoNhLiyP6PRBJdHOjAz7q1X72QVs
f3tadabbXss8my6cDr/T+1e4+LL/NTh+NG6mIOQSzfnxJdY+Pe3AJ8pvQn97TiW93flxKa5l6hWb
JA3mRDjbfqSskexSVSZn7PzD777qy/LEy3u8m/v7l2D5sziVUU1b9j70zPfQMmTQ6+IxwaBB/Est
y+GKoJf6YGWoMRSJOQ+q19v7goi3i/fvxBsvNBJr3inW/OdP/vGNiMNJpxeryY1ra8MF7k3rcRAt
cr+2uWfn3+4gygVf3h/zzUsGC4H7kA/Qqy+xzIh9I8xCbYY8If7ANanZcfg9g5am/eDzOmJBM9LH
vh7/N3Vnths3kqXhV5kXYIH7cksyM7Vbm21ZN4RsS9y3IIPb089HuQYtpbKVqB7MxTQwhcK425EM
BiPi/OdfJpKv7On+8+EP7Mwu0BEkM8qtdfm9f2SZa8RaTK0TRq7WbhN6u9dTmUeXmFTJ358P9Srg
fXeV4lN6O9be1qw29YjT6uIQKk3rlxLcOsNm2NjFimzPZzsRJw58IdD4ZbixnDG6UuMp/1EZtX1J
EG/yH+wh4CJ82wibVzuV908+m3Ms05G1ps7tGPYt+6ga1y9chqb/5Uj7G6MSE+JFFkRYFd4cRABt
mwoyG+0a/LOOzPH6d32c4389lf7+qQpVi/Djw8pQa+zxywJTbDPNpf6F4G+/sdts44raC4rWiRDM
pcZwKcZxi4Hfsbrw4LpaKwawydWFZP3zNye+BKiETckzG8MsQhr+S6CPvbGFD+ceeeZDQ6EdYPs0
Vwj41drzzVBJ1M1QItck0mQyd4Xora3ektdSAO+cfD6976u+P/sT6wVbCWjUyA33VjDWRK5iT1xO
R1JGfNSN1aOnCkkyq1luF1LYj7CAzQNvk7OHDRHWMd4PeysnniUFAowEcvKIkJN0pYJaJw3h86c6
tAWtrlM2WBK9oX3kwymxDiNik/1/0TrohotyZSRgdYoqDF+siQJenxqXuEhWV8aIK/3nwx/add8O
v7dkJ4w3HTGsmz72ftAVE3db5Ha5S0ZLDXLuywFAUbb7fNCDM2uBwoIagLnuA9rWEJOpwGfAmzSz
ELpisRqu5UdGObg0V7Mk2AHgsPsFhpIWJW7dPFpWqO7OrSZrp8bSd5zIOjKJBzdXvikAAtBywM29
pZIL7ic5dU4IIYsVorTgIHbaTydFLolNSEne1Yd6u5gnfS6bh9Zyliea6STyNuC5R1bUwe8E2er6
0Dz1/tffmMLpRcfsZgM1pjqK9tIsDe+yywx4omMvT/+Dt/lmvL2KR03maqLZz8MnXhO0BFz6OuMd
meNDawZoEGYT6gkkeeufv9loonJQakNlb+0KpbzVBMa1ypio/8GzvB1lb+fsqxH92oKDL759CaEC
NVziZkk3n8/YoW9+tYtYm9EWZfDes3QT6GWl8M2nRSvOZidOcSMgnfAHhEyTHBFMwkHvqJnh/7aa
tit0/Lc//wkHPg6aLSY6LN4cW/fe1QNTSAPHw8oNJxIazmUil21EClhQ0UX/9vlQB7YY5I3wefAT
A3/f773bJHSpRBoxlI4/7VCICW4kfMqubh4FR9i2IL5w+/mYB1YLY1q4/BEQT3G4/qY3q6WbZkUh
wsIN47RdMDTNtDPEVMeaVwdHwT5HpUOGpnn/RHIIv11mUbih7OCxkqHyYrRGcWThH5w+KAP8BwIF
Z+z7Ryk6Q862xptKjdKJOBfcfLNahfxYHKnjKR3nN2OmGUdGPfhoQG9oT4D3PuiYuYkbdjIwags2
cQneij9HcrSTq388Yj08yyimuaVQWe9tHR2h9ZIMTLaOccp3uXTE9x5zmy3e+7CDyV27J2t32bWV
KtAkjhBeG8z3O73IkSG07TFI6uBUQ8GGfaaue8zeVA9aodYW+q8QcJf0sxHe4tYY9XZXNCQf93k5
Xs7kaBzrUR3YDpiFfw27ztKbxZqkiYMSfSIzdoZtrzdD9LwojbPJMajDKbmFdO5AIF5z3eagh0N9
5F0fwKwMTouVA7I2SPlS3/+AlMSuvsCAJxTVlH/jgEMorAmrN/zC7Zwnd7DG30tnL7Mf96p2X5P8
/USIckLWVLmU9YZ4hVgF4nLoxnz+He+Zjbxe+lYzC2BJVeOKtH+Y9XafkNYGAsD9FeKItNGx6H2h
XFEtu1dpoWgPkzR3WdcX6OBJl4OdPvtC2vP9MprmMzE7P8j2igIlS83T1ouzrZq62ZfUJqPGTxDz
HoGIDn04tOjoS7B1rRSF93M5WwU5Zrjdh7BdjMAmme9UjUhl+XxeDq3U1fGPnu9q+uLuvTHCvlo6
nhlvDIsKEj5w7fFJRBq3GvTqnVfNehzEtbL8M0OT9XUgQUPxB4UKIJGb8funq0j1zRyPKsLVmhiX
G7JOhJMUyCGaY5Z86wn0vphiKByVsNLB+gj88v1QIwIDXGHo5ahjVV53o8R+PBuHaYKu5BrlJjfU
7EL2qlM+OvlAhPfnM/zq1bM/PmQiVjsPCs9k/WrffJVjI+eydOMohHovEb6kbf6cK5I7FGxD8yor
dA+7d6naFxYarWVj9+MdQVK0Sjuja1LfrJI1dZU4bDc0UVmPvq6UkLE7u8GiNLL6LCbudDCf0mVq
BjzLoqjfckLqVy6SXlLhyCQaN7Gjiluu5vrNCkw+YZ+sLIG2ENy1LYlhQ4FbttMXEja7+sgN4eNC
xmoBMAjiFssVoPr983t0mfUK7V2YW0TOdrWT3QpQzn+MWzLKysvgW+HQ2r+HNJLAlJjgsTARkq5O
RZq8tQzPRChNRzgSh9aTztOwva192X3o1oVm6HV4Y4dwVptTJzP0r6pcjK3RCGtB1CbbF33uN6Ni
Gcd6Agen0gVSQ9i4eoTtfTV6jz80+X8MrRKb649T0204V9Odoc7OA3ls7c6xmwaZjNNth5SjUNCr
PmdT0zak0fp4zkY3VhONN5+v8QN1y1reUiWszC3+Ze8W2HcWZxxRkGE0dxaKQ63T72zooPf0gcyr
yWrISlrIhf01k7pFhFVPxkVAVtEEn3/CXyUobfwyP/9RH7c2fpNJ7bIW+Wtv+f26SyM78WxvdkJW
ZX1VZEQfSzksv4nUrcOpXZaC0Jr4GIPm432YRQg5laYmDTAuPu9HFQT/NAMi+DBdyjGIdaINqaN+
a5PmHtm697g67KEEvq+GDqv79Kpq3ntAZIGd54F0hq3qFmckTJl+Y0zxLduNxEOY1B1fSUb9sei7
co0glru6ck2w4Da71XGt+uVitPK7mXT12lamtvYRGabh5y/hw5Vk/Y0sDOhQfCsfTMWiGJFgA4Eu
bK1iupaWUH5FIoqeutwmC6Gr0kTdNXYyvUh+2sOsE5/++Q/48Mns/YC9q5gYKzexzFXfIpHaxon3
dRmSYyjkhy1hHYQCjIs1Im/4Gu9fetY7VtZzzoSZq1zQyjvLydwgJsO4ENZw3pvWrdWJI/eD9e2+
O1bWMWHBUnOBK/Fv78ccWyRMtpIqoWtzy/THuIzZ9mxM20biRRFGPnw+kXta9r+Xm0u2Dl6iGtXz
3j5uobpQiQ2NQkdFQxbL2AqzziMoa85M8TINZfuzqj0Lch/SpLmFR2iXx4r3D1/X+tBcGFa+Bn63
+zXMxDpLYqtWwhSWrJ+w4a0xkdaVbOQxufzBhfNmqL37Fz3OGMIMCweVpnmWOcntUmr/zL/3z5xi
embzf68Ev71BZsccpljJlFDXiyTaVAvhPattibqLyk79PsF0f/n8NX7YFalmmSU8uVe6JHKG98tG
6eYZFlbrgSZF3bnmFkhcO6e4KRBLo5+WZEpXC1Lj/92oe1tVHvXxUMzCCwekgFsLgtELMtR42xLJ
EDq21VwocxcdOS4/vkFOF0iBq0DIgiOxN7ltviw2AThRaGapc26qlX2haXFx+vmjffz2GQVuClcc
j8vlvlH3yPbiLvoQhYWnzb6XDPDukTgnF8QK2quRYRnvSnJzRx+3qfTk88E/VlzWOroN9R7sHK/w
9de9uVzmClfGoraicPb07Kpby6xgqPr2Hun+hd6W2hrg2pzOXeLcOW3uPVGiqQTh9MBFbmecmq1b
HLnvHZoQrnqIrFADrGTJ9z+pSa1UEOAchZnwiHCr6vxkwhPmG0mDfRSYem1dthVGQWGlY9/7+XxA
jOBv398WUYngmulCZf1ACR21ckaiMcSbxCB/NV5ZbUFMtguxLk6jrhGt3H5qBOJfspjsAp/qdEIq
kq7BJG6r2xmXJ1Kb/NxqbWtXyQYDhcxQyW3GL+I7DdjrOjI8HHpp/pibpEuE5Sc53gCIjeuWtnKt
zEg309p8SKT0kt2EIy7EjLoT160a4TiAH8Z4Y1qD+kUaaPD9TC2FJARAYUfzOqXIw7bD3NKnbQZf
mqReSEkN3uaqX4rB+I3aYnqpYN9feEveeZvcEdn3iQhl4Vd0ecHZp8W8M3DZ/yagwPA8zdx+s3JH
vSR+eyIKqvAqz28Ni39W0UIzaya3rwgqCO+/ln4iatOye9Kp0QHZKUKX2sRWQh1IaewjDMYCrR6b
CTA87U+8smgtEg/dkhrYbmR8oVj6DI1dFWhJbTeOQ7td1FOoKvI75pEy2/SNkRqh3ZDDdKNgvoXy
Nsvd+9xAKTxs2rEV5KMTNTcMGBgqJ2obe3AwKim0JWyWUjj6V41eEYWRw/OVbehCF2jHwELO+zVd
bTPK1FXrey2JcZ/fSadHwYyTLgZRuFa0CZqociw2WpJ7JCFFTm6Hli0RH8fIpQ3QINV56qckfxQD
za8gUz0cSo3CnBZENK7FrVvm2O6U1kTdv2hp3uFdkk7PA6ZVNw0N6ecEJ4feV23cQoJCieMudFEw
LN8wiUDXahOanRMtb67SbhItG3+aaAyFjabYaSCky7WtnbvhTusqoBytAMwKm46wbl/PW0f3UUL3
y8ZBo7accXcm6xGQm3Coxp11PSRbN1Y2aazBBuqXSXmZW9bAZA0a8IoZi2uQFgFoitlE549cHZRt
VkQ9S90Y7CvXWhYzKKQq9CCpLULlGno4dWF3KJsSZf5NO4BQ3Nlw4tvWYO/xtSRyrgfojJ3f11PV
UgEY8K4Uq8wf5oo8Hn/AY+IL10v3pp/b5g5SQoOnSVs3wJ16pV3PTYvjSadPghgvwxqHizaqO3s7
OorG3w+ZgEQftSbanjdnJxvPmtQfOh/bV5CeYdxYOohOsMS2OE2Fqg6rG4UpQu5H008azsOT4XX8
Ratnf4e1FeJspHjDcmdFsXpH41N/tMAFE58MXXLxZrmI+6roCDEBRB1MWMGRbYe6TEkqJ+sbF0Tg
kvS5x9fpLBuAuoluT5PryNSn/oz07PIsV5qu2nWc+q5fE0YhQpWcO3iDY5vRJo8hgbd0CeMLtzOn
W0JlncdlyK1rq3P65MTGpYdvNMqtsIxcHedkqpRLEx+CiaBkx/k1Si82WH/joJ4qiq0vPtzArAzd
GbESyWWJvYCLJ2btEynbyXCuDPO57bFouSaXPk6DOMmU8cRWZ831C2o6Eqt1IuVOE7xDfrR6U/0g
6cv4RiLYjB1eK4bcdzrLe3SzeKz9WY8aoIsmLqagLEfCp3tiR/sApDHmjOst7mREeu7GzBjv7SnX
Tzpi/pBxegYRssuZzIv05zRDJvO1vMgeElKbZz9pcsEGbFniJ2alzX0MVV4LetfuH7S+sLUTPCRJ
IGRjIJssl3nyFctY+6ueIXXf4t5PJtI8puX0A9TMmMJhMq18M6eJfjORXT3t+CgifnVqqPJXKtpC
x0AERrVfZmnnnKfxrPSnkYkJ+LYQIFNYokw0u70uwi9GnyNHCRoFgtJmjos83SKQqol46Cf1zOaW
Wvg28LkC7pyrj8Q2LxJXiLrU/KFQ+hSIiyrHz+xBnUMHY88inGRTaz7OxqgoKtXKbd9teudxmLr4
m2mtLkdLl0Tkvw0Sidk8qQQz55ldqKd1YsZx0GAlT1xy6eBHmtkZcXRjlssTjXTIb7oyEIvc1LYo
TztnkLgSQXfyfIhDEf8c4zXETY3K9Fy3J2WXJJ36ootVUGhOao6rqVWOwnczbtSB7Mwx+pr3Sldd
Gzp9kF1fLKSjOxBo+VM0ppnfDDTuwsLNxweJ+VDlz1aae4FmtJ12UjXI474aiGDL332ejWPYuFOK
ZN/umnNNeuMutlP7q9p6y4PJDdTYsIOai08wWvrdNrCrAKpDGnGV90iXSA8nfftnpHDq+BpxxS8w
Ejwao6oswGoNbVbxXmikFzhOojwNSueV4DBAE2GBjxD2KHqSPsL3m8iyzsb8lqU91iEe29pJpqXK
L2GaUp4aMqqfsNDR8gCl8VL5PaYf7B1eT9rzWSrx8PJxteo1Nl5vNLcjBB9rAwkTNgFagx5b8Nme
v6dlr31TjChqcIDJ2Scwx6if3NSLL8w0F7pf5SVHO54u5n1sRzgIdOZAyW5M1ANKNxhD0IOS9kEm
8uS7UTlaHNTY5nwtoRHpYVsP2ovSDv3zaCzzD/TSIx9ei/kHmc4OV4ZqdgZMVE2Hr0tRm/NFgCRv
q6ie4x055cWpZXX27E9VZV4DpBSPupPoV8Kq9Cmc57ruvxoiSy9JtiNtw6uX9qrjvxXh5N409kbV
k/xnYpAxFeDBgGnrPJOY5ttuNjzr2shhHauRfYFhd/MoayEVf1K1vN8Mc48A2a0n67yvvK4/TdOl
xfKryRU3wHhGh2ci4Stj7pSwf3oL3itbhDfmjUm+4B1uQrPYYS7pNlfDYo5uaI/AoFzjpOfQVWBd
+0hA6paTFFq7TxVUJeGMZCwKbGWYn/K+qhquNiUZSAPzcqlgQOf5To1mHKl5UQ9Bm01nkS7GYDTK
Z2NIpjRoCJO7LIwky8OFto012qibU5YQpw0Y0rBL+jo/L9ymdbeqN2Y/ar5HkuWkUmC2JRpijove
VB4IYecjtPqkexLzPBE7SwVvbWylcQmSN+reF4qKulKDPvdUTXhSGEWPhp3f65elru+yGhuan2SX
x+omLQtcPE2XlNYdtO5VkUqBQDhg20Uph7+znBkZnkdhhsXjuVBkcgV3rMpDtXfM2yLNfWDGBa8c
y+Spyzzjemy2OkfJqDcFisCh5viuo6Xu4cAq44ysuanajVHH07mbuWq0wwVG1zbOGGvSZ+ef8lBD
Q7Vpy5rIJztJ8eopJ/niqi03Isyiy0sPqY3lx2KAhl/Mma0ii3IVPC5TTxiB0BcRcSFCgE20LUCd
r7VWLAOkmjm+lDYbp+/RvEffjvVZhyE8U7MWWfox1Pq1LfC+kEAIQwOGf64g4j47tRSwOYs5Ucj7
qxIkQtQxjR+JujmfQZF8DECMM2OIMjolRv7Fdfrx2iKdO5ywEL9Lcd0+VTpnOfFk7NyWi2cBTKfR
eSUGy7eGwdiRs9TvsszUg7HCEhzPAcjrWKj4WY7Fnd+0Xz8vjQ7gN+hLETWjr1Exp9iXz7eYEY9R
r0bhytvfabY0T028noKmMa1L25M47mlRdsUFOzGxm1mMq07ayREu1EcAB/E8BT312Tq5+0CxM3mj
GKbCC0296IORcPdb9hqu49Xc/vPC/N1Qe3WoQsx5W2cgHV2lJCdJrnV3SlxowBul2BUzQomlae9N
rsffP5/pA7gDAp81w48AKMRFe2igXZpipO/tUVcIfVOQar5RsNo4UmYfnEnozFTYsB8/2JITNEV+
XJZ5IQqx8nuJWW7nuyjYdqBuR1U6hwejnIam7eB9sIffeJzopkjBb8xsqkNR0yTl5nnrzdRNn0/e
x/qdBQKY8T8j7U1eXeLa1ju8NRpi00lCZNyJO08L5EMH5m7cjAHGKsn954N+xFIBxVb2ABpSPvbX
9sYbFMWSY5Q0hfTCGfFfOOtOjl3UVdJcaFF0TIK1Lru9fYVDh2YrsD2JDvurQ1Rx3XdO6eE2qJvP
o9dZY2hYvXlXY18VFkNa3ScERT3gcq/tptrSv33+rAdWJ9ApTtSEKWHNuc+YHe2Ia7cObmzoo/Ot
LZA1OkY6/GnH/V+YFg3Popfi+b8IDu3+i6P891Of1tX/hwzRNb/r3/sXXT6J+tdb76LXvK+/zYs0
DIrA0cFh4YwD361d4z/5obBU/sKqeDW3xvwfNuxqdPG3eZFh/bUGGMB0RsPL0uEz/du8SFf/WqNI
WcX0A+hOcpztpYV+mh762j341yoFXIcuCEUWS17EeTBr9jZPd0GnWM3xkyA/ZTkvZ/qoV42ZzXlQ
VrJtT+O0IrqCC1dpNmE/Icm1/GYio0tBBO0SrJ7uilSv8FGQRlzJ+XqcetFEFzntutYL4KRiXmeC
fL2U07zkky8rkIz7bDQUnNcarkJmdIpd9YQjOyn1jiRRGrC4/R7rRKcZZhhpr5U1VuoT1FasfHGB
dUOd4lG69/jQ1cStJ16i9hWGJJPeD1u5WIW8E0kmi2tY49J6oMNW6JumBqK7tp2U9EGEHar3lJZe
mZ3h/oNva1HJie57OdUOxrlxXmyxoVXVs1jvFG4qQ6+2cLNpgESJ0okdXoWDuLNg2TS3nhzV/gsA
SvFDaWvFOXWAu8SJWg5qHVauHT9l5SjbIFqvW6v3LHWnE7vI9lBKi5z/v9BDs1faLrQ6rD1dmGiO
b0m3GrYV5k71F7SaauvnQ5M5W8+cc+WkF6VR3NSZUYnARfFHCLfgwr1LMRw66dA0ekFvtoBOSEVI
Ss6LXEnCybXyBzL95ksj0lSs2XoxvTR21MlfZizz6qrBz0Y719Iuvlc6w66D3DWiX0guu2xnEJo8
fm2o4r3Ix/xg7vJNqrpL+lQSeW2eGSXEtmfsAZLsAYnTIr44Tex15+rA37QhJw7X22RwBuOsnFvz
ZhihZ1PRi+lnqZcQ3/sqynsgWFO9VSBVJRtTg47qK0WvR9hKrSFJTZxMRMpb9BGDtEXpDf7hWo8o
3au7pexiIxRTPNz3fGr5tswGN6NOi51rR4+49LNLrtFCbg7bnD/CDzWuidccdBdjpRzc8y416rU3
4lQrlTlRxRfhjG6+kjaqkUxCJy+6pgXYK5ImiLBopODi6lHtqnTG1VJNC++s11uqlFxN9W7TdS3W
tn0FzrxZkOlq/jwpmrVJ0srLrzKJH+EWCtn8tZFqc5k4xKWfER8BAJnR1Y2/OF2qx2HsonDHlsXW
HknUwlN9UbXlRR0a19ipnckHo7aKYV8WWJSZ4dyrxW2JSbJ7OsJMsHZDofOm1RgBxc42U7FNixTX
KvR2xW3hjA5ypYiOnx+nQqm36MWWhVRzh1v73OdR4aveBO5hdb0Qu3q9+AaV1TjKDoisdk9k1Gg/
QOOagRdV4yQa6FbUGqedQHIcYnE68Np0LwK2kVJmEeziQRF+kRXr1Xoy2/R0BDrDiZUr8dfW1JNy
p2ChfZMkNW1Wd5naNmiZk8E38V/OfIwrqhjAbAVli7JQLjDZjmffddtJ+G2eOlmgVZib+Lk7dy6k
gwY4ra0d7Z7tNr4zX+0NI1cKd6NH0Wje50WtYtQlrbG4ShVVJmEc5SXI2hhJnfQLTe22mZJYycMw
TIPGAzR5ynok1TdcplJ7YpbH8XqqbfMm61djynHUFeXOwznjhAdXNrKq3CdtBAg9RQZnYraFzj6n
hWzmTkALpak2MfkXxnaoSMoEdq6o2LJGy2mcj91UiZN0qocOJ+9eK7Z631LU+81K5Q6X0tWbR72s
q3MiB03jWm9GAhk73Anx95oovP12UtInkGDrphwcdnJ9sqWzq5dmNHwzi9sXkCr9ZGCXb76XctTI
FcGf1cW6DF7KxVpF0yDAzjXGH0H3HuYoqu/xQ2K2slFppgvSsxe4TM4wOAGh8W62FZM1suBLAqeC
dMhoe/oerI/kahwaU7/EJNYhTK1rbP2bbBzYgmaXy+8dPoD9drUgaMIIWD4HtwVKXOtkIz0Z7VSz
Ts3JngYuh5ZSX1VTrd4hQGo736rAxs7Q7KpESqHm/TkkhhX7Xj469Qb749z4oiKD590B2HKrNfIy
Cc0ZDiXb0rLo+Oj28xx0+MsBoM6JWQL+l9oyiGDQ8himGIwjt5l9Ncnb+TrJTJk5AY3bVOaBvaSR
5PtcZmfSfT2Naqn7IpHKcOYWTpycAxOmKEGW3O4dmF+lIn7SLgF4pZEkRMGmUIjRCADS4+a33k9A
YTNeK+YvO6/Vrx2i2www1hqyaAq81cio2wyO3jpfRCxn86QeixKhXd5yqcSoZUhOsrnqYvSmbOh4
xGWlvB6o1We4AjPnI9SyQeKXV2h6VEGZ0bNhDnQj129Le807bvSRvLuJXsXqYztZy1W26udP6a3S
9qSRLWNKWs4zbpOGfmO6qTNiqVEabXyqxgp3WUtLQLOp+TvrwjDcRO4Io3bzhxwNs575WZylgx4U
uCJgpJLIBOfcwMvKpH9OV5fn8y6HLOls6qiZCvzNLMXtn9ylBCXBi70n21wbUhP8ESclvfqWFdlk
6GG5uHaCyzcvtzktoDerxaaJ5jEC3u/7ZL6spsghQCpJyuHc7GTnnnXKPNo7Uy9TXtySCNWcAwcU
Y9qYnHIdpqdR5Jobiug1dq5WtUZSLsDPqzAIMLTJkquznzbscP6fQNBzWajLKUs3Zm/SZ89JLovS
UOzHtrfm7nLQ1EZ+GSsx2q1vKGkkvgPvNtZFD61JJ/pPEGCXKBSU126f47XjtSNEVN8W9TJcNzAU
5vsWZvzwAwhKJWlREe3SB9yL5vQU+mYLFogzqYD9F0EO6/zKiY2XWphZhIPxqFQbE6Aj+hF5Vt1i
C+E691gseZdMnEPZhf/Yz8aRUUtEeTtlw+NodWBDVRLF87nX5LZ5lnIbyO/nRNBryYe+/NlWfdSc
AKUVw8Vk8xmfRmpG5nKFF8d4nZfNAPDFJdc+yWVdJQAqhlmeRYo7VogHq6V/KFnprEI1jcX3VTx7
J0pZ/bAR3epf7dXSCX3BLMxds6hNitGCNQ/Y/FZDy5aiF/ggDKOQp5o7psp9URT1eDt6JFkofL9t
Kk5cM4FeP+BMw4+iN3ibQK0d/xTo/xclUPNc3fXi+bmnBvp/UPis2bv/vu7ZwvR7qn4/vy191v/F
n8rH0P5ac4jWiGWU0vZrJMafwocSxlpZFBgsOTBU3tY9jvoXpn8q2gVdW4m0K7v778LH8v4CToIp
u2r3ERhQSP2Dwuc9zkEBBadz5VIhsVIRi+9T6gyEeolHgPzGnlKJsXHhjme9HSdf2ZX60zezcv2n
mHprxvqeJ7GO5az5YxR0a4ICIM57nkRm0Urq+zTdYCRr/pQS6RdXF9sMOWNw6beUqg4WQNyUg6w4
5rhzcHB4iujE167WPv9aNeM+q2JOdYDt9LwCXd0JrzVCc4g4CUuG7t2oPLPH7CgTf6Xd/Ku0/Pu5
OW4dk1YOv2AP4TG6QWmRYCUbiABzkCl8gzMxqkDbzXg1jQ1dC3syq/OO2L3dXMrVEtbRT3XsaJAG
jPMxufqecv7vH4RhFFU308Eve/8iFE2ouYaz/CarouGiMOvkbM0FOGFJImaiU/1SerqAl6XKDg+2
PN/qFraAWDtoR6jFe7YQrz/F0fgKXLjM8GdeKZ9vgKgl0gRmCDXmQ7OSXWZVZXNXgq11aquJLHyp
JOW1MnZuslXMtv5B+Mjy0htpbPtSxBTOjjqLCxvvfS/MvJzD8PMlu4ch//l9q1kZNRHevvDq308V
Fy+4F9jbblq21ltTHSYudMsc2MK1NqJKul2Bu/e5UYhq27VKGrY0M6+O/IiVsrm3gF4dO9gOXqXC
ez/CXW/dHMGEwZti+tKmjRkapI1cpbJTTuGCYKrBxcz251jkFzTeJIbkdjU8OTYKq89/y8f9ghYf
3C+ANIAXGL/v58Pj1Pe4Va2JDZn+WxTUl1Pm9Ls+FtHu86HeY5R/pv7NUPu+r03EidvSWt3oattB
sHQUedYqUfRolfN8LQvtnyVSvw6ISAxUCV8MIij3De9SzcuUoukIPkk8NeiMtjo3CX45sguuX/ve
y+RDwZKKayG48j6BDT9oXVF7lRU1NlGIWqxh0yNSwywc04e++IRn+zEbLu3Aa2NQ+GlYsLCS9zHQ
TJmVdIqnbAM2AzUaet511rEZUjj2j2Yrky2lZbXlA/AC6S7ka42U2/6Yqw7Xl1rfaT3uaL4uPQs6
8dTVR76zj7+PDYDuEzRXaHTg7e+XFftU0aIYL1BL9PquaqHK0FYad0ZrRkeG+rissDsHLnSR5Kyy
rfXP3+w4uK71UKPM9S1bA4liAB0kYqj3mG4P3P6c+B/pNNZVxXj4jxlg7TzjvjkIONoCM8bL6OX3
ybZaSXaRVKdTu1G9zedfzKFZxOoLej8ri4ncm0WZC3ZRAq1JdfCcjSmaIjQyNEbTOB1zQH5leL9f
xlB4UW+6XFDA9d29Qy03OydVk5avE49FWrCmMp/VwzhZvrea+WQ0qaXvEjN8pdVivpC52VzGSp+E
URd5L/A05Xdi3bzrNp3HBxK3m02t9ACPZimNIy24j18ca58cGXKrCUNj83r/xgEhUepEUb4Bo6m3
Yw+2oMm42LK9GaFq9+q2r/RjNm+HB2WCEAiqvPq9jXLJy0irqxlokPSO2DfK3L2x+KhOhLJUL83s
JFe5YSg///kKsFdR7Z9R9ynrrasvOOZgOJt4vXmeusNNgbfvibJQM34+0vuuyp9lbSMwY5VpyD68
vbXm2nOu0RJGUVtn2FcQ4HSZmYt7RNJyYOPi3b0ZZm8aR6tJBalh+SaP2uIsaZUWB/04PdFiVdu4
BhY3QevUMphdqXxvrAhBEmakJWYFZp6crTjFDVa1UViPsrmwxvmYa9mh3cRercD54mhw7fPzB+LP
5iGp883A5fbEkMj6GkhcdzLx6u8AYNHJ59N+4MLEhOCRRi8EY3gUxu8Xc602pAlUGpbCVuv87LGK
eJ4HB2e7AUqsTbqBNz70Q1JdV6Pl3ri9KadTqj6TzCYPqpAPPVx9GgdMoKFjmVZ35H5waD6gCcL6
XLcG7ivvf94Yeyy1ZCg3lkTVNy+joviU2co3Ntv8HNeg+h8fpy7XWHxC2VrX7IV1nb7ZznFlMABv
p3IDuzkrg1Lj/MDwMf/eO/xbj0uQAPypvCMCsHXd7W1/OKhBtceEANb3Puc7TzRtnMseMSWLzneV
Odq0k15vVUGXwsIthowy0utXUalfx452ZBkc2OkZnlridVsjDuT9U4OttyUJTuVGd2H7oBEUYdk0
eVCQgndEdXVoKN1kzSF0w495X1Vm1dyLix4CcecgQ+kAYM8z+rk+2Do5gp+v7gObJq19PHFY15ii
ensvE9TFrqWdE/cX4XXgVpq7zQvTChcqB4L0ognsdfxnytzXncz6b87ObEduXEnDTyRA+3KbKeVS
Lrt83F77Rmj7uLXv1Pr087F6gKlUaVKovnBf2EAzSZHBYMS/SNgCABrV5CZeDToYCHbhbgeAvu3j
Tx3VMR8mw/wObGN7uj8/+VlWu8am8c7z3TFB66/1KzPXitDSjaIg7FPjOmkmrlu53vtU4wRkNDf2
k0kU1yXO/n77wChdP+c9SMrJPu7LU8J2HUNCObQbO5qw4ooxpYz1+IypHrZzFLSD1HWzLzL73XtC
bUQEMgUEmKEGUntXV8ubm2ZrVkkdBYrpxU95E/29dIl96ueoxIPE+N8i1P9rmrA1nORM0U5WQf2s
FWd5ZvNGCTXFj3Ivfh9h4PQNWkz9FeJ3/gl0g76zspvjeVira4CNpEfF7co2ttIYujIqfj2J7rHk
sjp0JtllNCxxoBZi5y34egehaMvxUCUbjO8pf86LcJc6Fv4u/RAHSyjlWdVZPIisQx89V/uzErcf
adf9UcZWs5NaPtM4b7euFA+mOe4BpEAvfVW8SYqsnHpPjQOcavTBt4FRPGVTbU9nByjefyqglmUw
RZxqelBKQseUsnL2DvuWCcowKeCxs9T4na5OKAlhKdn+F/GStvJHI/XwgDW8pz5aaC3AOqRqPEc0
ImgqghU+TJmlfpzBjUxHE7wkVLjIUP/UcIlxj008w7ipPZRz7h+YjcQDipENYR/siu5gZ3+70K3Z
W3q5UMOlnwCroZ7qAAIswoLTlOLkCrpyABgclBjD+MOcGvydUhyUyqQzlTfaUcmKmSo2TkDoG7c7
MXmjgsNvY4+Dl0DE2VxzsPAIS5PRixMEJGK8SvHm+VRpPc1auGEXVYtt0MIwe0TuYZA3jrii9ZNy
LDPb2yFlvr4dJG7CopiEjL4HCvt2mQpDww4QInpga6MD7wjTFVEt0bWgxbVz5219Egre8slMwikV
cW7H6jyRC23QoqCbQTrjPGa0D4OB5FCSJZZ28HSRfrG6SaXX10TDL0WBEQVlXEJm7cV9sBvRHHPa
cacB9twpjYpqTw/k9f1FgZdqKmgVGM/a2kplWGo64iKKgzzls1SNnvlDnLSPWBDRZlWimP5Qu5cL
bA4qV4U0Ga17Y3UyI7hTKqj1KOgnziYlszq+ZCoItkO7lNn30eUwLoWz9+Vl3F4FBIq4/zfsKq7b
qMpMCsi0gE5Hes1dA+pWW86n++dwa3LokJHbAQxCbHJ1cUWw5+K6I+wklWFfrSVrj7CRhsDFUvDY
pqVFh06t9w6/3LXruRmI2XhAgaj7rQ+/vqBprVVmDEozr0DERNnRiPrcty1l+eQNCW9HmdpnUoQt
q6bqIN2T9ra7/G6vfwTlebCBJLbqKgJ5YFDArvMjqqQwnkzYAhcHq0csoIT4D592+ObgTPlgEWmu
IomKawVO/3HETewBaqj+3rLof+6szOu0l46VNLom4QbhtL5dNZsXZutQOCIRr4Nuast3iueMp2Ry
nUOd1uJRpEVxFsnoYhuB/ej93bCSXZC5GuOjoEvM4xKkdn0bAnoNWIsSMn5nNwg+8MA+FUjJPHrY
VULI0ad31TxO6jHS8vRn59rG+3LpoJMtYYzWvlIbO9fxVvij/U+eYSCCSkX99vdonmiGpm1jPECS
+aIN6AZPkfvVjfCEvD/1zZXHKOe5MolW9Go38MIrjFmdOAhZZl1oBZo/Bipp59qbu+kg0Lk4qv1o
XLRSiz9AANJ/3B9/I/GgS4TeKoJasOHXmoCakaBakJN45LgZw3YPf0MB7T/DYesvTh2nV91O0uPY
ttFf9wfeijPPXHEXgKDGk+d2iYsFbWG8tRlYrcdzWXo5fA8q4PdHkcu3Pmz04lxiN106+sy3o9gV
7SpX6+Kgr0uIBmo5HuPOkjQQJ/pstGWxU9jYimvoJ5AQIyCicZffjqcsnZYMSN4ES6LPD9bSqgbc
VMlcrPEr/EJuk5/UIs3fhjb+5wAhB42OKZBcys+r1ZwyaDNpjNeqVs3JedCdn5Ac1Sd7TP6mFa9d
GnuPf7+1cbglAGxTLmTcVQSPEVBwI1L+oKW77XtLI8hRZ6f3B7pB3zQbY6S+yL2PXdHuHpqt4wnW
lOmihoSCwupqTBy3zBwPmJILY8fvcQ32q6qNLygCmTuRYGsDvRxqdR2WJU59Q18kuGqhBuHaUE4H
BMfxW8GbENdEe2fDbm0gm6eMBNQ6tJfXHxJf6MTTcO0Ic/LgdnHd93WoG8d+goiSZGp4KOZ8PN8/
JVvryVD0Rkg92UKr8Gt2XTeG4ESCBX9ZaFoK3EpU8E680cedeLd17AmrxFQDhxbXWq1n1qeZR9pE
Y5ASG+pOdCZnwJbB/QmtbEv/OQ+OK2vDz6adazeOTIAXMlnCwCkSFAL0NjzRuaaBpiQNiA43esR3
t/2hOW79CUF67YR1vfhbNEt/1rumuZAEgmYfaiPIFI3+lB4mvmkUY4ByQr0Tgrc+OX1AOvUSsQ/C
+DZmOEuRZSJHDHlx1QSp1NLyUWAyghZdtuNQV8vZLGzjj50V2siFpMmEDXldozizfuBipVGVkPyS
oNC98hF97W+GSJavc4icljKzw7W+yS8t9PKju4jrYOvjTpN4Y960qgENoEiLndrzY+jFm1dBoS4S
UNkDvGv6wFQhR5hTm1w8QzF9uEzJGfvqaWext55YFGl0KmyAFQBey1/1YtTOqKwobnlt1AM22tB1
i8ofnNgB6FYKulNDdsLkqXivCTF8ULQSttjSJOkpoVW7pym5ce74LVLywsQd5tXLB4x1gYW6GQWl
jZiFSewGCQ3K1zDm/+Ux/L/1ExmOVxehlFalxOzRJsT04nbaUYQ6Wz5nUaCJTDMfilDEP4wCCFLQ
0GM5AynNfqeG053jyPMKqFxte72/47Y+NyVAPhwpHmDNdWQz60hMfQX+kurru7KvjOto98k1j7S/
GzTGMNId+tP9MTeiN1Uxps1DH5mzNURDA+ympGAtgwR9g7ORRsNVSXr3CjUov/R1Fn+9P97GpSi9
JpDslzcjUqG3q+xMZliXVimB43MbRFVSnmyhKcfY7371tTk9ZtCddm6MjU3EXcEBoixGEi2NoF9u
aGkOkAKipXOAn/mxMUfrnBtqcjImK9upjr9aTh4sEAixJWMp8e9bDdXQZ1t4xWcBokK9fKF1Z7Ui
WpamAtM3fKt+PGGcrcrFBDOM+i2Sh6v0TVNzvWiA9vux2eOUq41WAJg7Lw94+zV/JJk2XwUw3CCy
B+2U9WX1OcY2F9pmke+0ezemTiMb3VeDthANx9WLoButZoCDAYtSXeqjqXZl0OQnMLdu1Ran+7vo
1R0pZ40CD1ZishS0ljZKG6JWpDJWoYaDetDsYraPc10bexSuzUmBX3oeCE1g+e8vYmGEgCuPMoHc
F6RlinNhc1RKa6BxPniHeLaz4/2Jvb6WeeGwVdmkko9KufF2QDCmop/p2fpm39Z40bm1345t8h5k
XPy7wdLkkOqp+W5Sp+kHuDHxZCKi/6NQa+sUdYN+ckpvgpuRRJemcdF4KJ32MauU6vcwtHsWfK/O
svytJES0w+kE6et45SH54YU1/LIwmcoHXTHin8ug9j9ATEfLsbba9kc1lzUWBoWys06vjrQcGvFB
PLpRAEKp/XaZrKIZkHujYaEKMV+HtNE/d4pnnVov3bsPN/YaaEMyMnRTJeFqtQWmxcvs0VRkJ3WO
HnrAxkeq7MnX+x9+axS6Wc+9PPxxrNXts4RjBeIGOQA31Cu8gRoUtmsokG8ehSYTDRjIwRygtUFr
qoUwusUc+hPmAO+aBnaAPlh7BZyNueBbTdWKVzs2UutaBbIHLt9mhH4cCfdSNkp6coey3Xl3bGwB
nlZoqXmSRUpF7nYLKD0u76gXyZ5VUlyjGLMKUO6539a9tpOSvxqKcjj4RdnlgB/3SnHUrh0XbSaI
3RgJtcFkGsm3LF5KynBF9Ov+F3p1pmxqTJwnAO7oWEKhv53VaNZql0cjQ7UIkLeaGQZtZsUk5Jp9
7BCheppD63MxCt2/P/DGHGGq8sDhuc+hNlc3Vyt6/FSBRfpj5iZPeRlGvln3bpAuuruT52wMBWIe
sXWWlVLjGm5WR2rkRp0Ga1qdAMyIoappBM7Ou95Lszm4P6+NBaW/R+MP6J6LS+kqUgy23URWPHoo
M5WiRfHBnd61IRieg9IhVN2XXf3NQjwXjZM82nMj3JopZSMV/wGQNq+wIllolHWhZaHfCvfPJKRo
WUTFzBkHn/L2aaLeQGGPSxitSPlLXlxUi5GaIwEKMOik2z1KC9PsU6SLP5n9EqEVNMXmg1l45TdE
ltKdF8PWLHmRAwKhGMhjZTV2gk9x6g225+cFDwB0u5zAGITlIxmyh+d7FVpslSc/tVA6+/Tl1zae
IcBTo8xDmP6jp10ndRkeesXudib06taXLSZNPvq4+g20pG8X0520aCwAeyDbXJQPdj5Hx2nGTAW0
FpZtU7cnzb2xgEhSMTUpooeJ7uqKQc8MYF6ru36R1CB7Y5CYdMuVi1fVe3r1W1MDcQ9Kji7xa6Rc
NiZ6rCp4DSrUmh8wiSwuqNIJxD8QxoCDOoohudzfmivlQnJUlhO1VJqn1IlQpPBul7MvKY5JkKAP
fc2B/DZXsOtyPI8DBGqGT4Vmj9YhzefFnxvDbQ9hobgPiodgRWZkZuDZlRHYnZp8uf+7tlbdYwuh
HcZHJom5/VmwEA2saJHarsa4/FPlih/8KBrm8+xOy8c3jwUG4FkqAiQqY96OhUxZOE9l5NGxq8Ad
VAaGAWWBwo5R6Kf7Q20EvGfUHxkhqFJ4MrdDtQgpRIUI0XnvhuIUp+i1EMO16uiiI3GMjXb46vbL
fxBMqn7fH3ljQRmZWwvTsOdYeztyX+kpynRMcklRTGqGsLnUgH4PVjY0e3vqVXGGGpxKPs6n48Hs
rmeZwZ20kKbiiBaALBuz066tWYznbDS1q+02xWlGsuXcmIAxdSedT5Fnlm+/x5D9IBLx2qHQuwa4
pguSSDXcLTSUgD2huWI+5CWkOasczO/3l3browKfeVaSoB61flxFozfi2dtAezcd5WmAbYw4RmKd
QgicvpqmaPF2Og5XaZa9GaHMSlsgzZDalMdkTZRpdQHQzGtdPyzq38WCEFlkMDKNlmWn3LW1f8jl
qbICFAI6KoP/izusMb0GzqJA+7728sNi02hEqO+nPY7ezpd7HQVBAWiymku4BcC4SgpGgHkTjTL8
TQsAhFXilL41oozv5pX9KOZhTzn29cwYT2oLEWpIeNaotd6usrlG/U8quPxuQze/DH2CUqI5ne/v
k62BKKyAsgfDAa1kFWor3nuWqC3b10DCXDC+XBA1VlVUCPcuks2ReHs9H3Z0jVd3Vjl7xjTmmg0g
RoPEmVjWJWqKSdbFlH8xKe4snvyIvHqvvLRTrU5xjGsROEBZ+EqvIQPeOBTHRHj9zgNpa1YkpPJC
4D6miHO7BSFlybpobftGmMZ+1pkx2t5I8g2xbgdv/lSQCniN4QbEK2b9SqqVhrLzkqNJiiimgmB9
qF1qvaye+tkaf94fa2O/y6IbHX05LSBpt9NCBNDq4AjZfj0434HOTk8DOl4InA0lDW3D2onOr7M0
0KFg/ZiXbF1aq72RO2XUlNqIL6fThUGqDh6SvHny1oITgZ9P9Q8yi5O1mpTHE3amBG1TfqBpWXSh
xJzg6x6morpAg6CXcX8V5RPopkK8GnA1LSgxHd+RfaghNoqYhOIGFDmagyIW80MyGknQeWW9s5by
xK4HBQKBay7fjxO9yhyWKQyn1mMt+7Kw33secgICYcmLO8XJKaeYemyWybnCQjKvRTmPX+/PeWvn
SJcHndIHRbc1yphnYN9gg2P7Cm4jxxFBoWNligJtDXW4gPnV3gqrYo0NF74OhQNewfY6MlcDJ8+Y
OYBqa/1IQ6HYCPWO1oNbICO880HlDnm1tgjhSVd1juC6jNjwQM2MjslNJV6uyhhN19yp5gswyvSt
bW/mxZlw6KHZTG+tsoOszVjES2P7o5oI2EeGLhOGzldzt/3EBZ5+zJvqX1xzkn4jLx7uHcqlt8de
RMrQodJo+6gMZxd6RcL3JkSKgYZrx0Gk6tujJ68/qiSwtSjLrLNc0yU26wmTrEVRnwbbacA+msrV
U1GAvr8vX3ep5IJK4hQFYKoz6xhTGk1OXZSNYpuKNyHT0OfmsR2W8MEE0vzBcRrly9SSGKnANi6T
1oqgTWzzPPPC2Jn2Vrhj8/BzAL+5JBW3y8x7NQuHwWDa9YwXdITMV+XExk52tBV9cLt5xj3ybPFW
JwNtoBi0xGD5aEpgFWUb2SGLDVRRynk42aE1+F1SOjtX7+u8U2IcQYk/GzG8wjCYjdsC87d5y9dT
cTZTHYT6ONmnJaVnI+Z69KNsGK5ejLr5/Q+8FXjkS8IBaQcqcd3znVHfyNvGsHwLZ7enLC0bk5dj
Qt2GLjMC5TZVxmxnzK0PyROVpi9vNZsNdvshK3NWis6YkWM25uiE0qRydHKh7rCytqLOy1FW91YI
Mjtpk4USH2q2wYz+60EM3nJMomEP3LM1FOV5gAQkGq9d2kYDv5gF3RTK5Ci7LipCxzG9gaCsrT2D
yteEYdYLRjOvTuIb1BS5f19k78uU5+h6qZbf2nGv+hN60Mh1WKH7PTOQELumWayfi17z8mNoUg0O
7RHkxuhGk39/52x9RRph8O2lUAApwu0PSUqjrzSNEqplQJkYhHDex4W7fLs/yta9LFNEmqfApElN
b0dpizCMPJSp/UrUuok3tB2+g2Y3xodRjAra803c/0QlPUeCZQm7h8mrye3u/wY5xvr+Ii+QpH4o
9mhs3v4G7sW8zpCVwZBCKf1STMsJGZ6x9QFe1edO15K/Lbs0ip1jsnU0wQn9I2kAHnm1wAaq6yJy
KYdP06ISc/E00GIPRwSkvaZTrYc4y92f6NaIQNPAFavcn0BAbidaVvqE+x4SZ2Wl2h87VVEPY0Uc
j3B7D0QC9XNnwK09JGHF0nCY4PO82V9sZkUZwr5NhI28uJ4eZzOqPozeFP55f1pbx9OVkYZKBpSx
tUFtk0dINhvcl4AajWNuRm4w5EWBZnLmfb4/1NYKUrH0AK1DGSJxvl1BQ68KYxgJ5HYcwsi1FB0e
LrpMbg2Cv52KeedOfA1YJRy8HFC/HbDSY22GfWZhyJAN7zQXnU+jN4uj3bv5sWlQBjS9MTupWue+
b+rsT3ds7cD2wuhoiz4535/91q/hfqYQD5KGaqS9Oq12q7RI0vDYWpqy+RPPhBx30LZWxiOizMXv
CmHtPIht5GV8zMsKhV2cFI/IVigUIkpUri7zIro3o1to8IDuIauXOahmrteoM3rNncjtZ6iNwSSo
hYrWfpxRIAzuL8DGfr4ZaXWAGsSHQxvdIV9TtG816v/naVHsnafKxnZmEFIU2Q5mQnIPvjg02hwu
iFhPPMhaK7+Y7Uy6mYej36Est7O9NocC36hD9+UVrcv5vhhqscpq6NGN9ZcyFYeMLstDnTWfF2Oq
d9KujYNDgKe1grcrEWH9/hpTr4I5T0XAaU1xykfdOanA3i6uW6IMZaXpzngbMR04Di0O4hytdXP1
pfpUcWujIPKMDqQbLAuM46yV6iVOXRxN8irLvjhqDPL+/gbZnCbMMemiBOVgjcvRRk/gGEM6bVWL
i2iXPX+kPMHjMlvCDyZ2hzsncuP6pN1I615WdNCiXH3AFI3E0owWnl5aOlJjqZbAanuEeDgR5dEt
++LcRrP7fkzM7hijfrIz/uYyvxhfbrAXGygdelEvBEQfx9flomdKFnS57j4IBB9PBljyo4V82c4i
b2TTtHVhVZCd0HZY5wyo1U+lOeXYrFddjeKxox9ReANP0HjxpQu7/GpoiJ9XfanvnP+t6UpJcAnw
Rg1jbVs3p3WbO4QVH3J4fOYmCg9GnxjHZK7aD0vWN5e+aN6MuyK8kZ5QMKP/ycdehTcAHBmXNIc0
dSkM8ljAnScv00cC6Z6CyVY8oEQCYYQtjDXl6nPi8JEbw0zdc7EjGMiDJY4z+j2ngS7CzlJunZSX
Q62i3DzY2mDlDonfwlK6TapdUFNHxK82jQPKd97p/sl8zf6SMAAW6/k6pQq6yvJQEFQ6anc8L8NQ
+d2M6LB5WesFDu5C5NJLXOBq1XZOf0znYXhXGQq8r2xOIn9IkWFUErP9lkWWdTT6dPnDGBXn+/1f
uHG5sK1Ug1owBRt4irdnyTWwAER+wfGjIuwfyYx/4da3p/G+8YW5VrjCn6tQ1OxvBzHVBqnIscd3
dITfhyZgep4yREfrxNkjK7+WGqBQ+nKsVd0kmcXkoYPn+PbcOtXRaxdH8xW7nH/psdf9TppJaE+Q
BpwiAGOf/bDHzsSqJWoyBdVYG6SYQ3vBCZASdNFtVez2zTet1CGiAU6dmgtwHUgcD5nSEFSMb6eK
eBiVdjrmbaIF8di4O6/V1x+X1wU3EpQnqjrk/LfrrvT4xSCVa/kDfl8fxtRerrWHLun9LfQ6MlJl
JmuQr32ZqKzSU8UWRrwoqNICO7VP7lRXV7Ix6jpZPs3QHuvyczeOhq/TcXgrjojnEy840i9oPrQS
V8erFfBU6ORZfii4CTpNR+U6a6bTLPBnuz/L13uYoWiWEf55tfG4uF3LsAlzI8VGzXe8Mn+fxal6
WUKM03nBfP0XI/GikJQlPLfX1ROJx57QX+GreYoAPI2NJ2xp0tpJM3ZSsddXC/9/8iNyBjIWSkW3
k1KrChh5Hpq+E5bpJeqSH8QzccJiLiXjz8ZD3mR77IXXMfhmTHP1zZpZQdOjY8zRUgZfdbG6An7f
HJOpjk9JNhY7c9w6BC/muN6ey+SJkV4O46FnFyyIr56i2PB2TvXmrLilZaVd2sGv7suldRajDC2g
/cOYHUevcaFfD/ahypbpomCxt5MDbY5HrQZuG3ktDLvbLzeOuT0gy2T6sZoiEYBa8snV0TFqcBzz
I6vbqxtsHnLaktRkyDFBY9+O14siT6iTslMytzipVocAVTxPT3DM46Ou9+4Rk7P8rLdGer1/HLZm
Kumb5Fx0wF69TOy2S8cu9UzfykR0adOJd6giyks7qe1Vm5Uf94fbqIXBXaVlzpVNROExdDtTjNT0
Boi55euxEl6B21QPuLej6p2OKFMhTh+EaB4euLuVn65Rftcyda/0tzVlQKuSMGNL9bNV3OYmnVvN
mXh/104WNFbqoGLuKta1Q4DiOivZHsxnK7hR+yblo6POA2E15772xpiOtuX3HSd/ceF8C7uegxaL
rfvLuzk1FphqkJQfWj+Rmjyx+6amloGwWB2o+GgcBgehr96e8neVpkc7u2ej18BovNNdKpv4i6+z
Z0Nvp7FCRoW4LaFZ0aCeisJOqaWi9Kx7CXrDSmQftXk0nxA8684FdgRHw8YY5v7Mt2ItNxUdY7hQ
ALRknHrxatEBh2LXSek4BfvMEzTiP0LV/KGRAJ8GVvcF9o4idobd3s+yuOsC5CIZXW2mHGHjLNJ7
vm0rPArJbad/Gi0jvwrKJL+MXlH+a6Fsf0SX3PyoO2F/nkZl2CvKbe4w0A2SGofiwpqJayedMS1R
Td3RwwKvqLL4R4jPQ5Qv2un+Om+OJMsLQNdc2AyrSAVDlWpASDpSCNf4FM6999ibSnfFxdPYWdut
oUjq5Qml3Ei3/PaTNqqNI6HKUPpszpcEOYGj06ftaU7yvZt6cygZfQGJkqivefVRrZjdmBCVUl5h
xxhm9fcly1I/tIfk1/0FlBvxtjINhYF2NbkHwBekfm9nlefCbRdLM324Uu1fWGpyv2BXubN2G4EA
WR3QrsBBJUZptXbtogmtpyfvp2PcBnbfOj/cqR0epWGR6KN5Z1Ib64cclETyQkijYrsaTs9H5P8V
0/TzuYYQltmOzzF0/1KqHuWW+wu4ORYkEAC9DPlKEArC6WgWZcK2gAcCZ1l3HoRl/jRwAv5yf6SN
W5n7mOcbD3SJTFx9KuT9kVFzyKXyvjbMU28Z0X9sLcqAaPZLa6BR7CbAFj3lAW7vuPMFtyIL/tE8
bsG982edg3RWptfdTE4wqk56Qr6+fd8lwvQVVxGf8yxHUsFJO6yNiUsPZTrUAcT07Nv9JdhabHko
2EXoJiGycrtbpyqccSEhWxYKFgJHnGbqh9SFZAIKoe52YsvWppVaq/9U96iT3g5GY1ofMeXkqZN5
pFkpvYXDaI3i1PbDkPnW0ijzv9hML4eUW+DFtTHF8+CKubN8zxzEtdOKKRBa7D6FWrInj7m5m2D4
oV/r8DZd4zINPBnivOG5OFUlYqo8t5rzBE8psDLXUXAUsbMv4eS0XxV71HbSrq2xUTJwZYNIXtir
adLhGKuGgOFXRaI9eh5qKZGuFUfPbo2A2uYY9FHxVxLV+c4n3do/bB6uJvqsVNe81fouYhmoz5r4
Pzrq2UkwHxlwLjpXGB4Fb9+qEMuhhj1Tku1VDCpNVE8Wm3K0XYn/4ohjfSzsvDtDfLF2JrW1T/EN
U4Fsw7Yneb6dlEJtGwW8yvYLgqs/dIP5cZhaWIyzKhV3nJ/3J7aVZIGQodEPz5vW7brAMwEdTnOJ
kHGbMP4rJ+xd4ya13k2hXv70KNZ+xlDB8pUKwlmijLiZzLSOsyrpdrqqG+Uf2LeEQ1nyl5NfhYPE
G/TebskvXV4LmCwo82NdAV9fWu1HXS81pXk7edeYbXQtQ0CdnlqobDJ8cuc6QyEsymmIWsYeNnEj
+SNEwkaAhAS4bk1ECyvL6sOR6ztTUFvxoBD6qhoZhy4iZxjwn3hAgnJPgnvjIr8ZdBWtaqwdEAZk
ULg6w7Fy9O6Mt4S1cw1s7TWJ4sHUga9PRet2rxWhFybjmNh+UutfeyexzosAJ2CpKb58avmf+1tN
HsdVciJLTLISzoCUd25HmxV9hCKn2b4a4s2M8wR2LYU9fki0obhEaj0FUTqqByOm9jdiM/vx/vBb
0cKy2ABghuB6rMHAlpcODvgZUFkJEpZhh7dT3+rR0Uri8vxvhgIGAWScvGX9XlhQ+upMCdKtqxiL
RSsuA178zVOqmXvJ+eYnhFVCxcl75mXeLqoVZnWB5ii97DGhoVNG+lPTj5qPUB/yUXW1h9XZXMUX
4602JvKNdYc7MhjTWslPC+yTI0+4JfAU3DHvr+Lm1OicS9klOo7r14/rzsnUUdDzI0RA3lGnyKdD
2tQ5FjplM7y3zOTN0qNoHVBMg4lHGIIyIyf/4sK2Cwp2saDkD7cbU6U+0Q9NiNm7l4ZvplKvhpKT
fzFU03lJz5RAOiyjfUg0vGm7phx2qshbR44CE913qshURVYHvOsGrU05UD6mf52UmXf7QxZq3kOu
R+rZikkA89oL31XJUv+le1O37HzDzR8gwZCyzistQG+n2YXh3CFub/sIibgjzrsALoxh8H4Xlalg
B8F5t41BOSkYx/qam+wJA2xtVyw4aIZxlaLJs7pTKhNdZBI8GeH6cj54dV2MBzd2jT+mJUnD4/0d
uzlbytmkItA2KM/ezhbqaF5aIaPpnTYdnHDsnxakNf1YIFplJ0mBVKMSPTq1Zr9frGmvV7OViNEp
oNRN34qC0Gp42oFa2VuEc82LcWxTx/JHr6bKH5oVipM+8nGzoRbHtui6nYC3+Z6Qcv9Uvng8gT+/
nfnkdL3aTiCFPK1ffg04oJ0oxOMsWw3epUFF7dFRqvYgSx1gU6F8UE2p97oZW5emNDmQtqtY4KyJ
QYaCbxLOU4CYHeepyXGxP0Thvp3JVlyi5YnmqxS1gF56O9c8RSskVcGjW2r3t5l32imu6/Qw5aYI
qFTsce43Z/V8kQCPpFez3sJl7iahAB3ZmW16XCY6T/Yy75VetrauzACotUHsJhm8nZQSdV429Tx8
Gz2aMEUT7fy+zdG5PM2IoeGe3elRHXDQ0VvliaxFfu/k079AM3I9g3enSYME0CtPcESBsT3RqLSF
2hJ9V7lpDsM4lg9K5eT4hE8ORiN9fVLdChO9Iq8uRt2HO1j4re/78jesg6aaNknWgd5MZjrNCgZl
j1pX6Jes17KDCiD+cj9qbH1gIpQDpQ2e0iu2st1Ppu1ElIxxYx8vlSX0i4dJwR/3R9mKhJQa0PKF
ZsM4qxM6xlQtaTha/ojbxq9QNGZxcAvckA/eEA57uJatUOSashYPywZVo9Uaar0j5nIhf1WMtIVl
ann6Q52MeXx0YwMbJqEl0ApKW2CIJxCQ3qvYbs6WvAF5UoIBGoa329lsxyHHLZbSgjW6p7ro5ssC
Zgk6wzTuvFvkwq3TWralpBOhiwGi7HaobJztcqF34y+WWkQHLRPe0VHm0hdgOYMEZVY/m4s9DsXm
qM+dYZ3+yqtN05SIFhWyc5vZeXWt7OxzBevsrCLK8E4ZkQ/E7dfaucy3FpUiHIXgZ4DJuv1dmTxG
n4tjcTX179tIXb7gCCguME53PaO2DoVMaCm7G9g6r31/qG1OY4QfrJ+3aXWqkNV5P2pVtHP0trap
fLGBhQId5K5nNOSt2SMobPlxpRt/W2VXjn6L+Px5TkrTh1eYPAi014AL5eMOM2VzMVGBJzvmIqEI
fbttcHPUYwvimz/18XDt4lw/hKzGQ9RGe/Ij20NBYSADQmNrLTblaQ24vYgyMFpyRTA74q9uCocA
YQSxkwBtjMR7EtsotPu5iddBph0nzTMz8J5On5hHtGLCh2F0rfxg2r1xfnNAQ3ed7jdMYIqH6xDT
RdqArXRq+2KOEl+YmoJIqzu/jzNel/eH2rgRGAqME1uEPtuai2vj5CiMlBpJVPXK7xS3h4Oh6/Gf
fds4gGqLPYDqxmVMu0vGTzRvSavktn3xOHC0MUtUm5CiVW6pPI2Fon6uQ2TSDvnY1eNDmtS5e5rc
1oS1uGBVqUzj/P3+nDcO4LM1EpVw0CG8wG5/g5tHBskylZ/etNMvg9cvQQdN8/f9UbY2DIV96J0U
VmgprJKbduH1igYiyY0W4pInxuRX0yvVISQN2XkLbQ0FT4i6A29lYthqUTFJ7jAfnEzf9eL2YriN
/bGMyGxsdVfdbXMobgQX9Vy6WOtK1qxSXZ4giPnOUC9B5IXxNcP4mJQpSnaSlY3PJPsUHpLxHATQ
U7efybbbHjopvkKDkUynOMmdc+JQ1bj/mTYOAMkYoZ8OllT9WT3jzN4FUiJvG57IItD0vv7mDmPx
y1O6n66eiJ/3h9tYP6nJQdxHC59JrT5V6zp5WFFaRdmkq5/wSkKHF6/3QNfGvURla/2QHJGtLDyz
tDUMictHWNpCcylpde3iNkMfNFFm7qzf9igmzFyPnIT36O1XCptM1LRwTTKBqryQkuiPLsy5y79Y
Nm5GIB5QDngG3o6SeQK3tYZ+SoTL2klJhoXX/aC+H5z0r7ePBPGFIM/1jDj+aj6l2lYC1Rkq751p
flDLWb9Mc5wcM5sO5/2hNmKhjaAfugQoo/PoWg1VlCW9nI5MstSwbDai2jhooRJflNj5bih5jPVw
t6iXtp+QF7Y68tn742/tRdQFIVgSi2Vr+nZRybEgXpVk5/CA1TMUzi+VWVG6jI1l/np/qK1dwhhY
sEIUonq4KpCqYZkVBZIBvtm0nRSbn5GWaDw935nS1pK+HEe/nVKG03QDEY7TPHf9Dwd7y+syuw0M
xzQ/Nc4izkNRW0GsVOFhGrs9a4/NFZVvHRDK1J3XwUSktT2Kjpi/jGX+qONj8YejLnh9h9rn+wu6
NRIWmjKNhHvySq5uWha6JolOA67PsktZtd6nuOOVjmiuvbOmG/k488GYjlxSQv/kt31xZU/e5FZ5
R68PxYn8v15vqg+WULO/IgAND6ibFR+syRj+xYGnKUH/1qNBYa0bYB0wiTxFTtOf08w4xIKmyFCG
4uKBNPDvL6UMuatXjrxfZGUF4Ue26Gp+hla3iwFTshETj5ks7MU5qar8XWw44akVVv0RxXjlb0/N
9so6W5cPtxuNIUBVUI9XQ7e6Xg9KHNPbzHSojBUNn9LBhps7wgg6tWx3EsutqZLmUcuQJDTYxbdT
VRJbzDbJOaB93boOKPsc9Cls/dKIOtlb1A+VKNsgiUUf3F/krQAAuZEuyP9wdmY7UiPdFn4iS56H
WzudWRMFRTM03FhNQ3sewrP99OcLpP+IdFlpQavFDRI7IxyxYw9rrS112tDfvbY8wkcQK1fvhD0R
ePOclL7qVeLAe++ZIZaVtToKbq/UvETJSPmykX33vDT/qZmvcGkKbTmITPZuBCGD1GSlO8GKrhfT
JhBJ4gg9stUU7+oyty5NVyoXp1Eq0NpWE2SRUh9ciN2V8RxxThHreTVaq2+MTjdTVkZXsDhNOuzz
cfW+3/5KewvjMULvDY136nHbr1QriUcnCVUZXaXlUk+9j0hnFxCfd35alI0/1Olw4F92ViYfP4n2
hXj/SsAX4Wu1VhcF+oM1DKPvZGrz2M7pfIDK3jcj4cSE/CAKN2tLk5jR0QX1emYTKD+axSo+ao1z
1E3ftULXGNw37gTMwvXRSEqDpkQOc99pbOXOjpUl88UwmAcncOedQ8dbTuujqgacbLMYsxxrNRto
w1lOZj5XmvItQssX2XrjoQCR9bZvx6/qzHwHfXSP6jM7Tw+ajvSSpGw9UoSbJWoNoIgyiqX4Wuw9
Vp1AUdbM7dlvtdl0Dg7HrjHkeCWvizdo21kVqFW3ZirbPOXivVOj3gl1q6RdrA5NPYe3j/+uMXaT
rwdTlwjw+uONXRwvYCydUy2aHzhH8RezRxl2sKZH7KK9YwKblfUQ0AIU2lgyO6VCGiGin1GK9owm
ybT6CzO7jnqaO0p5Bp4Q5QxZ/IbJtPlYxaRSuxN8LLVFsbJZ9ORpbKouTBdnvCtq+HunYlqNk7BT
ZizOY6y/GxHoP6fU5uOgnQoBGdJGxft0e6t3DzBYYgopjHqhpHC91RqK/8o6wPDReVq/5m0yPJAi
N4Mv5iE6sx+uhzQNWnS+MNQ8Dey8bMRB/L33uSkxgrKRlVzo7te/oc4EdPe8BW5BIvAGav/wlLX2
fG4n/TDW3vGs4PDRTQGXSV1sG2trqRUNBgUNqraJe1/3tXJZrKENbI7cZ9QC50CP0+4PzjM5ugSh
Ecm/0tpQM7tzlBJQYd7Zyyd9YnKtpxXD15KE5g/uKfVoKnAus9uASl3vZQvIuUA9Gqego87tR3rk
/JfrRVldBtGq5vn26dm7Pgj0QmiVA3QAI1xbGxmZkcUxpycBnJ2/K9wGtWpTOMsf0DRIONFiAEDE
Adl6hAH5F4UMCo7Y2rx1Ws39VyDv89/t1chfuwlAmXIGTwntQVl/3qwm7m2vjSJ8nEot+BEpe+1d
BB0wSFJ9YHD4nB5lSXsH36SuKOsP1Gq2OlfMb449QIOIH3itfTZKYHRZ3g/noYqO5Md3TVHCIbCm
AUp94PpL0ZoeNSZpwOBWGDrW9UZ+145iDGs3OUIz7bkUGtT/b2pznY3WdOpWeIi6GfATeps+hT33
X3qmaaLoPHv+tGprmJht75eZ0xz0SvaOJGA9tNDAA+JwN8l03WeWbtHuOpmdab3kME7O5VT2B1Hg
3naSixEqUbrkE0o382suVpBDTxnYinyJ27slWhi7DkTxCTnx6Xz7VO4+HZCKJYnuZ0q7+XRZXIOZ
FzGoIqFF1n1bkMUGujq2nq8gyonsqojxz3NM+fjZXmMmpzBaoxa+vdjaFxD980WvxPR96k2lPvhx
e7sNpx0wALwmMqjNt+4gMRWaIev+Ztl8XGowHoB8/wA0wwAPSmhAnWR+aFzvdpw0kZtrMOeHVotC
x+z+qVWh3MXa+ifuU1IiCRxBIFEev7ZERD5bkw40Ev1hRlnYZYvAQaFqDCbNqSEdKALsniJKdZqG
sBZZmfz7X06RPlZzo+VSds4SyVePMuFdVqj6hzwq7IPS9N67J+VOqBwgQIC06rUpFV5F0pcSJQOT
NNTJeE+VO1Gf1pfYn5xpflDsRPl4++jKf3TrUKXMExNBuCsADK6NakuVmBBpuIttnzzNVuP4uNam
8oXXqaemG49QcbsGiUZInH5CRDYbGjFgwS3rGU07hqkjAKJ534QDsWfsjORzUhtHDaLdXf2pfMzJ
kHavF4hAjuItKh22mAGGz4XRWx81pRzO42oUaJ6IVA16RO+OosndW/eL2Y1HsGC29sxswsNOqh60
adHQCGuOSH37m8nbBNyFpsa27l8atqInUsihItEg47Q05tdaaEwHUFsYcUZuiP757ROzdyOkWrb2
M2fDo1xvaN7m3QjKh5ZlYtrP3VIaYTyZzpvcddODqHNvE8GCQgsgUKI3uzEVqwwYmWk/nawhzRO/
VMFx+WglHOZpe4eEuhZDl4hfIQNtDC10myqthN/ejTVTPmq7X8+RNokmnPWKQeuF54beIPq/b2/l
3jPsgIElpAEwRYZ6vZUDmJ44J7c6JVBZLpnb9/+sbQYWI0mNR8tQ7LMNbiJAU76F92p6Bw5nD/VN
1xnfBi+TesmrDLwutGkFgUOHUSBrB8GmfmcljOrzmbKutad2Haen3myYim4OE8DLCWj85DeDayIT
4or6qEe99x0AoeOOZJDHmLnrDUEpm49byGirLown8NzxmZQ5P3m9WmX+6gjthCpQfbAPu1bBbvAf
HhCQ6bVVWPbjNPQElZmhyopibfzI8jl7RMBxfa5Tym/QK4+kRXc3n3dFSt2pkti4+fh0opgqhabe
KQHxdUalrQu6qk3eof7iBAnY4S8eGL2niseOORCqTawQpZ/dDvmt26dw75ZJ+hEnAciVuQ0QdCex
R6bssOljEl3IFZCoU42jDHLfCtR7NIQpp26ZTspcAN0dSOPtac3uDX0qnuzMUg6ck3Sr2+dMCtpw
hmiYg+m4/pRzphhGK/MDbyo6qi62fcnmfL5Mmb7e94NT+3WE9L2dNerl9i7uqFzJFjkkKnITIHrb
tNUZNJRom9zFaj68011FDaKiXD6hBz8NoQLbe7jkuaE3/mi50xOTTXM03OQHL2frnSm07Ah2u7sZ
dDwQOVORxtQ3AUUdCWQdOschdomWb8as6ilgL5cJLXqDtO2DqcVo4LSG+YQk6ZHG0N7TRB5IaZQq
Nr39zVVmUrBmxKucdRCVQ/asNF1xSipdeRubuRi/qElsHq137x7LrEJXqeDIcZHXH5/YKrW6ifVO
UeRZb/TecV505hWqL/os9Hf50rdhZwnjIJ3ZWSkAfxwWoFtJ0JUn/5cQEfe4ZHDKUE53tOxtoXN9
tbUsv3et8nm1xurA3M6jwTQD0lHmY2hSGfja3JLXuaAAxTkbDPtdsbQMFIJY+tWOKmMJltEzH1Gs
0T54lZwRvypH+tJ7y6U085NowDHf6nQuRRsremG6shUbNb4yIlvg5xRQv67t4MmQyl2/H9wtGYVu
rjXZNxIXUt7MenW32nJBcKXtndPcNcmnToz6xZny+B3sG/t7mg+lv9h9U/uppXwzFqM/Ic2vH7jJ
ndvEbwCMg5gv6O5tt7uzM6YrzAsVT6daL63doC0AH+0uWp3St22od7DRnfKct2V24NV2Qi7SN3r6
8GZIsrYKGENp2QClMb2U6fJe9I37Ceaqe6+tnvvfwVbL0/pqq8FO09GQ/ZotQKY0KHkkiJucRq/J
ngkDvB8Os1fnwEt0RsxGmabXRAN5++xMsdL4i1qp+jmN+X1+pWZdHaY0lRBU7MoEV9fqzdGH2P+F
nARKBzyc286xrQxJOeQpMryRsxSMvOnLJ6rHxt3tndgzQ7lMIkL4n1kF1/dMWHWp1ilnTouSpD4t
aQ1aThRr8ddtO3v3id0G4QW6gDRzE31YQ531noEuGXCvPA60IRMf1E6P/J5kBV2X+P1te7vrgtqC
ggNjrfGX1+vSjLxaXJegOnWX6m/QBup3xx6OsC67q5LAJ8DGrGmrft01lakuDipO5bpOz2ad0fNA
gvskFKd/Qa7i6Irs+H60CUzuJWUOYBMb31+79PyybHZOzTQoRaCiuVGdDSvp4yBZhzK+1Brg9ZBh
0Mnn2/u5a5k6NfmsI//YPHR241qL15E7uEqefVjMKP7AW8HB1Bubd7/UqBjWynK6bXXvFaDPI6Vj
6AO+KhaOgiBcyQjam9EzBoBRa/emyfX4LQQ+WLdaZijinKZG8iNpUy8JaL0uf1CJYSYKsAMpwwu+
bbPn9qpVCH1TMzc7TdBsUqv4i1fl3uKbszhi1ewdKMpYQIBAyjJEYXNNOs8aCOIIr/oiyc/M28z9
yF7EUxVH31YS+oP93fuqqHtRaCZ0ovu0eWVdY5p0mrouHFfjaY2M9q4a1LfWUomLtwBabwdxhPfc
N0muixwA+cCWuBIVil1SIGR2EPJi4JsmARu+dxdUGlfva21n5SMTkqwDBPKeVakKBKSCbeWuXrsD
vXAZ+5aodJcMyhOlkiihYsX9fbxm3jebaSYBc6EORV32vuYvVrfBso2kMGJmdCWUpVPfeSiAnedS
Xb4uldmoAaHPpPvDoFPHsFP7WdEH8yzQbTxp/bTaCDOBcrQT1fjINnZ/xVm9PDNEoH93+47teUq0
teSkI8YB8uZfb42hLHFX04Q4JXO8Xmqvip67YW4ut63sPe7odsvL7PLUbBOjdonU3KIHdGICAgjm
sjIDNbfVEzFcf/59U7AxqDDSXqMuLr/KL5GqpjKlyeuJVDVvZJi0kpl+RgXsgvhUenB/9vYOiIJE
OiJo+mpyRmkTpFW5C6Q3K/Iz46iUc6E748Hh3ds7ScD6CdwEQSB/xS8LmrOcgdiGrLKVyw8AefGd
3q5fqQUfQUr2DJFOElXpcsTwdspeo2pDUwjQakpL4yzKjSkwK/Sc8pho/7c/EkOKYCPQsiNt2ra4
qjXPilFCHWtIoY8o4uehDu48gKrYHoS0O6sixiO8YQvJXLZ6Bqaem3DYAc+vaRqhSz/k55rS+rcV
/fg/MEVGDiaOJgRtgs2XikdUAyaIvEQ5TnOhsJ+EToqqQZdpRxXfvW4M+Z/k4UjsCkI416eCPCjR
8qxxTkWm1hdNF0qQMl4yXMZ48CtqzMGcOyLs3HHxoyWGTldq4pKsc+Un6rDcd5VVHCBqdvwdDS+m
mEoJcJq/m+dkcaui1SuWrw6pOPX2CAOr1oiPdTsNrGk4kpzdtYcGCD1SG3L0NnjlyWZAmgCekUyK
An5Us9ZwaWfj02JExl2UtPpBFLt3lDxqDCbTzGFpbwdkDJ2B7OFIFKRMzfQjy+r4fiISCKfSEweA
np8dnk2KQhHJlEVhTWbCm83MpyICtMeTpWj1aAd1z9Y+K1rbocJFb/2FcdH2f6netcNJwZ1G/kpk
jdoLmlUCvmA2j/5ikTCemJcC9XjqnOY9sbDmhMnalqrfWd76rpnAOAbNqo8fM1gQlb/GBQx3+DpJ
6xfE8klQmkr1nBVScURVh17345gxId9rbVYtn4n2g31OCOpjCLdipKYnRPtSrM3wQ5/bQvH7xkbG
bFkqVQRq29dLYCQif5nWemguSOkZapg1na6c7LZs/8oy3fp3FbX9Pilj732bRO166pAbO+opvI4s
ZQ9PI1cFD8GfMmD4xaeaA+IjljYCT3D15u9OLEzMSa3+IiyrungOupyNR3TbZ5HGc6h+uO39Xh9c
aZ3XiRBICq1snqiBkUdRk8u720XxG+Y29J1POmq9sa2xM4Mp0d3vf2ARZBFDwFAv5gW+Xm++cG40
B9Kyi0N+tkGBBItt1O80J2nCrundA0/4OuCizkqignosK6WocW2v9qxEX0bafD3z3dAwSfqzobt9
UDMbgAxaW84ZvKmDbX19PTFKhwiFcei9wDSujXp5FpcGXu9kd3bxqV9TnVrkaD1HIIcP3mTpya9v
J6bQ/6HwSDEZ5Oe1qTgblGmJyC8TLmNQpkr0Ns5U66Bmv3dOfrUif8UvpzRdjDmtbKrnzao4D4Wo
hicnN4ogGVUr8w30j/7ks9GDAs4H0YZn89pg5GqFMuHhyWD7Pqz1tQgAls+XImvBe8Jyvc+YRPnb
sQB7KUGYEvwme0TXRmFvGhaUHvpSfdK9t8008odoLN9N4pCcsndCkAKDY4EkKdWITTJXi6HvFItr
P5gVaiXmKAK0JG0fdZgjVeO9G8CkZCmMgpIST/X1qsgspPAFAK+4Z2ZyNVpeQFMu+ohEe/PGXifL
t93yiNq+d2B+ssqpmtId2IZV6SqMdtXZyhTw4HSZtbR9GQtXD9EKEH0gjAo9gtueZXedUkWEVxFF
LnfjSVX0PPrOBVAoRKrfMwF2PMFVFE/lAunHYADHBV2C+vInRknJJUGXWunm+pm9m6KBBOylK9Qa
8n7/dfCIuxNF6QNlyacgr7SjhW73FtazJMYQ2sH0xm1vzg4iMzAU83wNqcRWpy6PGV8eVUnQlM18
0ktvPSjNbZ+on/YIWqEC4D+JXa8PUJR3nrqM6RpOed++yJ7TJcun4WseLeIB7KB7abJYffFEHQW6
JtD4ub3He+tlybyOUnHnlTd1moFOhj2zXif56mTt/JJCK/dtc7ovjWT6cdva3mop8jAPE/8NmHiz
uw2p6ZrQXArjSGfW0SKSh6yp1OrcdIv4S1UauHja0n6Jhrl46mdX/3rb/u5q6RHDr4UaRwR/vduM
/lPGthvXkAKFi/SElZ/MpC/e2IOm+coyHFE0X8mIyM+LICB6ZBTyaMvLH/SLb58YszhGJpzJvK+0
u3Vane8yKbt0Q6+F5lJOJ6VR9HBYhPpoannyVwJm7SAq2LpDfgN3xwEQgMwtMNTNgznT1ej4yGto
Ft5ymoBRBJmVFUEGRym8vb+7pjhJ5AcgtKjbXy93neJSr2mahGijDM9mUqjnvlKbj+NcHfEcd0xx
Xbik5Jd0nLdoxrVPLbfrGPcBrNF+bxslqcGUZ49lrhzs39b3sX9UTFCk4i0BV+RtDu0YZwrwjVgN
9cJOToq6ov83L8q3mLD+OUNq0vArs+wOooK99dkk6YSm/Mezeb2VBhVQvWLcWOh0qhNEqND4EV3Q
e5Edzh3cO6UgirgXoCfgJG5XGPUs0dKUNRw9yfaYnXmhMJDZdyWNjy+LkRf/ru7iIMZr6WdtbVwV
MRwUGQ980c5GSz1UScsFI/OKq8Hkj8Fte0UN+3z6pMSm8mBRQ0OUtVrOyTrSoOnhbB0Y3dln4ldZ
REIIET6K/PtfbuhaWoWuFrEWkp5oFy2OlXNizen7mcz34D3b8X4kU/QRgAxQ+91S6sqKyrtm51oY
acINXf64uBqi02mpL6EwmuHJc5FIZBBHdaqHOT9I3F+vVAprwBpkorn0A5vLaSj1rCpWpYUts01O
cxknf8de0Z6WeF3vb/uB135Wsp1JuuRUCeoWG7eXlm3WMkNEC0vgSIFTFsPDoOrrQ9N4jW+0Xf/x
tr3XO6upDCgAE44/kByV64/oui1sQoTSwxkemN+q03jXOf2/xtDk7yytbh6VztMeVL60vzZVcbpt
fWdjpbwl0SZcfMrdGwehR0UU1+Y4hSjDV49KmvxXWiJ+53S5er5taWedRCeoUVHlYOTXVpVqsYfF
XVxc0dzqc1h7ev4e8f3lPrYqCt5L3z3WMZMtFT2rT2Y2eQflip/8jF8TIhpg+FrEWTipYFa3mJRB
0JnvqnEJ7VxPjIthR7nqk/HpiJbbcfKmoxjhBYzp0v91G62bzrIlmAWp2mcvBalT+bZlGmfmJ3rs
NUFvpczzkWyT5bEnVm8eB7vsqWEhVpXeF10Wtb4QLpWu3BmiS1FOVXPw6V67HJoTdIhpY7E2uhXX
B4fuuNDivub2R259MVt3DrVGlZtH3aSImxRvGNX2j9ufcd8qN1CXcoqvBhqVbYGmtYrVtBz0Cyy7
6dIvw/zsLVX/XzuTtpdjlfxz2+jOKQVr7ErNT5S0KUxcL9WelMpbmKYQWkXU+wzUMO4dq5rDuXPt
g2O6a8qhleYiO6hSubw2Bb7PaO3eUcO0a8xLAwI6wAcrATqS5cEHlE5reyKJnslJsAM2Z2MKoeWy
qpNcDUvbzQMjzZaLHbmpryqu/daLPCW00/aR+n0b/v52Es8R3YGzA12wiaompqgtDbi/UJ2hE9o6
X1NLHIa6aVZ8cO123mduGw+0fKLo32xnMDR4dMAzGREIpJp74HVfltVrz2VFryNXZ3HXt337MBug
4v2qzUQA3rI/WO+OS+fGk72DiScv2rrY1IltaJQtx0dlxnU2lMNDOmbJvy2QsKdaIO5y8DDvGJQq
KlLIF4AQIPnrQ2S4cawbQizhYM71h7jOqHDHcXWfMgkuVEhBD+y9vpSS2UhDiciFXul21kZuU4+j
866Grp3Gj0rlDsDZjAg5hsTuznUxjx+WztE/3D5Gr88vwY4clucQ99C5lB7/l/DDHHrDTWq2dQBw
FMjCFhPolepTUrXVI6SSb1UtgWeWctAQfH1F8QV0mdhcPifp57VdIyeoW1peTN3qvJe8z2nQ5mnx
kOZFcnBFdzb2ytTmisbzYGZ5jTfw3KwE0IZKZRFb7lu1NabzGjVNoBlrfxCB7K4PmJEKW1sKim2g
IWrNPNSk4WtqtZn9DfK6/O5YvCdTUnoHN+O1KfJJnJzUhYPLvI2ep8aOrb5b2nAg7gsWCkVvVj15
bzaO8tt+FXwExwVkN9cQZcPrj4aARmp37Qr0L2qLoESZ81x3ruk7qaK8v30uX0caEoqBr+HOS1mL
zWvRpEgiwlvDlKMP98009r7itOVZmzOKIZxHf6kYjodmDuT35fcHraI1pJpo1lL5AQYDG+96qdNQ
rjUjrbtQXVNx31ez/SkZHcOnWKQ913pfBQRJ3V1VNMMLj+h67iFSnkbgBkUQz3Q8DrzD3kcG267J
uFbCujfeyEXYuY1QSA/LZp0QbCnVjzRH6Hpp7tFQttf3xdV4N0lpcQqUTDdH12YCdGmsURXGllEF
CFl+n+zGe8jGvgvr0VjfJ0t/hFZ/7YakTSJLGb/K+PJ6u9XCiURBcBfmShTLMdC6byvj8mbJi+GU
ykmAYln0s9clRxNlX7t5dDCQ2edrQ22jgXtteQXjGJeVXod1kVhErpp232TufFEGZiGuBEovtw/2
3u6SXuLrCRkkzvXaXpFVUd1rZh1a5eSGqerkAVJgaeiunXmXtflnqplHLfe9NVJUhFwuJTFxvNc2
c4J2Qj61DqN61oPMEQk4o4TLpM5ZENeu/dvOj5vzi72Nn5gsp/PqVKvD2WxSXxeN86Ze+uqiuo19
EJvsLo0iFzMaeDjJDa6XVit510TdVIemMEcf0U+KCFWjvM0Ry0Cd2Pv9Ch5LI/1BlJdABLrQtb2l
7oqEHIWtnPP4zs3rH2NeM4W4RZqyHSzvYCf37sVPVAGjIIibtx630+3WyN2hChE6sz7FdPwDz0nT
U83sr1MnNOeN1bV5kGdGefCqyIVcB7Y06dDoZzEIvNFauF6oCc+5KKDshEmUdG/hpi9PdjnmB1Wm
VwAD/OwvZkCEXJuJm8ZYtMWqQtr6KWrOfXwyzLZ7cqP4JWI08UPilEmYAJIO2hheVpKx2+Y0TE/M
kesJ62fzgKa4d6LoDxH60XtDWn/zhVu3IdfuHRTm12UKRdaLcO0YZq6KdTq7SX9Us9y15xEiQIyW
pdLNCe4Gm1GmkHLCVnfz76U6On83uj6pwbh0Ze4naT3+e9sF7VskaeEFl4XFjQuys64nTefTzqIz
/ZbaXjikkThr5hIDRXeP6Ow7bxciQ5YsqyEbQpp7/Y37xQT/a5tVqJWufmIIshu4q1fdN43oD87T
nneVZVIeE5pF8K2uTblDPSNE4vLx3MR7Y07LdBJV7fwVdeX0hPwXPm8ZAL/d3tAdq+hu0ZZCWVWK
OW02dKQY6cyjUYeo5Hb39Twqd+UIXLYm4A+G2taCjG7VgVF5ATcXVOpYoFP4s0O1VXrMQOdmq1eI
sNeckYqGGb3JK/O7NRrDiTEq00Ni6fHPQTWP3aQVB7dkZ8kIOVFw4jUho9+qWXaoEa2TgZSZNkVD
UAl4A5MXI4iuj/kHx261IDX1o0GPr4hevNKoEFEEMqSG7auNrioqa7bRuCeAwo0d0klZkQUWo/WN
2Ni8j3sjWsKS0XFvyxnc8OOS9dHfXh2nzWm2FeXg7dnugfw10jsiLwUEkEFu14dtMWl3lrnuyhmT
y33WDUO4tiILrb7t6KehYhrV5REta+uXMUrszURUKjdAArbyIajBKlaSF9HJSZLqE7tdfV7aQ2b4
9nD9tAIACcQuJdRXID0t8qiBjWWEAE5pPOmKYn4pPa87RUY83M/tWJw7o7H8Pk3rx2p0DxzU1mFI
61Q0ZY3YlLoDcuN/SUqNYbAYDW96p3ho1qekMh6MWB0fmoli9e2bu2eJiIi6DUAESYi5tjS3tTEh
SgH2m6xn8q2KkpQPHVN8Uau1OoBz7BoDiyPJ0z9JThtjwrOmddWBt1tr3gVmZLfBRGc0Cwx9XT7c
XtneOZH02/8Z27zfnbcOizKAKG/7pgHy7LYXB5jM5Q+syGyQ5ghh0balUNmLoUWjRNzCrDnraWfd
JW7vvL9tZXfjAITQoead4Pxfb5wzNcxXBTd/QuawfImm+CN4uOG8MJH3YD2vSl3y6ElxTLA9JKCv
WlEoXTh61hgQWEGpUhA1iq/CrLyAR2R4bNpEC0SEajYytN3FaEf3HYHS76LXf/6Gn3gOsE3UTDcR
wdSIMnU78PnoRaYPs55rvqoJ+x5h6+Wkxcr6oPTmdPByboMCjBJ9QfgAwI5L3xKoezszEzXNcGZ2
M5xKte2mIKvwpFGktxeFlPbgo+4ZJISWzUUKp6g0XH9UaC1RmqP6RAc6gu8koJay3frJXW3lQcsO
Z47uHCKsAaNCCJRQayvPMMZFkw2mh2hwr9V3TlOOD4m52GeHqP1gL3dN8UJR/cG1MHnzemlVNBZe
NbnuKdKn6qQZjeoLytFnYcLy++2rQT1UCnZLnhlQzWtT3WyTBRQjq8rEdJ808bcGMsCL1pEI3ba0
8yRAbEbpBjUp1IK2QU6fKaPG7BcUBNrCfllGvf1MPziFzGZVH0hj7ccqWuNAjaeImvcUH5jf21NG
PPMeAWkEzb3xAVG7CGDbIFVLKmtnrWvFZXLz7tQu87fbC93xnBTTKMFSd0LDfgsSSZhN5MwzPs0r
4TcLU/G+6LnXHDwGe8cfKBp3DkqvRBddf7jGrmyrRZLl1LdT+Vfflsl9GmdjYHaDe6fRugtur2rv
84EClV0KeNWod1zbGxgw6qwWjdeiG4fL0sTK93KxixdVq8yMCT5Jd7FHt3oT2YP4XDldfDR25VWq
Jz2M1MeUfFcu4KtSczp5NoVe7wQFX43Pk9VGQSSG4hvQcvVjmzTVOdPiqTv1jW3ODLTp+pBhh95f
tHNLpv94qfMp9eLxDw6WQ2rN4ACZD70SSoho8PXV6qH5uhpn+DOL7xooDwk6ggeXdSdglKJeMOuk
7vcrsJMZq26GKoV3WgXaA3i6xntZksHVfCu2hucm64xwENbRgd7deeBO4Jxl6x9Ex/W3x88abgfp
+lTUSfoxE3pyh2hV81YksX0hM6on35h1OSu9UWM/Vq3qY9ozrR3U/7hS3lWH+ptqldERhmZnP7ho
FDXBB/H6bKsbRWwWwxAJ7+S2Wu337Nvd2mEwWSh0Nlpfp37LVNfz7Zuw40nwzUwYkQVOWcW53g2r
EXmc080/wapcyRaMPpwsa2SQ8LyebpvauXQUT0B32MyJ4fzLn/JLIDtZoNW1kjduSpU2ZMw2uAe7
ayBX533Qkybc20X10RRlEZYrWpa3re84Mo4ZNEr8GInptoNVx12f2V7inQAsGnctM9zJFafkwLHs
bSdDPBH7kOoy5AXXazRHezWinHcV6vw/lVXFH2PO4CNjUo+IUDsuE8CVhAlKDVwCtWtLIhXxXJXs
4QhyLagFCjY16qqBs3ZylrfI7m7v3549iPI84KSa0FE3b6uairJVjc4Dq9KXcNXzDx3T7i+KqKug
KYqjVvLPDt+vGT0HhHGvsgOITD+Fp836ujHO+UitdxqqpDqnSToiyex0gdD15mHplPUuEe7ot4yT
9OWYXz9FNPdNYXBsvamz7wbL/o7Anh7MNkV0Zu9NBxuy96lxHw53hy9AX+b6A+gD2FTPKzxolanB
cY7tl7Y0Cx/gYhTe3vsjU5u9KHg1u7LC1FSo5X2mOSVNOyN9ZyFFcXBJd64JsT4hL7RB+r1bL5TE
yZBNKH+chJnHF3OtaPmuSn1wTXYOEzkSypHID6DWtVXUiIH89g0DQlF5Vfiu1erGvhN3WtiYE7yl
3rX/u72D29KxdDfgH34W3FSgEJsEkM7rGtk2mlURk3Y/ai71KCcq3ihNuvy9UP57Rmyh96s1LQ5W
uvPpiNIo8/1E6EAr2pyS2i51b7JYqZxg4KJ14Hs005/NWJQHVajdNUq9JQzKAYFy03/xr8myUDrV
4+g0IrrzAwIGamuJolYCFWmR/b1Ysf7stEp034q+Pd/e391lMlBYUuNAmWzJLnK4jeGgEUKQn+mf
xALOaHGtqPC9ejwiEu3Zwu9J8AXax2B5r9dZZ46x2LONZ3BL3WcSqvuQ5fmDu0Jv+v1VUXiRmSA9
ZUK1a0sMZpjJNZsIGbRUKCHlHqCJw1jWQ5DkY7ocPFF7+TagBzknBMUfqeB0bU+1UgYRu0l0msaa
cqVXWv0XW88GJn65qq+sOZSeyP609qJgGEtpBlXVNQcHdscB8Bsk5AKKuizEX/+GJIpNiGAVa2Zm
zmeUn8VHQX5xsNSdYIfqPu1hinc/uX3XVng4ldquHQp3Y6lmoVsmNcw6GDZi0E4m4kLWWdE67Xfn
ouIGKJpwRilpEHFuVRdVvc7z1FSj06q11hdLnewP2RR/+O1Tc2Vk8xW9LKnWRsPIbHQRlBMum14n
8bkU0/TfbVN7wSy2JMcW5XaEDzfuJe/KKHeMIUKEfCkf8nj2Wn9w+uKjrufrP5pipw+LMucXMRnZ
p1jP5gCIXZM8dG5bl36vAoYfx6U+OkRyiZvHm0CB6gmFYDDh2yaHMiXGYK5adBoSLbtQwp3PDMmT
g5ci4RfiSFJl7zRJhTFyVNmp32Yt7qKNFiMGMKfHSZT7LZSjwadMto73dMzcd/NIteoZCEV3FKfs
OCMAfATu3BcqN6+6yZU5ezA1lJMbmQCTkL7/KxWFYGhWvpi/H3H87JMjIS5xJ9vKn6I4xTQZPdPa
C60OulyolINTEU5amd7fPlh7H1C25P9nauMFNMj1bt1NCtJapXEqZm84I086nj1l6IOKJO3A3t42
WiicgTNBHAP84bU/0DwRTcJaFORwBJ3ySDO/6+n8udQG+9Ptle1eGVlKR1SXZ/8Vxnx0krjXdL7Y
4tXLP6uBPqhvqO0/g0CaeNZt/S+ZtqPpWyQ+whnOPZonpi9U0LEdlSTqkKY43f5Ne7stAa/U4gxo
qtvh4UbUK4WjqMqpczwoXDAPx7eC6Wx+hb7DPbTd4Xdns0tH6EhMD9km+f4W6LEUjVDUpVYoiOc9
kbTTfTOHsQmZhvW8elb5By6RagcqRBRxqSZtPm86RDQUtIw9d6vyLisH5sm48F9SOf/69l7unSQH
lg93EhTxq6YnIXmeTxkeEdJ49LHI6r8BsHhnzYn/5MyCwYQcQReOeGvjezUvW8vUnpXTOuvO38uY
vLRmO53SVD8iL8t/aetOQVcApgcVBPZUrvmXyG5xkv/j7LqaI9XV7S+iiiDSKzQdnHpsT36hxhMk
QEIIBcKvv4t9X8Ztl11z6lTt/TBzthokPn1hhW5YcpyPbg71buiILmpvfu/NvXYK0QoGNQkvLnuh
H48Sc0WXB98gSZbxkOlp+gJ4YF143HR72oEw/fZOvfpU6AmDggHQcHpZkXt+apdpk2q0nfR3c9qq
e7u0AKS/vczLA4FCBmgCQJpA5nrRV/FXqBX2kDSqYpbIL3wEgLgc+kXed2wd9DvZ0yuLIWsCEQqX
Ef51eSZmE86w3ZS0WgOxlpHJ84Mf12np0nB6J93fks/nhwISZXBfADhj01u/BIsMkBsAA4Pgm5qi
9AnsNXroh8nXBXwj7YkBx3sMVGzjYo1JPhd1tEzvfNUvNxC/YCPPgMPyH6vt+bGE5UnIJpV7u2Ce
+PVsRHDV9hDNf3v/Xh7LbZWNYrtx21/w2iNnFt2OnAJ7QyFA5TXiG2RFeVsxNXgfvaBvwt3bK766
ichLIX+8YUIuG1X1MsCWqTMUbagxP7VrU0MLQpGKYcbxz1c6Hu6vpbaH/+vLtgudZE5GWo2y4zsT
9+ZmqFE2hTSpH95+qld3K4FkPQ5NiDziookAi4Ewa5mllZ4zGE8HWj/6NBf/wwNhsrTF+q0pcslr
sorkfcIg9SqbMT+wePhJBXX7JoUh9NvP89ouoYGMMeuW+74AXYx1tEbRXFPwNRt6SoLaf+iHRsjC
b9DC/fe1gPTfKLm4NXGHPd+mIGtafzaet1OJb3cMoLqjXvRcJUD2/fO4DMoqW9GJPYIcwKUcJBHR
wBbPsK0VIo4rjehxDBTspuL5PdDMaycCFzJAvf81KC4NYPxkooG0IatASTWV0XOwqdmp/b+/u03e
YOvzAzB9SUMltE9J3ShWTWOXgvafmCKBp8EpUvS96PtKqNhgpGgxo8e8MUWfb5ObczZhwt9UGPfT
GwNXnX3kTWmlhOAHoJKSD28/2isvEEQQdLIwBAQX4xKoCwB6FyQqZgC5kOkMGx16By/n6J0A+LK6
2bhJsLQAlW4Dcl00GonnURWNeVPJoI5KO0auTAAaBuG+9T6ELW2qBunzO7fLK6/y2aIX0YJ2QlHH
0qZKRikBLujdh27uxutUrNNTNszmHT7kK68S+srgXeA6wzj60rvDTqEOQ4qoLrSOSuxkfoK443uW
R690WDbVvc26A6p0OPYXJ6SVm+wENLir1V+9qs4zXc7pWFcS0aRMWi88ub6nBwN26BU2HK7ZYTdV
b5+aVwIXyN+oPVLorm7+ps9Paf7/9ni0q5Z4YDu+SnfIjFdj4tjnX/99KVTXiMW4nwFnuNhFrjF+
Az+grWpfjKdh9ppiDYa11GOWvXNKM/zqi3Rks+xCrxMsU0wOtz//6yYDqS8UknEYZ7hsucIxGe9h
RNIdDG7Ts/K31oOTvEGeJ6Ce8PZjvnJYsTbAQfgfjI8udxXiuWlAY9FVHvWSKlpnWUBWPigjhUs8
HKb3REFf28G/19u+2L+eVdFaLDHBeiAM6zJrJ1lmlIzXoY34O4XxKx8/ujsbDAXQRqRz4fOlskkY
n0d5W4Ur83/MAkP+mfD2XjUk7QuOTuB3VHfi8PYLffUBUSBiLIig84JEa/HNxy2kNyoVAzuJv8eP
AIwEV7my7J0HfG0phM9NswgTZ5RRzx/Q11sxonLs3dRMu5q2zefQA55hhPzyO0u99i6R+4B1jeY4
cFpbDPpr2+Qo+Kgxbaxg9NCDKavknvqwRGGLI+d16uQhAVnhnbTrtbP596Lb8/+1aGriyIMjCL6L
1B+uEkODcmi4vJLWNleZM/8qgoMvfcPzbPUUCPSg7j9fjzBI+nQ14xWIerdCTLjTLTsg/UoONTjK
pcyz9/KI194rrieM07crA9Xc8yVduPiJyqemWoA2hp0GqjEYucb1DjzsmBUSIejQjNm/z1oh1AwO
EIAUm2fP5VefdD718nBpKtNrW7kRpg5enpobY+Nf//45AIS5cQM3zeZLl2ivlcAl1n5TgTYfH1sI
WZfNHNlykJ7+H748qNsDCAZoyEsMZmjr0aVKNxUfG3qOac9PwJIvx8VF743+X165qB8BK0VOtmGY
kotts22GmfiathUAaf0HQF/lDTHqPWvfl+cfby1CVw9gOrLhLZ4fDuhLuNpuBKoInrcQA7D7JLOg
pUv/SS1NtHt7p7ZE/PkthIExlNRRgqD1DB3v56vpYO3zZgASO+2ZOKiVZ3uAe86x7VSRMjcddW44
NPRMfYjI/N4A5+WHAEQYmvBQCdxIlpfdeGYnYYMZzLCurmOI+bnlCl4U8pHk1kBVWGkgJ/Px/u1H
fhlAoUkZouUFfDKUry4H5VnXpqTPcl2hBHJl12l9gE2yV8JN7l8t4DFvAxkERRDWA77/UmBrrnPm
vNyJCqRI2MS2lkJOnOo+l0WYpO07iPKXGQVW+48LsikCIF5f7GWOQJaMHfQ160hdTYCd7VZoO5Rh
CtCQyPoHUUfRCUCV49sv9LV1AX7eXAFAgoM/1/N1+xFcThMChRK1Ir11Pm/PUwIvJDp5j0yE5tC3
kKoPFxzltxd+ZSeBvNq4LxDZwjDnYuHGhy8OXiyv6DhOp8B16ylMrQUgLeP+e+4srz5lhsYKiJTQ
a7+UgDPRrBKrZ15p8CYwrbCBLlIt/H1nl3OnJvWxz8VSdi55D/v22mNiUvL/Tiq4qC72lcwuRPvd
66oh9pEPChcdVL3Op370xTtH6NWlQMwAMQTxC5/I862EISCiaKO3N5pFmISBOxZ7Iz0TNfTvfIav
vU+Ai0AEBkwSOIPLyKPanLee5FWXgSsJGqE+DJ6TYAeHwWcXDeFhCWO7AyXkPZ/2rdrEczwPe7j0
N0IsOmXIpS71irWbNO3qGdYF8BZyUYHaI4C32wA3uUKzQECsrfZrVtbRvCAI4TSonaVKkp03t+GO
wgtrLiKzzkmhWk89BphH1NBwjpQspmkiJwH0vCp78FKHIgWT58/o4f6t+oXQpyUFx6hM8zkXhZa5
UqCswqOkGEhqYEMKR8upXJoFN0soWIN1GjZPR5AZ+gH5pYm+O94pcZpdnU270NjIlHbA38RCHTRm
mQBSuZjGoTv6cSd0KQYafm0g2z3ujGHLHTQlaHuw1Hrf4yXOj31CO10Ec9NkB4qnrkLbgDFn5GzD
Et0opiuyxZZdDsfN3eC1GuRIPQaADOEVnnwtqSigdAJRxCmHZkqhoRp2qxtG/rRQXR1L08K6AeQ7
Nygc2jBgRaY8ry1446/XrmFeBJWdtvVPHrA0wHs4VHzFItG6PNRLxh8dDaCC2FCaHjpi4PepsyH/
RUJP/wTIqtuagYZf2dak5HpQWcOKKUzcVNbEc6duiFRwly2Jf9Ml/hRds3mln1ENhPdubaYfvWj4
N0hWjz8ApRlc4enMzzFtibqbXGKmVdU6BmSrjr3kR5CiqCjHNJvo3h9RX+jAX864ZsbhgMu5ufc1
GMhlVzt1JNChgji1aRJeutAJtXMKStWFD0kEVqxi9H4qr29twcxQh8D4TetJDREfixzSBkPpWT/8
YCJgi47rWvOpNNxGaTVHaY8JAAw1YWdAZsD+NLSDsgJKOuZzwHR9FyydaXbjQMzXlnnzhn3tUlpm
s+O3CnXK77BFFlg0A1gCRwd455NvJ9aVSs5RdBta2sJ6i3IId8ZZ19td0EjxBQ6atSyXfHVXo6Zm
2EGTQJ5c1Cek8PwaRN1htf0n7iiEtbSqZ1PWRmEnKFdwKgNwgvxGZ4sDMwQu8Vgkls5fklp19ZXA
Yj/Bo4lECX8IAI1QKyMbAPJmeZog73Td9Sr5BXkt3GJdXq9DJQRUBqsOqkldFaVWftB55KWF9vPR
L2hi2F6jzZ0WbR3bPyG6nr+Yn09XU1x3/OB7a/jRpAKWS57sE413UvvITGGltschhrpMS2izlOnA
cwrte6/Re8rcPO4mIYJmv/iul5AcDjtRQuJMLvdr065JxSeaCMh9yeRm5JPNCvSh/B908nvM1wGv
PU1R2OEaHLrup1Pw6CwWIbxrFjn6BKWX5TE2IXoqpJ2XoORo7d9oDQhACQZvQ376aZOnH5YO6n8D
evBuR1JlQOUnw6zKtV6jtt/NnRzYfmmhjIzdQMld9tQBAmNtAq9oAGXyb2TwAnJfh3MEGxBtgBIs
TDpN/OTCYIB+n6cVMwXYKvEPYWHbtB/ShMs/gAwB2jtC6MKvBuT2Zxu01u9LwllNSvyIWl5RCD93
RZMaNt3RLlhdAVTMdJOOnUcgsSwBMZy8cWy/xh4BwGIO+n7Cp+SlJ+jqjK6wga91mfK61h/dTKLl
IEdqu2Ly1vg3/D7pLRT5EhZB3DlYPtAOKVCpJu3RIhummSJd5aL7kYNUNhbQk7bt2cAIIxsLqVIW
PHQZWgHlmrTNp8EGXl6kpHEdHP4CB+QDlIWgZzR4EwCSejZyxyiPoiJb2NIc8sjZL3FM66RIO5qF
x3n1kMHhzk/ZXizNHOzXFeoa+wV69+HNAh0f8dutAa0fo5H1+kHWkjyugKfD2CEnRt7FbRg2tyaD
VuYv7tVBfw2Bg5zdpf7Mw68QtAuz28wNXbBDh817GAY2cAQEShIAOzXUdaNkDqOSLF3bHLSfdL9z
ntqbeOomc1QBws0+HaAhe8xTqZDWN5YpSFUpuZZ90ibYxMbTcLZIJnOIWD21+7gboEAh6tT+ZkHj
R7dTIsSfuZHxCopNYhSCWm/D21as/NPgzaa+Sii4zrshabKH1PqBqDBLE+N+IVb+SWzaJwBgseWT
Z6zjpUUy2Nww08zJPsfviXarzeE/R5ZgoFd+UrusmLnymiP3COT2bQbFHkguaX0dkSamPxbjZLsb
+3hdd4TzYSh8o7vwQaumZx9wAFVXJibiniqFj+N2lyITg+h8k4Jqwhce5odk6BJVtCOJDHjLNE0f
gGvwfFUm2op6L03jzTsHJViIkOluXPSe42HU7aApELF+YzsjSuhYTFHRjDa5RrvUiWPu1jTfN75Y
EDa92aKLVsNhj1QZVY351UQr/WaiuNUl7VWWVtLG0See+tN409IwawD5g4HTIyDeSbvrSQKrGMgY
2wj8hSxkdp0hV5TrFdlJxnCb3rp0EB6oBvDczinE+Nic/wkizvwz54HvvgS1R1nV8hWc7Bnjxjja
J71Ys/2ok4lv4NRkrCDNCpEMbSjAFftJBIv66lMIfHoFAxSp23vac5D06gns5g+mbbuhIMDbt7+R
NEL7FPczutoKhnrqgGH0ZD4mnj8upR4UQ1SEZGiwm9JeAiXP1g53XrTYHJ98IKN9m9lUAao3jkMh
gceainRNB/973mStLDa9qgjq4vOQo08ImnmJ6NVPBc2ieShn+CGgAQ2/qbT0ww4RwPjw5NpaKGa5
AQ0GEj2Lq9nZukQsFbP1wm7DeZDXo8d5u2tGxW+CvPPEUUDb2y+DidMn12IPIfOWdRzYegCiyrZR
Idok3Ni8AAA0XnbMiny+MgRBrlhDOq3lzGf9dYGkydn1Sw7E9JjOdWn7xvpFDR7TaaZ0IhDhbQyC
mwvNF+tYbmEnktCoaGeznHtnYg/Fpx/SckFI/ZxPI/yZ4KvDz1A9R8gVwEexXYBQ0BWxJWHzofEN
SpuAdEIUHTVNvgNFwsYKMcyEpBxJuIq90b7sdsab+nC/1BzFdAcNMb6LomU567kfozJAO60pJEtm
ArFzw12JnnMS4jCujt5RUGXYLy1aM/NSuroDZh1dub6MeYaEOGihrVngg8jaPZdzvNwMWazJSRMW
hUfez818jHVghgP1aoPfDmiJWGCdMYo8+aiGJVEdUiCr6xwgdZXSgrRxn98qIrm5HVpGLH7bAHpr
EabrQrJiIamnviJdVcOXVA2yPtcip4iBPvL4iRZe3Nnh2k3hilZ2OBtzDOpE3FFAN+guVR0zJ1Jn
mo47/MNrfo+Mihid7167nYOkZF8lHhwYi7bNkJ0hOAhS0DHAAB2iILopllxAyW92NpNHNGYGbwft
/Wh6gIUy+RTgv7YeVmAzaDF74ThWAt/BsA/9Jfshk3WoCzhyy/SoNIVHAUrJRldRXtfueiK5/piu
aHNWJJ1SsGh6CueDNtZmPA+Ge34xJ+l/aH0DL5oUAYIVLY81IpEH1e7bGekzJAlxtbhdMNbNz3hO
swXfSxt/D6c6VuWU5vReIycJd0BhkKOX+FAjW3iOwRvKG2bgOhLUIWzOiL7B+au9Q9SCxVrkGFCc
dZTL+dBr/FmfMdLtOmCm/8AbBR6WA2alDw2Z5m9mEu2d4hHaxE0H7vxNN3CC/EPVNEY/c7LqyHxN
QSaRYKaGNavdLgm6iFVQJSO8ygcXfIo7lo6FIQsQbSCJ92dYdYBH6nEy5iUIDOEHNYPhUIBplZsD
SjD1a12NuM5tlg3HWfDpK1QC89t2yWGoYx0w7MgeAvw/Epcv+th06V53kXfuSW8RglmUnSz8SH91
cHTt77PJhmcczGhE4UC9R+AdUoYUj3dXgDzUn4jwhC46VBMPdVdTf0eaUX7EYxF2nbKeYpkm88+z
t+RB2XuBuc2T2Q+R8Oq1vk7kTL5oH1ksHqVezLFdEhntdBRDrAPV2/oFjhn44qPcLuSgR9hJnlSm
eFrMAvuzy2Q9nttFjWnR2ZZCNUE6vG0fd921P4X+z57QDvcs9Bif4MkV/vIkhSjkYvL2djYKN1tm
nd8U3CH8VPgUyNeWK9NXCuT4rBQmjnnZoOKJi6VpwfEjmVmLgDbBKRvDrYs0ZRSCZxHXZT77Liwj
YmxadZELbmSDMwrZ7bgWRav5Kko0Zev+mE+E9NAagHJ2FYetd4V6wqP7RI7JT2Y94HxWN4oG9fTK
O9wwA+6QNepzfYdMzPYF7XUc7DVuAHDsMYT4bRY5w2nQQQjp0MVd/WRW26JWsG0UV8DrJ0khQ0CV
ItS5FEwfFm7llJcsj5HOAuSbENu4HkKN/zZQbz6H9nHfJ2W3Lvyw2nqai74RUftgXeD/hCljYkuq
0q7fi3jG9z+ilG7x/ULIDPdCEvzs0pzTnYwDJPldnfQBCvoYaAqJvuVcmoSHfNfCUbsrApDnpoLN
vSMll8AZo3nk0GRNpgkAda8noOEonfxwzI5zhWubalzMXAVFkPuKHGQbh13Vz6p1lY1T6J800uSl
17t6wQajzXJkbSLbIhhHm5UJoWy8m2s+3AnoY5kCWjl5dluj2D06LqIvAGXVtpCTlhqOKnn02DKg
m9HtadYd49vdENkQPqa+PyKtD1v0xcrZpvYhITpkhU0Yaa96hQFjAfI3+QhXRr0c9dDmX0C0jW7a
kQbffc17frM2UB/DnbqqoZx6Ht2HPfzSP7R9Mvxoicf7/Yqs9ve84jIuOX7iHwlCDSLJsqa3k8DE
qUCWaJrjEkqL9xl5jSwAag4N1Dtkkxc626QKwoYgY+nX5PvQz45ecd3DxjGZMuJK8OxiDMtILFLo
Os0axxSm37jCEs3zO9tPS4p2DtotZ8i3drYA1UDfh1TU637yZ/lbdPPiyiyec2RTcx2jJxQQ9rRV
JLjcELGnPcpd9wsXQdBA8LBvIDHHLV5Iks3NPlYzHMXRD1h3gkovvyaGhWeAn4PHfsh9VvpusSdM
NBmqpjRt73sSL64YQsiYFQl0o0mRxVx/CmrSPIXRSH6b2eSYTdeDPMwGGmQlSjaU4gTVb4xPMFdX
XbY6XZg+g6JmIwdeI54Hy2/E/kzCbNhO3yPpexzv3lIMfU2XncWmLQkoFRM/JZnMdCAi12qHdwpH
lIQm4UO9yjAo5nmNROFJ6L4fIo5coMA7Hn8MftvbonWJnQvAMuTHNJPmJgZhQBY9TsJ5lC3/0kCK
7XfD4vqITNaboFArWuQeOjl106q+Tg5EkWJQOZoEfaQE+uVwQsXkNjWeQMLYBVem4U1ziERI0Vsb
0eIuYO44Q0Yrpwhz7TROzSmBe/lQYi4EHI00PioBX8jwzoh0geEPs27Eg5PgiJfRU9j3RGSo8N9w
j3CzwwiuFZHqdnSZJE59zsYZaYAZntBwSX3kInR+aJG897AVgjpR0U6J/yvGaJsWbGh5BsYS108C
jLCkGMYRNes8ztndOI4SWrKiDR4jzw++55xNQTmbMfxpeC7vWxz4tYxV6K6yhQ5p6RlkIKfEQpEY
vclYXsGjLs9KrzVkzxbUtTB99dOp6IJsTqp0qCcPCdokFgSnofkKBR/+ReVB91W3PloP2l9ovDf1
MD1px+RD3kr0L3We6HAXD3HyrWYzx0tDs2nFYDnynxrSRTcTYHBT6TMPNllr6uivbJLIBy1qJ8SB
MPa/JREb0NKijiJ1mpS+SSDf5qFQ79YbuDCvrHT5ClxWmMvkY6Bbcgo7133tY4hyVUzHyW+kWwu+
Rk8ljzqFMuGO+Uv3BS3c9ing8WLBBpPuRwCWa4i2woocKIEfPQMhwwLlBSdz+bQEQGgXxuTzZwA4
hSmhzZLglMJHKKzoIANkT7VA7Tbo2R1EDS9dqPbF5KjShvoF7+SCnkhmPbbr6nGL2PDSPSsezBS9
sjj7OTOlfzsww3TRZxl8XyKDZnmZQqnoASTWlJeLVuqnrxF1Kxyr+PeCsPwZMHH5uYl1iO5DEyOD
qD2JAMq5GsYybTpvqtYogHuUTFv86m7UfoYmBKZ10BPMnbeb80RtV2E2nAY3IRRMNmrOuUehZZmk
Ztp1DsqRpSMNLqEJBdHvwCCJAquzj0/CCvj+oswhn00L4M5d3KEwLHFhmxSfhxFQUDeMzxBvhULl
yW+aOfzQkxRnaHUwnCzZNMVnjD2hRRVZ1mTHEd1eVHcyIewqQpORV4a1/GqIZuf2wvdMXgTCj+fS
Jm4Iygy+GJhczCRxRaiT9AfAFyO2ZaltiJZNDxm8AC3mQ94GU1RSzDUgpNOx7prDIM27jVpU+TsX
5d5QZCZC3yanMQHaoYsCZOUuk+iJ61Y9Ts7vmp2VZDaFEbllZ/Tu6XcTQq0bDJrOfDAiDgClW/vk
LPqB0xPHLf8gJXNgKzAk/xWo7dIWGiw2DTb7jHS1DyQZS9gHBAejbcsrtTjxOJoUpaqdUyTzNbKO
EUidJL+VUMCGnqgx0x0IfegT5eAbr0VoE9xrMY9TheQ5WrtC6EkNRYBu42PYTx475rptvyEfQh3o
1UMKQfEcTRkwPIVGQMJM+p72kfzWZKT+ZJd5SrYuMoThDeYSWTm1qGjKVev4Ku27wZWCKgzFcihm
y2JGgiYOs4iz+STRqfsGnyRyT720a0qF2z4vKL59vvOnILDwk67tLY3mFOpXaL4EBTRH0GHrs9j7
NqO8OLM1Nh+VW7oPshuQXPWZzD7is8ImDVndXcupRnUPhlQWPvi55zUneOFGwOeaod/qisTh73ju
WlPMW5aAQ6pBG4KakKCIaB2yuCVGVbmrMwfEHlyCh7bEnCg+EOpCmDz1HZG4IhN5j+jRf5A9n1vc
CiBQ7cY6DqooVn2EPpYLbpG+OXxKIFTF2c04oEd6M6JmgyYgJL2O8TS7+3gKlu+2t6a5yo1GGKRW
h0ctEpaW02Z9Uso6zn57Kg7OFKEGn/BATVfxdM4/QWgnQB+26dNvS60AMpxyk+GA1TZ97PTYt3Ch
SMDQ68U4pEWTQ6+myLohZYdmCm2w9zP0A3C7KQrAZc9FjX5eTLsiGlOrtzQ2O3CJ9t1ublXw0RLC
P8XUkjvY0S5w1hp9dH4lnZcDcAkEc6iobweogXo5lLVyxr6Oxtb6CDwshStOzn8uDUgRhVpTFETg
Evhin40196ukz+Nzbyw+Dja3GOIklMxobCLX9HcuYcN9irHYHxIq10KBGIkQIjv6rEVGBYAJfKXx
EyemfYKRnaKwKGjtkcLDsbuRvUWlGeIKQOmSpPMVWm9Q2h5pqpv7PtoIbnE/yndApi8BFDmgihst
CkkvxuAXAKnaV6OCpDfG0ZYg9cqZvx98HcBcksUfW6rnT29PoV/BSGJBAgOHbJPZhPbY86Gp5gai
A7DhgJFmv9xFtZ7LTiN0Ug1XrTro0E5DUXESXE875rl8b0X7nrjyK+J2+BHARm6A9U147QKcgsNu
wO9nAujuerxecUYebW66X806pKaCrjoySUahkl24leH+Ad9L0V0MAb4rKKqgQ/v2S3mJlcGAFYAq
+JihIwh+7vN3YsJACqbg9Ql+dX+DEl5+VJFo3gHdvhzjYiwE2Hy2cUigK3355heiMRdZReVTSMlh
ajkhACTxNe1XdvjXBwLyByx/AnAOsuDLU8UwHFWc5n2Vc5cXlg3TNaYc/jvz91cAMRsrFfoEAOPA
enE723+B36Qwa5TNAg+kR8QAkfLfclXjx7hOwERd4Ws3emp+fPvRXnuLGHDEAUC+mxfB9ud/LYp+
9ATcVCaqlamplNkcHUku671msn8HUfjqtwK43UZEB3LjBQnBgyHaCgR9XxFGPw8WUN7IOV1iktff
wIijPoYQTNxD9FJ/ltE6lpyH8j1F0ZdnE4fyr99wcTZp6NFoMjmed4Z4ENIp3t8wj4f/DnDYvNih
1gygAURULuKQn8ISeUEvpMJaaEtov31Cnxims6sjTxjGIB1oO8e+AVPznoTyayEQL3hT8IPxM4Ro
n+8oSJEr4lHbVz0n9qZJFTCUCxuBKoCan/EwQH77BL26HmR4EuCmIa8SbliPv05QM4Cb7/ERKrQ+
Xyp06qcy9rpk72IM4+wmy/v2eq9wUrGF0KTZvFFThN5ti/9aEAxN6i8x76ta8IGdugUrlTKM65tl
Stq7cY7Mg9YYz/XwtoFv84SpcdR5a1KExGUVlSK+ErYLv7z9u149WVA3g6wnxMiTSxk828dRU0Nn
soLBcvfds6CUe5B6Lt5e5dW3DZNtoLcBnEFN/vzhmZ0NKsAQqLIVPYAm9+S5CyZMplHl3Y7IKt6J
5a8EJTi9INBC5AkN4ktQPEuUih1KggqmqPkptNbsMdaM0TUD5suvTXy/pqN0//qUm+8B1P2g1wMd
5fBSqnRVXUCQtfaV7of6dxq33WeQopa7IZjX00JAyH3nMV/Gpv9WBKcabkgABl6yRpmAGECzMFml
sWkhxBuTj4TnaJ1la1o2wHiXPcfxXhaDtl2QAkIhgId5e29foKK23wDF1AToWeAiLyHXZnSkbRcP
B9tPE0hZrdlVRzamm0O/vec03Gf+kJWt4vZfJeWwMhgaeOXQecAPuDhVGKNFpm41tMnhun20RtEK
QBRdDMsEbyhH3pMIf3GKt/VA2IItPeLUi6wJN+hCl1VIeN+E7Y+MJQPfpSijnlboraoyXMf3XDVe
nGOsuFGPN4sU4LkuRRZmkWMICJQ3aCwOfnRpos+OAZzSwIbnGtCG9A74ifSdkPDict0WBQw+hS4T
cLaXftyNdX0GMThZ2SHrizxfwY3E5BI4Qf5eivLa823XN1bZ8AovRde9kGBK0ldN6nNVxJ5Q4gjZ
sCArotU3BxQO3fceL/fw9pn978N4hqbDM0JSGBB6fKiQDbo4OtIBSAI40FB5oIw9GJSx6InlcATn
7RRBJA16tZ/R62srNdDsC/DIPaZNrqY3DFgsjCQA7KoY8ByPjAV1VvAQA8//IZqAKrXliBhDvCD/
IveMHEtqWWWD7I8emmkVcMfDIcvR+2Hr4s5vv5PXTjf6qcDaI53bruHnMZrmygiCKr8aJrWU8cLZ
fvYYuYZmXQftq/Y9Xux/h/dyD3AbboQ3EBrwr+cLDonAJFSYoaongrazX68fkFzQ+bqGgdU5XZLV
VOPCom/GC9O71u/FhyR0Y12IcSX3gwbo/d9fOZQ2Eb5xU+UQrtmO6193tDODcv9H3XksR45l2fZX
ynKObGjxrKsGgGunU6vgBEYyGNDAxb3QX/+WZ2V1VTDDMrrarAc9ybQwCqfDrzxn77VVHYs1KbjV
OlCN2FF3SdeAuYyNh9rhJ+v3D2aaAX6DkAoCgXA1fTpvUa2w6kQfeeS5le162b05s5usfYg5mz//
cP+wzXOcwxfPNQuwG1aAT6+02HFqJybdkpzDsgpdPbM+IOX9DHD4x73gPH6gcPGRnuXNn243yUhu
C9lf7bqohb5B4QNc2rK0g7+UIBcd9Blt7Fl7bgw/o1P98TZ5tokgzmUlwR4G9vP7z44E9KDxRqtd
W3QiuT4XaDI8L1118KyGtehtd981Y782U845dheIq7Tt1TM3pJ+F7v7xUyUc0ULQbjgGM+kzY7sY
uUbq6DEABPjxTpvG6VuAY+d67Jy2/8mI/eFrca7kEk/BH8Lj9++anqOP/pnX8lu9C8vJArpr5Es4
zXOx/vMh9KOXwlQZECZuIEH+zFere0c0i++0a31W9oohVu7NuHoojDb/yer8x8F6noVYL2EJA6z8
vBLRKrHQuQZ8lFOxqJCqMJLQVCUi+cnT+4OVhDEDU97g8ZEGxn7w/dPDLdaOdp+TJCXnR9W59xru
h9Uy5GrtuORPLxblJ++sPWi1tvjJlPzR8+QtUvo4M3jYcL9/cdXo1pwuvMtRK4ONpEOzR4yU7Qq5
iJ+81B+32d9SAUkuZ/5zlvj0PnEdGAJ1jFx7udNtSqG71zMnp7XuxQJdDXckh1ZbIH9S6/jhnPTo
m/3jdT/ZAEy3TfWCiFUUZKwJYzsk+6ryjY1ZC7WpSaNcATqU+yoPAnaYTt4ttvRfazKrf7ay/+Bh
c9GjQsSZkGLIZwfNYicAh4taEgHSuxGKdP3gVVhzWxn8zCr3g9HLkGX4wm12+Wg/PeyKcISU+7lc
zzRVV1SbumNDefvl356NZ/rC2TjKC1F3+X70wCA12B9buSazq96KYU7XJNeZ4VQb0092qT8eDDAX
c6Ph9oaDjCX2+5dqIOclfmsyS9pSrv2SjM5EWfXHxKQK/QlCzk+m5Q9fkAhonfdgYjj+tA2n/mSg
B/EkXSZwjiNu6lVZOF9RE+A+cIryJ7PjR2ODxROqGPgYZM2f9kbSmFMyYBoFIyGxoqx29BCsoR7N
PNSfzIgfjQ2HGFechuwOMIC/f5TIpb2pDEjLkDztG2MkAWwVuDmmrj8fHT96HU7V3BugtriwxL5/
HfLhRFoUCQjezvfXQdxdYgT5WW7aj57bbymZTCsPg+GnF+m50GpJPMr1mAbgYmkWbBKvX1ZOzTz/
8/fzgwWMKK9zZgVHC97Yp4VEGU43yEmQBmdb59hfUHtxptC4DNl0gj3vRn02/NtoSIY9viLqi+cK
rPc5uYyorVQM+ajWRsXNPZCj3GFTuRazMn6y4f3gSbIO6P45Spnz02dcgIGrsB6DWq39nNiPsSDi
Lsc2HI0+Tbc/f5I/GBk8RshA3plNgKHw+5GhzpZvzk9qXRLmck0Xygvtzhl+Ms5/MIPZ1gwOJlRN
A+dztqdbA/2aFptxXhbzOk+bdFfTeyNrgbYfpeT/wTEIQyjlYKiyLIafHahmrCyjnPtu3aQ4vnsi
YsO25hiYV+n096LDf7xP/y/5aK7/fkFRf/tP/v3eiJl+eNp9+uffTtm7bFTzrfvP84/917d9/0N/
uxIf9V0nPz6606v4/J3f/SC///fXX712r9/9Y113WTff9B9yvv1QFB5/exH+0vN3/ne/+JeP337L
/Sw+/vrLe9PX3fm30WCof/n9S/uvf/3lXO79j3/99b9/7fK14sdWTZVBGuw/Pv/Ix6vq/voL0rFf
uXCd7xjchmminGt848c/vkR+D4cczlhccrh1//KXupFd+tdfDOdXl2YIZlJuWySdnGe2avrfv2Tq
5w4R2MUzGcoNfvnHH/fdp/TPT+0vdV9dN1ndqb/+8luA5T9vm/DBOI3jbeWUhx6bYtWnTcXQR+Ri
mdFiP8MBueS+jh4aQxbihnLKInh1iAc9wDwK3uxc46dKSkW3KXZXbVF54qxT8D8AshzsYUayXwbi
2qgnc9srF6FAUJn1N7PRdJRYhSCoElGrRDca0PnuK08dM1eb2yjNE/tCotu8yP1hfsKZ0pgUEobq
0UWd8lC3Vb/tIdGDYci4CKMDb0OJIIfON9e69ZQuVBO79ndb6v/GoB4+6MLKj78wptVfNn399bVj
HP0fGN7k9fzZ+D69ltm/Du3fvv3vY9v+9Xzw0RnBdEVtMCQM0t+HtmGeRz3dQkYXjUzsxP81tE3n
VwqjVGU5ycC+4CLzz6Gt/8rh8Nwz43rIf4DU/htD22cm/Ks3lIkFYIyKBVVG/s+yfl6O/6Vu4Rta
h+9IbWw16c6OBHhVA/TUs+6ZPpmOQhmrBmXprAoWH8XsZIwrrUja9hgA+wy2jtuK4ZYeiOmd0M97
+V7HVDZ8S1uzUUdvjId1wAzo96o0C7WHVmzVm4R+9bS3fVCzobHoabxBk1H3j16BIwvDwzIau3aR
jQE6rk+DZzRLDZbKeM7q8c5vDadAlTW5tN/RbqTuivJOpb7mGEauKq7w6Kmacsy+TsokoV668oxp
m+3RvkozCf0pLQwEXXpuezdZukwpB98Fu4RyqMeRzjIGknnUT6ts1u67MXhH0Y0PJa5WlixucFle
SCuz4sjSyhyZjmN3/hb7mGEibOw6oU4+EI1HXZcvfSBQtE12bOmR6RaIxnTvwc7SJ7vtgsPSBqpe
Cwcl6ErLF7/aIkfxkQQLRMbrGtlAqKWsgI92Q4YwhD5tsrmAiS45jkHRHjysn+rR1nJt2boqPQuu
pmF8XLgEllj5ml7W+2JqrKtG8+KLnlAPCLSFNu0R5J41ioao9sokJzdKW2ncKwUHMEqhlxWRD5Ez
3i9oNxtiR2zj1qrsJoiMbGr8PELcO72BzcymTRPHk76dZttKrhetBUBF11i9mcqIkQbki3cjxwXz
QZTIEiVzMZtfzLafXwsIwzdjhoYzL9MTwn0X6wjRtSF9Z/c20IaHpe7M/ZwZ1kepjHTZ5ukyqjwU
k5vS55ogpb7bU+8kEUiTIt869jz1eCmmHLVVFwzPGe0dXFPkQm6LtJTlS55N7byNWyPuVnmHYXRN
NG8b32Ig9q+mztBzC+tJUngfWQ8u+KNYPHe6K2h/jHs6A4G8LKdKp5Y7iNJCuqQbGKQwlCGhbS0a
nsZSWDvlNblgLzDzQt8LfcrMd9dDI4TSaWYXWet9V6VPonMW74unz3p2XUkn7j8Ihc47l4IXUYEh
rJKmHrbKx4TauGHX+nazMksrOdHojD2JGfcckTHXYEfWRaNU84aAqk/2zjC13h30LZk9WIlSOtX+
PCtbHMgLuN6wM9tOXWMczcrLzi+9skV5qJfGLjakb6xBOzhW6GS9EQz4urw88bVoSM9owL3bjM2x
yF0fIfogt+ao6ku4PBWqOuuUOsOCxBz5y123JN6LKNrkGOeGyaHeGV4KfKcRTLvirRpRHWZtAc8f
LSNh4stCC16NwWYpUgrVRVFt8yCuS4TYHDTDuegxI+eaMKN4nJajOfglDt+5Lu4pfzd4Xuee4Vv0
/ePc9/LIGpfvXOR7hzrHEhQH47ccf+vlJOL7Uhr+Ldsj/rvS47k3SYu/oUfPEQ5nza4EFHBVicm6
R0zrVbjSpL3VWQkPo0+/PuzjfNzMBC1vEmNyH3RHLjcBB/pDqXUdWis5oIiUcCACX9t2mEOmiKPL
8GRXthjWQ2sFw7l7Kf3NuEh9i08YN6qy/KPu930aDu1cb/PCH3aLmJsvlDmKiC4YxrrBFhsvRXMc
2hlnDmHF/srocFt3Qq9C3VTa3iwz7dQP6troUp5Xr/QNbtQmWtrFifAzYRSYJP4xBB/TvecQWhbk
XX9Epxvg5C1GsF+VHrnnEOlJm96cQRt3KGbkLdS/bKfpmR9xANMjDVXaxrSLONLwhh3tzO8OMx66
52QmbVdrRm8V667ceFMf77OqveMmHm9cF4/16LvJdnEmiUe6zy+zymkuchyytxni3f2QufMXEkTw
I7uWpt2TB/9GZoLcZNPYPye+19+QSjAhPm8wcrZzyRMZt2aBGUWHtwEhXg+iWKuGvZuXr8kyZE1o
8M3nIW+ckgVRrO+bS+i4CqYETv9NJdQc2bKBLEUbZZea7rhH42ieplSzn4kpcI82ptT9IDNx6OLy
SIiXWmFd6s5blrNuZF/vbEXOI+3i8dTjMzlMgxOfkiaFHqM5GGdFI1/neJBrQ1nt3hV5vFJm1e+C
pXvz+AjXTmaat+2IkrQq04siyeudQUzg0V5i/0upY+EM9SrwNgRZZhUhiF0TESujX4u6zO9HvIlf
TCSsZVj6LVS6zKn3jddZ1+QyNYSRx76+9xOrx3udjPWjXTo3jUb0gtR081YDUbPSVNpuXF3MKw2i
yc3g6XeDdLydVeXui6TgEVXZaGH3VEU0E4x0GO3aegpmz1nlpsR35UzvWtmztGSWNPl9VAbjyA00
yw1xkw6RiHPrTodEAE9rmiX/1fvbjpm7TkcpQ5YusoprQnWxTrUMIKGdusTvw1bqC95nSAeXqXHe
xelO1Cla8LiUm3qxvJs2cdsLE1bftxEKprro9TQH3sUgsPrMGKBD9BnzcTOPwki7fjsi27WEHbo+
207yjOMWtfl1Jke41mGrVOxq1BE1Ws14JpyskGMeDSWSQbyofup5UIpCC0KqpZ8/cGgId3RfTaVP
+7FHBBkNhZ72l76rqeoDCJYbv5puPxc6ukGne+mU0exbdGoM3jrYTGWD9hnuRtniW/eCMd/lysmu
faWhcnbT8r5w6tLfYk+hKs/NCEBYMMhkg4s8BxxAyem20/gU6iI2TjnQzLWUjkB/X03zxunUsisW
zCMjdntaGWKOZg+7pz2oPo0635J7g1btXtPm7GJJneqx7mHHhaXwmvfRjDlYOU2aRhiim1Vc197G
asuHmn5omNmad7BgJETSKfKT5iX5K9JQ60HrxUhmUuf0G4kv+4CqvggiIRZgDbC8nxQx57uqKarN
NGJxz+fZjlwz07bJ4r2OseAUl3jGjU8c4MGv3A6XdcOywS9k2ORYcfbU8lItpDpRczwzbUzL7p1Q
JHU5eY5IDTy8/27iNQyDbvQeWqd6jnGe3WHmg2yQpbl3o8zB2rTnRUvXzHYMRR+Xm7Ibne6IY58w
oSmR5t1ox1XLplPW+RZ7lnXq2yV9mabgzjiHBQhOvxs3xStrzGl+DRAFE9k0qFggxBV0oi10oCtX
utXLhI7glOWuuVsaR5ysGSOb57TZtky9cocU20QUjgj/3s/c6SJLvC5KaWk7oaE5w97P+2ZVOa3L
hrG80V5A6ToYJiJSu37uPNRxXjwEIrQKxBvhYjZoyevMgAbWqTNorS0D68ZdfP25t1okAMoQPd7c
ZHCfKA7Z70ulqwd2xqGOumkpeYB9cZnWKWv4ZBn73M2N+3T2zZOjjckjWMb8DZt4MiEbbqaHwdTb
nTdV5628Gqkgz5p5mrn3njDZ6qfKqOJDwa8IIlsT+sVCZtd9zfXzaEMMwAWuCtteGQvnGOHM6QOk
J5AHKpuWzWJp3d1gjOa2cyQe02KZJuAHQRWrl8QdMnTlJoadj6mq/Vv+0ic8y00Iu3OkbydFZphv
fgtg7iRb2nlXc6xPyVNbaIZ5lffG4GO9d/1lCgPdGvt7o2oycdKIDyUsxvItBQyhV3iwMUU3Nobd
psiHQ4DFFY2/nDTnZAz6otZJZelFhB5rMg52gv174w1B4YcDyeSo/J2hXLuxWkLNKMtoUlkMp7fa
+1bLhsy9IMpV+8T7ol88ogiUghmVamyAIec1sa+ssb3QRm0+jr3zVsTFdJoXyr6qtfMjaAc84FVg
hN04CuAijodI3J6i0ig5UxgaSleRH1Nnxm2elmLXkQazd73E3TsOeOyivOnNAQ6PzaZPLM+Xs4Qh
EsxqoBqltrWdJMCHY6ZfmaDWXcLSDdllNPG9TumDAY3xAK4/3qK0c08spmffiWMsG83Ss1fltsC+
48F61YXtdZej3kzvk3K9ZWfDOEm5Kk2jsR9mroMro3Rlfskp3n2BMqkvh3EwKg0qCOTKK6PDgvBU
ZfP0kRhwJIDqnUmTleEO7T4tY/6yWnjmrh1G76VPsgqInA3AdWNXuNL3ulVOKSkOtrMfRcLzwEfH
FXapDCHX+jgPeVQWOSaaPnabdkcEobBonzdZz90rZQh7FSezs2W2sA9w20d1NfsEa76CBogpvJDG
947VD7rC1DbjHCqLrQc6h1f5F30NlP/VQxShneLU96obMht4dEQ7dVFQ9BbLOUb+6bAEAdYhBJVT
GjUiI0jTnoSFmsXqE+8GOohRRpSRRXJjODCXThjPhLOCOJQuEUbZ0VlrvKmPAZFJc+lz9XMjH+Gf
s+mHRcW7AnuWvVo0jU9b81L7Im14fKEBjo3LqjJbCT8jm7uw6ud+p+X9owMO6xCDuF4DMYg3WR7o
VyJtsk27xPbOjHP5ri9d+oLfOAVlULpPWpdDaVmMehvj5tjmAHJDDud+Gbamh68RoVn5BqYAK2lt
WeXO1kvz6E91sG5197mUzsDI173qkEqlHZLRnNZwnEhH1wqShWt+DJJE8zaYVUU4DMeC9yobIFuY
Zhmsq7kqYZM0pdxpjuy+okBtDjromzdoHQFroCMsODr6YoMrEUB+qKygUKm7JV3Wic0lMNctsdX0
Zd641EG0UE8aY2smZndTxUZ8nI1k2HqAJK9nUq7XY7Og5ki6R6+Z541XugaSQLjHQ4Nrvltq88Kf
C/OUQN3LQyWk/xxklVqjT+3erEbrjyUgpQ2BECwdhY9tWXTymFKjuU1m07BDvfXxVs5eXocGu03Y
O30JSCCtpwgRCPd3JvzGqVweyoLbozXjG2uW3KyhROCun+0V1+tijwcZoEZc2MFF1834S5zYuWvm
pHjosKnta8UDWVWcafZO3M4hzT9jP89tvir7KT6mhFyuTNModp2Rp+RtorMRQ9ad9NJHlRDHrfiS
Z4AOci4EdR9cnY2v3QEAukP+iekk00FzLOFdwccInG1hSDvgTlw2Qfd33dH/Ru1R/N8qqKMr+EnF
8XX8VHPkB/5ec7ScXwMCTF26kmcaKbaEf9QcLfNXYHdQBB1kUwYM2H+WHLXgVxSvVBQRYpoOyr1z
6Mvv5XTN8H41wA5CUeWHzl1j498pOqJC/L5rhdySPhx9v9+6SKiYPjddqjjP88U8b8KT72EdCpp2
uVCmrm+ADTSPaa2PiH50Z1xz8ZWcl31nT9aQus6C3l3VvlkdlSnLe7fL/M1UaPLQsn2s6kQYFyow
WEDdZIySRSFYsoe2OyQcuffUzuaVS4Z8PbZH6Y5Hx63MDzPg6jlIDAfxLVN4zR+HE6ohJ9odzTLU
J/Fodzp8FX9i1WntQ8mrC8g37L5Xlpyc1Szqdq8F9W/o0B5aogg2bDBHXdJ1dg3tG9bGJ0rzm2Tp
1xzxmWyGKsNpJI1D2Np60lxxEOMIHS3PmvUSyCQclL+aCxnft+3rPFthMWXOrjfzaYP9iddvjbuk
KjaB1VzCabE3i17dT265TUS9Qme4E3G7Qzi9CuS8awy3oOBZBGtIgAr7X3pV40WWnE9WKRiVPnNP
tlY8xNpaYRa3qzK44ijxhAIjaq0pGkvMo4V9jjt/id3zdtGduRyW+QHEKv2iJ2690jmo72bH0FaV
MJaIfr9FSDNdfrCgmIr9NdifajdXBTihOi1ua5ke7YZmmW5VRyJRtbXWKwAUrS1C2evvVmcjwHK+
psI9pLp2I6p7J09XTrUZiv4UAK2CgDG+Smfst1Tek1vfkJdtoQ6ie6qLQzwHxSpXWOKR8OehOTb7
sTOeGVE10YPD0Qy629qsL8RIoLrFQXxb9u41eZYf0gvylaXqfTBMw85pprdknHeEMbc4aovD2LP1
yqX6mmX9e4LYcHEZS9LH56i3Gb5/LY6qefyGmqSKcrvegwvdWBS+MCSTmdygGdpNZcl2DHcd/sgc
FgOa2lBgWrrK9YRCUzKU2PkxExONsK1HtO6jFd9Kt9wokAskN4K/AWS304W6VGOGj7Fs3+PeeK8h
NvbzvMfTf8g9tyZOgQMhODaqx53giJfk131RfEC5vjHk8g1iSo/tspvIDsg+bAlnyZxC9sIgckRA
0LzKHny7eyhydQn+6s4+k5gqvwq9bjbYIcidwD6z9uJ0j2/nkLr1m+qzZe0tCWgHW77Zw/AMs7Qo
oik3rnCqr+pA3geQQCw/45ZTctVJzSiPu69J14Fu1Zj07l0mp/q6TTJ8f1YN5EHvjR0G9PcC3s6B
U7K/qqeAWnDDrZF72qEtnFdztNaSY4Ok3LHM+2DBl5ldL8nRSbgoKbWqM7g6lDoLIEeB8dWdnYMZ
J1vRH/phsxhTOExOsuo102fyl9BNIJxUFQTHreVpHLbkqqGWNU/yxbAYM6NvwN5iLozlQJSfflGX
T5a6ayZvJSsDql4Vmhl/O1M+KtrXEcoJFwFPPA2++zUF6VWEDfUWvsnFRNhGBF7DoOkbT7zAIjAC
pmfdaAacjcXkjF/IPOH40zh9WoSzlc63vj5r82Gg2M8V0Joz591Btx5kG5tVh5tzrWGg3QfU59MX
UAXuWEU+VYD6RneVXV95lP/bL5w5K2OXZkRwHALZchkKFeImbxfP5jxHfUdc8XEpZ6z9auRUtNJ1
22xZUtOUP6pLrDcpKv9KD+isrAzOmTfQBmwtMh1b7Ke8oRdqLdXgAMWcUs6FXU64TNra1lNZlLjb
x1kXcqtay31P9ETH8FXDu1mrfBhYnfOl7azQlUkL+kPmNtjBugSTTK0tHzgFz1q17nraMBs88Abn
YhMWg0B2DWipRqcludGVzTU3ag+upfS3aWknXyqOajEElLL3Har4RPOGrj2Q5k7ENKjRlTN3xXO5
OOWrWozLOi+vbD/XTo2qrXuCIBLoiXHOZfGMWTGoKJHG131paJKtpjh+tCAeRBmkO3S73LzEVHGR
GZg6HWBER1ATnna1KQ9alQaHdqE+pbh+F8fOGU8w+sIAk33lisjtWUQHtRvyfJ0UAw++uR4tFQ5k
RhUWn7tmRJqIcUC25YwD9WCMNRRKSkQgAE5DMOWrQnT3WZadTZDxF2VliHmEdwFyIgt79bHY5c6j
bhqObrqrMm83SupuSK5x4GYdZv1i0+cZRlu7iUptJPibcslBS8tVLMet1Q/Oi0d1MYSumIWT43Zg
AY1pzyn60U2bSA5QxuzsoBaxGos2pkTClDTb9NbN4pMvoOsM5V0MTTQUnm/dJ3NaXUzzZEWmzo0o
mW5oU1V74HdHoKcdhSd4Y64TD1Tr4y2fJkWgXuDXUB9xWX6Dc22EljSyXTrMYgX1rNxZyVxGyvNQ
kjhTOIkZYz5zD/DK2o/T6hp0xMYYqm+y1y7spNvGrloVUr/00y+WDQ8vabJjpcQ1cR+RZaVRYfVn
WtC2T67q0qWm7wePIEcvKHLdwo2MQ84Xw0rKik3HHSjPF9tSLDtPl9/0ubsG+Vle1bwwEQ3LVtFy
gcGhXQyk2Xvy3KgsgtkBNdNk94E9vcbjVVzQM3RyLdgCrTtHukbBckFhidBrOF4cl9hK/eFr43SP
+GiyCC/9vO8mI11Dgeg26WRRJq/pMc7tQ4cheUmH5ZIq+c7VZXLhWpQKM/Ma2GQaQnMGBjtV15VT
FFtsOfdL+gqxbc1dejMs496LR2M1I1GIhTjEU/6lWpC5WfA5mprtpe2DvdHlR7+x5zW4Uf6W7FY5
Nevx1iXuI5z0aqf8Joky4QZH9FHfPMwSpa29lbLZ+ZT1TWGsx6lciWaOuqClwtgyALiYFtsimx+F
2W7mJlklurEDWPYlieVJIA5qEaMmOnAQrf7Iz+VO/KTlwFnM5lWzpniynG7nOszFuL4qSsU01BN/
A92m3lvOtAVivCOsaYMS7a3jymln1yq+SFEqiraF3HBuXbAYB/dqEhfLpHO+eRjsGMuSu+3Gp9ZS
O312y8de6OyCV8GiB9uqo9obazuTfs2kBZEFl9jx3Ce9fR0q7T0oUrb+iyYe9A8iqY5mYUY2YbDO
1K3KONj2mfZwLqCtE5iA2xqY56MYgycDhNMdc9IP0coZYZMMp8bRt0npfnNza03z+bYmaIHVFxIt
W+UU1Sn9lVS187m5jf1cPGmtLyMnNtb+PNZbp7FjztD1KpEshYDUOPHFodIuq9ziLb9gKDCLo8pu
qszBFUUxTmXwTZpsSa5H0Tw5fnbZ48NbOZ29Zah5YZKaepTF/XGgnQmX73WyxVF0/mVQGNq+zYQM
p1zuChKOlyjRHegzMysYeQZqU+VqeR6zoWanfYFH26ySlqiwYIQB5W0TxUY+6Jc2js7orBzexWYb
P+RjvAuyHRCk56Vyb0pDTecMzi9B+zbQ36SKtRuauYMS7914ggwRnZQ2mqNDqGNsCLuiV5vcpfAC
+iPKHHpCOeNnhvPUuJeI4bZJsKhV5ugtZ6JKPjR1TYcAmfDyLmj016xe83ABDiRf9S3VS7iE48ow
teJEEbFctcK+l5ItxhDOdVPN05fFVMu3DPxo1p9JwVZ6yhlDa9lfU7d+WGa6tXlw8JZ2X3I5D+mz
RNKg/dJmq5zYKqv0NoNwN7IeV07brR277CKt8rSbZSY7K6jS4bFMl/sK2Caj99h2qBDrWPYR8TtR
nBlPWuwepRfT5Bn2spOr0tcoIHjBhT+lFzmIjDTIL7Xaf+qr6V2onJrwTUAVMs6y8+by3E7GKq38
ddz369xnexpj6d4DBdN2i+sAE7XLvZZI+rDNET/BiQwqIEqwXCIZmzgL6/Xg6HeGa15VI9BOZKwL
sWAhvTf8quAMdsI3OIZwv4sSwCOj410LWqop9eJg7t6HqnF33B7SSHXge9xkp1QeCbsZI4jbaagc
twkhAc87OEEP1rnN3FQ+pZWuuAeLdUqrYivNeE/x94GD4KFvqmYTK5tw6XY+ZCO9Z+OpPYdQ6Klj
XtE+eHcy7TCyfsV19RbUXrruy3iLPX2NGZRt5d7hh6TdA2m2TGCr0oYS7QwhTI3+IKb+CWVD5Gb9
JbnPeeRI49sos49k0jfQpx/7oL/oU71GkJE9o8I52fPA3A52Mx8LFvGunDlxvMTeJpPcCWyOt03u
sr/qIDtNI8q53K3Lsn5qmz54pCHeXeD22NmVh4e+7Df0ba8gjlE+9Sj1iJw7IYbwJ1dYL/iljZUX
ZJdlp722S7aWdfWQttMc5dVZ7WF87YGulVbrHdRw1ZpzhPpg18pWj3StXY3Cvvbha9y1wKTJYKSN
bHI6FZ64Kdtzm9ujGZKN35JF8hZjs2GJgAdDS7YN9YAVK+iHNZDDV0pofVjN1tc4dSEYO6kTyalC
DjDVG9pMKxJwobriuUUOWIWWN1RHY1KcEu1XYo5YRwJaOokz3/mL9UbT8J7rPXZaLfKGidrCpuv7
DXC5Ao0JvdQmuR17qmixeQtLZj2Y3tpBmtH01tdayR3Kojs3Fs8Qvs8FdY5K3JFQJLT+MSjtjSQ9
O24ualXdIGFtb2PHW2VA+6VNIZgui0jf+qUEevJEgdijB9HStlnc/KVAmru2jZj0KS1tb+lk9NwU
rnsvSN+TNNMHlu0y/aBfu5xyO4fzpTe1sWdEac26y3s+YA4kYdqM1j4d4mA9Z755rwxTXOt0pC+K
grFHgDbAPeC9T/jO+ogcEn1feu68kjOX53hZTm3FEdcW5HACem82nOdTbtQM4MxMjJXrjWq7LBBZ
HExYY6C/xXYKq0rXycctKro5rdNOZ4hUuZVD/ELEZ/1gaMQlW35ivpVAjZ9AWnnbFDPXJki8bIsn
Djq47av/z96Z7MiNZNv2X96cCWNjbKZ0ehvu0UshaUKEFBL71tj/0cX7jPtjbzEzq1IRqkpBeLiD
C9QoE5AUHqSTZsfO2Xvto4Wa45YjrH6Hlmmkj2jLQ9gMMfe+aMxdDIX+HUxNOW60WIBM1eiJ3kto
bCB1RcUxR6PR9AigPj7VpeP5K0cQpnVksMznoN39MJMzm4adVWe2lqzZO+nCEHRtcyjyTi5wu/Sb
0g7HE6OjpNiJMZtfMNg5m5bG/pEVqDpGKp6PQxVpp6UrOXt0FgKVNqJhkECXFV6/FWSKPGVwOI4y
M6YPqnZgZi0rr7nn17y3p2n8FlJPBYknnX1pDuFBJON0A/ptfsmkx6FXgOudofnUG1VGrrdxUk5B
IAXRRGQpPGO9qpd9h59x47QRY2Ceh2emUvbek3P2mYX8xBAn3jbLIA5I/LopYKeavlrSrT90wyC9
DaZbE4VAN4MxLK0zUZgCAHFowaFzq+QAY9EICo7qZKeuxojBzDYELnD+bYpHl/2w8OMkDXeIXuSl
KFUJeVarN73eC5pIziAZQ9IqrFlKbPOBJgwxBdkir22jcz5PRpE+iiLjftmmke49UWu72hDh4zDG
1RUKKfNMDz8LCl1coWyACwlwi+mNZvFjGBh1d44FIzmScf8xxgfFmtp1y51DqgMcHjiRn6OEqbQ/
KSKqDarbg9N0oAnT2TyAVuIQW8hEvpQiH7CtN+ZItAVg3mMDoOGqzVR2klqVnlPKow9dNs5HVImS
+RDpDb5DBKWGadkITyaf6i8u2a5gf1tJuV415hPnp8qvNTYZTOvHBPxBFy5HjJqMaHgGyta7n/rq
2QjbfdOGKPLbaI+GAbKhqzvQupC+Fccu7GCgzaqnA1A5FXF7eSHnqzoh8cEPB3Z/fzLjdNnEpbd3
k3EIOMgPcKfB2rbwRuBpcq4vA7hmkrNHGe68ThMbi+M04zuE1AEEovC+Gst4L7grM4BFkqHRQWR4
VnIylXsOO1DKw73G5+xat9aDQsW5YnYzPrtd9TQMnn6ricmiDijhk42XWsOTaWR5RzCBl94h3nIu
muXcV1axI3Dnbp7UsO/A5veHqsGwtUdc4Vwmp4Pq1OaqX+d1iMH09U0dQRQXSargyhkzwCitbpMr
mMwSwFrGkpq7S7uHo/aZsB3GmDrN10skS28CNFnYZypkJJIEobJvmAYkuGTompO+Sp77ivQmu/Wm
bGMy8XnJjYWeJ2K+iG90EkxxS6SHglLbMDhLUYz0w8e4LubSRzIB2HhBhQmMbmrCINGFhYiqbN8h
TF39fPzcUxi16TbRHFCfjjUcUiM6dkRX+qBl+8to1O7W1Afj0bSWtfRY3OE4Wjr6UtMJ51NHo4Lt
NUMmOoWW2vW6Jc8GkRiAtgfd25kjJ0TerUWnqdJ1R5oyaG85Bpa92A5RL/atM/Sf9aZPAoW6lhQW
u0YiWG2JSdhpsbnvm/HMQGe8R6zO6b43xfSF2QvGpJw6hANzJhfO1+StpWziR45XzVemfvFucVWa
81sQYZInMr5MqwFisRXtEsOIiSQBYBOd7Lm6la4kRbUrovYOjYHxKeIM5vlN35QlZ0iLty2NrnBV
1H6atcON4URwAZt3SBVpLHbMMge9gxlsII9fiHyAoran3WFxe1NgsnrL020+dMZ+acPxowdB8Jyb
dNoQLDKIhTppGsknU4ckN+btR7tIb0nVehxC/dvK7Ru5lZSlnMO166FFfF/MFd0aawzAbn6gBcZf
mcMPHaPVrZ2748ZIU56lCnp7ZaNrKzmG9U8yj4AmjGFxbpyPCAEe6CTp+7BtLN/LzdtxAoghxmpf
SGejsko7MIt9r5o8DqLF6u7oM90m5bRL6K2m4tFcdOdcyezzxPqn5y39Xk1aDXNirbnTNJrpCjjd
dkFsimSN4oSYnr2rab7u0K+L53EXG6HxKZyr2GczsDfjMjjvktbeohjaZL14nOnP+5OLklVROUiv
+IJB4VpYFRh5ogwCSN4bS6a4m6WovkielZpVOSBO6kZkg9rGTYiIzoRjPz7kttXtF1HW90Mv3C2a
wXMDPAbZ1ReMrs9d+k7BMhbgBZKFdKbceaqIMdgxOqTn1BX5JgK9FujyefFsbmLivBuFh7IQ+D2Y
ZvbaYUMXcfEbodNMATBZg3VEILORUXU70OUbFIDrGsBCau0ANXPUnrcEXe44N78nzZN9vUBbFjYp
OoQSpWY6QWCwrHunKUPapu3j2Pc3IVREnwP0eVzMfSI4LyS5IbbJnH+N1dDSi3TuB9Gkh4w67Uy/
4VAR6nPJoPTtAK0RDVyGt1i1YQx77VciKIhbrqrylgbx/UTVD2abs3I4ygdswqe5prndJI637QRY
5GQEPF5bH0A+cSqo3xPlseNcBA7JLb6OSToiAaq7gJ0pFTdJWmrvTMMtj6MHxn0PLvgjnYOrnswD
X3fH967RbxZnmg5iUHfNXL3U4OzJQRkp0arim4pS2lviG/7NJ+gbaVCZsFktK0VwGslkT7ZitqOj
8m5M6JqLqLmLRJ2daD8vFy0hOIFweAwAeVFvMHD3AZLeM3jQT3aeH71I587RDfPHonqkG6/5qhCn
0E66fTtZ1oaga4ZHDDOOci42laXgtBqhrC5Vb5uBl9nBoty9MEMRCL3hzkEEGSCycZ8lvZzpAwTE
KCgH75yhbr5ogKMY/bvj3URuCYEHnGJjb97NS2VtORnM/tR3GVe4uOy5y7lu8jvyeNztFBmPEPlc
X09T41Mv4/EgRmFfQ0mIEkgkc3pDgG/qDyZiRIb0LSjaF7dV8rhomXqYlyH7yEY+XYHI/LxoYfLR
WiL3OkRFUfY8LpFmczxp1vFIGm2iujlxKloTfbZJ6CYEDKC5NzOTd8JV89kmdWGH85bwjuoc9ijW
QDLprvc8NTTsaHtotKQYjHnmfOmk7o/T+NVgXW7y7EPMHAbJPjqhKTssdHFY0cINZDCxjeNeXgyb
9xTZ0VZZ2YuRooafuWrKPB+7xS43s3dN29nHXK83lk6jGvA8PnGNL8mgpuYcF5rv0JsjpsW9Rj+6
+4YW6QNqvfjsOWkwI8MDk8GmQoXhm9GS7o0EqdHvAGxxxE9JV5slGtG3nxB880k2iLiGEBFoWLrv
ltH8MjjJFULTk546hzTP9l5GXUXoll2pQ0zkFSjz5pyQW406SA83JHswzDFYqj1AHgEjjdmHMF9t
ROKxqKVcJL2rqj43PZF3yiWULu3lQffOgKOLg1XDrM9CcrD92pIbRLOPc1g8aeb0jSkWl7vc2AYh
Rpq1VgjxB48GU9/nU2AWLaX+KB4Qyb+bWnK56jI+Wg3AJVQQYalfZGvvU4ZYPlO/q8QaT2yMqNIT
PSWoYD1YInOAeM5RxGG6kWYmHUfhXeU6FFZjkU9qIeIsGsfV6yz1E+MQMAFkGfS12oAFAEGMPAdr
iXXJuJJdZdfapl7VHa6kbjPfV+lHNX5rSG1gasxN0ReEIXB1v3YoptoOgq9jHarCJJJHL2n4Wqb3
Ds52cZI1L6wRXQNDeKyS5LkS7UcxMVZAorjtUT6P0XUz5HytjQ37No+tHWp/NyCw3vd0DaB1j7uN
8oyyIdK3FR9LwsXd0GCvgPRyShNkKiDiaVFtGiGuusgqDnXH6rC4tBqyCmU6OmrfKsUWpv1IOpxK
l4NXZKssphIofrBhcOy/Lib4urnUmXQl04lMLmsfF5b7zsnoL4+LHmM3ctSNZZtfeqYdg9L264hz
0MjwsolWCJpYLwNVL59kClQ6PY/ZtC3SWgRLbnGAyVcU47Ccl0xnAdftRz3j95vBNMQkcwUZHNCZ
G81zJwfxzRZf0qEdP3fMD3fSyfjwW2GvaVtEg187jnuHInGTOeZNCtqUkUjxPjNC00fgQsU9PGjU
GocFzB4+1eeW54vYN298T6adnxKH48+dfUf+yWHpHMxA1Z6eKkON2GJCztY+sY4L/V7YyQaBBpkh
bfquWVCxI8L+Zi+7UnHFvtVgbSjj6IPRprsRgddeGdEdbKnUnxAjNtFyH1KCWCJm7syIJCq+relC
dLQT4C3LuJc9ZStbzU3DIu/U5R7fR9AAAIDiH23KNLyKxuIKGjnHz8XuAycrDmlpHr2avTpD7POF
DSWCco0xodTUvkrorquKwD3PaOjPMMYTYVHe8GplMIqXe85CqJoZyoUVuqOuxc5S5TmEZGd8pANM
u6uvDyH6Vl1/ofA/FLF2KWvO9qmTv0RqvNh5+2R5Ia+e6eFIwTSDOYInGYDIhPXGhF3enEuKwuKJ
MLKjHjJIMV16atDE3xd6vjMXAhKSTg/vYdJ+Gc38Xo28ZcIWR8vuaD4mV16NYECPPmQOE/xar7+R
V77hiLHGvUfRRhfJOiqbafrLCMzrkFyKWP/cZ3Z1MXrIQrqyrkTU90FuomUYYojE4/zJFkX7lCzd
sCebI4Vb34doep1DN4MYhtVXQpLZWdD60YEQ2AB+BZbeySpe8jS87sph480xu+P0CIMncMX4UOnE
hRjdN3qdzDMFdGsVzu9GN03Q5JW3M4fVkdQMgeckGzSOQ25z5XbdlVH3t+XyMRLLpnYLtANELeTO
HW27vRlbWM+S7aqMMXgWQ7MlvYjmXeXMrM7K3Zn5eMw71iRzJjZrSK47AqwKUJYErXbXChldVeEo
c6wbxgNHosB3+M6+wD1h9Wu7SzmIMyGMvtdotNPuBkNRZyLpKKP+xiyJCjTfF33kRwz+POuhdKpT
N4tTHK+lgDUC+8ZOoMeCMCF2RFf7oDUFc2UdrrIzov6Z97o5USmpMyLgHbts4A69OhKUiT7tINyC
IpJnL3H33Rx/mclz7CqsYWjbSeOhFAWHHjmPil5+VoX5vrfkzqrZ0r3s3kClG+O97YhdjFPUvTJu
AjbI+BspBCcZmdVmsrMjZ3zSMuztsiBpItTv2NrzRelg+12Ia00WPQltOGU6rZXijnJzxF2OrC/N
Nb9In2UL8NzCa4hSUAzRtg4Z7S6rMpGzRaszNjCu+tY61lA7EHOadHGLjja73BVGCz1BEakgh+RQ
LigBCDhy1bLXQ3UiZHITAoEM8+JZ5tbT4Mw39NzyYKK3b5dXQ9scSJDxF9nEdxrwKvKwxDxtMabR
p0/r+asRcnQKZ+sbCkTQx9woWQO6zh4WefLKLphz4yEph+uRoQkLe8uJCtDC5CXdNs0yZBFkpiN4
5HSucY52ebJn9sdt2WTXZt4s7xTlKQtkTMOVdgrC2pOcy63b4xVc9OULwSUkg2cPXr48uGo8JL3L
nLwg82Zxm3Mj8BEhSVpuqmG6moyFUid8+U5V96cV/Hvrt74yDb6zfq9CNeLg1z6p6Rk41Fdq1Xf2
2Bp2HnFQPBph5cibmdSTZk+eTvZSOm3+1EwjjVQ4yM55GuqBCjCGgr8dc0a925/8Jiun4vvfhBRz
aXouPTyBrx2A7evfJMHNYhedXvrI99Szl4d807BObNw/RZndN4WmvdC2dx/zvlIP0OPHHYNL1QVw
QDOc+dj3/6O7/D86X/C/Bxn4z+3n5xdu1h9QhJV8sP6DPzEG0vvNMgQsVGjGSErclVr3p9ebP4Js
4ELk0yXSTCQh//R66+ZvpgnmwoPSS8uUv/JP3SV/hEwTvCHsIfLCXTDXv+D1NlZCzHdPEAweFJwQ
qwywicL5gZhYpviNDfaZTSr1s/DQ9VK7RrQdMiyorP6FBRIoNLSFEKFkSTZKEce4iS2E1T7YyvYU
d7P6JpeBoFzagOPXQVuGDT5ti8VROg3VpKmPL0ANoZ6r2qYULdMLujUO4P9jz9//XubAipn494/i
UbXP//1/81eP4vov/ikBJut9VfPCdwWrsbIx/ngUzZVI4FiAA2A0ow9en5I/gRqm+ZsB1xLsj2kY
MJvWkOo/FcAGj7bH2NA1dbxrzirY/YUn8Y+Q9L8eRSa5rGC0xNcfxa8i7TcoGStGhOU4qIyqaUrT
ALHV8qENi/bOZR3/EFZ9SAMmHNTX2THr96Wh4fjEGjAyw4/jtqFnaKNymTN07wFjf+wJhLlyIAgL
ea2TFRQgdi0eSVZm6hEpyeF7AhD9XmTt3hnJvwu6gRcukFZIKtZgdsrYhpUG/6XQ3Mb2LWfux6Az
q0mco9QkICaCappij6HvvEsIXL+y9Aq5mJMal6VcraCyEKkWjFZBTgkhVbTTWq1qvloKJb4vi6ku
rzrLIkOGPdvy9niGKyNAcGdVD4aJAec4VsSeEhDnobPv47A6hlQk+kE3ur6lldAzyiGnEBdiVOpu
t+kYxSNco2YKSYSw9f5gaqDSjlOfco4rxrT5PNmccv1kKhFZyIpoFwSgbknKgcxtvFlwTI8ExWUE
JlkipClCJip2/8LtC7BFEqGuWefDHeNeosGjKRn3KSqnOVhKWmuMlXqF3DUVOaP1kbNyE6ryvWIw
V+zr2Zs/CSY040aZE97IZBEkg7iFPJvdNJY7T4xmdQnN/jmNnY5OTZjGKMQK2dJ5x+EXByTXYpJS
oqQmTVuTY+MINTC560ojf/E0Z7kvzHxJyapJw0MUNZjm4GC650qv83RrVWhrNv1EMqpvzqFLqdOR
0ErH2qDTECZey7ERtYmv4Tvm3FOxAJIdMhRLYKC1ZRTL7s72KlpEkGnLpaLP7SuNxS7xvi6VS1t1
biMDE04aVS/DUDEd6uZM++ToxmqjwB6yR9QVc/xz3OxSYASPN2apo/3pYgVbS/WiPXgsuZzeFul+
qHF5n8Z0oGdHuzcimhEPSHnbY1y6Js9o5Mnsk26FTqRl44sQUTkOyurcI/ea91YTY6zveoDKBDbh
NG8J5I7y4VC4GDlvcuZW+NYWQBZXBTNMG6Ng2M7lh0w0vUu1bDbhCVsXwESMRJ7Y14sT2giPRigY
qR0T02HoS90TtbJMp0EmIr1PzanqKennUuOlIYDuRERyHiN54tSg/Ki2yvSga5mJsG10cQ1OpMdJ
tp7Eu2faWxYH4jrp6m3o+tXlmdznSL0gkUYi3KF0x31XPksyfImi7TAhBjaK92WDyq95rHgIrstk
Ss4NACSkTs7Y7rMe0f3SmMbGG7ziJ3zbtbZ6vVwhWLV14Gveur+/JV8VFfu6NqCErzxFfTsSJK28
efF5+fT/MKKAUK2Vkvu3jpb9c/E5eVVZrX//z8qKQshhG1sBXRRXDEr5o39QdOzfXJ2tDIYceEEM
JX9ZWvhXrmG54M1hyvLdrSj3P/eztbJybIHJhbIaQwyAtl/Zz37n1f31gMDNcdZ9E1uco9MswUfz
ujivFW8hqv47/Mc4MjXykD4RhCPvYGegwG9kGpb1jaUnnffoDJ4KcYQ23qNgcP6y1IRYcvZ109PC
yXz0Ve4iJZ+Fi5CNgMFjrirzCXmDQfxcIxBBxclyT84qieyitsb41LTEfjGnYgc6jPD73vWdaD61
+ugOe/rHY7eTWD2aS4KsgsR4EuiJx6bcJJ1eDHd2FvZGMDWNu4YSVyWy+WhkT3Bqs/NdBhiI2YcF
M4OVjMgYaT4zjzUwkuDMJQ+duhGq1sZtNWJ2535IUn92OZ1gCSzbbsePxEBfNybNmBaQie9WIvyi
FjKFaFCyJPhLSjjGlk2tCgk77Im8ml3SkrzJYiJrzw06EmUDYEDbPJKTKzPFKFKjFKg3SB1IfUAm
NDzWorOuu95hitg0C4bYqkcMv1ksL0Y9INlB/IJmEWMp0kHTo4mqZauheOwIQvSKpwx00RSMhdU8
jXVGVKxOr4KOyERI3qZu00TfLrWRw+Q0B9zxjts614m2rFFPyFtoJoy4jA/49lByzmMs003kttl0
0PIqRjU1eAaJZYvxInX6ODsaZ+hco6Rl0W7MiunuADcGOS0WevCxeUbTAGW2E22arE9Wk4W2POLj
m4X+njjKxMQ2BO6abBuZEf3brsO01h5QQI9On5/zkbzlHcAimnS9cGr0jEUz3Q+JiE6FFHoeEL06
kb0Yw3TaqorUsHVhjXtm5zSN/f+xWv1/m0fP+tvD4jn5PL9a0CAn/mNFA/C1YjxNZDkEl/yxNP2x
oGHD83RIcyxm9u+ZJn+tZ9Tn8PxBf7GeCaB37FL/WM7W8hwYGOuY/ONPf2U5YzF9tdsxatRNGxai
IADD5v9eL2ZqRq4MhyhDz4bllqiwqd+62EluHT1qH5zWnm6/O7nc/rFOft9l+WF7XTfV1V3IJdBr
Mdc//67JIlUpKUdjMqip0oNWtzSsHNrnocRw8/efZKw2yu8vjoEtqG/sj47JxXlkAL3+LGG5eUo/
NMF0M6N42+a1HQLzqD2TxlqxMZuhLDeIjgxd30ZE/6ZLHPAukieu74rWxrRACEncZYm+CfU0OiC6
RQTv6KN6MRUe/KrQluiAWlE459w262vaydCLQCgg2EAC8NBDFdd2OcYpWjOE5Zlnb8Lzj6PdQ4UX
63XvbXE+6NWXSW+REEioOtEe/zwrPvrYCa96mSiJ0SPFRBgUGYoerPzu3G8U3izrOnR6jJKVbSfG
ttPQe1zSOpq+9JT3V+0akPVcpFNlXViYnVsacOGlnp3kC9q9IdmUUmcLkoaq5ykIHW9BbIAkTZGz
uuCpqG7yVISXaiFoDxgIQz0i59BmMe+3w5bJk0/GXOWeZeGwHWiKxnGgxwgc0IauwLbD+nh/iaJB
zz+WWtwBbBi1Im2uprlnOj4JBGMwbsK50K9cpq2M2SXMMSV8KyMPE4OlYSsC6kUaWviEFt0tLXLy
KuZKDCwTN0tSJhl1NX6gvh+bi4y0snwkwnOGpVhWUgIKSRuS8t4745QxB6sNc1L4spIQ9OnWHeW4
sGkJWWnYvyaNLcyf8fXH5k5VzeiZW+YfRAic0kKLcTh3zM8KdZcQPuHgXJBS9Jg/kI24gjmZNdcd
smvpLLeIoEhNZgSRmk5xs/ROL+45MDXFU5R6KTyJuSa6MagXbVTPecnRkY2wc+f5jgswPD1g9tJL
8hYLS3H+lXjy0Xc2SJRp4BpAP5p7x+wV/g3yPW5IqdHUjgb08LvZpEU6OvMQNYOai13dwpoM+B5x
bZpJT4BemrSwy+2E2XGwdHZaHIasnd0NQwAMRSMRll+WtFbLtqv7lJpC1Gb0vm8LRHE+P00wIJ2H
DluMBi6LwRBsd4RA3GuwZSUqO79x3H4dBXkMFexy7Crf0tA97kNIOwdzVEsRiCaif1oWrnnjIEjh
2zRTbliJbtp8GXU5cjxSQKOudUQ75jkHdZZfJTN4MpKDscIhSLGWeHpIOcwrZKXN+leB2uP95K0w
rgm8FymB9fFoyy1FY2gEmZ1lgmTyemDCFjl2/VVUuZXh+ezn6ApkBRZiZegtpkaIcH4mk+mYdLUl
TrWWMH6iG24InFct+ZMdxl6Uha3uu6G34CgMp06zGelKrFGMD4ZiwKbqOlHQhXGt75USlDdIfcpp
bRrXB4P2ruXPTK+LIEzkjMzJiCVbcq2VlS9ko7JdgR5nM7apLIkRdW0gX12J9AVXgydQT3aZd5t5
tacOdV+Mj5keGdEl5EV298Ts9vpDxMRJqO2aC5O+54g82QfO4/XE0dQqZZN+nEpNyxlBe/rQXWy3
DJGLTIuWYJBJpRb0lsGYh/GksDdmGmv1uaQBEB+RxOSElI5h/FJCmES1uMgCBwVuunWSGUfXM/w/
M5gqsTwkej7EOxj5OJAbt2yu4Lu4FIPLKLFUFb0cAoMNoWA0m/TTA08lVLE5Zkj6bkSVR2i53uVR
QoD65LFYfzQct14l/bVnpcvHmRRd/T5kUo5JVIM5VX2KS2AjxkddKyOP53JMeZtVhI0HwhvCMF0Y
lU1q8uL240uEhE0RMorBJ6zU56GRYYLjz5wZYIwvkxGronn3n/rojwOf7lE5/PsO5u1zXfXPKvmq
XVOMf83zr4zuk/K//+vrq6bm+kP+OAbqa4OdxqFuuJa+sngpjf4omtjUf/McvIIWhzp6mjqU0z+b
mpr4DdyBpLQgZZB/5TorXfjPuknT9d/WtCIOlig5BTOeXwIbrIXRX6dAl/w7qgrUt/zHo/3/NhNi
RF6qTYAOz8o1nJQVrNO+kZxuHL67Tf+iXHqDbF0/hqWCRCda+MKWb+NKiGmvtFzV7lnr6hyHS7oE
VttV121dlk+RpltPVacZRxOm31MT2/bp7z/+x6v0IMyTOiEsKkXPYV7xfbWmVUDoZSmjSwkJZq/j
TguKabz/9Q8B2m7xnTGwNd8mhgCE6fJKj+ILWApog3ODKBW9w+bvP+V14bl+YfSgmcfQjCZzAVTr
m0tBFRAy64gvYl1X2GlJSXTZjDQqvuDvP+pf3TXqfLiV1J7QrN90vLO+4bFue9xec9p/8SpX2yEN
4AD56x/DwMiz0Q3T3jDefDld7MrZ67kiavcOyB4K4JxD4k8Y7W/SOX6/cWt2mrl+O65NNMjrG5cM
KO/hYMWXyKvqizKrxa9MkcODNb6OisNtq2x00H2PDYiMuWCYFmQLhe39+rNIx2XNfGSERgoSK8L3
zyISdYvS2o0vsXL6U0yHOegXJ/9JYMbrM8MfV7t2lmzGFYyC3yZ+0eMsQKIZ8aXJxMvIdMT37PpO
1mgTZ2Oyf/1JcUy5HlAcTnmM6l5fEyweFNCeHV+S3oLonWL6LtT0sxizf/Hok8fBWcji0edNfnPn
whaIklG06cVcpnA/eVTfsAi/jiIcf/KS/fDk495jhAnEygEuw0e9vp4ia8F81Wlx6aAVDj4fTH3m
Kf0nK8YPX5LFg4Dy3AUFyVv2Nh8jRFmbuU7NikGqSGADR3mxoxqeaF+4d9UCMOAX3zQ+z5XO+gUx
0yWE6/VlzbqpxlbFySVckiyI06rzNZPor1/9FGM98vOdmw73cd27vn/AMfCNjQtM4jIZUj8uKcHb
VY2g8+8/5cf3meQ2sECCRK11CP12HsfBSLfwhBaX2kYAj7BXAPhsppekrLxd3EXGDQLZO9Nt1Ld6
aKub0IAaWC3VvPv7X+THZ4UGBm+zIWxnXb3ePCuJzOdKh0F4sWJ85HGvvYRaMv3yN8cFAl6n6cDu
xazz9T3NlVH1TcILRrhJTwBkmwSzYzf/n5/y5lIqFYUK20J86QxAmGB2UAaNbvuTT/nhNWZLWV8u
6g5LkJL65lM8ivtc6FVxKYhDxPqG5CyPNfo1wnR/qUvDKvj7R3m8Wi4EeudtNpmo3NGtHFFcOJzb
DwARhtA3mrF7nzHntX6yj63Lz6tSirEw275j0dtHAfE2QGVpVTTDQqkuRZvfTpLM4Gay0CIxBdWx
SuYNA0W3HIeflFY/Pn+r2oL76Ih1FVmx/9+/bmY2T0MXTdWFFjQsmoJ8eDWjZPr7p/zHL41PocXn
UMjybr8t4NyY7HoNt9ilgeNVc17W+uKqAdgXbWZaUz9LwPkX95IgDF7htbW2qpleX5STmosalqy+
OESd4NtulhyLuA3er3AX9zpyFvdlphV1mTjXqp98kT8uyxQj1NyCebpnsE2//vAIhXIFpb+5VB3i
pSCbcifyibhKP8Zxbn6Kc5Hqm1+8vVQ+FsIHtjVEC/LtMMbgQKmaqFCXaEKtnYscNr2HFg7sgfzJ
YPCH54WPogBZm4qkQP0gyoKMDWeprroLnQDjmzUm+nUtlJ7+5Cb+8MCQiiI5iLprN5Yw7ze7AEOd
GYF3PlwWAKZXVgFFt+hVdIy0MPzw9zfvh++LyoPTyZr2xmzMfftsVmj1LVCK/aV1CxXkfEmncWqY
fLtad7D0zv1JBfcvLg28C6cvClY8/+Z6h7/r/UZVV8vYU/1FM7ggVXsdFspy3NCWcH7ycv/wHqyX
ZlpcFxI5FrM3H8Wj104CVvyFakh/BqYBvzAaoM5IZ7wu0TElKKAHewu+RP4k6Z5kPq7j1YK2fjhN
et4/dIQc215fp6w1K2fAadw0Axa5u8mZNGuraDi6d5FXttNuPZ2SwdYgfDxHXmtYpwICFL69tPam
Ypc2dTFsoIKocbuEpAZ3PgA8pmmrpB8hpOpNKlHTGoV2dGy4pIFsCU/CHhmBAsLjGL7X7FKjPp5N
yD9ZHdZYSQetUvuCtj4Cx6ZuVNBPiT4FlhjxtMAmTeUnNMkwqiENLU95aSTZLSMpTmNGUiv7qgxV
gmkwmrK6eqBf4wEsr5HW7Fo6OekzuV5MH83BsMLbmOQe7yZLJRIy+mToHLxci88Y72rraJRe393h
oakbxEAR8laLjBBAHQTuIMu2evUhKhbHQW8s3OgMhjL3ULvDKfdtZcaYDXLbHc70luqzEFP+vuto
QG9TjgbJI6iv5KhXLFHPk4lk9TrOVJ3cxCqf5m1SLu4nRT3/pBmcHPZ0uTu8WvZYgavPAKRBqgIe
fEabnzrHyQ0j7PjzDJn1LqUt2fjAJRz3ZrEGbdwRU+w8ww7SXQgZpZsdq5K2MTzlHlV749Tj6vBJ
0DQkKdgBf6g8qzsC20kKvwQ47u5Q300P2jAxo6vxpn1oO5IGwYI5JEcrqwbhb/amVRAyECbPdSz6
AhfdSkZnCOEdiXLJ0kCnt4heZSpwOxVZqD6Ho2Hfw+7lRMb7OyRnZqVVvK1ry/s6dAjuN2Ss0vtP
OpbofRjTfQd0r9XWRSsHOe5Iwhh1fgvFi7mFx2c5xKxodoeFJe+dzzHa4hTooQPNgtBu2bjb2llM
EuqJD/lsYyv9bLcVEQ40KFcehRqj7C5rE4Oo+LgQxqeJc1D8dQGDbhy0RLrVPkeWhc5ioMVOlhKw
7d1C61LusJnl4hgatAx2pPmNOvalzEHexCkpWyh6GBmcoFsq+5h1poTHK3O3t/zEG7AYlh1j6KDL
hJYHalmTiqECZN2VnTte5wN7b/tP86w3aueNo5nskswkLsY0zHo8KU8DEo+2BmzQlStHmMeNJnnc
00EVyVWryjy7SFvr9JeVN1CSlgssvr70Uw7PoFIuuu5CNaFx7CQN1D2KgFp7toGZrAQZD4ZcZYgq
3w8q8f4fZ+e1JLeRresnQgS8uS3b3WSBpkWKrRuERAOf8Pbp95fUibO7UNiFaM0NY6QZZmUizTK/
afdgd6CT52oESzcm01YRAqlC69H2aBIgO4uxwHnu0PR7jGmhZzvwBnF2nGtq8HvIlJH6hKWVaR9s
JHAQ2OGZCo5Dp5Yfgb7RCAECZzkfmrpGk6ztS939FmZZigAU9Z5afJ213g5+zBq8B9h5mj6g2ZOF
Y3kQqppH3WM5Iy5AuYQWVvM3iudW+znltE/vlZJn5Zw6GMW/b4EPtMEuicagrA8zmrI/+imt2n/U
MAJkiFz2iMm8yl4cLAv+dpequa+ovYE0VmRYCD8HI7qB1sAB6NGsRCY9996NYwPhdGK9gNhD7EV0
12iH4hlTnIr6dNKiMDHgCTojm5Ka2SfTrhFDUKpYU544Wl73ZGchUPka+W6YN3XkFh+KKRjE93EW
8/hxqgWq+qpSY3UMPxq/oZ9TPRX9LxSo9P6zlxZh6yeJOZMpE8kY57JWIv1nrqPo0HL1WfP8xyTm
ACEQVUFkSMqSuvX3DCBh/VEtcgEykU2QHJuyQ+g+nzpklAGeZ5/plcXOGdV8AzpD0uX5g4aBSnfp
CeusU9tkYfErr/IA3dGI6zkB4zcRyXZ7cxiN90HomN+12Ym9v9HnAo9rN0C7jrZIwG4VwtVgu9Rp
3BoP9J+QA8GLTBJuSxRuUCcPnB7pHXe0v/WZ0g3vufCcANcDHJXQ8w1Tv2hGTzrA0lM9OE3vfc0R
AOKOVprih+dhzwebVoE76eUNfIOxsOkhIkfv4jqGhpf5EGm9p+5wvSmhPEa5w2fTVUBUqVDNX6IN
ML0ZULrXYKuj5Qx+HjYLr4BRw6OyKrEvlS5CH1pFLSGtjDg+6JOb5adqyNSP8EEhBcF7hS9UdIVi
/mG2UfS9yod03qs9F9H7SvMEN6fL3X5wh7ZT/RZ7hWzvilg0B9alUA+Ti1IVQpFh+QPFpEDD0w7O
5m4MJ2pY0szc/kivZQa0F8P/E/sRdkt7CjLIqec6mCFP1mOkDuGuqDVjfA+eJCSBLZzcPoD4RPvK
HcnO9mptGM1e9HYNvautstbc5dmIiwgBqhbCyawglu3s3LIAXo6Saap14nPpSQplnqrp9CHCbm48
FJXVmJ87gY3Fx7rKEo5YDO4XBM0w0duu26bwvdIYOOD14KFqho9A9RBrUrd9cIB5PDn0/JRPuQEU
ZZdXavkXD4n9Mcqoie6EPjQ0SsOxi48ZodtfWC6r+VOVDXDdGt1I2h9IFlXvzTHsaenFESILZ+4X
cC8tAqM9Pa007pAjnANLnMdKb21Yv6CFzmlP1LIHMAkFnju7A0BDD1fyVpogelDcBHlsk266DYay
z2gdNih7qO8oYw3TzlMoY5xqx01+Tb2exFgk1PFzaDbt16YuxxptwFE+P1E94p7jlilMLnMsRlp9
scWuscw6Vz4Lo6q8I1J5pfVchUGfubtGa7gmGjsqm3cjsiw/UGlRose+FyheYDuBjis7oYSmpXNM
h3NVaBB3NYwFihM4J+6sgEprd9bzPuFYiKTNQYYSph/qgY7eI+Ic0deYPqq5M4rCeRYzljq7CpWM
4ozXloeYrAYytamlKdDcBpSF63IO/wbXW4mHiTBQnDKwRQ183Dap355dEOhTKoWhYBl4HFyHplhc
lPhKcdcM7m/9OyS+EoyXlWAKN8o7q8G+q1uuBtyDOpPsbLwK9m19DgFbO+j3lvm8L7BR2zVWbuyZ
51YlaXUoUmxbJV+C0y3pNK+Gwv1o7CfX7i7z0BdEf6r6DZDz/BQjfurfT5kkr2MZ21NPkYwKl74r
2eD1WJio4SAV6/3FxQIt3hGmJf6s2OkTMJvwonajLh7G0oHrlMZeYO7KENlpp6rFh6pOtU81EZS+
kQOvJKYuKZyB5zpHk8f++ieV6lip1DL6yzQUtZQKMJ/MPg4e7898bRSASKrMFF2QlIvvOcez0sJt
JC/ts2CnVN14SqkkHu+PspKS0pqhz0WHjlqCuyiIx9HYdpNuDRd9oFoSU8U4q3VSPTpaVn3rUH97
c0pKmA6mUwX8RJzkLlK1YfKiRmnV+TIkFuLEfCjeBWw7Z7S2Dm+dGpsG1Cj1Xcq7/HH9mabGEQU8
ZfWSqDWZZ940urYrUfOF9lwNDrR/tC3Sjb1xmweTaLrUgsDR6qb1G8z66mggnhlUuhZ6F7MbvemS
aFYTQ0gQWf04Gy602qaHefoRaZe0uGT0zpyNHyCraNe5MIV6GCa8HDwchkTzvj6bHRqRlYaEDxCD
Gk8pp9Q+TDlE4rxBjnWXNCTIaHcHsbkx7u12JQGnC+HQKoYBZS+qe+jKBVRXiuAys8uOIq2bXY2x
5EaZ4XYUqjWyKaV5Nm3S5W2g6sE02oUbXIK0Rd/X1KMj/pVb/cSb+w0ymWnrFLooC3i2JPi8XkPw
L+Woer1z6Qr8xgNaV3tCnWrHZ9Q3zt/NhBZDyevv1X6B8N275TQ5F2fo4Hmowv1AmUhsvEK3o6Dn
z3agwU9Pirr89SiYgeboCA4eJo6K81h1oIEgarQbN9btslHwpxLp0cfTsb1dbIEeCT/EmOrQL/to
2E9Qa8kFzQo1jKzykq/3T/fKlAyLdNijSwTAYLnPnR7FDbKW0FeyUK0/CLr2+YVCq7nxrN6MI2tL
3FjwQjVNbr7rpZtnPUXKQ+MBJ6A+oa6t/SUM7H7vz+b21F6PstgGdhVXYecRJhi5+tKZYkQZKPYe
cqyT/kiSbOCVQdfmjWPSkHq9govPBeYx9yKksv1Wh3HeC+WoNT8VvN3QabPmU+Mi23x/xLUNQguK
yrxHpZCDdb2W6di6sUwgfHcyQdjp6ZA/GXST4ocBn6rv9we7+XCUI2n7c36p7OI9Ln/Mq5M16UOC
ma4aYYfoaL6joT9MlD+Wv+4Pc/Pl5DD002wue/p71uIBbaIxdsECRr6I7NBPihLzhEkTH7oZjWGU
oqdpZ3aDsXGgV1ZSwnQIvkwai1TjrydHoS+ti6mLfEcE4rG2RHzEg9U5VBJbeX+C8sG4elDkBF2D
TorJR6O4ez0UHQxNK/H08T2yoh3+hullck3irXwGfAveMf6XpXNl5P4asbz24Qh7DJ2EgwhB4o1e
fzgn1IimCz3yx9xw8Ke0tJfUM4vj/WmtjkLbHKIKsGgN+u/VKGo1dviROpGvzXrV4HAEVvkDvCOU
Pd4+kKzBY8hCbZje1PVAPfr3NWrxsV9ZGFXqmE8cjSmp3360uHrIL7jfVQv36utRyraJ0EdpYh8A
UfiAvQY6dGMiLtgobYU4axuC7WBxfRBq0Ai6HiqrJwp4OGf4llp/bjOPPFCkKZoJ3Qu99m/3V29t
o8u2AthkzhYZ1PVgSRFh4mdNsS+azPyghkP1fW7GGtSgvtUtWdsRxG3c95r8XEvcjcD/oDDajPRC
M5C1gu8XNF8Vz4n6P+7PaXUg0idasFwb9Euu55SZCFtiwRL7QSBayo+KY3811MFr/8MWl8ANHmMS
QleC/V4fpIy03xRoRflYQ3Z/OpONLmMBJUq8NShzwawRj3GM+AM84PU4aDgG+tyxIZzI6g4hgpyn
yXGj57eumqQ0O5x9QCh8pcUoDTRIyiWoW7j1OL7PKnRPcjvNNtBXt/uN8BQ0koEbk625kvX9es1o
36heTfHEb8IseZnjHqmirgCMlEk+/v0ZbY0lc4lXL1Tiog6OVHvq97E+fwKOaEq9kQHB6TTcuB5u
t5zNXrNYQBpkMNYXQ3X0K4JwHBGXyY3gawa18kRLznlrcucyikSJUrhmtGXyg7WGYdZxnvjYYDTO
UbMHr/uMUlOC1E46u8ZGvLk6KT4VqFA0rHjkr9cPom7oWJ3BnTcMFKipX+9brbM33j95c16/f2CE
uBA4RxIspC52hC7zCwunOD/ooXvvR1AHeATFFrLUqgtJ2B1Qu1UixTfNYmxOo5a7wcZPWNkoLosK
ihIuJDH84utZTVJh/VAlvtPQ9KOCOAfxHgvX4k8thHRzuL8t5d92M2GP5STL4jlR9etlRSmmHDAC
SnyzwxWPohxFFRuyhWmmyZOddO27UDT6Q+1RYbo/8soHdbEOJIXkPZb/uR457uPYy/Io8ZMJFycP
+8RjN+jTxi5dG0VT6RTbwF/gicnVfnXsLHekHVK1+GQDl/vTVhNcQ/iHkCvuz+b2nYRMS51DLiMl
luXGCai8B9bIOiqIHDzbrVk+J06I0UpAjFjSwfI2BlzbJlz3nD2PyAmUxvXEcmfCrnlQYr+EzEHR
XelPWaN4Ty31yef7c5NfYrlHQM2RU5LueTcxmhBzUiUYG/lp2HQnzkQI7PBSYlyLrp7TH5K53yow
rM5OfjDeAPQ3ls/zQD8RJ/Y48a1eM085ce+To4zKrjacZuO2XDsBVE8IN2xuXUdqdbzeIXXckoyN
3GPIAmTPdgQbpmqV/GlopcKDZiGaXgel99SkTn+8v7CrswSCLidKdd5ZpJsjjT3T8oLEHzW7+cvw
2gSwOVKHJe3RoN2qxq1uURdOpMX2tLjhricaRXk1IVKZ+G7nwrkrUVzERQDltF4T79CzM1/uz251
27wabxGl5mVNn4U2jI9nm0n1L/sZdgrsYXRKnmi95++1NMs3Uuu1FZUuiYglUzGCznU9RwPhhMFT
ZKMNy+p3iGHgONNHnUAgEuL7xt250LQioOOReD3aYuvQBaE/n+iJr9VNaR5GUWEh1yvBx6RLxrMk
bIGKoC85tW6H8qFjiD9hHGxFFpp8+pbnU4csIQvnAO6WWamHh603xA4v8TBQHsNWRfyo0oj2RotV
EguAwU22FzawB5rwxYD0oh587OIyfMhLI3kca3U+4jlnlRtX/NoO0A2iEFoiGrICizvKRWrMDhI1
8Seti45pgQHvSWgp/UrqprgRDcL5h8e+3MgpVzeBSQTF/1d2YhYbj1JogKUKUJ7Oavy5EMbXOQnU
Y5XZysbdsfa6kCkTZUlkNqC86+1WuUoduC13hzHO+a4PBH7lU6+e7h+ktRuKVBzgye/QZAmzbYsm
FU03JX5Bod5XI7t5zmjlY2Ey5J9np/XeGehUPmhVEG6g8lZXEo0ivh0iSFB/rueHAZ5a4jOR+KmX
WkevmatjqPfGEzXuamOvyL9quYkpYCNKgTibJBZfD8UD1sWE4ak/j/XP3GOrtk01/2wqQ3+hUjGd
cbWYXhCMyX+C2mg2YGWrZ8gg/IF1BAbY0uVWfhUnwOOv+DdB6tfkBGdFyVtYEHPiRXt9LOvntIzb
P50cdaVdNWg/ENh5mURvnkq3M55rVQG/EsF4fXn7h4fAgL6TTl/IXkL60mmq6WQSIqmFQamn1vAG
D8q5/VvHFJXCQib+osndfFbwod5YkLU9BwsE4roqRT2W0dlgpJBOVdpvDnbwzj5CRYeOfAJsA68V
ZIoOChBqGIRq6qD+mKPSunG01u4Ow0NSxJDccpLN6w+iGFjYGAjp+zqCsx8qwGFfoKYkF5zewgNC
jdbZi3pj2t9f8bU3Evg3tAcKHvJMX4/qVclIrQCpoEyYJfLvhVlILEWkfOip6z1K4aGNw712xLBU
5DFhtYk+Fq8ybn1jCsAi8WtDq6TpGuTeQzYqVrDDGybbinbWlhWpMpI2iZkm8rieICKMau5m+FJp
Ee6f2ThU/+DtCvIQMZToNAyD9ysi0/r6H5b1t7qMbCHb+qKCCdGis2P4dX7Xj8B75jDLu50OBOgs
uXXdyei05sv9IdfWlcxUlTUrQtbluo5tUkwJ5EG/Gw1MOrGAmQ5lHaIeRe8q/fQfBrMgNckCLeCZ
xbaJQ3duJ9GS3Ft19tXq6EaeCsQI/qmdFBea+4PddskJOxhMtem7ePT/Fqs5ejBrkaUDqlqQxyhJ
is8PfXO8Cs15b2vwxrGj+hSrjTggqxYdptmhWB02DoZJY7RVMpZzW17cdEx4IcB9UmxY7CjZdegc
nDWAAnXpS5C3rZ8WEV004h3XN9Kx+tB1yH3u8GMq31soxf8/YZT/s4Z8S7qRC8JdBRiYl4o7/HpT
VzBPKkvhJ0AcN/ee1qjj+7lH3SCp4vlD6XoKIv/R8LHVWvO9EjvaTo20Dhz7MGzlgWv3JogMqtak
ZHQU5QXz6h3pwySqjLBOfcR43BN9CLSP0b+v3nWlO526LvK+46uTYbgIV3pjX8jvvvwSklBq0Mg0
AIUs9kVTw7bPlDTzRU43HDa8Yn5r3aT7prRWgnD01DRno+8idzcPJZZvmahGC7ABJNyNS23tliGb
oooBeYCNutgTCc5CaTp3qa91EwDlGEELjHnjBkTUjMFGd0IGOPgFRV6dN2K/tZGhIaMqwrN5WwZt
mZdQuM/8mf8JLoqlUHGZU1rzc9aBlNvV4Cf3ndVOW73dtfsGMqps0MCedk0ZKr768HDoi8kcFF4O
FALfa2M17E1VVJ97PXY28o61OUL/Y4sRmDHVRdqh2HMUgyykOAqYRuojiL0UqXwEZ6C8a/Loa4JO
9Ma6rk/vf8dchGeN5QJsLkXqq1TG3g1TiOn3IN4FRZk/3t/G8oQsdzFVSzpsDh0HeJvXC1kAUq5U
wG9+UFT/altN87kSXYe7l47QNRYCSr0R7ayOCY/No4ADgGR5gQSeAaNlKlN/EKDDdmY7o9rPCYds
gzzLEYOPrWd/7Z4goJTBFXK01rJGOypxV2FymPq40avHIC9NBB4EVvO6ntrvBgdlHPTL8u6gePVW
q2B1/xBRUVaR0bYh//2rrRr1jhr2OvsHc8knVMR8OxkBkdndJ0xMmsOUb9U5VhNlpAb+/4iLC1p4
Tqa5Y5L6QocBIAWTMBpA2RMAS/3kNJj9zo54yfXRO+ttP5/jqNM3rqS1VM0Fp0B0jzwid/P1pKnZ
ag1Y4dTXc2GdYw89U9cO+o1y4+pnxeiOMOdf8uX1KNkcGXOVNylWn9g+I0CG0Wtqu4cQHfv3PRCZ
U48IoxS2gz1w/9ysntBXQy++qh25JFCBRjODXhb673YWfancGOiv6kgaxP3RVpdTEtbloaHdufii
YYzzj4kRuz8pc+Ds3L4nsiqrYdyqbqxNC9w2cDWPniqOh9crqrcU5LVYJmZuiZtpYuPteyK8zSko
1CqsnvvzWh2OaFzyw1CSXgIJSr2cYww82Kk2HQdsofFhBMbf/FLsoMv+w54kt5ONNNmpMRZhYzYi
/SJmhauuy0pcyFTYYcUYbezJ1Sm53G7setonS3413KYGF9Q4w2sgHrG2i1D9PBsiap+HxnGb/5BB
EQpCogYziSbEIghRGnp6XldnflcY6XNrttNLbXjRNxQ9TBcl7Ln6D1UmEjZkBTSAhuSqi2ADexmB
KMKc+ZajOMT4eXnuvRZofAa5BtWoyfyIpO708OaNgsQzsm6yAO/ycFzvy9YKUE8SBFvIZwWoDCKq
S/MQuPTOVRp9I79Yi3DhRP5Oxl0efXOxU7ixA7vWqf7UmYB51tvNU4yj+2M1ielsh7V+atGKwrah
YnmtWq0Oitk43zBxFhu7aeWp9GjbsJOk5jV5yPW87SZQkMm3Mj/pzbF8xLADgHuQq1AX0EQz/mhF
3fx1f6lX3iukamR5HhQp20pu8FfvVS2gXOGcTkxHnfUfrQhh3dWxeswhuXwAYhqcoPA4/cZNsHLD
UbaUFEfOpgpg9nrUJiq9ohtVPrCYJ+VQo68MyHrQ3fR4f3prtSduOOivFHmkQssitgL07Ejv99wf
6wknE632aMDZepF9mVsctyUpKXlIEOtMeis5Ejbkh6gKIeQi2HEJsqZCJW9UPt7/VWvfWXbN8LgE
jgHj4Xr6c+0FFRl07gPV0I5t1ccZtrFFdYYKqD4Cfi9f7g+4FiSgKSWLf7iccZoXL7QeDC260dxT
REABstw4Js+lPj2yLwbJC1P3KQ3gDhIfJA2VFftDVVKxMe21vcZVSehJP4ZHYPGu0V8CzIA+n09Z
df4jrua/MfWeHhSzd55LK7ZPbLctir7cSYuI1zMM2a13mIsuLQ1e7+8xzbCsoevs4xs4fe5C1Z7f
lZTv671HTeGAts2f8L0U3FZEh2MOwkjG/PX+4q99bcJBStngmGnqL+5Q5FLJp0ZONfK7tb0rBwzB
cEUfrZ9OLfr2HUpsVrHxUqwttUlljzwN9O2N/FFdG5GdmnbmN0rWf9GTWXlEeNe8YANfHtpMVR4i
4Men+xNdHZRyPaVmGs9I7yzWerQmo27D3Hf0vjhCQVWwdY3hNWRqhUT82L4MqdJubKrfW3f5hcFp
UcykHAJEfbG1lQzZ3Vaxct9I4uJPir0YO9XO8LWeiwF7MmSE3Xg6wiRDSN0MwoONGNCelk75qM1t
dHRxhjgXJfTj+4uxevNYSHuyY4BewvG/Xg2U+mPubPiCApuTh15pvQMgoiHeu2AC9ooGczUw4Dn2
Ma5Ppt7QBBXTDsQ53oPVVFP+jZKNd3VtJ5KWkEkTQqBhsvhJaPOWgx5VuU+b2RlQTgX6zup0kkYd
q+jM1f0ktI2FWDuBsu0gs2n+XNYrtLaIAtvT4U1OpXay6krHL7aIH8HlVqfRAjPguYq97/MRT1DY
x9PWBlnblhjkUAUmGEStZXEFZPEQCUHX2bdN9AkOQ0efbtcbBqw26FXzGfMq68Lm2ldw1JE/ofBt
Qx/fcanU+1pJq6ekqadf0QgGdjfWbvEDd2JsylR9yH7c3zRyr17vZU6dzHBktxGTlcVrjKZMjak6
gLauVAeUM9NW+2JktTlvnNTbsBVmgexncjNS5Fx2INJkRIJD9tbaiqrdxH+1eASxzn3CbgvC9Ztn
BdcZNLvcdgy22HbV3Hmw52ygh5lph5gaFNV8xtOlGt4cVrBuoClUbgGCxyVuAyfl3BT4b/tIrFY7
IyjyA2SuLfUy+UwtPhIGOqB66BoSVNyUiHSjYbaUF2iAFzHwL7d0D8BI4m4nYiP6misizw4w/iWR
Hh+q/u/7y3l7oHjNbKo3EiqoQ6C6vlhc4gqgYXHqg7RyPnoQaeej0Hs1/FYqdUktEvGE743ixDwt
LTqj+GoW05vZMYhuUIOURAhcgfBHuf4RVURHIlaG1Hfwqj1mqd2iCQ/CK+XEaBOIp8rlsFSZ/nJ/
8rdXGA8a4AMJ+eSMLEMnJ4zDglCFtK4e9WCPlNYcHkfcyqezlTP8IcKjYou6cHuDMCiUDJOci8++
RD4IlARLfeSL12Y2/6AcOO+d3urPZmZUmLsO8bcKP4eNz7wyU6C6NOhotEhRo0XYgFOojYMuRU/b
HDzqvITvcBAzMeEqh3kZzNxMdTfChpV7QcajRIoYMAH5X2ytJMqiHIMNGsUqghKHLu+d9CGrjMpA
6l3p/njzt5RNDYmm5MLDNWGxh6gGFIGbk1zag4HYgVD13YyM/Be3aQefanurbFwQK/OjA4k8nmlx
vQLuuh6xAEphl16Q+Zreqvbj3KrVcGxpv5Rf4ZfVb35uHRIqSE0QAym3Ljv8s5l01qQbAhu5uTig
4Br4fV7DlqaUdTbpUnx583qCTUaSHSUrGjVLnBwqW6nA9Uf4AR44uHcaxi739OmnsJtm3Lf1tCnk
uHIwwE0AIpboLmyZFhGfkkVaEs+dwMNb1RX8foMPAURBjLim7MHqO++dl2naFjxv5ZWkPMAFTEUC
nNCyF0OtIgI8OwvMDQb9iwJ/+58Kb5nH+6u5OgrKSWhHQvm6EeLR6tDsEnhkfjEWxRE13n7vKsNW
mLhyylk7iAasn4TjLXYkgp+iMquxAJpBPnwyY/BGuyG2Ev00626knxp90tKNY3A7KPhXCOoe3RTm
tuynGFFYxx3GTX6Ei81nJ5rNZwPZlJ9zFFjPGZ7Y1uGtawmfgowPkKhkLS1JFYmQEqaqUfidbSvH
rjS7U9C3ykYfZW1aUmAXkhI66CQD16dbhLiJR7bLKLkDUV7P0IjPMexwGpwvm1k3Tv9hVhLGAQRE
BhyLb5dMgdO66Jwg2z0YlwjN7AejmDaegdsjxt9vyteHvAro+eKSbBWFLlud4kKdieRJBDNO82Hf
887mOnDbJh6/BaEbaBtb5PamlMNSOkEkGArnstda4iKOLrmHM8CIG7cVJhpems2IkpF0DX/79gBm
BC/dAA0DMGSxkDHK5JiLRZVf2/33rsy78xS+nVeL+CA7T540D8L0cndUKJVMXj/UftJVwthR+q6+
IWdebzUrV3YhoTUGF3DO2RVLVs8UCDPMKGj5ug75pS+d8Elz9V96Vgp/VMotqPftcL/dnnjLJL/y
RnVtKkxkg9J58KMifMG43dkravPJtnp332bTFmXpNvb9fd//jsGoCy9JnHlbCRV1ntHXCsUGrxao
5T5QkzY98nxjdd5j14JyQJVXx0F4w1Yb/vYwcFlCKaa3x8NKRef6hLsCaL9Iq4kTjmawcOs/W23+
GoKn2lfW8EGUanW6f8ZvlpdHDaijxLlQYCAxux6xswzoFpWnXKLaQYVlNI+KHiNJI1zet1l7a8Tw
ezQ8NslgNNZ3cYNpagNZutSUS5zp6gMJWgtXOm7nBx58u9xhdWFvjHhzzik4E/D9TgTxcllWYuOx
U4usIuNEOmK2Eb9XlHYXBrrzo1aj0TreX82bN5XReLdl0sTkiKWvV5MmrAGKQrJn+gl7hbFTPpnd
tAU4XJsTsQEamRwsDr3cxK9q2uNQhwa3QOwP4zwcUnfSMEdxlSclE8NbgwQmJGlhnHeppb68VDJM
lATyuolfFWP5BJIHc0Rt0Dda6HJbX2WcjII2o8znCHxuCHXc9kFvoSbnd5RX/igAjCL7GScUEzEL
DMQ/g4hTLCIbJdTCd50RjMXOSWvd21LSWFtY4liaXSwfsiCLhY0UNQjTEUw9JcegOHZ6VTQHVIes
/pJ4dvcfNgvwTOJZ7lHKivLXvPqMXtNbnWP1ZPMCoLWuqkV8aAvRthuvz9qseBE436TVOKQtDt1Q
T/kEzgZADU6ZCLZ2sfsjdrFN1AJsSv7TYGBHKMCR2i3x00EbaDA6GAwQKG4mmpeER7jN9ec5z3FY
e+tx4xLBUBe4tolSyA3iEgOtHF/EzO8n3M9jtKUQwZ+9t3atfq8dTzdwQPkmLCKUIQ691h4UeqB5
5cHosmqMi8AWJ98h0sYfdDtP3nzq+Fo8d/TJqIBgN3W9M/ISBS/qY7lPt0LygAYHf8c2L1AxvL+A
t7f/v06ykEi4WiHLXA+EcVsQWTW1yzpr+wrpNC1XdgjPYTDq9GUc7ioc6aKNr3bzyLGenDG+F4kq
01ycMnsmS42rPPTDwlT8WFXUk4JKILo8df4wl82LjvbcRpS5MlF6TRgQIpy80iZLaJEkMchf30zG
+NjWpflSeNXwmZcjOSgBSjMbk7w9dOxIaUNBwxUE9FKtvnQLbxwHGhTpSO3j4BVO811Rw+mPWsGX
9fzWz0gvhA4MDovEtOSM15+xKlQzssHN+fmoKMVe12u1PAzlpFRIwjn4n8ZWXm3ZNtx+RsjWIGIk
zJs8a0n3Tzwzs/FCz3xvtoIn5H4ROcwms/2sEz7u2mQMkXPsYm3jrZBb8vqtMJHZ4LzT6CNCWoKf
0GHsEEmk7eANM5hULwGeOTr16c0rCiIUHCQhIF27pRqXLYDjzQ4dzNSZf7ZGFP/KhOi+uqbAmNig
hf58f7zFdqFHTEpn0FQCBYw0yvLEz6Ah8fkuxgt3arDXZP/ORejvELXOljDzYgHlUOxInfYVsFc8
MxfPgQp4Si1de7oIBL2f67iwqajO8UbctTYKjRjsV/jFlNsWh7ydkS0U7TReVLOhXsL7c0xMI9vY
+EtBXzkZeaCpEoNNgQy6eEOtYBhrvL2mi+TzpHtDSyr9KLwaMdq44qwcvL5xxr1TOdOvsNVxIgbq
Yr8PSQ4Nf0BZ9kULC+dzobbVeGxEbui72MgCFApjHEAPzEFVdiGIsH6Hr1vSPQ4qipdPZpEo7aXp
OSH7Ysir7ET32RzO+mQU0UnNgtzGhsuY7IOHT9djiNV2dKyCgdRvN2EKHL5PbKeJLmnpNuLolVM9
7EO1xhgU80thPKjAbqZH4VX5lzSNnHkX1KUxvm2P/147oPxE/VS4OFKLTzTrWolmoKteqk40j0FW
ekctz5ITMt3Vsc4r/W2EIDkeRXPgPbRkyPWXVRktTxVTyQftYgyVudeM0jpKcOOum41ka19cXxL/
DqUT7vBq0yRehjx0Jnp7CmbtoqZtu+tCUA9zE269nnKBXl1Fv0cBNE63kS2ImNViAU0nypCvGo0L
rhcKGrH1GJwGp8GyUEuVvT51v9pEs4vT1EOhu39frBwvFlIGWA7gpZu2v6EMfR6P2XipLJEfBK5a
n1Q9czZ2yOKKZ4KUNcFcUbijGUIp8vpd4SCo9ohMw8Uzhz/sGE3HEUu9SkQ/Q0Qw8OTbymxup2Xi
DGbQIpQAClq41wMqohvsWijaJbFF+dAk4stklluUuNVBfitPUSSRYd31IF7RdG1iV/olbIHwd6EW
nbgv5sP9L3R7o1Mbl6bGVJhwTF7q5bVZ2RoKvfMLIIigOPXl3ODxJ3rq4+hpb7IJVz4VRTRI8aid
AcxdTsrB2jCYgt68jJGnvXQI6T4a0OKfQCyElwpq/mlMp2TjLV6ZI3hYhoW6AshqKS6kWFozoRtr
XkiKlR+mWwdf5iGG4IXlRvW2KJy9CKib02ZKoxc6VYt2kTVMWlwnrnlB0ggtRcVKD2YZwS5DkfYQ
0JTbOGGLiPHf8WQDTmopUBeRu+hVdpbm9hAGFGQuSZAOhzGw8r0zNkgaF323Q+l4/HR/v9x+QBkR
/7aIoPVI4/F6vLiIIQ6ilXEhFnb6fTAZZfvoKK6oHzWvcap3DTwdwPpZnlobsertPWYh9swzQBAJ
hH0Ju2yx7jaHWbMucTUV+2BUg38AQgOWAid1Hutw+mzCZtyPGpaB9ye9ssgSVQo0lwoALFHjetIJ
He1wchG1o5864K4ZtOgbT8EOtKm7E2K03/xRqZpwU2MOzo3GDXM9HoTsqoQIS7XLCcUOCnl6TucY
58U4S/td1U/9r/sTvL1rGA+NRRJhALSkAtcDTt4cmVncKhdW39y1Lba2o1tttR+WEE82K8NAoZIT
o+9xI6g3zmbqpLZysRTLF2Y6H5q+/Huw1F9Wa4Q7N26f48htDo46fRg068FNxnFjEy1qOP/+BKgr
HFJmy713PVNw4wA+iWz8zrS76GCPgT08pwXJAErGntsmuxJdgfyMO0EU/Ow0DRFjR0Xbd+PevT1H
gCBpxJBz4XZFF/36d8ymXkVpnIa+VwXebqq7UqNP35R/2yUE3DKBuWhGY7VVZLmdvjTJI/miUklS
tFS06R1vpFGax35hT/YD5IBmOpplXqq7JtLtCbFl1f7b0CcLs9bZaL8IrTJ/vnWv0cqgsGrIRhSP
9aJO4Ti16sQD8LQILbhLk2rJ0RLVsLGjb48stSRZ+seZhw23xFgloxOkGXhhXyi6io/n8ETvyN15
vfIEjmCrVnB7fhiN+hhwCDxXiBqvvyaXVVslYZv7uK+Il9QQ5tH1kuHh/sr9zkauIzk5DIuHpBdy
lMu6e4QbAsbwSuHHiTvb+g6fV5qSdU1h9Nx1WvyzEKY6HzwxlKhhK9g6DE8hihjDwRVo69ml2jt7
O8dk5xlRKu9HSJdE22ke8ON90qhVcZg0LzQeuXGcZIO7sbZEVJt5fWkbyNbB9RLlSecUovNyP9E6
G9dmrGOdAsH5+0t0+9QDcJLmexCOwBvfFCtHZCcnLxA4aesmVpCufRiCzN6XwKBP94e6mRBFPdBb
UjeZ7XXDyOyC2S6FExR+q3nxfugjZe+iW77RTL25JxiFs8KeIgei/7e4r4og6YSWDSUHNo9PVW0Q
StSTreyCAAXNHWD4/tTZ+ht1aaVAlNSzIF6Crs00FxvaMIbMRsmk8lu7nfeN0sG6NbXx+OYlJL8i
H8ZSlarlsmSZ5WOcTti4+EOg9fu2aUPSzjLeuGpv9gRzkbcsnUDeU3Sar3ce/hRWXMUDc0GR/mGe
7OSSEdocqPxsNR1vh0Ig6XesCU8X2tti2cYZ6enem0t/Hhr73HSmc+hDG9qiEr35ASEAgnoCPYPq
nUTAXc+KSkxqIDZf+Z026n/+D2dn1uO2EW3rX0SA8/BKUVJ32xa77dhO/ELEicN5nvnr71d9Ls6J
SEGEggCJgSDZqmINu9Zeey2+TYoKCm51x6Sep9itxz5A9mZRH81vRVgsn7AAfGcSrkYod0mhRlVT
XxJVo6Gum5PjMAbLH0Ea5Scnz6QHu5VYiQSEtEAqzVtrA57HXS2QiKK+yHZWPdmwtM9RmnbHPrUe
LPu9h2IyBfeTijGo4fWUTobS61mjECpWqic5QViwjfX+mIINfUgQnnx7dPmjqUIyBHLHCw+56et4
ulUljhRo9QV6Mq7SuVGcckV6kGT6P6MCIWQLQPkHQrmOYtS9HmeDU18QTJS90FZyNxvN5WSoc7WT
t26PRAYEDEmZDOdTmtmuQ1lKao54Y9eXxVCCP2Faja9tNy87Z/z2SLyOsvpMlLzCQEJ66UKbiHGI
TaubcBhXG5x94LX+LRnjX705JF//w8fCJEWcVXyy9cOutgpDobG7uSyhHb6MwgBEw5Ln8RlkuUNi
4R2JxsLa+dfQu0CKGrO59AiRspUTDKGieH74RCQjEdRmIT1G2+HqLg7whqkbm4XeBkl60BG7vNh1
OL1YSq+93p+2Gyci5tMU0ETfMVfEao1DXAxpXFvqSzg44ZesWeTnWYk+hHM87GRHNyOBKUCHFdzb
NZQbA9sZRWfViDHLvWe3duwqUWIf5pj6wv1B3VjnQoOfcxe2jKBvX69z0phOG/KkuXRTKB3ySi1O
aqh9/g9BQCIFmkD1dZ3B5rLZm21UNBdFvOy7fBndblb2NtMmT35fCaS+olsEEHJ1njcDti9VP7Dg
2KnPdYXtTD1jwkSyVj+HebFnWHzrK6lQadHWp5SMtOb11FkxqJbTz4wqDqaEPHDupVMhxZ3fD0bZ
76yJWx8K5iBsNCEiAmB3HU2j1TTI56Wh/VurznEo41dr4F52/0vdHtP/RllzwwKH1jQ0VptLG8eN
B8xfHOoEd60yCn/dj3RrPFQQSGJIzDQ4ANfjoQexWwAmm0sjxcNzMi76IWyn4PgfovBC5COx/DaU
51AtSoQIneZSIW3nNcr8l5JjcvQfgvACxQSFDpgNfT5u6lEKx7S9BGqEGe3YjedoNh5P0kmeufn4
ODAEN9xflAdtp7fL9gJhwv6haIPhPOt4O6rn/zAaGmBFjxt3+fpRi5leZy5B3qIU2yyL66STbLpN
UdR70qk3VwC02veeMoohYi3+C+/rHKOjoStm2vJ59ngaWC4Wiw+/ZzmzBWUBkj3iWNx511Gy3pji
QUdaDrc+7RhULfZ3FlSMhyeNN5oQ1UGKij4GdRVlgBttNCYCdtmgHJIkljyt6h8/4UhG4JMINw/x
z1WUcEhMLIsMugZwRnpV41j+i0447S1cuvR54hD68/6oRD519UgHVmI81PmAu0DVV5erXQylNdmQ
sRerkvunMupq6csYzf3yKRjnsv5UTEFgnmILg+cnCtFd+HCKDnIIEoy2GU8QqNPX0zrmTPmkD9Ul
bVog2igMlV9VhovNge4w6XcEhvq9E3B7i/DqIaLQS2bNrBMK3Ulw+5t1thkZTH8oCknPT/AYljPu
fLQtW2qe78HB25hC90qQtkFuyJRWO0HuaRRNoMldwlkeI8+Rs9r8ni3aEH6V9EbS/qzSJNwBMcT/
8/rbXscUv+lfuy9sx2EC8+0uXS+rH1PAMc+M8u73OSUHvb+MthtdHCcc9VTchZvv6iva9tLqEhqP
Fzq2JG9qYFFndVjtXJC3JpGliukIWBmYz2pA8aB0g9zW/WXW0m+53vbukiQf+0V97pNyL7m9NXvC
XYsaN+3HyHlez15ZKksKpNtfsMpsXxAU+wmzeT7bC17W9ydvE0mcXqxoehAoa3HFXEeSNJC/qpu6
i11WkpegFkpDkta68TI3O6E234lzixsZtrROOrPpvcjnuoxNrIEvQYHqV5o4vZd01d4GuzEgskAI
4NCsBHt6dSC39TQosVoMKJ/EteqGXfz3lAY5HtkGjtUPTx7ouAlhgb1MoXO1JnRMluvRVgdISGZJ
l3pFryqOfI5SHWq8d/eGtjkv3xn1sON4jYjzY7UqyJuMps318aLaI9dAD9WwOKDtbzZPmGMalI3n
FltHSnXDt5onX7+TiGynlkRUqHFyDwF2bbijM14DfGL5YmZZfByAWg6tEvTncTH29BY2L1cQYhYm
jXrsbequq2QbctMS1WOuwfLFJlkhz+J1YicnrOD0i5o11s9MC+JHq58UzDibuZOE9DNP5+u9YIdT
TSW3sS69TW/EmQpQaJzRZFewDRukeU95absfQF2RX2btUC2jBnodbhr7IQ270qa5eZAPXaSYrqzu
no7bjyYsGijC0yPH3ls/WyQNfTNHS5ZLFtFa7jV2x+q0utYu8K5FOGxnk4vtdXXuIwxL3YpiHC0F
oln3elCVkgi/nVm7YH2oe1EJ5cmc7eakGpOMi12tHto+pp4MCPzU1ureXbBZN/TnvetnUwzklFnL
25gRHI68t5YLIm9NeLLHhhCt1nbZB8pcjYE1Mp66GOfijnG6fxhsdiehIY3ATQF75hmlXY9cVyIc
goNSQaXcrqpTMmiRcnKqKFKP7NRh8rh2DftgRFO2HCup1R8U2xGMKZh0zD68a2Fhtnow1iZZVKkM
+iVZMEM1Usd+VSJyqWhslS+4Se8VWTafGtqZQnOUTdZLnXB90nZ97sTLYhr0SEnNkyoFqflslEZG
mZI78pgWMT6yY21BjdA7FSNOnZeydrw/65tNJH6EMDEU3VoWqfH1rEuwJPI5Sw0ABoR3OJKyl6Uw
1J3awmYT0QKAfDTvFTBWFVrmdZS8rRZ7sBFHGyOlfBlnK/UqcH+vN3ZtL2+GEuVWqPMcss5qA1Ep
4dGi2MHFcDp9PnWYneWHECfc5aD36MG6j84fksKg1PxFGgyEfD0yS6utfBo66zI5VeiaIVLLdRxX
O4++TfIkxO147MEsBUXZSGNXqkOxKbWtywBO51t2o/5lQWR5rka8EJ28kH/cH9V2ElkUvJbhXTKR
fLjrUWWDpC1dbzuXaLZT2lCQQzhQ0M3eTGTXHj3xuJ0A3UW1XvTyr71IGtXIcJ1ugwu99AUq69Lc
eFLVVEe51Q3cqzEphyop2bl6VKTIzBC/15ed+b0xXopPVDyF7Lso3lyPN6kMm3oKi6ZE8/2pVPre
i/PSPg5WP7/dn9r33vGrE14j+wWz5nam7Awn+jqWqWWi22JM/SZQ6s6NcHCvzgkfXvNTue6boxlz
4Hq4++KZ0pApdCe5aRr9XA3zLD1xIma8BYywpRNjFHbViRYl81c0XormJCXxGLhq0Znph2bRmgHe
pmP807S1UbqlMSjzSBt5PgyuWVeIUEepo/XfmjnWiYIgeuMlfdZ33pwlJQJNM7tJd9Owoa2SLq8i
+C3V9WB8ktPSDt2GA0VyR8VszzMAdXBAVkjXzqneTb6Sd+b4FjhmEDwnPXS5j8oo1c0nJaybxmud
Cj2NqYh17blQjTLB9Frvcgh0mZ5/p79tXk6N3gTTYU6WKf+tt2jOPTehHIbHRO3axZMN3kWunZnT
n+i7FMlB1tgQxzjPEQisEhp3j3YeTrY72otWv6WtOmBU35iG9ISqcDAc2GdjeGJeZf24pMj1vPUF
pbvWVeZ5dE4yhq7N9wj/dztxM15jGhIidd3pfiONNUaDsjJ8TYbGzn9Mat/nr1LcgAOHVZgGv001
fk7DAa/4KHixtbjoX4NJlefPjla2M5yUWAmfl7FRKrdCnqo6Q3AyyH/JPM03iLN2+XR/0W1P+f9v
xEhiBjq59rMarJgDptQqP0IU/thieuVWatgeH41Cpz3demABaAqQml2v7Nxo8yrrs9HnId6/Vbk+
HJNI3asybVMUqku8uTRaZIUmxCpKoOntPEjigDcz1cPKqPytkVHfPRa9hK+O3haOAaicDL8/Ojqw
ceYOSS3WhrZunEMDIm4wOkp8qU7G6ZDMo+5Gdm0WO6+E7VlPZQG5ViTqqdRR4r2exbpMdbnn1vLH
tGOTDaWa/ZPREPyN1Q+PqMkUo9r5cOJ/eX0kEZIRMTygS9jp1yG1SMVqtNZSX0qXUj2pbR1kx4KW
4OEjuhCL/fBq5JmDJCSL5J2vu7pd4hKQxpYRR8iRrz5mw6ycgvzRnnfSOer8sGRESskfnFXOUUxj
uNDtGFxSTe/OFdzIz2W/DE8ymndH/KDh8z26QAjIBxOKIaISsMofVT3RE1xhggttc+rZSfCvwA3q
Qcs4MSzaKWFpcFu9S29df6scCKowzTjxnVHXfW2JzIMlhdbOJ9ouQopBgP80esBk4PFzHQWyeosR
Yp76vE+1H2NdL98iDVcWrbLzkyRXxc7T0d6sQOAuKuKsC4q5iAZfxysmZUG5baj8csyMDwop/uAF
+CF8p1oVvTBS+ROHwvCrnZRpB2m7FVqUIFgrgrO+RnDSLMynZtBrv6Abd3iqigxBXQRJFgyLZs0q
zzOiJd3LqNBId16olO10AWzPZuqiSDLhCAX1gHbP66FnobqAGpijr6vF/ILWdeDmADM7H/RWFMTt
xfNKBFlTWoMUEN80ssl/p3fWuRT/mqpq2ZNK2p4kYA4cJaSMbAHkyq8HU0AZoyNomPykKT5EgWQd
0i5MsM6hqeb+bnu3Kb4+tAS1mxc5TxfYwWs0Z4n1Wmu0ZPbxnFwKmPhh9Lk25747WNmiFt6gjov9
WrVhIx/JP4z6dUrNTnFHWlXGP8NcAj+rx6UI3cToJftoBNb40RhDyfjbiTCDefiMRZmPrh5TGCjw
e1eHnmRloULWM/skQAKJzOSnSel637bIZu5PzXbzov9HfsleYlVTiLj+CKEmD/1CW51PRjs0bkvf
8FMRjcPfJeXX3yRzbNrT/Yg3PjvbD8Y7/deCtb16BWlB2oypkSz+kPbDC+2K+WEGX/TsxVJ25vHG
QnZ4RYrefGR2YNBcDy5oUinUuzT35VlWnrpwiQ40vKY7U7hNMkgwOGJRvgcJ5el1HcWKZW2RaKb1
+3ron9REr77RMWkcJXBB10HN0sv6ft4pp9waGhRsIZmOXNHm6SoU4cPJ6Qha0YhfxUV+UMFI9zbO
jY/FiQOihXAKd/06kQmboU+kpCj8uAJOcChknOEiFYdR1tJXfV6qHz1CALlL09h4DprxZZL18Yee
hNlLhk/jB6rnzTEsobmZer6nbrGZA8BKIa4sOCM0472LLP677uHEszpbveIPeQFIYNitK0uW+nx/
vW6jCAgdaigcIjDL9Q6hKkeDWYhjfDTD2V3iVDna8O53lupaqZKtB4ROlir6kQQTdbWKEt68Zap2
/SVT89l0HZ3E9RcSD337MVyMWv5U9DxpnyhJz7TkLZZdnTPJXuyXOixC9RD0SdId8Y1eJncyxwH4
ZJnzPWG3zXIQqkpco6xyQEfYn9dL3VQoEvZN019USa3dJNbg2SHq40pqqu4sve20izYDIDa4/2DF
a7AEFgEPMPq4L1RSmsNgReVZS1LHe/Tjii1LBBFEiNlcDyhDbBiX5Xq4THoLx8RRozPoaf5otic6
jAUvB6YxcOH79fSvhSrraavApZcvi2QqL+WQ5p7cz9LOEtoc5e9R6AYBJ8Sdcs1lrulpgyffEIU3
jtsnxs9eW57KGuMZMwj3DFu3SwEQi4VAfUIU6dYwnTEmPD4zTQHrdoLY1VLaQYy2DkG6M+37/a90
M5aolQtfKmxNVnujDFpaOJG7vEhFgrp4E+mHUuLecEwA3/uhtsuOYQlLHVTLoLGuW8/xy8t6RBiU
y9iF5kGRw8CLl3qvSry5MvhUcH9pIEaBhEN8desuaTZ26sLk4SlXemNfzOAzvfSl02jdabSyOilm
vNcEdnNoILeyeChuH8OTaUct0KFyWea5PWkFmGCU9nsQ3c0opBT0kMBv5p6/3lFK34VtVOrKJdLM
/NC3Rf1B68M9Y4vbUaDQIE4umjZWlUezm+aphs+Jr1VnHIIkqZ8lqd3rsLoZhT5vTiEaKDbsytSI
kOicbdZdY6Hfn3Au1520RwW5uRjo3xKtL7yo12TEfE4Lc+CxccFFajmoeeybcvAbLum/JWX1aSiC
x6w6uWlYfP8Xbw3jR3Ji4I/DF0qq7kcRYnXSO2HlGUW/xwbfVC1EJHgC1Lx5GG6seVrkk3t9lpSL
NmLGOaj2UxwWT1aEEIhWL1/rpfwR9MEbfg8PKki8j5HZpBMW+ICqpviy/zpx26wxuiRmfSCEEJzV
fpjhGDvFU8aT8dF8lkEKehXkGp4XAODXodKOZbEsLJKod9QDRtm2WzoaaOTY7b1jbq1HDlyI4Fwj
ZCSrc1AGcG4p16rYejq4Ejq59GLSRX2+fwTeOm1NXtaCBsdrfk1Niie9N2aUmC9NYNlHbHh+BdAj
PDtM94rsa0M1PhOMIIBt6rpQSihaXM8dzRxtFfTlcim0NEK/dIJ7NFfqISut4jxiZ+H3SzR96gdl
OFVKF5zAO6unogtHYFBrT0lpO72QxMkjkeMgG6NJ6/rX5IU2G/qiL5fJCOdDkTmIbS+F9nBiw0MU
Dpbg7FC/XStOU/tpQmRG1UvBtHphN/wwpnpPnmA7FI5F1iOiOxQQNiqYlHxTQBltvoRSJZ2UcMAH
ze70nZWyyTiQLoGLQblbNJxzOV9PWBBEvRI5kXWJa/PjbBufBlo53Qj5LsrPe4tlMySDaguy1HRI
wgmCknEdzJmQEx2S1rggqaV7Y65je5Nre5Kbt6LQVikohlR3+EbXUSD+DokzDcbFaIzaNdXBOelp
v9cffTMKoC19q9ARYHhcR7HtBjIOfQIX2txjmoYlDYf7MPhyfyPfiCK0KcQliSwABbPrKBW0C32h
SfQSauXiYQSvHIdOmrz7UTbHBSU5emGQ6RV87U0KPc1O105SYqOQ1XZf6oyqUayl3V/oovQ7W+dW
KLSdaNDk8wiK5vWA7BhB54Yfcsn7oXDLRR3Olk6RMXaS5tEqNKOC0CQcUMmJeP1ehwI2zVCSyqk0
Smnk4b+K9oiMPnmbL3u0sBufCcMj0RVKfZ1ltwoVl2WXSy1FzVDG8LUPlP6TYnfzo7e+GBDdQ/QF
8NChUns9oCYC74u1mAE5+h8xttDPWu8gO2BPj6KHQrgBZhIWcuSaCBxcByo6dFziMA99DbWho12p
f5WI0j36oiKh4P7j+hCiVJunf1+HMbiFAuY8Fp8xUoy+Sojafb6/sjcfhg0CPqXwdrOoUK2rzVR2
+nhIl8IfZIo4TYuIsaVK486ipqeQGblCJ3nUUHPgGQo0uW0mkwvSQtXs7cvYNHPpVaodvtZY7k2H
nrKfDmNbLS2fCakzL5rTMfwWz+Vkv1nYXaovIfpZ4/csltPiOBc1OnEmmXB1oF6qXqomHYLvyjhW
ixtpHbXcUpEGw1WTwdSeK0OyGxfPA7pu3M5sJ7yfkU8uzni4pq2XO/OcuaUth5KnYvczHVKT5P4U
dFlruoqajPqxlKdRO+XO2NUnR2nH/Bxi9Di99INt1mfHCvJTjDKaNbtUiib185yXy/g7vD1qxWY9
2S9hGun1E3qyTvQ8Omn5T8Zx8otcXFNOy5jY4UeniPT4JLTy+86d9EWOvbGCmvN5mniCvAWpHkXn
eVQa4CYpnpuP6mgbODcAMON4qxTZ5Gpt4Pwo8569S67tyKgXYGbhxmWRfzEjuKyHqdLV1C3RPS4+
kpVMzanWk+WznLXWH6kyZiW/Nqsib1ok/Yetg4Mc7blY1C/moBndU4y3r3qgi01SXYQuanSaraAy
1aMJGaP6u8379A3Si6KgaEIWeSo6A9ffvMEMzE8UJNte5qYax/PU4hx1ShM63J8CHrpoWaDxNryN
sTL8IQFYQ/vhWjeygxNJgf4LJDWUD+YyZfM/eM5Z6iHBVaU7FFNetYfMTALr80K26JzqQa+GQ5EP
y3A2lMJInjrTmlAWyMt5lD5xu9OaqTd6+FoyRfFPxxqD9CgDAEan2k613yOj0LUDfYpZdXTGNLfe
5HTOaFwfguhzOEpOdqjMtpJQkJLr2husZJRZGP2geuMURdii0oauf0jTIVVe8jGYY968s5O8djRc
z096U6SLy8eQYBS0Vm0fcrQK5gO8hST6Z5nDzj44YZP/FYRt8dkMMVBzDdLG9lCFY/K5n7VJ/i1b
eu3TLE8ZJs6sNMVBWs2Uk8NcGFLp4QxbLs9dJ+cdDgxgPW/GomeJ10W6FPuKnknJOeGZHJ4hvJjR
cZFKWz3OUddDMBGf4XtdKa16AutQjYOcJGN1msqkks/QXXr1oKRWVLvU7p3pTHkomd0ozpYf6BGa
g3AvYT+5eh3omRcjmfNjUDBe8lroHZWL/sCkerZWK4ZX4W5vHJuulc1filLn8iHSGjWFauKor7Um
x+arIpdtmbo0l7W/p+xb5WAaaahChMuU7lS2uvzX/aNwc/OaIEpCFZ9WZbiia8BCGeVxzKSy8UMg
rFPnVPGTEUvqt6ZD0vd+qBunrmAwwQtFMx6n7FWeh/OIEalt2/hG1ZlP0TDmB21QNO9+lE3qKlIi
UeOiz5tjd11JKzrKXhhgN37NO+gFRntDxyGvHKjnJ4TP/74fbTsmSEtgmMwc+TgZ3/WdWEtOIGdj
0vtOOc7okZmlK4dyfbwfZYshC3QHjU26DYXgw5qVSBOZ1Yd8Kn+W8mJ0FanANKiuQpprg0RReze1
NTs6tmne538rziy0K1MpgEaUjmX7scjScjplNc2yn1IrM3oXF+vg4coFtA+q0nST8mgW7NXruUBw
IaAQM3R+6gy24eXjKH8wJmd60HCd3i160KkPcIdTnwasvo6jtto0V3TYIc9JE2mVRkPuQg1NvlLB
0Y8TPKhTaPZFuLOwNiViVEeh9msQNYWJ0rrPJYujKehG3kS1NQTPlvUzUUa828KW1uO0gCoRdaar
Nr30cHcUzEya4GEVIBGNCtJqvKGMWNVSmealqJTprAuzOhSfvtxfYtvRkQ8DCbw/jgz4mdeT2miL
lguttItmB9LJlHTtQ0IV1DMqWz9lqfohi5HMcdpRezirJBPnUY7eJ/kMGeZ1YK2vuQi1zrmMNfMX
wnX70GJFt5P1b04FdOiAPngrCfO9jccir7+6Hk3JuTR9kLw5qZWcFL2SvncRBCjUGZav96dze6yy
YYHRuU4Ec2Ldo6lUbLIocEaf01fmqm8SLyF/dKN+2vONvRGKBx7VJbJ/zqF12TUMmbdokns/N+bB
Q5cu/YpqpvahKqV+pzZ5MxQIM6xFKoa0+l9/KymqZ2eM9N5v4nCyDmw3IB0jDHsSLLmpzdP9SVyb
qXFTgKNTnBNGMTw+dPF7/gX2zVXWyepsjX7HiZb7tG5K2GMtmYEipI2126Ht+c+eC6OxVLfUBrn+
aut49sJurBIL+W8lDp9wRKdiMipRvIfFbNJ7fh6kbU4jjmRhN3v98+xR6jp4+YNvSUp80MaEZI8y
2sdYdSg5GTXtmZO0V2G4ceMASNIFRMs5wJoqftS/5iTSUPmYKbz6HFN95OJ4Y7wGzMnO3G8/tbjX
WFGijXH7Ip8zdDfTfJl8tackfNCkcvGxYXVir58XPdxJDW5E+5+uF0vQjTdw4ZzHiwJ2tvg0SM5P
cdxDYg3i+CO9QD/vr6ntNxOdksCs4rWMKNXqnHNKjG3zOZh8bm7pDa3G0HgGM1e9Ire1/IQcTD0f
snRsosPDgSm2gyJzjb/r2V5/t8wKoZzAVPWBHyoPSF1yI0UavV52Sl+p6+xpFEnw/aCbYw8JcNIh
VCq5QPi7+Pf/WizWgih3OYSzX2Sz8zkelvBDIRkOcn3x8LHNUxTl7we88SEBJ3nVckTg87pWT1X0
vuU5VRCQyf8UWgmaJmiCfw2CLj7fD7XdCFwb4JR8SLB+Z12nNItA0RYrn/1WtqMPapKiQpjHe04J
t2aQe4l+YdRMt1BbqWuhwpNm9vUgmr9ZRtx6oWJkZ7lPAq9HIXuHCHZjArGPRENMZSewUlfXYbeY
LTIShewrmWPiyVr1ZK2Y2SXNtGecc2MCCYXMjdBTF4zC68WBFc9Qxm0t+1o4BkckzfUnXUseRkRB
P9htQJXUDDkrVwPS8iyLCgSvfWPs9Od0dOZPACB7Og83xoLGH3grBzHMoHV1dyzalvJ0o/itBVsi
zbqJztIp9+4vuXcntCtAh8EIdBcBWA5+iofXUzZacSjZViD7AzVDzQsqDfJcCVqBiGA5yT+lyYbS
3kFKfpubqHZOUP/bMARqqSTnaW5kNT2ogTN9m61pXv5UxyKzjoVs9cYBe9DR9hu1kLODbEKZfkmD
pvnLCmKzeynreLC/AphVMtpiMZVKzYii5DRHg/SgPTyXLtULYdMMm47pXDMnOtTZsqGoFV/PY+vC
2wZd/7SKBStRUb7fn9Abu0s0O7KFeRcCha0Wx9TkHCKJrPhZKdO3rRiQZl1667RXgOKmPTZZopo7
qeB2qXAnUlgGQhIedOsqqd0hXzZNBb4xUqqeVTuGx7To7c5SEb/8eqWAZtNGzTSKdl11NbJUVYYi
RaTBd8xy+JkZ7XBi4WqfiwUwaJ4a87uOr/ezMsv6DpV1e4LwPoJIykMbHQrOkes12gcalKGINYqI
RvUxa2blW59C2B1nkL/7n+/GVBKKOjBAKu1PazojF04ntSWhAi0bP2kslZdY7a3n+1G2VzYZgeBN
knDyuFzrVlkdmtXYwGs+aGnjFcZonPKpsD9NahN+SWMz+9vBO/50P+h2aChyo6oGh5XOT1oZrmcR
peWsKQtV86nCOAezSeNvthMZDyfUggnFV0ISnjL62iFtrhJ9LrGO8jF1jD/izMtWt0fzk1lbe9zf
7bIAdoF0yiFJUs2frweUT5ZTSRRBfUeOfjaL0z3LfTWfxqjdq+fdOCVRo6MBhPoUcoUcmNehIhNU
Vq81w4e9nkp4GtPglxzTBOGnZ0XH79GL9bGi+whTJeXFjJal9WqzLn3Zqe3mqMZTNX+P48lBqXTQ
RYVr0uXkKbSG+LWe03D25kaq/8bzOYzfLHgi4ZOKxEZ+NAs5jmhRsjF8Vvo8dlw4K3VA+1PWznup
jpiw6x3OBqcPD4041gBg0/Uo0WcvgtEuNb9p43/KrtYOlt4/VwENQGrc/jkP0fOcNniaSTsp7I2l
KUj5PGVJSQQh7DqwmbXLCFSs+ppTmh8XXZL+zIxG2dkA7zy81fiotHMJoMlCnDVcN6DI0ix2Y/i0
RNkHQHPjktlm74VJ170pVtv6Miq+59noy8M0j9UrtgOxV5rdnk/cduUK22LudJJKypGKOB/+lcTy
iOtjZAhs38J2wgWtlA7NVJdA3kt6fHTXi84/sRm5AIXa1nWozizDPKCW5uuSHR81zC0oJVBPuB/l
xoCgFPNmBMDCsGPNvZ2XtKokOzNIiQCOcyMOz4O64IgdsXbuh9peQ5ao4pO4ClxuU49G3C11+qo1
fCW0JG8O++6rqaTDIWxsUEDFjugInJQ58SYtq3baObbrlNhU8ji4Wa3AsteTOWZyFcsqsZM4drwF
BwkeO2rs3R/hzcnEz4DGW+p2aFVfR7GGDMeadjD8eKn6c4hp78eIh9gJM/q9t8B2xzMgSxDBhVUD
zLHrUHUjTViqyoY/Q8lEO5Q74rMT5+33iGXrpZqW/501Sf97ANIWumFoOnsKprcGKwx6WTXURjf3
hR7r0cDaMfyKTocvkxQNn9BaDL+bubGHmN3Y/1y5iPWxQGFib7xKykZHqiJQTR9Bn8F6CpZBsty0
Nh26I60ksQ6lE43fyjZucpLXKRvOstPG9SezUXCcqiFkFTsvvlvzT8LMLcYLXoBD1/Ovp7OFAmhj
+nrYzuDsWU6tcv6tauujXpqG2wbKz9YJT0qZPSz0C1eeNihoIwowFMz869ALliejcKjxSZ3twxDL
AYz0sDnHTdfvjPLWNxa6K9yhTD9dANehWgongJSR5Q/FpLpwmjBN6Uw0StJA/3x/72xpWgwL4RoW
FBkIaM8qVjfiyV6Ho8V66gbJozNu/JVkNSqNuZQvb6PSzrNrLX3mz2MaTx5dtkF66squ/9wmuTmd
tVSN9pASEfT64hFPehIvUAQgxDWPaijCrq3LyPZHudEv5ZAPnybYZL/dH/uNKLxxEHBED1VYRK2+
qBmHFT0kveNbYz/BOSna8sdgmPPOAXzja4o+BhqheGXzsVa0I7OMrH6RcpsbJU+hHc3z59FQxpMS
mfrOiETCsZo3jkExZeTICCmv7kkr0RerH2Tbz+xu+DoYUfABeh01TyuTXVkP+m8PzyBCNtCBaR+B
kqGvTt5CKmsVTMv2TSvI3KrLaNSzuz1D9FsT+F7MA0oX9/JqAvuh1ULHTh0/zYv+GNh9f1BKK0eQ
V96zt7qxJN471iAFCWmxteaqYYRWaNWZ47dTPXtjV1UHFO/2ZAZuRRFuC/D4mDW0sK73d9Q009SD
/vhGh/dJh7ielwDzPD38cah3IHctOLLUIVZn5aREBZXLNHzlVjTORTn2rqwFe80tN8YCmYpVwHrj
/FinZiZ6wshsIAlVjVp26GMrfU45IfcwsU0Wwz59F/mlbExytjZItZNRsXIsdV/13O4Xb+bQWr4q
aVuAi3WTZGMlhfeZR792pRzqVpXp7TU7mN3ZZOvtGyrm6vQZ00wYCwADTXYgOcd9W8hMSIlrcMz9
EcuIrrg1HraOh92Tw5/TvpCesgCw6pNtjyUsCNkqqKvEhpF/bRAyee04W2IMd81Odp1+RIYLdYU5
+1ni2Nl8Ki0kFVwlDLPPyxQbeAVJQ1clLnWoAOelGoGZD1UTQKTRQilGYQE/T8dNVSP5a0zxF/0c
J0ZXPjVqqRpHHWWj8cOEppXlygpI8R9jI8cLmlXKbH6Q9Fix/NjJyvo5xkghoA1lRFmqUGeH0t3S
LrOLG8ZQuRISpWnjhfAF9Z9KhxfPrwcXHqkRDYeUSCki0gmxehYNWgMTm/eZr6p5d+pami3yENb0
g1EsCMzvMD5H61bFayDRQJNktv2eNMMztTz0uhyx+vtRNieqiEL7EH14Ig1aJ3ytJCkqjVe2b5d9
8mpiiuTmQ6h/yLRpOgZj1v5+P95mOwllf4M6L/ANk7i+LBy9dkr+reInfVyeahVh3KjRjYdHJboa
SWVBNwDQzdUBZNAaIiNvofpNaDVeaSXVib436YNRTdKzodZ7Wg3bWeSlKjQh4GArXO1id//7/ZbI
Um82rebj8qS/4rLnRG4EI/xbGGhS6Mo9ttH351GM4OomBHSDGi20EwTddw2Bza3TVak2kCg2eW55
hlXVv/RxjqqzWXDIn2tDmowT1g6TuQPovIsKrkLT/ANvFva0APBXlyJEP+F85zj/j7ovW64bx7b8
lYx8Z17OBDtuVUSTPKMk68iSLdkvDNmWwAkAAXAA8En9G/1jvY4rq8qSs+12R9yH+2hroHgIAnuv
vYZrps1s34wmHz73Ge8fVLb2dJv14fwRoUaYFw69oQY+kjk8XOa8np/GiWnvkA8IqCqidPDyCmuS
gNIXge/xrkmJDndoS5Wr2jbOINWUZho/RBmjsKubO5uUY6/mdiOAKalqbhMx3eZ1mj7X4ZLdQ8Ia
LUVr4YNY+CAJPi4aA+Ltjz/4r6fxq9sHXRFzNahC0PS99lsOvMDOKaxHruEbMBYSU73rLl+TuOhs
nnyKFvuek6WycO//rMSiP8QqHX92Wrx++GeYEJUjUCXQyVE/vlxuqgHXCvYO+bXX9e1unVSgMJ0O
aV/aqe9/ArZ+dzIR1FtAB88m9Ge99avHXa/RxLXS+XVOwTJc0ZoV0Mh+TA2LC+7JHefhDSU4an78
OX+3URDAIeACAQ9Fc59+d48qY37St91pbcX8sHpiKOBmHL7/8VW+K73OV4FmIgD1CBv5a3g3kQ6x
Xj3vTnrx+l3GAv+SG9dvAXH9rL/6bo9A444LASoAZAA47fUeka+awWYNwMuQI00iNR9MT7OyhiR/
mpfmJ/vD9zcGlesZ3MIJEsJ04dXVaMONoONIT2pdxhIIAibNwxi9Cdj8y5GEgD/AzwZAjpsCqhS+
XI3MGLjkIcPi1BmBIY9UbLsMMI358ZP6fj3gLmCiCHACaCS6xpdX8QDWiZBLnFGqHkrUHc1BdDTf
/fgqf/GxnTsmHB6YYwOufgU8yiYTWb82PT62PqLVKPLxI3GQ8xad5o1f/fhq323iGJrgDMQdZfAI
xkTj5T0ldbumbMW56yfUFQmDs1ouvc9qXC68bhE70DB/5rv4FzeIMwpUbdjSnM/GV5ecsVekrp/6
E2ju46FOJoy+7OQNeLumevnw4/v7i2eWn6cnOIjPSsSv5PFvjsUmMzT26QjTKKHpVQ5z6rsuZmLz
61fB8DXE+Xt2cXn9KQIjabzJy9jJBQ40OeZ5G7hziJ88q7+6l/P4Fb6VeK2ASb98Vg3tAg7jAnYK
Z1JvoU9JH2mTdB9/9V7gDRODJnU2IgcU/OoqXj72tEtqfGJjDC4xDPEKusifBWF+v6XjKgkeCsRi
sLN8/ca6zHeh0JyfxBC5HYOqa5Pb3m1hODUdYi80hYR/+MUkWfozGsz3Sz46+xFgQ0JHchZ0vPwY
6zUYQTpu2EkE2bK+DRVLuzfQxoTmpNBK8jsbjvOndKyT7peN3r8mMkRwUcHUEAjX+U/7ZjXqcdBB
t2pxGpp0JaUYcwTRIWT3118xTM8xFELRgicIA6OX1xlaW2eOUHGqF/i1gGLPyoTB/Cwf0uyXN8Wz
5QLOL5xc8G19XQVGHROgbU/ixEc3b4GOpCfRTeInFd/3OOnZ2QESKVjdoK4Az+blHbW6i2bPG8Rp
6fp1n/Zxv20yr96hF2s34TqmFWPgpQIfJ6VB8NRmIWv8hmPP+8n2/P0ZCtU+XnXMtc8TjNerx8Kf
FThlJk4jonZ2q+RpwdaGbyJP1VXQY472y68jvLvwCIFGQ6r9Gt9nNE7MqLrxJNUiKpAPbziyL/4/
bgo9Lc7rsyPId3NYHg7xQNg8nqCIoaWL8q7keQ1JaViPG+Z8vf/xTf3FKwiVIHjF6B/AcXzdrKCn
cMqqbDzhTYlKnE7RpsV0e5sPIDkSB2QBPFX6+OOLfr99wj4C5Q96JJAvAOK9XELYtmuYLJ7Nieow
L2uYYSZliNKS/OSJ/cUKAbIFBBsiLiQ0vaZbBKANm8T68iQm7j+3KRdvWZ/y9xoBf5twbH+Zmgql
GCROOEpBaIJv3quyhIRqTaKVjCfQ1aPj2VJ7O6yGVH76Myzyu9EAroRtBXAkdi8UrK/qcKUkeJ8U
dwYUJtpoOsilRBsCdZIMe/iYtAPz36UWwu18aaYDVq14+PEz/IuFAzAZIi9Q0bCBvob19BzKxblO
n7DFiWiD7VqFmyhYZ3bMRTDKA6wNvLdc+In4ST//Vb78ouk6U2cwIMXZca4AXzuoN03bgRM0J6dB
Ikcjw/mUjDBRhfnBSI/w/5TtIR9BjLpsYHCunsfMuGznr6zTtzxzkJ0VvUhd+hykWsgLJLTndjeZ
UOqzpsfnhx9/UK8XIaQBWAp4Rmd+xbl3ernY5xXSg8UFw2nJuK4W1x+pV594TO8xO/5VnOh8MRBw
AOKc27TvfFbDQMxB5jp+aoQOkPg6LMhg9X+1e8FVYN2MTepMZUKr9OqW9DCGE+OTOiG9MC2TxMt3
WGrvknwUJZgS00+OnNeL/Xw5MPbQYKOxwIzu/Al/c1aPMZibhFh9akcv200xjpghX4INFFVLuRIz
7LRdyUaplJahlc1PdpHXuxUuDz0baiRURzjGX5veLIsMeqfH6dQsdQ24FYIHVfvL9sfL5Pur4D3+
6vSAXRFb8qu9I9Ww/40cnU9wqSFXEmIxtjdMrj8rkL+ORb59e0JI3REQgcyL80g1fV0mpHrweD7P
6wm4DVJ0wqgzZKdz5x/hN+v4diCu+xAnngxuGgXDCVdBvgT7WDADJnglEX/WEtBCCInvMNL2rlsi
3+2ga+tMSZYVFjN2gdsMJJZ51xVznxK3ozVLP/WZz+7aGqBBwVTTIWmZ0PzBwgsWMh/fexelOu1+
sSbCzQI1QNsLwtY5d/DVNCXqIfUzkpuTyL2P4RI3u0Z06U/e8O/kSuerEOyCsBDApfCav1ygkaQh
Ye1oAZkuQbBRJpniQoL0Zivncbg+5cYArvLMlMOtlxrKT0OEt3/XJZToLXKuOxiyKKB8hYG3jVdh
0BStv9gZnbMXsJLx2mKwCxDlVbM3SrICjXPjackJam0WZG88NmNw/3Ud/8dn8z/ok0ATALI913//
T/z7sxgtlA/N9Oqff79qgWZp8Tz95/nH/vVtL3/o79fjE7+d1NPTdPU4vv7OFz+I3//n9avH6fHF
PzZ8aid7Mz8p+/ZJz8P09SL4S8/f+f/6xd+evv6WOzs+/e33z2LG1oXfRqGa/f3PLx2+/O334Nwf
/8e3v//PL755ZPi5K8En/aTU4/TdDz096ulvv3tp+AcGVNBIwzIJZwImVb//tj7980sYyeIkRauY
n+dX2AO5gOgQl03/wKGB4RUm1gkouNgYtJj//ApgKtS++M/zfA0ipn/+dS+e07+f228cpsyixR+K
3/vyREd05Vn9gDWMaQZgiO/CvFCm69SEvamAaGrYPI/uQ9ObHUI7fV4iQSQ4rt4a3TCZiifjTHoC
L9ccedR5RyhX5w8phWwKodvzBYpYerBtOLzFiHP4853+r1hhyxP4COrpNyww/dt25l8ewf/n/w3W
Gh7//32l/U9OxYCS+x+r9rw08e3/WGNh/Ad0ZThG0M1DsIRj859LLAj+wEENVBP94VcLwH+vMC/+
AxsCcCAYrmHxYZnhQP9zjXkB+QMLAmFbZ8ry+UvRryyyr7vMN6fP2QMeFLvwrEpDqYKe+OVWKRp/
Qm2RbSHInPydGhxCbQs2zu087EiE7AdWL8mtRYWeVJ1x0wFJeYlXhjK3X6iXZki/agh7lBYc/GLW
vXlQroFONFm8j1Mbh6IK12a9V10m41JP3fomhlyMXMDfHbydOF/SuAiY8j4vMchiRe7BJKWYGYeZ
uvQguyhUZ4cRw4o5v+0SMyuEaxEfJ1ss7LmVxexsBxokze/91uMZZPlzfCeS83A+RqT9M+19yqoe
9rp2Ewzzmpe+Htr31nZSbFqvxRWyduzusoTjAM29JBGVGAYwFgy0u121KN+AnZb0JC7R+wpZklGi
zGl5ML2PVxweR+QfcLbROgMqLalA5EORmXWlV16vhl3mIyHNVKslIwCw1Qu7dsPGqOPP3yy5P7eP
b7eLV/UK6n4MPXDrcAZHGwC7j5cPcoWPbmiRvdz6PIOHf7be1zUsgX5S658PpW+XC7jCgMjPfreo
wVDaYtF+W/rlAwccHgbX6wK6WQUkT7K9ErNu9guMrtvTj+8JBsgvrwd30HOJB6QG1JWza8qrvupM
sazrFpjTeWxewR18eOB5xh7bPNdi71pPNGhveCg3mU5DXobp2QMM2ga1woy3HS8ENREv3NSsHzpF
4qaCq24r9dMwzSQQD5RauFKMQ0BhzDuLGYTdifg7uKTU5CKywbQWqdbWFGEKf8qCmlxFsBiLBlu0
4FEcI2UQKV+zoekKzuh4lQfAO0/RFIh7EltYwZNlitbKoWDZOEfjoBw8aXJQnVa4m1LYL5A7THHG
DO6DMSjELkPDtPUJRq9nJaErzDipcT8omBwcszZdRuRSMFhYJJ2Yv/isyR4s1lZfJop0ruA2XhrE
OPvpHu67dtzLFlYcuwQd/dMEtuVxTUakx639DE+ErkesZj5tpMbxYatQjmZc5lKEFpFUXRMk1yqz
XlsoFxpdjL1jn3rpXFxA8tmyAq4e3lLF0WiyXe6z5GQ41/mxTdsIIS4OH0HRIbv600QXyrfpkoLG
68Ks9yvMEmpZJrFgsqhRKT4GDbVrOcMfGoYDnmrjQsOFgm0HWNiFb52Ds0VJhiZb8XGI+Y2OmE4u
04ktuvSRx33USU3hDwWMJL9Q4UDC0uXxfN9EOUhPZziFl5DAmOwYQzHTlQne/ku3NgM7dMqb79QA
DmzhUXQ7Wzf00b1bQk0gp589W4YdSadNw3Qmyj5m8JvoGtIruHHIdTpOmIiyIk1yczvSOmyRPwjj
TwyVJz8ubMSJ2ZkgbpNiXbpal5IgEAtLx9LsGPE+uxTTgFizJoow+26mvmsqaK0R3dJJOFaUGcYa
bdmt0uebOej8rkD8WvC+B+z8tFLbPzUxCCnF4qE+wdvoUomjX7GDCtGOlz3RaM2w9UGZhm7qkuTt
guQNmHiW2iVvwi7k/DhCGxxsCSxQj06C515q65L7iDjzbvXIeGT+Om1GM61PJgvn+xafYlhlMRCM
EoPBViDLFCS8YnCQ/pcjsCW9GcIFrSjpLSnXwXFkVHHbgUo4k6WpJlh+Xk+Biz+n+IzvwaamyQUZ
cwSthSroEWBsYVC7c1Q1XpHI+ezC2FI8jSFsSVb5rVBjAZnSemvhWTdvx4iwpgA3s51LmADyqgb1
RJUDsS2YgmtGDlDByOcBGwwvOsHXoJJTot454plgw6NQ3QUoq56SGQTLYkXTAyOUwKM7WF2qpLQ4
D5/wFPusqi1dNbJOvWaERcsi4kratL4RyOTq9p0bl6bImfN0KexgXEHTdlLVEgryiYTzcOVZa4KL
2Y3k2cDCE+xCOj41TgDf9yBW4JUP7bmHd0tBQ3Bmr7oSo7D+XeNmdZWNzjwjq0mDLu2x+mFkCOEp
sDxaAj3giG3KBWt4m8d6fGtHi2/DSwTBfDjDy7iy7ZhdUx8IZjXQVWXbYco8viV2pJ85jcf7qOlt
U0wZMkJL5YUD6NIkmtYyWWqsP4dmaq8jtwRb4Yv8bU24zwoOf2p8YIuBCniwsS8rXkMAXeN47Auv
j+un1CVoIAHFhymcC2F3XMbDQi6nMBJk/swNBEolvKw7mEhgueJ7MIQll02YihtfGwjZQJKSap8D
O5sj8JldDKtewdE0XdShg21LM09CFHCu95ajnANwyQfYB3sVXBsS6LjYkmVFzPLsoh+s8woXq/EG
2PQKvgK2AcTS8LC9dlmyjmUqPHplupZmmxES4Y899RnZe3bgT21Ko2Sb0sa+U9KrYVBEMFEtG6La
PabvmoMtAWOdStAuJGrHdTS+ye0C08tU8xaOucraYDf0mLWBMyHS8YgUA9Dt66YXtFrr1tFiboj/
ftVT8KRqSb4k7KytnixtrtEaeA9m6UIs8tprnztqI1fU6SDnI8xy8qTMtIyBMxLN8AqROZlLJpr5
mQOUQtKw185iS1jsqyK2mAYXQx0auRliqWcAUq3kxeJqp4sVZoFdEQyYTRZLnda2WPIcu39rHb9r
RorRZ5fHHzAonK5d2mT3Qin/M6/rWhbwcBpR9USOWLynhLcVxjnrVAbKX+A7A2DUFgSfuy4zVXf3
XeZ5cZnmNGmreFlWUUZ+V/tFKFgiNy2A1k9NysKwSEK7ooSzwDmk50/XNbZfXtJhQo0VI5wIBh9M
JAglmdrbCetdlbVN+htg9dj3x8Gvr9HiD2uVT7B7LLzWeEHVwCP3w0gXWB3NnmtEZdfaNVUMV7Zj
YvB2AbhsYlrhEOxPa6dnHDo2x/C87ZvphExP1JMghQ2fWcRHiItQJj2D3MIf+oXWX0gPZ6ci7Sh5
IMuMhx9wz0+rpmawIg2RQPBlaBIANgQao7iI8omHGzBx0junhvRxojP9wCa8dAXXUw9yUq/ltE38
zm+KEO4mpmw9z4+KFj4oTbUsfHlgvE4f0EA7MIqQpJRBnDn00gwXPcy5VlG0LRUoDxZfPLPAZgEO
MR2+MXjLPooxiz4n2TrBwwvnLYJrU9fQqmOR7MFC7LPlckQYm8KZvjbqpEnePSCRY+IFTAa7PQuc
Hap4lbM8ZEvD+9LIZdDbrJ77YZP3ZIFDQg320aapwZYra/iMzQVwfhdcJtEZBM6mwZsucqB5472l
UR2Xxmu95S1ICzlEIuvKbxMvgqXlCucsuVeeA1+14DDUUeg2hKtjUy5JPAVLOaYqCT7xWiIBuQDd
xia8BA3WR2GWStg0zbseBqdWFvPZpXHEn+FTd9/DUXA4ymSEJh8nOqxIm4LTNVnRvC5oFwqGgOv2
Uwu1a7y3FMS7Uoi6Ti6HEQzoFTVfmCHBCiXOeSycQoYEY6kzIFwiYStpeDEMfd+tJUPV6kVlOrSh
d7Judv0lmcFepaXxtWu+hCoZvC3jcZedetUk6RdgIrgfUnOQrTaDxc548Mni57wIGtP7c+lWDltY
aIhEux3rUI2VkAZ3kbTEopXp28VmO53Nsn0HNLFJhqqTpJvfO9BXxbt2bli4HXQPR+C5YzDpL/rI
tekWpUio9jTXnZzBelAkvGnhuBxmUF0kKn0LemeS0xJuNKi9i7XLcIrCDghHneld34DhWadCv7MA
AnJZ6iZFCD34pS7bwPM61ldeIxp+yTGzW690JrMJmV4egSFKARORiBzqWEESPss4gQgAbgbrzTgu
dXgb6pGkV0xR2KHZyC7vc89hTwugSkiLHo70lyDJOlYGdRdH92tj7LMOlGal36uFoMmT4bDnNFof
dDDCkQzOQMuFTBFIWui+XlGewObmM+dEe3ceamtT8M53KaZvrAtQ4E0hvezSTPvYKK3zoT7p1x0D
7B+VI1nDh8aFI5I59RwHewlhmtsQ4ZLxkCdNHh6DVTZ+KZtWiU0W4cPH+qpT7FFTptG0IvCgLRwz
Yr6W0xA1m6nuln4Ds9zRIATOi8djB45pu+kQ8PcMvy6cvA3heXfWDai3fgIDi73VCeLp4tpHaW+D
YToZCErWUFx0C2alOLqzGjcCrg7ahDVGGSzrhkUVBlrD2zVI5s9hl0dfHPpe+uD5sn0YYCh7A/Sx
7gsKItZUAIdSpnSLWb+E/hJ2p1rE2LCTsMlkgSU+W9y6mDcsDXB6cyztJ4Ul0cAwyrR7gqj4peih
/EIz4dsBnTdJlDkskCi8M3E0vU9wCnaFdZLDjH1pMZGHQcB6Q4TQCJ404H/sGh0NpPTQ7bbF6nMI
y7qsx0Qvp/TOVyn74FAuIeUAJwRipLsRo1PZeA1eoYa6Ty6D718xmmaQsOSrgSMsvmnjAzjP5LOs
M3pTp62pq250vS2gumXoy6CexaHUsazGKxKY6R+Dhv8K+Gz87wXQgsP0Tb9/BoBfALTv2//9v6bf
ANZ+i5x9/Zl/YGeQKP4BGOwMaUAgc+az/gs788/ILUjecI2DlzRse/+FzobRH8iFgOIF03qM9yCx
+Rd0Rv4AQIJEE/D7oIpHwGv+K8gZJgln8OHfYAhUhQDtgdIGGJzDugr8wZdgSDazRtcdfKNHLC4z
loFEafpOANwZr/Rik/V6NglX79dRm+gNUrn4EBfh1Dc+SgrAUAqv40SzYBfhHckvmmRWX2B35djN
AiJFc0Q2wWQ/woFh9N5gRiAzlBGqQxuTh3Til8sKPmhwjisUn/wWSdwbaVvjQ54w+RQ6dR9ihHpU
hm38DpnjR0L4eEIYD7vOYdC07tpZqwAehYP5JPES3SbYDNfStYu3Ps8ttKObLAdhawPKCWXX05T4
4DvRNK6LaMatPgQoH5Z36Hb9doeSj2kN44twJscwG/IMI28UeahaAsv0nT9LMR4URKKmSFIm30tM
DZO9iFqHWCC21ONlqjPdHxrkFrDdtKzNrRQerw8Lap92l60helHwM6QrzTCR+qKrlz4eCvh8h2JX
Ix7XfJohMl0Kn0kHDx+Ty6x03tDnGxwlsQdDxcyc4gUenpeeFxE4/E7KFxsUCCnaPGxWQ1nTXiCb
yfoufruE6RhsdLNm9zH4k+4iRkIkKuYhRs2DVDAgAwksn8aKNaqh5dwgUeUQdLFq9glHp13wWiNS
HhrtHB/yMqIhGeHq01xO2Emaknso9Urh166HKbn1YCDaqcUTR5YOM2pjAVnYRpBszVFrAZ4pbItw
cDRQYDiXhOVAYYjfR9iZc8jh7tH7j09+Urv2YDqNiTqfQxAW3TgJb9cByNIov0Dd+YIxtA/vsaDP
6wqcTusKjU6220o0hubg8D3no7G1rKw1KvYSajj0A0NOJYqYoGse6YKovCJfQ/doGhbb0o2IM3gv
jGpDSPVMAw9ZmSFsAmauALLS2rELcIPVJXxC++SD7lYL3Ude9wcWUR0XomFd8xFhSj1Wa5dN7M0c
aIRxEAf/9q0yqbhtdIP+Gd6Qhn+RMQ30U8cFEwfEMlO3DcA+FkfkLfrxkaBLAMs1S+Tt0rhzxa2g
3N+1MvamDaKqyOdkcIJfhDIwWVKCftv1yGDw4xVYbgzIL2F60Afgnu6xjhZntmMom2BnfFJHFxE3
U7Od0PpLrG5IXi6B6K0WugLlW8BMUskTgzEK1L9w/oDiv0rOxNibZZhC9PE5Q2Z22Mbg23e9H7h9
FEJm4xdxojKXFKnDCQqL/4x2sShQJaXDG7jEK3sZ6TVE2ZsueLw4FxHWWhA9MHGX2VUALND4k4Zi
aJEKzoqpjw07cjXDolQKDXQxTmg7FUGLDNMNOP96PmgD/mEVDUAyShj70qVaW1WLiyhuyW3fzbAc
tb2ENoK5ETFLsVFBeDtHNn7kblC6QvbpslbR5M/JrRwnn7+3MF24CrM2cQdAION6QJUx7uHSKyWg
IT3Xu9mH+9RmqKlZS50vLYk2QzAn6kubmG4oUgNeENraNUchqUdGy1jNU1CBDsvqSxi1UIfGMO3Z
UQ7Eg0P70Eiw+sHfw9h7EonC7UTU39YiFAg9HZaug/AwsMHG+UYgnssfVL7rnPDSuxllnyrcvExs
201QnsOpzY/u3FJDmxABlYyPIXyDViQ7jDZF97XGbQG8RTUPilh5fhKhP+yzsBH9Pmrz6EmOKSK5
rBPTRe37GKh3oIa10EnUk96hfqDjNmMriAqpx+BP7GIYORYsQL4f2Ng2by7SAQS3giYzCLhe4KLH
JpV4RLHKLZwdMddbAcuC7hxZ3SCOmDv+mCtuwbXJqOluUNLzZdNbMCiLADX1u2GUNa/G2N4FWX2V
5HYqgI+jiQSat59JF7dgsOXv2NrDPyim+WZubVTASeLNMC1v52Y80GGlRwDEx3SVpJgUEIIexSt4
UN1WSb5xrXwf+LN3Sbz6EHGGxn9JvwTU0usw4V4ENLa+Iv7gPUiDpG1kAnvYiL0W/Xc/7pMEAbxC
tO87D4K3zqXcbWoMffAJzXX/3MmOVhFNP8IJ+SEi0z5LMtYV7TIPt8gGRq9whsO9WAybPkgLyJlu
Ws4/sEE+DkMHrC1xS1+hdfzSd3H6TP3syjb+Wzqk82U8T/klPNhMicW5FJ5iV7XBA0aJ+tBLCO8i
eCSWXpPQHc+S20yupOBttouXaGd6giIw1/cyXd7QbN7MOkqrDOi9l9RmP8EaetMIpGbBdL/CQd4f
0bjvNIqDvaMtMhV55BfoLkquCEdQ93oK22wofH++jMJ1gUZu4s+z4PiGWO1Q2qabhof+R4E48Scm
47XwsCxKx2vAMuFnugYXS6fC0zJLHVTac8D9WB8UUW0PHhuTMza2cZNxm2BG4FBOdHaQNU4N2cDE
OWEXgdBrBZ457AKGiJdI1REHlwfsghLfGyuID0fYvWpY5YY2hjGmgOQxXjVGLPAXLCOOh+2Hc7nI
uFIhPU4slockhRP0ULNjlKyVQu1TYYPaRUZ7VwZcqP1i+0ovuNp5Po0GghwYgJi3smu7YlEAyQMr
Nqab9XamKcYMOr4A5GXej8ybttACg4xvsTdxWk8HUjODaj3q4CIBn7kiUf0zOGbthmDDh5p+/RCv
mbikGGK+q3NdH+AY/tkufQqIHsDEU7qw6AyOmPHBwE/hS8pN0iH+iSwbDx7ceeCm3eIDrIrbhd/j
A24/IUaeVQkMD/0Is4lkXeO7ga0oFTJ1wTzJQHr1cCB7IT6z2cqDsWpr6NQfoSu/sODGgTRO+4M/
NnNl2BI81qtwGf6GHjcrpR898R6oni8CXrBZDheALeFyKVR3EVjweAXRZZuQZivSIIExYtZulUNw
LXf6qfdZWgwBnDCxDeVQelp91SHnZyAzB0K42i0SnExBbXvlq+hDO2e0HI0fnonB2SGW2NHOWiVz
I0FVwnJszVTwxh3sMpoYG3nMN50MMJ3RK4K2a/c4QZX0cbDBvWeULBwJcRBlZpQAy9LD5OfvyRIf
AIx+wvwBXVqd8Uoqc60bXxxnlR9MMwXFbCJkVfXxCTDLNVyPxgoguMjBwMnf+efOcaW+3hhfqnKG
GBuHX/q8DHDqLqJG3hia0oMa5HUOPdqGDHreRLG9xKu8iXq3oUR94CSA/NiqGMgoHzcJaoOCxsYA
bTLPI0mO2AuPOJ1pIaFnqnQMEl2WYB5CbxcX1XsqAkCuotvVtTpC6/smaVP1cXVe/KWx3uPqW7cz
eXtFhmifp62Dqg4G9rNNPo7wfS/AUCplmtrHPjRxUMQDtVsvq6GsWwKJPxARd0R1G+wX9cFZeE9O
mNyUKI2hl+t7fwMzOMzBo+iK93WEqc6cFwOPq5z5j5MEWiGoh8wF+TgzoI4hMPYLOMyfeswMLxOa
3GibohBDdZrlPN2vGTbZsMv0DoM3SPbyHINxOhJ9FTOXXM5zBhNMDcu1kFFWgCmb3Ig0Q/25tAhH
C0c4zWWS4ZVuCwkJ/h0VfiRL7msKVNS/xpyC7lKf9XucAn01yXofjOO2p3VSIuHK3rOIXIFyBpC6
X9QdnWj0xa+HuepH7i60ROx6QXCbH+op2beT/gCV64XHvBGffWuOsBGINnW9mI0bqP/EwgWjT0As
696bTd2CFhDSe+A573CevkVUti0mN3Swh21SgxIP3poTOGjYraFBBid1APKciKTCIXkQmj1gfyJH
OzJo/DFvEYm/D2aMHmqZ6lsYKUV3Q9AHh7RdcPekDVO3nX0CXoSW74SUWdGlHbkGgS+/Iog7eGxb
iPmpadsbL0Z2QqEmBPhslsXzTpi0eW8Wrx4q0DNOJNAKu1rs34Dt9YAEZ1Lg1jbp1NFtSFDvhdqr
97bGhFspcoES7xOMAqNy0J4N97SLwDt21xhO3PV5/B6j8lvEWNT3YTrA7S1flfmM7esN8z25hbWf
vbB13KlSYd+5QhUzFGZpdwLg+Pu+pf+HvTPbjVvZ0vSrNPqeB2RwviVzljI12pZ0Q3gSyQjOM/lC
hXqOerH+0l0Hx0q5LJy+bmzAF3tjm0wyGLHWv/6B+obS+RH2bvTKXjDeYNCu/5yr4WGI0s04C3dr
x63kM+wtv9gMSg9qafwoBnPnmN2Lm7vms0eKJzhz7wbC7gGRE50VVSR1fcMgwqDi8OY1fh5OEtRV
/1IvFbEDJYJTnmayjycv/t5BQQxlMcfMsUes+a38qo6cHGUqNeNLb1Bc61b3kORUfjBQ+lAVxf3s
VHeSLEs6KSb5I3MVuzX3owEMX9QjxtntY1F312Y83MgE4HGxqvZTCsfmRhnYE5Wx+ZAjdIHHMsBw
4Zjmx+lb5aePZ8BfBpXhHTJiztatLNIqLBXc2O0ZIN4C+m9kL58pfj1KbVFvnXqI2MfOn/rUfetU
+ohXv7YeOvdoC+phfIeTn80ABpgSFh8uTP0eZkcRcuOm0fQdfqK7Zion6O8xMwvEmGbfSHusntTU
0pXluhHm+fgtJo7xSpKHa4ZxrWdbKLHuNnPwKw6jIeZ5QV+56Tsge5psAnScrjx2Fohe13bPE6XQ
NnXNJxKIN2nvDEDIrr4aCyNZz62zyYTxwgS9WtVehmo51za09gG173MUQUFjlQ64WavUvU0L5rcR
4wE7G47K1CEhFyvZ5I9QqvurhjgGbCppbt2CEXYx1Ie5Y+M/j/e3pa6mQ2pMKgropB/GejA7ynXy
Q7Q+ruINY6LSvipH+jU11mOATe+VLrQ5GNXkh2VW3MS2vs8cY29ntd2tiqndzyKp15HjfRuKNn9I
a5/bZnZ/x4ZyZWjNanEVlCS1rv3kcyL0V1x7KGmiYk+ZpB8cO87ZnmKeGbqycGrJwIWqtz1jlAzj
c/ZqN8WEPSj5niGWlu18BF3dg1+3z+iuI/IniL2Luttz8ip5KWpnzfV4r7V21pEuRM2NvUK61RJv
CLy6cMO6S5bXyGzJoI/cg99IJ1QEHgUplJ6wNidajkzPrlt7zJ+svNvm3ciWijvg7Gi73FmqACR/
K3iIG/gsVUDnRC1hDHjjOKk+HedmSk51A9RgF8YubqBDWMNzmy7NwcykbgdZxQQVcHpV+U7lrozJ
icpAyfy7qeJDnyTfSak4TgPs2NCdmgTGA6KRq6gy8JfgPEldIwoXo6SQmOpupSPTXKl2tm9UV1ff
fYhQm7hLx6+llrdXKLeH0OJdRwGmxGYZAq/lG7JBkj7UHbu/ymdOYk7605xgxBNYXkasQeOrLfCW
3OdTO+4LK8HRMivjtQWVKygr2v46GdVV3Yvyu7BKsPqZ1h7e56pKBV7ycbeKgK1OeUzXhMNfy+5i
zt+imWJ/Ye0/pZSqcei6RA3jWXxdG/OxkU324rDtBHNdnGJjXjajr+nfe9btjj3o8xBn7U9hzdFa
Y0YNfYyhfANr8ykz522ZTe4+B+3+bDs1bf486tjopm3Y+fgugwJu61nHEiDR3TuRUjg5xGeuDE/l
12CH+Wke+SMTWUE2ijYEZme/8KGDysevlSyfI46+lDo8nx6LRrFN6dZGefo9dLb5QGvLjhh/c+dM
wMsx1Jpwkj1yOjrTfM1pkoZ5E72m+bhvjI6hVRFny82Yl+V1M7jxdTdJRmWJQvna5cLcQdK2HkHy
/NXQRtcWgSebVpN9qNl1fagx6gsyp/rUIKzb9lD1sEKJ4oemWXQ6VFMxde4tYQeDiLSVOWoOLSyC
CHdVpGUE+9wW8dVIbikE9rL8YjaDuC1BOdbZsFwbAETXXrK0B1uRG8MwullnGI1s5BQ1BOp1hBZa
TbR2C2wdZitmj1Pt09TMLgFG7k9GsHLT13RoYlDbzHNZidF8l+Fy+RD5kbcaG9QLzXhsli7mFUtH
4OniW1koAaYxgJTMU1N3pgRvB8aUuDvG1n7CO/U+8cbsntFHBEu8NxubKVRlbkpTk5tqrrohXLDb
7nYIyydefrqzKtnZnOugj5ydotwXXtoeJ5UwFo+bUttYsbfSLG2WGxlH3ouKyhrTSZs6/Kzr7xyl
h64nv8zO+L1bNP2xsEbVBuA6/g+oIYa9dnIlT7ZYXhKF1EfN1lOuygTBbfzJEbW2tmlCb2NmS8Ek
vG3k9PmqWwYrVNVLFzcVqVBOGwjl1Aym0+3g9nsLQwl8daDcaJ09rgXFZxTqc81PiBfGLH39alJA
3GhK9SdqWutWK5Lm0avyn+lipUBj7mSTMxXl+zotllPJoKkItcyio1mcPZYS/X3Zwb8YY8cD8vFn
KlL7tSuznWwTmpqp+OYM1r1fyuzUdepUNsm0p0mL156y2eRQtf+MrXHZobnCAMHXr1KNSFD8TTbZ
ohkUucWeAVdYl0W8hogtH3tMwZugmBkKrSCIHLpC2RDT/Cm9dZ2Gg9KsdW1ntsyM4R9Z/Q/XaSOS
IxfLwaYL2MARLMm920t1N3iT/hPMUGphlho+w2FCzeHizCXT4MjSCcvqC/Gazr35zGGRmStLwIOd
vHzY20ULVYOveLO4ZeYysktfclHba9vEPboUOBX29jkjbvZih8/KzGLMeEqDraSO+BYC1dKKhIIB
XGxWSbYqKmlMIcyRyuPoHKu7yWrKq6QAQVX41u1SQvvACjOSlJop5WBSVU5lGkmEjTCvRGCVzXAa
oIolgXLn3F4bde885jBWzTBx5hpmbHpmkA3KnsYghqBAqEsv49uhaz9XXlZfpab23csn/DZmS2nh
0GgsaSoq7dYcJssKk2oyH4hw0z/XDEF/CsNIh0BETBWhcwwZIWKt3Twxmi+KwM6gsEWWWM7Vu8Eq
ZdOTj6q0HZgNlUb5oS93+J4xzvQZuNYwp1hMbiSiJ0efT5qwuqBx0mrTeVq/Yq7CmVT60rtXKcFf
gcceuy5A3MqgHVt0Wa1I9H1dlpSSutuSZpefCU3V0yCgkq0ioYOApVmsihXYfeYF8yTvVdSDZQ3o
CotEXlmimV5oN3yysfX8ZEfJyeP0WPtDJa6akpWoK/0xr71jl6WYCDRbVuKZ/FTfW27UrvnCo11R
WNanZS5m/si7neZOV1hgWHAmy3ZTgSbHTq/9kHr5Rdqtv7Y1wFfq5+/nUmlaBiYLlX6F1uVMlG7h
xA0K1yA1dGu86RcRxvNkJeuE1menoC3VQaFXOwGTMxSgNGRJld51bQq5V6aIrQAmAk/J9/faqFFX
eLHnf4F7+9xM8aGumnrXOebIF+EQIJeJbtX0IIK9N5tbrS9AIBzabEVlQMxq7g3lhmS905K3a6xR
DqIwhxUKiwReeDcEVkf9KbFnd6CBOFH10C65eUYt4Y5Ch93B2XyAIvCE+qxcDwbFPdR05teWld7F
+fiIa2Bzj8VH+py4KTCGs2Rrtj83QLYf8ZSLKL7V9Mw3IGcWzWPULW4LwO3nSVhLD6pGJRft3hrs
8XrMRlIMm7G7sxo10Q9kzsD6qmaNA085RFwnBxdq8h6tk1o3tt4F6djOsAya3t3VXtVGWybwoMlz
OY4/lO4kFOL5XOGCdYZ8AsufXbghRoFpi1ENprtm/2mHYEaa/yJIhfiiya7Nt046e0dr6M6DpNhp
r7WG0SZzbzvdAPlxEbfxN0y6JFFtCIoV/TrHgFtlYmUny0hLL4orcsEKsD9H8BtsIN5izfJw2ce6
Ih42tmKaFiwpLGjP7U41UrWXHl944uYYj31OyAJ5qpDrHMXAUbrSgV93LdyOIugKQ64NErs+tbGZ
e6FsJ/2r3Y7fe+0sNPMbDjhgNY1WMG/z7hukek4eZzStZcvR53WhSVF340nPXda1SJf1XHlQ2Nj4
KbpN2apgGBvjNlNtlOxFB2OhxRgjTL1yz5Nr7xp9nL5INDQxdW2bfsW4naSypqJmrEtjvnKED1Bq
anbxjRi1/pa7TEeAWLZ62IukiixCqceMoSGkGmsxQ2DAVS+c8WpuATkhYSZmiCeWv6sMKaCOw30B
Hm7ksoMSCMOsl0u6nmr8rAfn0Dsq3fVZi75W0SnAggD9xo6ndMXBoTtdaUIvA6NLxA7/0PIGVyK5
NzKQpDCZxkUPBnivT5ERqePcDfbrJF336Kup3lASip89x/EVyyNUZmJAy+o9iCuaPHUNBGClj/2j
q1l6QIJUFcSGAh2EuEcCrNV+AlDOcY/zhX7FBhwuxNQFdudEX/p+YaS5dG73oGl19AOKaOauuibT
zp/z2JSB2+n8ff3i48+l9YamQupI75ve8y4PhIZFWr6WFDsVHKAMNvbErHU5QBAZbhviCtPAb6g5
dZlN65QosDsLNONbopp97OU8ZbCvwE4G+z6OCvuYOOke4oh717oE2KDUlmufUZEB+gGdhSPc5l4m
TbegOtvrRHP8sJnt+UfhG7ONai+briXT92235MkYJkXqfMqKHAK6xewHonoJ1d2xP2VARTyn8kGH
bnLou2UbuS6hlDgVlighDY3h1WC2954NDUVnIH0CMZdBK9qvlSa/tCT2baDZQ4HVqyY7Sr7xdYK6
KkCY4IcuxcGaBvqpqCb/lLjmsFcJxtSJnqcoUHJxzQdPaoNWNxAFy8L7pKrxXhWzeOmcJj2pQr+W
Ul/ZcjHXTmvvPQMOwDDdKg3TuWCJvdtoar94rtSPmJ/CsCusHzojuiBvZ/fnWIpnbyo6DqTmqz+P
j7lePxmIBdZJz1jBaEsQXy03qnWEdxkHWm1to0nXgwpCUqBzVK0z2t91BSU+tEapAYbYdqDBMwsn
dv4HySpdL7Va6HRUp64ZhT8bFj0VkY+fyxzYf+kWcTKHIlk1dWuh6aG1pyAwulqFLtC3pD6ytGrd
LCXseLxJU4A+Wd8MfvOMkY+9h+ABc1DZVQQGXPUuaUs1Z1AI9gv6V04GQGEn9ZaixDE/aUtxVWJl
WMaLfsJQ0aJqBE+7pzFk7DkWvfmpb4hZBYJ6LThEzSMeYYDVmq5r/M2mlC8YiTK/HeY+gB5krprF
otyWUeQcunpm/s8ntoMSXhQhFCrG6iUcOVpbO/5hjsbiBpiuqSl0aVI4dfnaqC6pMJpmfJCG7jH2
6qAMJEn0gKMKHWLSs9Aigjbg17ndZ+jEKDeGFm9HXKHKvab1pyhT2VGMDf7fI6UNh4n51JHMt6pm
QA/UhzOlkfbUGIb/OYFdR34mmJcTlmneBigAR2j0AJiNY69VDAWSrSxmikTIe7iUMd8ptdYyVBLH
B7zhIFatY2SuA3t86MjB3lC8u3z3nL0M6W/stIowg3OaVRrhYdmYUx+6afriKTltRB/bmyj32Af8
hj3JtqIvnDL2TZ4vdWg5UfxsEpXwZDpg567mBL949bRV+lEIJe7HOPePMYN78Ei3uG+FTdBkXBn7
pbGjp37Sp0M54C7Z8vzySLyKiWhWzdr17gCoFIn8lWEe+oCxb8fr1C/jO4d+l+GUVbLeMyLgo/G6
qaJolfpetnf59lgF8X2nq37mQfT9ZjkHZUzeINNVPaiaT0mPyk+WMNNw1JRzM/T950xY6kHH8hE3
t2mAaj3SUBLEmViRdVf3VXMdTT29mjcaTBULCMDmxra7wV21pQNZITVqslZmmquMgWHdI2HLnIS+
QjWwblB6dw894IkRpPWkTra+1BE0PTnHQVuWA+O1AS7nVWt32HQQTBaLa3IbOuuRVq+KAaQml2wX
W/YFobSu0DgECjN/rKPZgJySdR0boDPMzXbKTG1bEtGawn3zPMkNV+MITA7zFgKGMeC1zxf2zbQ7
oyEAVmdeXSzQd0AO2tEOsdhT2RVzzwXCbNE5+JEaMqfXFSNzl8UmrXfi81unjZNZ4TK52qmChARP
OEeCGPKl4oRXxyr/NEPxz1ZoAczTYMfmd23WARNH/Ao2kZk0n6VXABCPVq5WZy3etRM3UATKcTaf
K6cq8ms/jvR9606RtSrRRcOLglfxhbF+a229qJ9/wvY0b+ooxhtW5Sm1RWX1S307ZLq1rxbbgBI+
66TOSgc69rVudDD6TUiQdLu9Vn8rIKBNyMgsPmY8E+EWeRWsEMgvWWHiWYFl87rRDQ64hmL+W+pC
WwryjtSywMz1al8BPpiUwP0A84BB2JlGGQOc07gS59oOEywpr3L9J2O0WwCHkdn3isFp+dQ2qr/u
PDXilUiiK1wBDohoo4kSSnIxuPWzqgXfGpnNP7iLGnySPeY8SfOLOowjzdA2Xo8KmF25tOqVYUUU
3UaDjnPduQk5xY5HD3nGRI0fBoSN+tB4Szlwg7zqoLKnodiIGAO07ay8Kb5iVdNso6Gm20qM2jtV
eVLLXYNdPRuJ52nOQddhEK1rKLFomOTox+sK+1f7TpI2TDcHTPC6aP70GPem/4TIbYSzXY51fZxF
CTW3qsf0vjdRTO0WT2/pRhvRzOjIpu47O1x3HQsJF8DVMd/JYc1VjMdzfJ8t/Lqonew6fq1NXVhf
dR9PeDbjyRk39UhzFmbINqs9HDh/XGUoLRDsZdjp9nIin9mfaGAnevMn340RWSxDPjrB6OZIQJex
myoeUm/WgYPkjEhgHT1q4Bq9TWAkRLtrOHWlv+PZQx5a6jRtt8xXyjYUyFUSZoC9yL6CdSWKKSiS
0ft5tDp/TaM+MEAt8yR5iIwpLTbL0OT290Kx7d6349niFyZPUjVfa1+kAgAy0hKmBNZS3GXtwA4t
Eir1TWcU/by2m35G+mCPTNxsvHgplEWnpx8YW77Vo7s8RhN3Crww8HE7e1xeeDdYCe5wXVzOe/sq
PbD5R6tf7M//T4T93+dsuP9ZPn4W9xb/9Z9t+vN/vTZfi//6j69p+/N3Tuz5f/9vywLyLP6B8+FZ
NX6WiOM98k9OrAb/9B+ufhblYn+BxYaN60Xxfy0LNPcf5OFQz6HeZSSFJAVnt38KyoX7j3Oegcvo
ESYSJH7v36LFvl0lZ5MsXE/hnRKoiucko+m3pNhOTkaXQvI7jmkfbepKtVfdOaDYG2C8KL76Y4+Y
cG0YHe0yiqEDZWmxFnQeQLFeHUgbyruZtRSjVqJvNDSG9B8ZvC+H3X9K0v4xzR1tJYvlczP1n+C8
fh3l1D9Gqre2us1BpYFBfqB7vjCW5Wc5rm3TSiLm5+kRxPD2Z4117EN3LaZjVi3enjG1/lLRT4/N
om1/3ajujmHcpsmtReN1oAf9yErI5K3/RjfmFrgDy0UHjWkjxtaXpqtOioGLWRn6kZDjzZMHnfi2
QLJV7gZFNrrXTBtjinQ2X2bgT8ggIPcNXtR90RnM3MmxKCtAkRkOUVf6yw7jLXREfPXFU19i+Y3r
YX4jTYWqzGyZgRa6LfeTiTBCSxa5d+zWum4a8LEgK322547tsw3qlrGoITLfprPVJLITQI/fPobz
2kdB8Luw/cLN5dfvxg0fby0CbVkR/oUGvKmTfjZgjRxzBOL3WdzVCzuwr/XMkdv61UhRDAZDlo0b
jHxgHE9jZB0m27hJcCkIjHFpCWSdc/ns6pLT+4O748u5eCt8T3yOKApN7Asvnb8AsjBrHw1xlLbp
fy2yBLdOiMzR1q5n69lUo82ouzHxIY6r6UBaikZRLLQJXXk1laHmeRlwxaiifyv95vzUXOxvWCV4
4UCrti926zZtfUc1LYONVL50ivYJsPojN8ULff6vqzg6OApelQIGz2Wc6RDZcYM10XLUC8QUdDwd
y0/j27WTB1XX3cHD0O6nkQhtnSy6MwR5pjWbHKvpx5zpXQrRGft6ngWirUWfIwBBC0wsyilSTWYT
j51Z1DHjCFeeHGjBK9OYu7WbFN5dziC3YHbof53t0o/ZGqgfg9ZIrQcLgB0iQvOS2kSOrpM0R7wS
tYj8mNusxiyl9IGaKcWqdUcuTFH+g4WnoBScx20frJC3zgznZ8S2wdbL4UlOAa5vb7eOZkGDI0Eu
j2Zfdk+CsYwH14PQYG7WBFFE47KJnGFjtbJyQtJO3AcnqXMVti4RYqvxEblqI7MfH9zWW/XCr9uy
XVYHMSe41ohfTuK/uXi1Lfj9WIG3FhXAjRYt4qhmB1mqMPt9PupLqGnjuKcqHD8vS1lvZmm7uzlT
+QfOdb+MGv+lo/h1JxwbgMR4nhBWfekRixY8lkWl6UdtKutVFwFAQJ40eUmytfqVD8eSiVgpU5I3
9PkFY6WGuGUmBYGa7LIia4FvKejnD1M9zz5Rv9+YYGnDLDVcAiYsG93I2zfXmRnRpzjv3rmq+FoJ
HpNnJyrUmS6B8Yn939/I5Trhar/MeH22Eepm/+y98dsLwRJ+aqzR0e9Qi9TP1pQlm1w2xe7vV3l3
kuE8TYlAZiK2U+f8r4vlCDERB/46Nu7Qz5vADpm2bus8uVoiqEzzIFuQavOlcuGItKjyX2Q+fhSk
ZLy1EUGmgT89X4SgOMerBCXP25+6+JwKLZXrHQ3LtHXbotqMFhw/V7AKE9c7Db57hOYnd8xzkAH7
Q3R0PQWDyUUxEPnIzXTo+WAgUfXRhn55zArdO/v7wr/hdRC9eHlvkrGcyKLszi8MRhudxaaTk+md
MKAj1LUGIYFYvyaxyL5PW0xsYroBlC8RbBg5d6u/v65zufR2CXI3rAePss1HZnSxKKy4YGKgm9md
kRsZxCtAI5i0xspbnbrYch7sHAmsbUb69u/XvRA3nV/R2wufv43fVqMlAM6IRs3uJggvgVm1OgxM
eLZ1XiDyr0fIKQX0j9mt9XWPiUSYmjgKSD/+aL2++wiRZbBO3bPhliucS5+0SRnWVBA1dudWTRKg
ZnBXCEG6XdSb5V2BEoTM+VYhqIGSVPTPpd09AyJucHvrPo3t4t4SZmEenWWCvJFkzQfv5/3nxO0Z
58WMjxMH4K/n+Ntz6jWfuBNXpndm3CcAFW5zN5rLzp6c+ApHYzb5Ru9PEk7BlTP09gauZfzBPZxX
5Js1wi0gdcP4kfgVn8r77avyUnjzZjmmd7AjT/Vs6/dWDIWaHM5o33ZIxEryvE5e7VYf+fP88cIu
bD7Xxqnq17P57bcL/nWcLxEXru12Y/YsjyRX9NSam2ycLM4+WAt4W/3hlzLD47wXjo9L9dtfOmcy
77AekXe2n8GCi+S4rx2ItDFm2PsUsDaoWmxPsdGPIT9PXdgsHhkM6CUCAB3tMOnjSy1lv0GsU6zt
AScIy4hrplq4eYxVNL+0Se6s7Kn77DSVsYkdWEh//7D+tJyx2OXmqUbPER1vf8KQpgZcvz69Ez1Z
GRqi61WaySeIZhpGWMzI/365y3YMpzq2Dg+nMSJCOWEunhj8hKjXmEnf4Z7/GLVq2FY53HF9Sb6V
Eh2Eb04fbaDvNnfBp0qGFUkKvCekmG9/IbkQCyRJP72TNnN97Cae9Abm/YhSqcYhjFmj220aVd77
3sm3y1M6ph0+OP22EcJZC6ZaPPm/P4X3D93ip59z+7Cn5Zi9+EIKRnyJVrKHGO0EzaR0Pwsx3OEK
hcAoKpuPnsCfLkc+qmOR5nm2AbyovQHWVdfPXXqHcgebiWZEks7kOBZ60ExL88MqjFsMLDeLhmWY
zERTBGmiwa3T22TZDilWFxBnsdSa7U/gdCBI+CnPH6yMX3fxdtvgSyIPh2aSbDjUb2/f09l5qE7H
Rd4Jyu2bAdD301l3uU/wmobRjVNSDlcdF/qg9zJK62lM1Rp5Guxvw5HmA9haf8JPMPvuxTX6gtEY
oI23Tm+tBMOMYwFUfR072nxXZLZ4+vsbtd4d04INj4xp7Bktn4SGi1fqehFSRij7dxmu3zC0Pehi
IiOQyoflkPaGuaKUF2Hep2IVK7WN5tFk4jjPT05kkIU+CgsHCbVr8JgJBInVK/BfdGU6KYMJQ3YB
+noQ2lgjEujCtjWWMGU/9ScGCVbjMHrAeCKk9f0ZF6N2sJt7zynUQ4TpLpQEXBvrTHuYFPS0pEA0
Dwmu2o117m3wRScArPPFXmSy23oYEn+w/s4V3MWL5cMDowCFMYRun//7b9uyNuN5h8cyRhNVjN9G
3laogZf0AxfgX8fKu8uwvNH90prT2ry9jB+3RmlMecy4lrg6y67cvSjKjCDSEt1PbyC0V3W3btGz
PUiworCt0/6mrMbHJCoWhj9eeYDJtzB7r74KN/+Ee5e74px9dObpORrzZL0widTx2drWoou2kTiz
QbG0DYkxqT84RP/w0Ni2zr0yXo2ueZau//7QsNGdG1YUTKVWYRWEi9gtrhny+9+X7R/KBfYhROu2
Z6Ns0i83x0irQJl0J79FG4CwYHApauOJ7tgsbqy2u5Ekb27GCA0MmsSj3dj5B+fPpa0o3qXcAT+Q
/NizAeWlhZ/eobWHXZ7f1oP7iNOYa580zH7cb5A613XnImRSV8ay9lELNfN0bdb+dpz6Y5W8xvib
TdL/AKn49ZvfLiTuCHNM07OopJDtv330S51FWqxPZITEnbkzI9Ang3n6ZpEQ987mild4nOiPQ13n
bDptsWXstIR6hOu/jlPf2pwUCtZykT+0to0OM9mhCNXtfl1BTqbgwh/i72/x/Vo5HyY0L3gT6mCc
FzsnHGELD2orvx2Eaa/nsR3D1FcfHSPvz1HeD+bQZ3tOsPxL9/pMT/Ruts381kuGdqv6EZqLYbb4
kPXeBzvG+wOLyM5zeY0pAgmEl2siwWtDL0df3i4pSXYC8/AAi2iM6lwhIZzoH73xP/y0f13PpVp4
+8aFJZFoOKm6lZm3T/EJwn2lu2qVv0ssY12ZyRHq0CEzq1BD0JZqu3ootqM546ZYH+Jp8/fX+a7H
wgkek1P/DKdj6qCfj5rf9ss477oGlV52C1GM+HYIqoYlk+1YYqUooO4g/vM6+NdImKQ2Reu/X/0P
y5+QY7Zpmn7QOrrht5e3m6FAuDDJ29SCGeW4TfMQIaE/uuZ4SDTcD2BfmMfR0nqGYkbv78x5POWQ
EK+LocXrRUuL+TCrBmK/3vr4Dohpp1UzmT6dTK8746Pk2vftBnnoWP4bGHPg9XMJHJWVE5kmINot
qY4m5YuXh86APWxBQA/eXAVRNa52U3q4Tn3wpM7L4u1GAXRhnv/Bv8NiFvL2SblZMbI+ogShoJo3
Y57eD9hlfBoG8UP3cHPqYKPBz4LZJX3UtgBJ+Qe38H7hcgfnlYJ2HBrKZdUh6olEDtw5bknNu8f+
S9w2rahgmRTF4wc/9vza3/1YnjBfJGe5cXYO/n1VzlKOkF9KLjWVO+nixYBNknnsiWu6cvP2VBW+
c0oGqK14A/QQNOLGz0IA+1M/lx8lUf7hncNUoXqmqKD3EhefCObyztKbc3prLr4WRJ1qobYq+054
C8KJdtc4Rf6gE1z6b0UunfNWKGKAPs6FHnaSl1EDjmkgqxOtvDUi295qjmmHkIP8D/bz99sfb/MM
L4CK2SYUybePumwtbDggdd7KZhr2voxxPkxUtV4c66E15g8y+/6whjiCcXxH88pW611czaodNXZF
KW+12n/M0G5sZgzQAoCEcf/3NfS++aNN9s5JiDbzQAq1t7+rEfU4tSqTt8OI80c3m2sC1cm99LLv
2dzpPwjtctd/v+SffhwXJZ6BuTvzqosyisyhXMAaS28NaWrXGEZ9jn00Spmj//z7hf7wzkDUGWji
s0YDc5kCkUDCWVrO5ps6FcOmyjpnh3XTz16M1dWsQ1T8++X+0C2dwWnWBiUKT9S9+ByNKovAmoRx
syTFWcJnNBsPQuiJ6RKAB0aGmKsNO/KPlmumZN6hZlb05PfVqklrd4/YSeyaGAEG+5Mbf0eRh5N7
Nb2ayaTuZY0cCT7xvzex//X1sFWdFxklhM9befv+EcF5kWOV5k3TuNaqgu91h2XzdedSbBaN1q4m
uBL/Lw8KW3OG1MCVZwf9txedsSvCJLoWNzbivlnHFKB9VP2rqYmfFFS7LhnQ/UX4cmLNhvtwIOM0
cMuDFW3R2cGNGT558ETYY5zQioydHPsP9pT3XwWbCYiIzczBhXB68VTyyMPDguPzVpT6bd/79+2o
m6daeNeYZOb3Y1EnH5RX7+vFc5/K53BuLgBzL9ZOVbULPqfwzwHSEKv5hbfOMD/Z/n2Jvodssf/+
7TKXsENBxT+i1Y5vnXojmm6l/Oww2CRWMYJ5crLlafGQDsbadWNN38jRcz7YRj+8gYsna89pbOIo
Hd+yOjZkE8D1S+Ea0RRueqjZg6+OWuY/5dEhcuI1Jkb9B4vv/aZAWcJqxx+fvUu/fLVjVCtsOkp2
nxoP6lFyrbl/NWICB/P2y98f9y+w8e0BzfEExAOSh6nYuwFa1pkyTcn6vjVrea8bFGFZZcfBjCck
shyz3FizbF7pXOKrMxj9bOi1d9WhItpZLVuxMhIMg4XlX7dzrL/KrnLQhWYalrmVV/9EQwDGDl3t
M/gCZHRtjreaqyIcbTH4udL8JFGrKHOrlQv8TIqJIOh6yuYjWgZ/I2zUj8LLqg0aCeebqdVZ2FVz
9NTNRnTt8ZI+IAf96d3zRZFpwiAPs7bLciUy695XFRbwPW4FBydffnoMhg+R0DbmIPqD7Q4A8AuU
XIHqc83g2PhUmdUHCPH7OoVpJm01LbZ/Ht1dnK0dEicvbYzk1mYZhqNUrz6srO1AYug1XQ5MuK7/
P5yd127bSruGr4gAezlVlyybsuPUEyLxStj7sF79fuh9ElGGiPxAkKwFBxkOOeUrb/kvTYT85/5i
+GBcAgiwNzhoaxPk7PrQU41+9LO69S9+YQ6riED/OUcD5sUb1ItMEHfsU7M+ZJGwHu4PfNtKU2nj
6TIrEKvcqYd6PXIuNU1Z0lO4yBAnVoZt/xEoVm5STcU2ofRDxEETFNKdQvoi98J5HtRB3SscRm4k
gmALbwIcTqG7sDCeFx7tNoKlrsj5SikUCwmcbq8fDT+GaqoROVgwqz8LaiHr4itkr+CbSaWeBmr8
yQRA3phkm52anhor/l3HCoDA2Df//QSeKi6UOlXa8fhxXD9KXtU+WOjIcUMIPT8dONgrGeuxhVVw
G/zQN+RqIfih9q3Me0E51msiHD3bTRHybJOgP6OTUO27Fh7awoQ+uMQMZ5IgpITLQWdM7/6vnFXN
Ri1EgNZzU8pt29hpox1iA4i8WLCoSg0NLEzBlIVBP6gdscF5e9p7pIyM7fWoGSwds4oCx0XgAziR
XmEOD7wZhp4efo8R2kdlwAz2STNw/EaZ6m260XtGFjo4OHqJRJaoLAe6VyGdFBnvELuwId83+peF
lTddNLOjGYgctRl2okKJcnbhjp2EGR5EFXeCsB5ytYRPP8AfEpXafOUA+ZkpWnHuxSCfeCr7aJdy
tY6a4G3hOaZxrp8DdUh2J9AfU6cVMN1Xf30ltOIlaA9ecWnGrPhqGklyJIGMCMWqbjPQ292YJGsH
zCU+S/DDty1x/KaFY1pIfbZJi2Gr9pFx7uAEg9BOwl1foNCTDb30kCSB9K+3J9UHokWVqE2bHG5n
17diUDVHxoSjpATgL/cVlX8RfXbG0Vn3I5KG99/OzRJmOI30FtPtKWOY59IxqYLXeZpPCt1EwAXH
dNdLdrmxqyzZmbCiN1y6ycJ5eROKTYOa0znNpY3pxmyOFUvYwhTHv0Ciw5BGUpBnF+mwcA29t+Wv
PrwmT7tyKhTglAdi9vrDk7eaOUJwjhvX0Z4yCWVtyMNQX5rm6ITWZqKZpP6+a36j1pNLRxSd3bb9
rOY5fZYCD8R4gxjRWx92+7yMdkaBelW8QoSKP/WFh70B2BG6sKeJejm8zMnB6vphK7hwY5nmkito
HGyttH2xxiraT3nQK3i1+JCEjbQZKufFQmP41KaTgEXi0buSezmj1C9bB7gV5vH++rg9bTS+BHUx
4Co8FSWy6+ciI4/RWh78S0M3fedXXnjwSZKOVVsBizdR1SjoBpMy+E/oBkd7R2FX6V3QwADLQY0J
224goPHSxBD+9ulGPgO7Gvf3H3P6lFefWud+48ifAIp0QuZ4Gt0vKqEEivoy0JpHwvuXL55hR0Dv
DLt0KcK+uVLJqQg02KA0v3RqUdevREdim2iRPA7NbBOtLN21QrjYZdQSNvqFdQrMWn2Y4l09t6MH
Ey3KFY2EX1qDS4lEv3F3f/K3abFB8jD1mbiIgKbOIQD22CDcQ8h3afQahZQGMfMNSR9FSrBDL83Y
hY9V63y3AZbvO9uuthZkK4QxDY1vWPbpvjRCb1KGr19tEEFvRSlRDZY9UZVbDc261eDYf0AHK2Lh
9Ln5bDw4JUR6METxyk2aqscFtjIyggXYVW3HPrTWsCueadBxXdAAuv+aPhpssvNW3l29GfD6swHH
8uEgGvoljePhbBowybyMbqMw2Tq1E6gL492cckyO4ouOuyC7lLVyPR6uFDRvu4bJZchFFqoD56iV
l065D0dhFcLzZCWCj7seJU3NorQrU7/gcIiSdlECwHEQA7v/7t6rVFcbjBOACiDXqGxMJbrZMQAu
OcIYpbcuUEvasyyJ5nMe+92mqTvjxdbg0a21lAwjsvD4qOu4WwuwjdYW+xq4zo3SKOgWQ3665AQn
aOIGg/fHEoP1DQtT71PXVE0IWUpGlGQKWNcIi+aw+zO5wxmjrzAmtnL/yYrTGEbYhPEJ+7rG/oeU
HkeA3qBUqKLtJQ953K6ISiZPIRuNPYn/XwOZLH46QXsoZMq4a8eD1LIe4ZkUKyQkFWkdtXC1aZB4
XIBgHePCZIcoiBcWEM93ULcBmePq2fur1komYSHZ8Bf28M3i5KZSOcEmkCo34jw2JmsZg6Zw5Ise
ZuG2BnC7EkWt81RJDPQNXMr9D/rusX71QQGwqwDqCY0Ilu35HSxSI24FFjmu0son2/qutNoP7LjO
YZCAB8ZlKzqV9o88GF46ND0UANVllBwmFSTPWVMw3aqaOKgd6jPW77r5k+i/aQrTK1bpC4erokx2
OJED8JU2ifqs0aPAVumhoJGUUbRLpc92O4g17ZjnBvY8MotbVEo3olvoj98kA9Ms6f/ZYMIpHM6J
EA3Beyd3xeg2AzpMK7Wqz71fJv8h6/d6/4V+OBKchP9vjNDavd6Hna8FrR3oo9tG1vCVJvcDKzs7
YtSSbO+PdJttMikKyiS5sDygQswOMhCBimc65ejmRg/6UX+rk+TZNgEC5m19QOxYW+mD+IOa8D5A
5h8t1kvHpQwDeoPO4h5bgYXF9B5CzxcTuPMpjsQznZToevIxOinyIAejG9SWWMeNit6kihWThcqZ
j5ULTOcKfYt9mij2GScEejXmqU6hB2i9lG0shWpJaxb2k6UV6ibvkmqh4X5zSk5kKQuYq0xVdOr7
Xz9gjitBaOWW4kqjEx0NGyFGJ64vCx9mmub1awCFx0bmy9AnQS//epS2cwRsB1V2Y/K+naJ2HXrE
TmIcO2LRlcCA5XuTOxctd9QDLiSI3+Ilv+pggiAyESDhJSBaP7aB918XTIioENMPXLXQFW0lPV1Y
Ru8IlNnT0jmEasSVCBzZnoUxiPIWih5IjWuZ3IKtE6HwjknaDkcZtSTzqJMTLpPDY4i+1gq/aXlP
Bh8gZFUFX6BzVpfE0eV9qqHdJMtg6RS8pHwI1w6GIHDh0JmpneOo4EjW0mCHvGn5ewyZJBRD/Ywp
5TplMxmGX4PaMwLN487J0votVmudNSM33rHEUW6TiUHsM0wP6bt28G6GSWvVNNQj6xzOv4jQqh7U
8ETz8XeKAdm+LTTxKcT8eieFwbM9KGhSWQXCPl0vO65A3WpHQ7/fIkf7xK19rmGb7hsp7RZ2hfrB
ooP9gT/Be/JJhHa9HApIxajDi941c5XrzTEETh4CgSTfG0HYlzIi28OXWom8J7rvlhvq+vAAfDC8
VGOJhGVB1tmkVrgvg77ej5qTP4gmgDuBlvFTAb4ECcnY+q0rCLBQ8EeSSCrqg0P1dWFh32TQ2DhP
wT+/QP5Q7rieSGv2sTEEOIpWBhq7QUciwvJt91WmyL9ZXW+lwKFlhQK62MV9pSwhFaZ9M1upuoUO
ER7dxKTk8NfjpyU9jlpOW1eNIuuLItXgnq3ePvUdESkByAANNSw/N0hi/qglspSmrza1gtSi39jh
5v4uf2+tz54GBhSQK4sDT+PqvH4aLJLUtimE5UKXi44yXHKW64i1H/LpL6PdyCjGWiLcxFGrUWqP
6p8pppZvSpMMLzQc6lcNZy80D8b0Mapk57kEyY64cob1dJ2mbqA78Q4qFhZYhZyimGFGO2RXECLt
fVIbZ0BPsqgDuuqpXhlHNRQodFtl8CkrisJZWMM3YcmE1gSFTnROLe2m9Zuj9oBkgN24mlJUO8jn
kQvmJkL7EBPNquyqhcrAbRrsTD1mypAgZsHdTBzJv4s1iAxj6qRmtqt4EiZW6NH+IIHwH0OEYt0m
rmQELRUMBy2l3es92gZVorf/NYGV/wSFV205UfFjQop94UXc7GUKCDTA6UuDA7rNVIZWi/QM3rhb
lDQ52zg3j4WKxcP9tTVdQ1dLi67JlGzTKyZNQdvgevaagt0RGjyO66jisc1V6YtQuxOkQeXX/zIQ
maJOggIfdbajohQrqjYwHTfFNO3RtMocVY2g3he1Gi2k5rfZKZMCzDd129+L5NOr/av+ZkLHGmz8
QF2pHdL/0JfXnslB5e9mldauE43BORnCb5qUlJseZz4CxNT55MuDsXJQqfohSRKi80FhHoZ0SLla
pOgbRoHtoSMJR5GRkuIqlQzn9/03dHOXvzNxaW2rDgufA/D6qYcmsaO8FbYrZ0W26mUFQ7kQ/jwI
3LY7x/bgIHA/CYSVcbBwM9/U5Bh6gmxPFCZYvM5sFbQ5blWGFjsutqLRVu5e0JVAEBaFqArbZhQO
vaXq00eTtdjqU5HHNpnt9WQrzCm0OJZsl90Zb8ZWMjdtkflPfNaGElgaB2eb3hLmUzD6j/df9G1q
yXSpoUNVBmUj8xTXg/c4GmLCWGNIGg7KJzmrupWGqeRmrOz8MW4bZRfWnrND9EMgqGHb48ZIFMT5
EbHYhX1J2OCX7bkzELhdIeb5Y4wmmgxCa0i2jA36uEOJymk1Qj1sYiGfR0NC5zkK2o2CzsMq8AbE
aA1E1nCpMIKDEIH1zkjwtywCxGuCIdm1dTW4kujXPsWceo3WIGJpeVFl2xZjMNxhMCtBCzcLD5Uc
hqdgHHFmxQgg0W3v6GWT8oHfisfIib11Xna6hrYgHI3U7oe12cja6/13qtx+UMjnE1KIrB8+ijGr
CuCSoYQY8WpuLmnY3oYtpMEyrR/DdLQ0dKeQKRG82gdi+s+YnSnrSJjhZpKcOBIrfgqFGm0DBTsL
jE/BCXhpVz8iLBluZUVdAivcHno8KxgFsI8U1hR99qxKi5ZejZWLG+FX+RNf0602Qp7Gyvrl/lu5
vcxoQihUCaf2EP85W+X9GBbgfoTmKuOFYBWQamdZB6EWr4OpLIRMt/cFA0zAUe5MwGrzA9ZCaDnQ
EkNzQcu1T0qNg27a9tLmn2fE5cxHopQOBGcO9DF7VaeLIKGvMiBPIdpG3iZp8CvQ22JleSAP7g/3
waTAstPa5ygHgeOo1zu1VNKmtHX6lKOEJycqSxi1rbyuWfhOt/hsirTMy6EBwuWE6dj1OENedehg
U1eVff8HJqwA6AcP4l8tC2wlzeIhRPdxN/ZJtY3qVH9Wg/jT/Zm+xxnXNzE9vQkmQgQPrkmeLcqk
F2OnlKPmijGOt5MRzWHMQvsiDO8ZOMXwHUYeV4JR5ckXpTDLtUnVvnegWDfRoD1WavA1NIbuEQZD
81AOXb+ThGzvNTvOd07h1RdfyX003vX26CGytm7b+mHAmQwJWAjRtVqs7TZ9iGKoOQmAbQwLwdGs
KqjCm8oPg1OUKflS7DUdtLM5azr6Pyb3NNnyPEmuggGzB6fR3TBtzNVoWf05yQmxcOdUXd+yy6+V
5FyoSHHi0SkA1qBY7ff7L34KPObPAH+PUIskGnLq7L0bgU9ROtU014acdGyMSZ0VeuVDntrNJs3E
T2EIZNLt1jVLBC7vD/7BSaQZtPK5AIER0DO/Xne5gspqZxWaiz3sWW2Fii9Ppjw2SBv/MxqJg8hg
fYHRov8FmPN6KMUKhwEPGttFSin85TvZj7IN5IVV/NFG4jMSR04efSzi6UT8K/SSzEKWJMSdXG0w
IdgknQTCkduPjujUQqqjM6LWKA7VGX4CqfcbRTl1ff+dfnATURSCT4FGJaGmMYs040jS7EZLHbfz
rbOqD0/qkKbPJlXrNWK26EdFXIlp0S7EUB8cVZAYpnoP8fSkxHI981HUoU610XFzrHh2heMrW7/A
sOb+5D4cxVBAWpKvOGCEr0dJlbQNqsZzXAni6SUJ5bOm9Mnz/UE+yImgh7G/Jx781C+ZvUKjwQi2
6U3bLRLtQpfQX+H6150wLCzOhamXL1quD4+61X6J/F5+NvBj2HkY+e0SPeuOseWLU2OIhQvudqOq
lFRhAqM5YVjWHK5bKgM9I3BZbqsPP6S2Fg9RCX3Qc/I2WkcyHuaa2cEOj9j+J2SY7YW76HZdcbs6
DK/Bnuf9z5Z2ZcsIbCLv6uqeGE5d1uWbWmCbocXPZb2pcMPdUEZdgjZNH/T6eIIjQGA19VtQI5jf
TEkQypiPIYRnjfm3JG6BmyEckXfRC63bn5rUtgtH0nsxdzaiQi5M49WB2swqu15icRsrfo3nskts
1uyHygj3mC9gQTd41aNi+jvLrhS8ZsJ8A1ch3eI9rmw6cAxrGvfNUiXmg/lDTyFP4NyCcjbPimRc
5UhQOZ6bIjOwtOSSwoMlSn/EdFYe6mwoXIHw439YwUrIFzTrYYw3DpJ62M73mfZFl9GyUbEj3Ja6
HFwKTaOUpHGv//PGVCGr83wEKhx8c4JvFKaVjNew7ip6aF5MJ3tEYjBY2ALvBbzZtyGQ5AAnhTXA
P8++DaDjJlLolrl+nqJoGOCRuI5C0e/SQTwEcZptDDEO26yR1Z2jNYgpFw2VVM/5s3BCfPBZuC5l
4Hb0jggHZxmjJw0NYaykuN2gxEcfh71joRskQJSQIrTypEL/4QVDuzGzBgH+2houoVYeG+iD32u/
sB9xNNaRnqSLjv5xVqZHX03Tk9MsZdW3pwahBQ7SFHaAwuMMe72aTRq+6OUqpjuq0vjbrxEqQlcS
jW+0STXrEPQRpkH1+CNHY2phSbwXT66/FmNTP6TPNjWc58gaqRm1qHN603WwbKYmchalhrCcg3SV
dBrHtyr9r2z7tzyyVwDUjpnZnGwKEpOn14pjaO3Yxz56tES9au2HyERUQAQobba/Jcc43v+gt4EI
axexBSC0iF1RN7l+TUGQgw30A/0psPU/WRsWT2niFxtHb4OFkW5zoil7gAE/hTvwLmdxiOxHNR51
nfZU4Gu2K7VU23WJlW9rABfbKXFfCAdum1eMhYQU2BuiTIzJZhczMt00RLDXfqo6xDpsOdX3UhLC
6Q0T803FQfRklkg9dlO8b8Q2v3nBlpKI/opSp/TDtyNrV7VliMq/uRQ03Kh7UeuBKE4tggUyQYam
7/J3vMTpng+aMF3fewIUUFTFNh+Ct0D/hlov0qU0gGPzoc2yc24kOJcZ+LOov4SBBr5fP9TSwcT7
K36VpE++VPQrR36q1MfQfjZbELdYPHUhwrbIKk9ySz0o3L4+iHzfYh+3sNg/iPyYCVE0NssqIcN7
b+KvmZDcj5nJLwpsuOtUBuaPI3L0ImqKZ3wtMP9Dq+NbYyr1GgWoYl8X0gLD5vZMIpNAj4qGwXuu
OFtZqG2pjo+Th2t2mLQWifScalhcdvqj0pag/cLu8/1N854bzDc4qwrgM2A/9AVmIYGvCBNjCp9s
2EhPGLpuWxoVgZHjgoMrcvOCAd1el4Cky+EOcX/sgoFGmvkxLfMvvozHz/jS28VaNk6Bd86xWI6k
wh36LRqQa1uoh0RbwyVfK5l4uf/kH1wkvCt4UxwjcK1IsK/XXSkjuhsg9u+SVvdPQZrHL36LZ5RV
1Mqau4wLHtHmraFL8r6udWPrhThT1CNA9PtPon9wQFPgYRuwQcl951dar4aZ3Qapjm7bCO5Af4hs
aV2k6iUOu60TvyjRc9pEGxuDr3IQRzYRSIFhiwXNlprRxQnQxJQubfGll04gJw0UZKV9ZaANZ2Nf
9GSgX1dctDh/Nf3yUDoZVnjqlzA7mrLEX/FdK8KXQH5qKqpzGY0VH5FWLEfePNXYl+r4DKf+U5Kh
DmwI+iCjZH3JGudxUg4gdVni8E9CjrNwTyMPftd0ocIC2fj6u5g59z5K4bJboc2kSxz7CO6aMUaL
3boh9MF0a4heKfjVNBszeaVhtqKcg/7PqH3tNWWNxxnVtL4LdoUPax4mdZ7Jx8bWfqCFh2Vqljyj
5+Bi/CXE5xxZIdk43P+gHyQPiEvAjCDF5GhDmvV6CujGoN5WNaOrB8Z4DiQVyQOyxUtaeCkK02qy
j+q8e2xyL9rLEh4+Rh3jIwufutlIhpw8WG3SHAO/tZfICrfJEwAGIklOWoTrzLmUadfG2lCACHZ7
EZ6iycswNDvjoNj4eoyaJVHcTcUPAtFhRxDXvolsDHfGGMkrx8lfc0xHv7VVvXCIfHRw0vSFWwuK
gcbF+wb56+DsehVbvgRKG7GQcqp19TvhbXCM6NI/tymGYaZZSVutUsGoUWk+WYG2JGd4e/tT+kA6
cGIi82rM2e3fSk6Eqzn4Dl+LDwoyAWAEYGw9jEGwFGjc8p6nMgtFPXIaG3LAnDFieMj2tcIb3Noe
2hNqW+dRL5OTAW3t0ccMdVMi9bytMjn4jskkcXoZpSxYzDsfuIVxZ4mwJV8VWtg8Oq2q/HQk3zqo
lW8+48dpPWqhJy/cK7dtdUoJLGmwSxzzKqJ51yu6UeLQLkundxs5PUGr6N1Q0PheBbJKPTDER40T
Gi9rS3+u5SF4kNEjf/AcjCsFPiwnhAjDlWoHw1Ndpb2rpJH91OHz1xSWOFcxnnVkUHvfr9EvyMr4
0gjpl28izLJw1H4UeenAEZETI8gDMHI9jbTBmqmvG+0Jh74NIgneBhiPi9UpFmaFvjDY7V4j6iJP
po8F5MmaBzZA9+zAKEvtqcdAYo1zlLUp6+r3/bPmdt3C+qFdzJlC1sOFdj2jOBqiAihq4np6kLml
Xb8MoWM8jnHxz7n/NBAtUupaBpfmrE4H891rdbVOXMuXsoNTtv9ViXOKOjSXOyU+Z8T++CKk/yzj
BFzdoBkIeQWoLKvven5t7sVOJKe5G1qO/0Ubje/qELzqRQyYxbGbQxzk3u7+K739btOQ8AA0WDPk
A7MLyIOVjceNyF08nMwzsj/qWRhL4KjbSG1CAJK/km3AF7XU63nJndamqHwQ6wD92EZisKm55sjZ
mykGNKrar6SkjRe28W2gMQlYo5ADXY1kcA54tGyso8PRKtxsMLo9V7D0Uhd681RFNq7q+pn2uEIN
WhvOuUeJY2E/3HID+JZ/Dz893l/HfGjhfRDFdeGOcrVq02cPv3JQWV2LYXHXbCgqvnppe9CBu+fN
r9zG51BHO6jKPpWRoFH2uSR2j8V+LM+tJa0oq/+wi+ri+GG+bpSXwFmSa/xoJZBvoeZG0x4C1fTz
vx7YwY2rsIewpGCMVLPwHHVrO3m88F4+Wgp0XMh/uAI5XGc7S5ahSBuBXCCDE/vHJAx4OTHmVnaa
4cLXVBdr1JfigA/GRLoI9jjHuc3kZp9CLQezHk0jdaf2vgn6VTfqF0NKN6E24HTtrStElJv2F+IS
T1HxKXXsl7yV1lzeJ7VLL7oW7LNuaU/cns7gEia0EUsTIN+8stuP+dAUsZK5Ud59FaaVUxGRzeOo
p6hqlMViWnz7EkDgcToTDtGD4WC7/ryFWpUhc27cpNWzr3GS+LuqtMcvOMwDuVJDuOmJHnVPca16
R6E7L/gimJ+zsCQastAZrDwwZisHS6SXVGThMSqs8WeKKfPr/QPpg1RlAtBz8BIfIZ5kzg6LHHvw
oKsKtMQJXg61pXpn0WlmvdbN+FvviIuX1bsqp8S3UiQz+1ziRoHhhKwt3AG3H4jElpuTiBZMGrXI
6xcW2Yrf4bzcuHKFOKmGNdquqZ1ynxcG3UIlX1Jqu603Mx5Bx3RU0qOeN6ZAHOJFDCXLDXHPQc+r
xMJc2NFjWumY2/XKOZ+sjpuwjzYLb3yKZ67TWjAoNETB4E0dFH22J1Vr1CQb4yk3DmUD+8Ra3beD
IZ28GoYHJrTSc+D3UIYKgUQalN7vIT8FI4H7y+hhFd6lzpJczgerlfwQIBSgKBbBe97012EUa1Uv
pzRt3FSo5oFI1jsZRplt6NLl3wHbOlt8oL7ffw+3ByB3BZiYqfBsIJk1u33F4HdlHvYthXBSUluJ
LSzt0Dy7P8ptDANS6Z0kgtwp/cfp53/NLCoNXESSqnQRy6jBD6b13lYK+XkMnHCh3/rRhCb+EOxc
AAJ84+uhCpGUg217hYvVrbfzwLRQE6rGhXv2vSVxvXwm6i/wCg5X3ttcwQo+KOlMJntPUU0X2hyS
7EgAdc5Sw1xjTlhui9z4VQx6/9CiI/fbEVDaNYsMO6limBt0EbZSktZr0xh/9kRGu071whUUeg0t
gQQ56MJMt4PU6m//+iVYV6QlEIbBflIzvH49lSmsAQCF94QlMXWaGN5ebmb1vqso394f6oOkjyBk
Cihlvj1H/uxT1NgZK8BhSheqx09Blodtfettu9j3d3jWOKuEk/ugyRLNe3uctBhFvbDwpiH+/kya
MvXRMGxAO4Giwny6OHRbVWYIMTlWSrvODnFKdQb7S2sn4aGL8/DQGnXttoF2ztvEXxIfu+H5aSg5
TScM+sbsLX2OwgqHEM9iu7OeGiSfHzpbLY9hiZulN0m94baeRezqAHMhcvP4O17N3lHCOP0gyDde
CqnFyTQpg90QqN+ws+oOeag02/ufaX7qIGYKGo6221TN4FKeNtRfe9PxfTgjgx5eWqf8L+g6g5qL
XR1lI85drQIwq4VZ8+3+mDf9t2lQCqnEqASc/DEb1MdEKodTHl1STfc/db4Dv8iIUJBJaHnaWO2t
kVMNDpKmCkzKpeyMVjm2z9iBGxh3FksJwfzae38cdYLKTdEJ2db1O2iAEgDJs8NLJzm/IlV8SzVj
n9jsyKzM24U1Oc3tak1Oc/9rsNkWJGcOKddb4UVvQvvBi4UHUgCt3Puv+HZKEBenVi7BLUH5zc2q
tL469G14UYWTvtqJRw7CV15XfW8eFDLKhd0+P+IpcygAFwlj2Gko88yOeJV6TuhlzKrzjV+jocdH
7DeLdTBIS9fkhyNN/RtSVG6u+Qmf6xL5W4OnMS4dtrHC6py+bd9qI45KRrS+/xpvDvr3eRH1guqd
rhR5Nq8uhsnJEQ97QBHrQot2mj11r0IkBLu+H9ej17wUMagjyuEwcayt4Q8HOR13RYrb5TjAr6Ao
npDAENiskFXZ+Zp/Rk3mFPrxQtA/j6amZ50I5/oEyOM+nz0rMnqWF5lOeAmKQYUAktkvo1CzbdGi
Q5HLIS7Bg+Ft9aJfyjs/+iY0ugykHMlm6QNeb6Astqsq6xg5THFIVppIewgTz1v5sp79I+lomiSd
4WmeIFG44q+HkkZzMKoQGa4gtNJ1hzXCWnK6buG7327SaZcCyWOZESXO25oe3nMiav3oUsBrpFmA
N3IOk3B3f3V9tEm5GkjPWFoImEw//+vsNRE5hKLYhRf82p8S32vdiprsqZS6/ilER+34vwwHdInC
MMChOXwS4A7uIgV7FJoHQqTmH0LMcutI9i81Ufvt/cFu7xXeIPVx+mQ4DhCJXc8NuVW1iHqZY65v
jVUfBb9LuUSqq4m6fZLal0it3+6PeLsINaQWeJHvFWZQr9cjtqNaBI3e0QbXTXDFSV/tkP5sVq1W
dgun602lgwBNgbhDsYMDdoJZX48VtwaEqkw1gGxoO7X2dj1V0E1v19CRO3GSOiFt7MD+ZeSfVF89
9OFjol/y/nOQXuoKyKF+UsAwqwHl0GTchVKvrisr+6xMvHClEzs70VCSyhce+ybP5LGp71GrnGT6
APhMy/6vBdcVodk7pJdujCMNtodat0GnnNg1iOxNXBrF1wjFwJUphPmkyG17ahVUXiIL48J//lYk
OdByST0MQoHZtzIqUZlRjDi3CIXyMLXmD7g0wmkFvL0w6WlO1/etNTkIAFPgcCINmVX7kPE3SieV
ejfDbG+HBnKy6+Uq+3p/Qrdb+XqU2YSw9SzMyvMHypg22HRNxcDBVvaxRlPL84v9/dHeO4bzSU1+
Z1DTLcQS3mPvvz6kIiG8Y1f14GK9t5Nq77WwVW8d15AKAzwBTmX3XYr8c6Ocs+hidqeofAmjL0Pk
Gt5Z7d982zWiixpnq3RYNyV+heYFmJybFD/r+FddndLuP1/4GCojwLNT1f/s8dfYIGWPx4CzpeSy
arzvHfLig3NybPRcBOLf30Rx8XuMSn91joZJQQXj+hBJ0dpRPmnGszS+yvKWzFbqnoWDXli0N8o/
TnvslC/I5reUIzHfWFnBH8lZ57gEttHBnHSGfmX+V8xKcR59o58eB1BY6p9W+DvL/qQw5G1M1QNk
YuuTon4tnCe7AQGlbjKkhCXw21ZyxPZkdf/93+Q2BMugxiYVY+rylA9m+x8xhLAPyKVAD+IGjyW4
8gUZfuNNOFhKlmrgIw+fKkfoEvo5B9a3QncX29n7T/EeJs9WAWnFhBYkckfhe3bhp3FvQ+byOldU
BeYD8ikqDoMhfmIhQaEoSH7TBEw2Y2K8KXa0lpWf0UClL1s1AHFKPOu0UxuO56T+Zvf/jcpvRzkk
NnwO6anRf0ogK/KxeIzzh17sotz6qufqs5H+tHq6xyhjYNmYLpwKtwEMEGFyU5odXLk3VF8DS2qr
MxPNVUP411rwKlE5XYeQdHZ6ZmQPaPavNKc0Foa9aedq72068KCTCxsgh1lIrpQZEmdGP7iNzkeK
rLrc9yPil4nhib0egchDe7hVvoWatxdplnyKG814DPOkuMQ42D6KpvHWJtDYf76wKcvgy4feKJjm
G2BkHsdGkES+7NYI0uaIV+/0NsPFNsJXbQKi3V9OtwclJi+cJZT9NGdCgF5fDrKd+vIQ5oyG5O1u
wDYbAmy/BIa4aY7ysrmlOfonCU0Ej2dbx4KeqyqFCq09lY4eJ7I4AmVeJcmnNk1Zg21AK83Ae0jy
15EPOnNUfkVe9mbmhbbKqvoTWqP7Kk7WbQ/nXhutaiFyuT3KJ2Ydtzp1CxKneTYYRvxYDMgbFIXR
IfGlSa+GM1kI42X0iRaL9uf+e7+NW/gHefVImYJEBtZ9/d4R3ihNSuOyq0ows4UT1LvWz/utZi7F
zh/sL1j6XFQGjcSJ3nI90pjqYyD5wBYs5M42fgisEdpvs/KC8ewHe4pq3ltnNJ/vz++2CsIXJ+YA
RQTYGgDY9ML/uqy0NAdbFCSj28EO/5ICUnyg9ZUjuK8MbkZB2w2yssP0hhxfl6S3XEhoV4VDsRaa
D5SCPG/fwkg9mjDgV3JStdhFdfGP+495G7Da3KecBNRCJlz/LE4IcfeIhhq7bEXzcohdtfKclbX5
VOgjltihEW21tlnqfn7w7SmCgEAGd002M0cKZEi5VR5O665Fxjz2ik21Gz8IoADtwiq7wQiy72Ca
g4CEekP6NBdyHCSs6TvbAbOiRuZGaWXzklTj56SIcWGuHaH/Hmo0upwieaYDsDLxpfxeOEa/19FV
/F718avmt9WuFZr2zxEavBScg8AWT9WKOYVMTdIqqPuicmlt+GgjGdKq6It04Xj7aBlOnb73u2X6
zrNlmJQFwBmjrNywHkEVJcHwYCPgt1KgDj4KTdJ3UV9uZVWEOwIRcxNaHVLgWeWiFaFtAWVlu7yR
v0M7G9fJ5MAyxH2/9JC3h/CkgEUbAI4FO3SOBbeEijS3URVuAA3ss250xdNoR9/SPnS+GVUQP0am
9VNxUvGCa7f+VFthA8Czbp8Rp/4ahRU9ilJOlq4GZboBryMNHouSAk1MPhDlwustbIsGaLjZ5K5o
voXokJ1Ur6pOemJ037IMJE/mO3AzvcE4j3gEXQSmMFs5LYJvjdydunTJefKjt8RygZsHvg9O2exx
GoH5TVPTUU38oHgN6zzYtVk8bu+fCB+NQu5K3QcqBtxh9XrSDRhuUQKzdy07Dc7NGKL6aw5LlhvT
spu/WoxWAQpQAUA6ZHbuJAkoB7nMS4j45EOQKcttaRvjxpQCQPb9/1F3Xs1xI1m+/yob845eeHNj
Zx6AsnRFiqQMXxCURMEjE958+vsDp3dXVdXBuv14J6JjQq0mE0hk5jl5zt+kf7NBYixANJJFEOMc
yABZj19qsFw5j1IXB9zF2mu1U0kAB+dCH/H8WOOcoclL3rJYsZxuNb1VI27etkSkI4ogljcPYtTy
Hx4KjB9/or9amJSdlhYW+2WRPTt+HV2bYydXvOZAIEPEo9PCne6kWzttpq1AE+KnrPVd0rbTSz9O
SQDMtQs63chQijaeUqe8pE92hpdlfpczFpIw8wyP4SS9kS0YjBQD10MTD7vOtHw3lch0YeobQmYu
MjUQxWA8xuyYlfDUtdoO3mpWu+4LvosL89P0BM16MfhejG6Nh/ruDT/r+lnR9ut0QBCX2Gj1L26R
dj7SktNT33rqvhE4Fap5W2NjbyTA5/LC+P7xZJ91U+jmkJ4scG56pnzc47mW3Tij9jmpB7UBvmLG
c4IUoPCuOg2dkKJwk30PGvNJaDLZJ6oyBx8Pf/6tOReRS6NRbi7Et9OinJvHtTenuXbIxyJ7Cl1v
J9N53IW5sQFpCdq9b8Itcl8vpUyzwBK9vXKwc9Bn7PKmeSgvNAHPFjmPszCWaLNjRXDmYhNpdktz
qdAONO/zq1yP4psJ+t9rVYSX7ptnJ9EyFP1GSHesL+Rvjmc+7OJ2sjyhUV0Q871iOU0w6vTIP57g
s/SQUVxtKXJjBMJxdLKXoBbkMfL26mEhBwe53hY7Q2gDemPTeGBr1Y+VZfXrCsH1C2HvjCNAyKOo
yw2Wuho0gdPSNWDxqne9tjlgnYytXJE1XxVcQlZjMejXVatNOye2vpQqQMRURGAnsfo7TF3sPk4O
lrI0k3usQ6LwMUdsfCd7fHVFXb2AWb/nlq76Wua1V5M3FgclbojjlGV+mfnCN0EgUd9JZLM2xogr
6yCVjQQhscpLS/lG20TfTL13yXTkLNfkdanCQlblH5olJ4l4LhKvx12azmNVI4tK/WrlzPh9ppOG
UYDhdehaOdmlotFytB9FmmXUpUUDlBBXoDM3TWd2s6I3mwMqf1tQHU7z2aICqMgeiPS6I7euzCzQ
xbaon9DF8YfhqoWMoZRfoxRsePEQNc1qOWalaVLrfAgHBCN0ueif7ZQULyvvVQ76JmvTVS7u2ljB
AWGDfHPc0f3Qip0MDawsEdpJ2sA1s3WkM/0xuoe3cM6jzAqUVqziftikTrqBibdz8mEND3eFGl4B
PCGukfws491olusmzVdLopgjipjzYyFGteOuNSMAn8BVwBe7a8OqN6WL8TT/Hw0qdsvuxsyTVajs
QW9vc0cLsui7ytOM5rbT9W0TTtuCGgkCUnUfpwRGqPEf77Hz6y8FDvpjDvfKpW582pIu7UalV1Wr
h7CbfanMvZ9hMoh2m3ejGFN0mJit7QiaaaXbeQ33pZkRoMyqq8l2filGJfa5VTqrkBZFgDF0tFZg
HKya2jVuub5dEhU+07wATY7sF6Uu1gxH/6nRhpe5oabkOiUmqxW7UibVDSqtGkXDQbk250i7i9U8
8WMg3drgmmu1bsN1kxvaNR7T34A4HEqHFvkiJlMFc5YOm9DwynujmC9F3vMzEowBLX7KvHQd6EMe
n5H2bLZGM4GVklQLVlMxRptJd6qHj7/fX42ykBZo1pB40ro+HsWTqtVDDOyg+rlYiQmEcG0VhbaP
R/mLUEc2A2INaaSlJHaaFNZdGYeq0XT32CA5V3TCvul4Ifh1ob+NKnw+wyzwfey31OWCrG4QsHHS
2fOLKEuumV9tdeF5lsk7PjqAg9Em55IGShfphuPXFkVt1ZGSyfvaK43AENlwcEtUu8sksjZJFb/i
UdyvBwB+QSlIvTCwd4Ikax8/fo7z2V9gHMwHItfQz0+nxUqiMcX3pbyfPefVM1Mc1SJVXAiDZ4OY
QOFxv0DGiR7zWZOk9JoIs49UOcyIbt7AR6T614ziwml8lkwtoyBryOKHoMQF4HhG04RlamiTclBM
Ma/bvJfrzhb9zpPgIFw3TjddMth7ZXKdLfhA5UKG/q6FcPRF8SwDGLrIk1Oeoe55PL6hz6WRWoN1
Zw0JYuzYs/raiFtNJeJoxRXPhKFFndD3Eir47oR6WlL8nLze8JMsvzcapMoaPZsCBHG+pH0PkChS
euwVa0e/H73U2bm0na+zph/8CcP39ccL4SyAcvuD04WwF54ziw7w8dOLsSjatrWyQ1ZU2orqUwmf
KqVgNLTbWkv2dtKpl/bkWfhEcIZYvWjJ8sn4csdj1uZYM420eApclIIWO5P7IUU6xBmF+cNJjGQ/
CmrT2jxbt/hh4HMZ2nLfzIm7nZB3DD6egbPsk9okm2DRLEVtjNrO8dN4aOyHMpklXAsXtxUrMb5U
CAr/UibFvLD7zzcEjTMdG10adWAlT3ddPFpmmCnAFSqlzDaUHYArIaN4YZSz7JNZA6ULC2X5qrRV
jl+og98wUbtID6HTlZs0xgc1Q75sg8x59LkqhuRLJsJ4U9P2ujDyeVsUQTCMQ3Hdgue43CKPh87G
ITQ7u5WHbmit1Rir3S0ODCn+g+lGmGO2ieB1+nUei72Dx0GPWGOQlmb//eNPen4kLOJGBFwANBTh
T9FioTOY9Gqa4mBZ4ESQFGm3reUEWjoNDzKdJmTQafAIc0BiOWz0C7NwvqW4VCGRD3jyXeTjJCcd
dFwiZnUoDlBrYr+EMLU1O6tfsQM/pX3mrkstveSpdl6TA/zA+eOq3GqosZxWpJFDnRH5cvU7Ape5
JkGVazI9WazazIy+RYpa7GJ1huAvkDz1KfvEvhg75NgjO7stZaYHop0lzUdDfbFkx6bPZGZcG7nq
/d39tjCrkcSAXU3DFVj58RpJ57J35Tiqd6aiP9Ml76k4mWj3hP2F8HP2HcBncAkC3kKZFk73sht/
q5YrBXgJKRhoVg5OUXxzsJ0sBdITdZ19DovwUi95+X1HgWAZj87DUoB6rz0ejzfXZlnT6lfvoJ62
fuyMSWBHeX7hrc6Oq2UUJKO561B+pvp6PEqZ5SFicYN6pygFOth4w+11TmyfMvt8ocJ1njwxlgmV
5Z3LxkFycjTKMdGKYm7Uu9jWH40FWIu5SxaYIKLezG7st32j3oZSf0zsxtfB2Vd+VkfeNirolpaj
+/Pjbf2uUn06wyY4B1IKmgukjsfvbnRunYxepd65kZxWpR2Ha6RA0itNGJ2fq6G3TdU4282hmv6S
Ns6YPpzk+MXTZwPl9rbw1hhqNds6clof6/FyE9Kq2NpuXu1Qmvw52nm8Az6pbNXMeguzTK6qWp84
phTj2hqy4i6ZRfxa2eH0tUa7fZcL3bruEtM+VGWrBZzn2K+afXVDIPOetLK76K6znN3HM0ATE3AO
+QYMNvzjj2fAcUSadrqEXah19soeoI4PvfaQpXrgicGClcy/boYa3T7DjYKqVqoLCcN5r5yyAl5N
ZF0gg5Zy6/EjhLaT6lEJF0QvlSvDUm46I2rWVe2M1wVafVdNnL8Oc59elyoaghhMSngHqYHXRlYk
N3nOhBrRrG1xpu1/2W1ursKmxqA5h36fymhXk+RsU0L2uiL7WQ/aqN40biGvqsRoA1VBej+YJxiV
82TYt2WYmL4rCuVGM7QKv8WSs95Bsykp7z9efX9xxCIMQp180fNBtP30PKlGRaZdlcGwmQxlY6JE
H9pGg9BGolUcl0nb3RSKV6/qbN7lw/zYVvkqN7C+VfvG2hcpPViSwDZ8pP/prShqHDp3MC6crueH
Hg8JB4RrFTkGgeD467gROKrabRSw4mZ11Uwxkok5zKXUBaOS1OnoN72hXoh45ycflVqaTpS8PALf
qfJeihWRXPgYhyqK5kc0w+pbNU4vtfiWtX209hfykQEmc9EDQQDtJK6i31zxEggoqKx/fTKHtRiH
bN0OaQWg9KIHwfnpR1GB5hFpFPV9IA3LW/8WP1ybk9bKJ+2QZhJ9b9nY1ES6sfkqBlNZV2GNM4GR
3E2Npu9TI7aCTKAbrytjs9LTfHwE9nYptTv7ussjIeZFbsHBRkPl+JHKRklUZ0JJB/m5r/xTBHkh
ix+FAKYSmWryPIWXhNjPvu37kCDaEe/hnvOun/vbLGAQPdqTCLXDlFhR0CJ7ukpHMfzdEjAqSPQs
F5FXmkQUxY9fTFWRrc5oiB7MWos27py7Xzuk23eFIozHj/fxWXJIZsYwdKKYQJhiJzsklUOK7DAy
emqddXdJdt15NUaAnqfkAeJChhrQYl/rqL1fQRK+MPg5QgaTr3fxSKpBtFtOMRFzhp9ZYrfFYUD+
bov0YrjLLKemIKFpEDext1LXQ6U+qW4s132Ta7gUiH5dUBT35WCFQRTZ04Uj/TxtXx4K2DHzslAK
TznrbtYrBPa4OCSG2ewpaqsrIYS3zaLa8jOaRvte1T/F1hhkaopqU5LtQj2/VFY9x4LxGFRHFnkb
rhFcJI4XgQGkEoOfIT+UlXY7qUl0i9amsSbLBsikVWKVw+lYeZ2arcYSc+88Ky8kV+f7i6yCqwOX
B6oJZzYZxRxlhJYejnhnPpqmEu3bFNUsJZbtCi2vdW5Ul7b0X7w1OC0A0nB0VExyzCXh+22D5ch1
tk0h8sMkyxoZVum91LGCG12bUbocXBV4B5WDlIoZi7Sp1s3oUST4eFOc7/LjhzjJKwpqRFldd/lB
yRJlU9lKus5FGj3/7VEg99PjoUELCf8UHla0nqZkRRof9CEGY6dqymooITF9PMo7G/U4UFCGoWUI
bRsRQGquxzOaTKpZtVMZHyJvWBHM/SL7nBvJCq7SZrS+evp9al21xmdzKAMnNX1AtL6Xd6tJwWq4
u3PCCT3mBJ9C1W+TV33O7ozyyjLfusjEMP5Rj5/DEVeJDOhlNwRuA9Skyndk5hu3HJ4hQt24Uf9Z
1i8Cj7R1Lb+jdvz3vxcEQGIgIAICwSkrGdJPF3WJHh3wVLl2C0XHK6K5mPGcFSsBKbiACJESXEgC
p/k2GrMjGUoVHzKE63fSmpwghKG3mzyxiRUnWmPRUQeDm3qBA5ZuV+a65gNwaC580b9YnQvrC3wz
2FkucyfRoUHUw+vQFzkMfWrQ3MBsUF0qpB+vm/PND7eMdbOcAMjVnp6CsvP6KHHK6FDO9dOgzt5j
1Tjtk8JBhQtK4nDFYQF/+tuDkk4DByGvB7x1mtDHDSCq2EVaaFabfD9jFHENsBz/lXDc5JnSr8hE
Lzmdnr8oV2ImkqsqdtqQ24/3R2OOMV3htkRVBXygZafWZ9Wd25VbjtqKZRRdJ1WRbz9+0XcbjuNd
yaiAkwCagMdBpeJ4VK+gj1ZNdXlovcMswkCL8Te0chTHCl/AMJiHTQdHu3waweCqw1OucJsz1+Gw
l+FOUquys7u22yPc4jvuQ5+8mJUX2NO0y6adZuBOA/0LblYhNsYQ+6nxqBW3RnzneJSBI6t5sGdt
M6lg1pscjcfGTwirXlJswrbYNkhl9lq7apHLdJrstQD4vJ5yMLNuDWAxbnELGuph9/GULDel32eE
kgQVOtxmnQV5A0DyeEacmb2tDsnwqSQ47CoVX7QKM8idIlSD3hwaCq3TO+uiMy8dke9Z29HQaN0i
tELSvvg5UEo4Htr1ingmKOWfEMrU/RYB2scut+5rvY32+LfQQouY69AtwrWRsr3tbjB3aQuSvLAn
5LL6QseV106u0P8xAw6haVNxZDqYtz7OBbZbY/j548k66/chLcHN311kB1lFZ1aP4xhlsVnbygNX
7x0iKvJKOEpykHHerBVp1Tula1a5pcqVMpDATKPqrkNT0e5TN/F2Y4vDcUdJ3Z507MZ7zXic3L5e
tSLK7gs91S8s97NEb0HsQMjHnIQTlObHySYTild1Tl8bD6EWcVHQzWYDkUB8BWH+ooQdKmSIGASq
HorbaHYtv7K9LsiSvlu5jZNtsFTqA9zD078ZgoHt0dlbrrELg4NK8fGHz8SsCE+M+kMoonid2kqz
6qI4vFA5Oj2w30eBIoO9GRx8urTHo4wyj8thXqw0pkRusN9j21VVu/94SbyrsPy+igH4AbwC2g3C
j5T+NC70hZZrba5YD6nmVRu7NqdAovQKH1p9RRngasiMbJ25+ZO9aHRMTbcu+1SupxHRX89t67Uo
xmznlZ52hdjKlxoXH7+LH+M4iZFKdp9TSx1XvVGKK+rsNqcDNyCUVapAj7R4XZpOdeOFhbWLY1kG
2qxkG4qzVmCqhYNyZ4vqGz7VQVmZ5pOb2XlgZk6FfpybX4hcZ9uZiWAW6ChwuJKHvi/G33LIRA6z
12IT+ECus7Y26L0HU9DvkzVl/usxELfxCorfQb60b8ljeCGELUvm5Css6HqAO0s5klvi8cdGaLnV
47rVHwB87mBxmrWzss2txnXh4+99RhZ7f01QFwhSQUQH6X08EtaLbsHu1x/kjbu1t9nduJF7bQPT
2o/Wmq9uisDYys/92nmwts6Vuiq30Sr2lc3Hz3EaP08fQz9+jNHuuqRXK/0BlWDfQgout14Mua11
G/jmhTV+upPIlcG1LLkXmQlSIievbBpLNSVGbW3USuvWcaPPTel5F27ffz0I2GnKegTmU91bEqqq
DvMC8HSCm6JI0mSNgVxy4VWWAH+0TtAlAQJBr3+RriP8HE+bNcRIuc6yPNhdhHszXGvkoEW0MPPD
FWIZL7QGivsKzFygZPOlxXP+jguW8N/VHMrap4w9isMTPFRGr9TMhj05ieWGdcm48mQUwF4LygD/
3aW9TgnPOH7HIqfyUyA8caCCW3T+DOx4l3Ohfvh4BZ6CI/89DjVwNECohbHnj8dBYyRkN5jFYVTT
cR+X40CnVgRCZA7hXGsxF21lHdShVa/cDE1XwPDzU2Op4Vbr8aRri174rASx1oy6v57iKfbnDOp3
VXf2NpLjvot3WZ98H/D6C1qtvnZl9ggtPN0KXf6Y7DC70Ec/SYb+/Ub0hehhLQjoU/mECdZ42JZG
cai86GEyKffWfCcLIqiPik/imxEalVJT3b+3md/HNekQcYKTUdGePZ7JCSCkg4Y5BZlGs57zIk+u
ZMeVrjWLyM8r50sjL9lB/8UiAZECQpmCGq97iljITALJUCX5oXXMeBdOsxvkBtSo9zXynz/G/xO9
ift/76zmX//Fn38IOdG8jduTP/7rIN/Kx7Z+e2tvX+V/LT/6P//pv47/yE/++ZtXr+3r0R/WJdzR
6aF7q6dPbw2mQu9j8gzLf/n/+pf/8fb+W54m+fbPf/wQXdkuvw29sfIff/7V/uc//0EE+W0jLL//
z7+8ey34uScRibP//O21af/5D+0PyleU85DgALNEHYvTZ3hb/kZR/6AQjofP8j8qS5xBHKKlqNuY
H9P+QM2KrboAckDBL7IFjeiWv7L/0IhoS6kQa2H2GLai//3iR5P/vx/jP8quuBdJ2Ta8yTug6X+P
PwR0uEbz+7leUiHn9y3H428xWqrzZDnpLyfJTBtJsFy5cWh9T7ddJ9Cnqh2vnl+lIyaKDYWHTGsz
pjl0GS++U3St+OXE+phBtrDD+6ggu045hF7iIZPPPFEMH1SnDwP8sDJKP45U1ApspDNfhaJXho/+
lA3hBzpl5Xt0K7DpsvruIFslnAPMpVsniF2nhDhqmuLeyM262+lVrZIrKZUBIK0xpx9lONXaFzQJ
wnhbN70Xb6M0icdb28Vw3ZurAhcwxNOr51KTgoqqArD32VB0HGqkpoAYnDKAqH0uoDT0TmtXKRAn
qVHgG+Tk+Y7A7XNvT1ovt2kFRncz2nTKPzWmrM2gjcbYJ2027Rtsd4pbOvgZln+OaM0VRgdAyMa4
qb8rKa57G9dGSdqPMpFhQmsa2wF2B7osUEfjKMCrp87XXjsCndsMKOlMh7qjUeKDwrfroK3mHhx5
FyeLNVcGzZcUtgwDs3K6p1yz6Gl5OAB6m7ma1Kb0dVH0zU/0XmHZwcCSz1YzWogOjElnbZo4oSc6
G5hCPwC7136iwBf2gUrl6ZfZctHuC2h8flrTzKhaSWIIcHQQG9lr8HbhEf40QwKXbzvo3q69nhK/
ry42tZuJChDuX+jePLoZsjkQubwe951KhIbfJ1mYYVbuzfHeC61Z3U5pWt20cxH3fgQIEqFUFUxI
YE1h9KtDqoseXdayCmouvXVgW0o/+nbqYaMkqrn62fRuE28HGjMpuvIpLTdHjR3im9qkpd9Ujfec
5jVMYzElCkD9gkv6nEZwfyJZhV+bXPZQBvLUfAUWdJ14YynJD2mVQgftsseqR1TDbzIzq4LByHEm
oyae33mWon7RXdGI6yzvqcNSWstHXzcG59k2uiFDtcLRGz9snXgKjDoqftqV3VAzmfVpXjVeOMpA
d+soX7e2tO/mpEreQBGlTtCUiXjQ0Vo11qKZxffcjYbrKI69bB16SlwgLm21zXqq8vLraOnt9zTK
zDkQceG86X2SNPsJq16ccdL4fsrKIgkgOaUK93ejo7wQK4ru99Keat/pOxDAqTQTTKZjO9qjb5Bg
3aOWaXo94KELptqqZ0C5WanQU7Ww+PbGdJhWqdEO+3TWEXeM6lj4Baze1u+UcRxA/k4GTa8WXeq2
a/iqVWvnL4anZN+UthUAcZNMb7GyNevv+YRStm8WbrtKkfLW/ckpnHDn4oFcrL1oLO3ATXRPIQdL
edRW0e1H/CRDNbBn2X6vZ9er1o7Zp9pmxp186409zS7ewbG27oDAXTBhntYEYdjGkT+2rfLcVmGl
BEOfhG85et7VZjLSqIbSpJo5DopGK32vHIuHuVPiW7Q9cVlO5zx9G2Mze45zD8SzZN2jCC+L4lM0
NQC5GznZ2znVewirtZq/4phRvbBiRqgfWeZSE+BE8XjlUF45DdUm3wDc8qx7aTX4s3DRNzGt0tb9
QitB3Pah9UbtxWh8LertG2AxSeWbOdbIftJAKlnT86ubnTPTf/GF0/cdB2pt4vUb52B5+jHe5lZu
Z3tbGM6fxqZ/K3bfJj9qlvav9jhQHwf8//8iPFn/f/53HD0L8HSgi9cyeTsK8vzEnzFeJVqD9V5Y
3H9G5D9jvKf/AewMmWhgdWjAUBL/nwivu38sWFtSPO6N5FsqKfmfEd77A60YqsoLGwRINjIQfyfC
n9iML/AY5HdJIjEVoJd2RliKrQ6EtilsilOwqdlNAWdhFq90DsrfJuXP5OIkmTjOIal5LHbhCwd5
4T1QJzy5ANC/opvqljoArhl/yYYjb94oeg8JuZjr4oA5iqFtOtAWNgopWhutc0XBd9iN5+F6wBDd
DJwoHFofn2v90xQ79RdTrcopSKEW/1AHs/46ToPMn2d3SkHL1Dj7BnEpm8ave/KbDYgqjJ0rufAA
5r6baFSahIRA15qx97UE98ltN+kWOUsmY21V2XH0NRZOxZAcA8vu7AUwqcLUtoWAqzBVk5n5NTbU
0h/DTC93OZIj2EaXwqOgIEkl/Qz00w0wK++1gJtV+Eote3hgw6S88cSDEuhDXkFdKYe3RCICuHDG
3P0Uo3q2ZVTtZswNu96Ekxm9UjkaN+Bx7WIztlZrbJsZysBq9vTU8UXcJ6M/ZrEKXCx3inQlQD39
kH3sfat0a4HHmYNeB7lqzDYtj8g61KM09e1MB8PxC755HbhSRt/iiNKNH+uKqQdmVKfEuTTBIDSt
yv6LTMKqhvoR20+1Sn91UfJD/zsJo/q5UfXmsz5l1a8YK8GElpTh4HaXjyXnkWrxSLGpzZ/isLdl
UCaypy7ujBb6SuAjviNhNTV+YQCN9mGNmzmUPrShRTLUuq85Nfr+Zq/VGew23KgC0M3ZNf43meaP
VqYs9ugqhjMGUF32rDNrvuo28quN5uyTJaqOWDa6VRTYbpreoiSVRIfeqbvUJzuE8+xGqvVzQme1
RpfX6b43daV+pTRb3U9YLuFxUcoxDhBZqTqqomP3C7EdS0PCZ/DmVd5MyT6vzWa4cvFwtPZTaCjj
m1VpcYndjav/GolFyP8iZLBrdC1XAtCdbbeqB316m4cp7/0eoA6NvXa0w6uir+3r0OhngToLzoTU
/7Du3fGaSzPb7SaQ2D3WGoScVIQ+KZu6n+jJ/mg0yDG+rYUkJ0Xoxd6mjZumDQSxUPpKJNH5NePR
JacqMDOtIq1KV1JRu0+226VUelO9uKpVJf1ijza4z7BPTOxNi8bVA0fGaerLuEhp6ScAcn1k/nIQ
CGHWxVsdMId9n9l9hrnPILkIcKnp5O3sFKPYWZHab0qz6m0/aV1rAHskx09TU0nu9JqTSQT+ivIB
qRObzeblzg8npZ62dnrKqJtOVfDqjXN1xutd9KjFYIqeqoFMQWv7dTNXOmMKr1ynI2zpVWsUw3ej
z6dv1Yj6D+GzjXH3nmqkr5B1QReKMJo4/lKp+CnwIKZK1YyvU16MJkbsgmRRUxzZo/sV2dY6J8Vc
vGe0mS4PXSjlTrGb7s6OnbgNZlft5aoJBQ40g21ybEjN8vqgmMtwi7HU9C2qxeQs93LSVFNRm8rP
vQFRNrsQL2Ejhr1oTCv3J7Rhr8G7ul+yQtJ9LZ3GJV2uLe0mUkzzSipG+0RLqnVXBhCyOQjNSklX
Cly153bIBoDBEclQMFaqu+Q0c3+nuiO4kKnVm5904KXcTxxvWP5m6vwVrGDK9pvKpCR5G5TnKrfH
cOtRGB43ka0DWqc6KOYNJ+fY7mpW5Liyk7z/wrDMqYInFn0LQB/bjo85bbhCJthx6J2O/JU71A8R
x43y3MeiW1LyiAKF1JoSQ7Uhdw5citM5qEnVkRuAPzoEsRN2D1ZZTFVgyhkRu4lWrbsqwqToKXGj
b4e9B+KC/qT2ZUMPsHPKlTpJ21t5mZU8u6JzFik+8j8vRlTeVyUwfc7bxnTAf8oG0YnGkrfozMjv
qpmxrklAXRx5C6HlQVE1KjrHg6dXyDA0hJkolVq+t+OUQzrWe+tlzkKkFFujQ6TYGdmDNKrSbTpI
U91UCSU0YK227AOwbvMPt2/EfTkVjlwrMV7cnMkFUJCeM23euIbEaA52RWxv0rrPqIFHIm722Zx3
jm9HHmI3TaUjemK0yfyQ2vmQ72D5j1/MGY96FIVsD3AwZb1VmhoWd3GVteAb4cjBjQeYZfo1mcfo
az0rw49FL8oVc1p8cu1CRquCY1f34yYVuS8jLbV9fbTil4w+7tekKMcyaGP0mX1DIA8cTYujZKaG
+uucREXMiW+19tZr6X37KbbPv8ClNHQb3dHqcWXtij3dMETMEnyQvOuSbwfdedQa6vz5GN20wkg1
9l7Uzr4tPTPxRzznnQ3oo9KEVsXdB8AYx9UMX2D23c7l0mXOjalvwtmWTmArMhRBKIzWWTXKbJIr
p0X+GGZ4NK8RZPWMABS1NV/RYuDJ505XPwkla1lpIiLIlaOa3YySk5Oi6sjlpwqnMA1QaepQyG9L
+8EQXJiDxhyKb5FjUpIoK72/Loeo6WCJVm5HnpRXqCuOEceaMsg2YPOoydoVIv2MvpqKFhcyS2g/
jXYEstGIh+lKJDbMKD0PqU+S8+OCMZZ0XGjzFZTTBm4LayQnRLcmNNTrqdbd75Dsqmw9KyBDLDIj
dW84ZaL6uZ7U9trRO5uZadLwF31NQ4cJMg87M4OnhSFWVz3a5Rz1Qe41iMlWikfC07iJ1V4NQ9Ul
21kMfUPaFwl4LPPQ1r7R6BBBo3HKiTKkcusm0t1+4eC633saHMRlL0cTrjGKq5Be0lVuwDlDW4Rr
pDakEEWbap7elFKfnkXGcawK+d1uzetYqW/bRrcmv7crtQ4m4dbfykIq35pWG9ZwV9YJymOxWQyB
xEl8n+WqGnQJHM7JGDemwM9rKMetC+4NclG+z1wTD04b9pmvdjN/24IHerNsPfLD5bTFuqQB2BxG
graWoDMAKCHKfs2WnIMur6rVADg60OdcgewbWtm6Q7si93tCM9tI6awbdFKtfBfXgqBsp6qqBHM7
OwBjJRWiydkVnXef9SP5FKa9604VxsqooBhLRw20qOUCbBv3hWo1Ck9ICuR3ZTfNZB9xtJE1fXM3
bhW/oKjkodEPu6SIx5CLpsY5V5W6/cmcteyzdLLJJ1nhxqrZgxXIuoZ9j8CLj6f8vObSzRoGaRzo
XqJ9x4bMwh9UjsZ6DrHqnN41BekDfsNugENdWYfFwiDRZVn5QkwbFleFrgU0Kt0ozc00Vw7m5o5W
rYwxjoPI07/gxu5umjKDfZ3MavgVrkiyHh1n34VqP+4KlQSR2odqvnnzWNxVZpTskKjrncCp3z8t
8XZVjGN46wxZHRhdPAA/NrXeDxXsNOc4QrXAA+HwakeR99JO7VXlKIaf9gTUOkzuqpC6vxujkmnN
bhioRYuGJNTHMEUVzdf7rNshkaBsMQupV94APASO8QwmQpYPc9YqO+zYNk2d3yvF/AI2tHr8v9Sd
yXLkypWm36X3kGEetgBi5pBkct7AkskkBsfsABzwp68vpDZr6aqsZLXsjRayvCQjAuF+zj8Oc46E
cnEyHv5aJmU5PFZ6ckYmQbG8yy0Q6dhhQx7HekgLyuaPQ9Dzu3oK6F+7q2I+EkPaDS1YGu5x+0WO
ZK0yE83T7RyWxq0pBvFEeNTN0M+afxg053k22AXMDPZiHl4yVZ/mpQRNYNuL9mNLadpmouLvXYSC
Wa7TuTPG1JkMiqw9f7dJfTe5LQ+UZjZZFw5eR8v+SBhEF+vG+65mc4nHedoe4QQ+GOBLgFXL3o7s
JstBGpm/V3nLWw8ePKWeXsyUcXt+XoHmHvqoY7oTRJzOTpUdJ4NDYLaG/tubDGpwRzvfd2a2pFLN
ZDWaDSPEOpJz4A8hlXAoKfZT3hDeY7RPJkewSDLK1zCsmqRgdA30cdh8jq3kfMmNACOTczC1VzCk
M4yaksm90uV0GFqOh6ogL8P2/LQq9H04l6QIi8C9wM09ltH4YFU4BJrJcWPptNadvzXGYcmsAwf3
qxOV5zYfv2i+32llwoRsbb8rLXhdAyO6u831GdLoiUSfl3U05MUiPCQ2kaY2TvUeDfapc/QvNIef
myX9LiYGtmfW4EvpDBZLQegXadQHDCqD9+0oFSbbGq67xttkMvEE3m4Gvzl0ldrbmZ891tt1+QhI
Zcx6a9XxFOo+7QK1xgu5JaQIqTqKF2Mm4gPpyAnkrUUf2lm4UtBSuM1LU/fqtKBxjet5MynTo71j
HKdbCzl83OZAjs2EOzIugcwO5eKviWHoT4pqX0unGGOOjvGeI+mjCJYnf4ZgS/KiwsW/lS3ek8zL
8tuoFSuZ9d58bhhHaaWpe9IyQA3NQD0NrfhJh9OPqSQNa1x5r1hT5G4m4+KuDPwfQ1gbezrqGLU4
C3jeHPuP9ijU3U1wGoeACm7ZyEtgSt5rGg5wEpiv2LTXHZVgOglWt74Ylpo+AEK+aAAaD5h0upqV
3fzF6HDDdyeLFfULoWEcgYp/dH4ISSinm5adT3pw6HW3XEbbgwVQ9XUZW/LXwJ31TzfI3yLA9AQo
1zmGNtbz0jKiX7MjkJ2bJYYUUM6lPtHcytLcWDavQfgBr6udXhsZ3dDnzgrsQAEs4o/mMimSoLgq
ujrjNPfumcTZIYnIsmXgy9M2gLjsuzkJAjIOGis48M2kNNlxb/0I6BrHx6nuO+OM5/hPGfQVRlr+
L6/xzR39PLSNzN2bFg3zKu+AqeLFy6x32yqCZ3SpJHp2pxWof1cDpTI7MCddREc0I5bBKKW8qd4Z
FETv8gWRmNfWiQwy/zCNfOQenIcq/LdSEioTDJe29y9d1Lxn67rc5IH/ezKM82CqLwIvt8vQT/eh
rZY2JpkmutBq/pD7urodNpL5/Hndsy/sRzc8Wl1TgKeK4KZpt/LOzp3DOEROPGgoyBF14D3ztmS7
Z7StJuPNbnlRviLrISx1wTBZP25B7nIVCffNYThj2KvhFc2nMCgf9NadR1RscdMNpM1k44BgC5Cc
OvnvXKsbYfX5wTZpWeMq64vUUxvreL4ey61WcQ1ilzS+u6Kxa+ZUuhUmZrtXN6tTO2mrrddtmosd
8xoqycrI0O5FTS2PDc8pyfeWpA4vUh924PaJ9GczXXP2Ha+bl1PhVDIDy82vwjG2lhQOKbpvqIO4
aQrVvGEGyj/yAlajsSWh/gHx+bMMhthYyx+kByZzKxs2iyYC2Ufu4vZW6sqcIAgNBHa3VRvRJ2az
7Lepqx4Eu0vBwTOYD3WxfFmNlzaRScGvcCb6aRjyfVWkg5OjpJ0+e+3PB2UZt307TaltINzqC+9h
Vo544QG+qcPOeIpaP6fifA2SLhL6jRhL/QerGY+EVKxdWfXgAmRHZCnESxsMXUIIxFYQjuaYf8Ts
uydVW3x9p3tnZQ0NtUqL2QrftSmCI4HQ5A9VEbB6MOytUk9v0VqvHluEP5y7qH/3rO4QTn51IVn/
ZqmnW6Hzn1NV8fKz5kPNPX5xfzzIvPnMxvbHuuibSsyvbmt1P1xXem/+6pJRajavVj08OSb5uuug
EQqxg5DaVt56BUhZZqt49uErmnL+Q5QCkczgLZZhY37qz8py3wj4Piy2CwPlbMAkHVVAlsfTKnGn
bNLud5VYBak3ofEMH3VnNI2PJMHg37J87QeFYz5epnBLwqZzHlukaysPycTNZTTnxTOh1Rz2jMIW
TVqU2TsztyDVpXxw1EDVzVy8mtZcM9aaYTxO4nYIt/NI35lh9XXMptqThwirUVTTXTarj2Yw/oDS
zrEpR6gqxbjWZkWZGs1Cr6QfltxyS/uZFwOKslnckm6XGhEEBYZR0AZDtdPOJUDpSYaKVvfJV1Va
sknFSxZ+w90lOmplRiBJWZy9oCn4aqot7kBngPCsaL9FPUxcSVvJyP09S+OD+65NPMmv5tW4Nvwm
ubBR2we7zjLvJ9cjy6qlzhP4oXQwjAPqhFl010bDdvBmfdFRY7GlI6PlK4+arev2WWFfj4MxLy4K
1jwuDbkj7D1lwHoSiHyiVOVUtl5UpfVjXjuQUkWxxBiCy8Rz1j+BP6i9EfLSQj+6y8bOSCd3Otne
+mRlU2ZfgdcgtbwlEU13bDTvmsZX8gi61x6WltC1YGTpL4vhh4KXpjx1jIp4DAbjGBhuQF1HnWFm
iByRVq6w99C43LFTfv3zW70rOmfX5LabLlbmPfWaA4qQYCtxo9I5Fr3UKQUkGJPlprtbsy9vBm/5
KTaVLut6gMlJO8ff/kQsKQmpE4j6qhH4LQfqxmezmtcXxZ/vgS/HK7TCjgNhbzi5x4RF2xxQKfA6
cGC7AX8tS1d9bIPVtmQlaa6rleesUuOA3tRnQbKRBrs2daSD6eESaxvz7Dv5uc8D1vJCf5vtdrJo
3+hm90CoyqsEprv1RG48a6WPlhpfFnf53ZndLso4Sa9rI6fS1gDr2dYMlMpnstMEU49e+Ai7EYp9
Zg0rwN6S57EbqTEu+vljCTdQNUOAQUCiAb3n0SVUEavSdA37zboAsLaakf9IdhPTyBJigZe0tP1f
0RrqS9eq706g1ewgod1u3ahfD3Hc1NMf6HxSspR4irr6sKzdq46Kz3WhclJN/TFjZfy12YxTTXW9
ty3xMAcjYleCX8+hGTw3Q3Uaq+1MuTph1j1xj4u0aMwBrDQKjJNhXrZPyiPasGYedHsXZF68cTiA
1+XWG58kqRqBRZnTmtQbi+bq5G3c9QbwdqjcK618sCd5WWeAg6GqehmTX9MleU1EXNjphcWs1ZfI
LpyzmBsGgHb8zqLJI5jLtN/q/O+HXr6MN+XiAoZu5QdbmrlbNnuJy227aZR8y6+21Wgpsjqui/Ch
Eb26pVfgYVQqiAeAmWhjeeDVF3uNyoyxk/R8YIOf3bhdZgzNdzIjEZrMtfk+65ufzpDxLR66Limt
Is5n7vI22h5NzlRCbH8AExKuWbAllmt7wAjuvWSB+T1X7bFCVrkRHbcR5hFvun8ZOttMOIDtxJvn
V6ePKlbN5jWglOs0LhRqcIQSrE0aVTXKaqci8ba5nDUTG1OkinK35NMp9/k4HCzEz8HSA1VBv6EH
89s4x4ywcT/4Q40YviBoysDD8xiRm4BHzRvSttfW0YKipRHOeRgWN7yEsyLqsbfO81DVz43ndl9y
dBr8E001xFRJ78to6NgNhQdE6v/iem6pag2ZZcxua/ZdTyzbIKt7lxiJfTeYTjqR5BA3fTcRlEeS
+ASK7g33xPz6em+L6Cs064Ut1ThSv5XfQUpbwKZRtGvgTxI0XdU+snR3oDba2g1IWNiXc2tHdeV0
DggrPQBOvgRZo0jeGTRR/lGZRqH62jqk8P5qzx6QZl4kaz19NP3Qq4Q8kWY/TvNyEDJbDsAEfSy3
7BwE9R/Hr1/aTR2jaPxcBTg3ogT5MigzQJQRssXsvN5eqGWU4aBRQDjmrhgcERtMHVnCAymauJjE
9soKsVDo0/CODTmzpmeshAEagRE2CX69PgWJZNfjSv/cTNOpiXTbfmLO1Imah+2nmietE8vz3AsA
C9BcVPftm+uzc2e9OfzWvsqfK9tkNgQ6N3ebw/inWK3iSGt1Gll2eYq2fp8Zpr5O+gLabsqUeuT+
m5NejeJAQsDPLmwjYjyKX5sgeCs1g5W0L9ddVZ8igneIQUBK4ePWuyXXhT7eoedmHouIRHUzpyZb
tPrG5dZMNzpvk9Eb629bh2+VZTkJchb6lmf9NS0lX6uVzKRCikRjoXyyF5bAxpTlsUDDt8u1nM5u
EeXpEmzTV6Mr7zAWwHx40qbHvMfhottW3a2u4RKlE867dWrEEgcZbYZe3r62bCHSKj+jPMTFbcpD
blk7pHdQuKvh33nVaB2HmYd2QX15Ii4G7UCoWdG21pIgrH7h7Re/y372QrrvqIz+FKr8tbX5g5it
aDeVoyQACYe7ma1JA0WKCsG2LmtQfpMoPad9pn77WfdpUgK0N/Pwp4NYP+2DtXnKZZZ/ZBZ9rk15
7+XVQ13V/rPQ25zWQk87rxpeIAn5IA19ajvnfllrzgEc0wjfM/u1a51XgDdS56rst6Z4j49YHvyB
tTEuh/BXcTWnDz4QJkAixNk6VDE5n9yPxCEArBESYilYP6vQoDjD/OG3RPzSGvbZCGv+Y/Y9qWQz
Jd6nVlm/wjITfHk7holy45+r/uD7LatTVNzkoSPOsqnK186DvquqxxEWMB0LEkTb3DYOmqmB8dc1
E/SoaC/8bCZvdPKNu3aZdnVgtpctc/d4//ZiBgltzL07ix/zNjk/gnUGTCw14Tqrczb9ud6t5OYa
A/id5D06MfidFkleQzOKZBqNaYivtX0vappLpNwqQt/hTbtmsEnkCwcw2s3Fijn2Jod7Huy9bLwM
ju/HTuV808XyaFg2ZMBA5HHpMrXl4SObPFmlOGS4yv1iv/KcXKzOOKyRc+qC+TKIHPeTkSFxjSSO
/GTul6dZ1ICvU3nKi3kWcVNrCPvVfShpdg8Kfaz6ajiGtCsmnnbW86oaZwevE+zELMC5Mri8iN7k
x4FCmjZelNo+agjpO7ec+LFKxF4+OnfOKj4bRmrYBfUi4FPodSmdL4WRMmehlRPftD48m8HgnCTh
coVHVHhkVOfK7yhOq60qzVqzTQV2MYag3kT8NUYACigvxr0I/OLdyfviFhgRU1M/sv1lzGiAubbt
HVq+3o/8rfMXjiTrXIxkPDlFYBMSge33M5xKgwxp5zrI+HCFLbGGJRR7uE0Ra0rPWDIECm4g24Yl
3mqd0RKtzfEP1tWW0PPxusOXBvhkITKY9D5k8W7t8cA3dD1vW1cjpISt5jYGlpMuXs7OlUlQtoCJ
Wkr32+s5vQAdftnsbmlJI+ydFtLI014YwdM09KitgsxyDmLNg4eVoFjuEV+6n85Yujn0X9D8jiTR
Y9BsIDgNX8DWRds5Y1RKhjAP0q51b3p3NS5T2f6etJco6SxJiQKU1YNA4Tgsm+GntqtXpHaQ8HVQ
4ET3jhCB3J4Owkd+bPNzbiLB+LpWcV2x/GdV2z/nYPvvhjSaN/K13jUJSGBZTUmi1Wx757bRDHGF
u3L2L9WGhADXX3E76r7rmbuQHcQuFkCYKTzW5h5tV/berXJ5kZshTmsWjW8DeTroBru+hHYx8gHK
w3UfcWMA0tgQ00EaFctSQOlU4UcgygYit+71E+8Kxw21Pl6yFSNjLam2WuEZ89v3YXCBDRfKtthT
0fD5bjf+Dq6Hz6zXQ1l5diwpjfgwB3cnNHwhCtbuqNcc5NHl+UnZNYw6Neuo/CrMFclmpP0gybP1
zpOzsZvwyiSNI/uzLTL3Fc6JJjq5vaLsau41YRX8jarkRHScm6XKazMxupBPqZ6c2J5q780jxMTb
WVLCuKz6qUeFuh8Cc0inwoP5zrjJ3qNSyIesmvMfsz++ZFnLUTJCApMR4YvyllS6CXmuUN7RtIqZ
JhvaiqehbRPfXiwCTDDfxWqTK52Wm1mcTA59JvlOH1ZfZRcHBW7SKD2mJIV3t4PSe6ovWWwIgjq5
IU9fZZVgGZsQN8aEv6hxRPaEjMR9LMRW6FPlD8OthTjl7AvYH+lGx3JhjuKwLo+20Dy5uTU/BzVh
lBp4JPW43Xadb3xWs3Uclfld5Rmd00b+UCzmCKC3zlBCRbikm2f0H+M6M6pv/hWbaAJ2zXrOf4aS
bxATSh0TImP+FFaUqdgwFvkujG6L61ZekDDad7hQ7T/kieVvzPqhONV2K3kHiuZgStu4ke2yHHKF
54KBr5TmIfNV9+zDRKStIYoTETQnUCojzW2J9mHCUTfaDRy83vK7kZCZxoYw86bmxjCgxVzOYoXp
RHd/nGk2Eij05TgMdR9bBLXsMffPF9bzJbHqCM1ABtftT8X+Gs/3LKwaQJGDdUyztd7SXpdqP9pu
cR8Gofpd2dBYXgEzNEa4FbL2Wtpm9PPn4GJM1YWjXsPKd76NQa5JZnfFW77U6yuofPU126Y331RD
gBa7sNYn1DHemfpvZBqzroqXjPPsuAaV4Nu3hoeZB+Q5LF1dpd4ojQT9juC1R+aQ8AdgilVZKVAj
ABf8mBGVgqwKmOmKdRHMwUih5T9YkMeNI24zH9fBEugSyu9WuHxebVD4u8ohY9txRitxVhOou1zJ
SDWc+rvtrfnXspGTJJj1YnRqzl2lrApfOOolF7d0MwW3AVkeuwU0Ig3KipmCUtI+Q66EWZQhORQo
LKdqpy1vjmL+l5oc1AlPEcqdZ8MtIVyNbUVp7LUrd4G20C1l7nS3zivC3J5x5qXIygoJlm1KF9LK
FveGVWJOZ5WbLww3tC2tE4nHSYniFOSmazM2zsJQZ5TX3ruvoytdNRJ3bYtCnNeMYgqU7GWYGOSo
YW8tlsiI/U3DDwq7Li5TM/U/R9mxcoVr5Gv6+KrAhTmmncwnVyyd8oFCeGstgUcJhCz2Hnu67xvD
GW1CaSaOdJhefflZ96u6LzprJaqFr0Q75de4Wurs/QrdlHBU+NsiBfJCCI5eYzXXUKyqWa+5sB9R
bwNEDy1YsZ2/mmqbbscMNCKfwx9oKNDIumBorKHGZgnKA1uX16OjXW6u/Q2VViQAIcaAeqAqOql8
u0M9gnHI7nJ5shv5xsqG4pb1Iabgkqt79LHCuNCHYJHnatyoUhCPVUmErg0yhGSMsMiwcckgCNNt
JLs1zAwfOT5ano3nqHvEWpEjLRMZi6y/DswYOlRHEpw27h9J+RXYnxNnC+uUBZabjO0c7TwPSb8D
xkHsRv0he5QmEeJGvExG/gIFIQ+ZqcNvUssxOLkd4rw4NFoTc1Al8l8kCkJjO2HtEhpVPFXu5Mdt
BKOSiAwZwxXvobmRSkXAvi2CH1l67wLN2hxnILMKXUewpmUxm3tmT2ZAZCYxuG7ZJB7S+tc1wocX
q9URrMso0J6MTK7nqhmRDkxXpdBQlT9I78Ehsc3NL2wM5avvD8arhULCTfxIR+/wvdUdrvzyelaY
0QsYLuuQPS53xZRbYBZ1xiZsTa5VgJGh6ygz5ZxlWFuvxWoXj17bubHhmqpPLPDDLyDO8ZJbwifO
PfpqTflcEkTqW4X1R7SojRQquHRY2jqezNGPK0u+EH6+cyHKUh9VWb+3YLSQfTjiU0FjDpBNYL7O
I/voZZqrmw3Rx4vsWnJzo02yqPrNdnVmfeVu9LMHNj/pJmIAK4s7FQAlBfnX6GTLxzzLL8eaoh/l
1HO7lWioUxPtHiRZuyMWeudm1XbAKvTGcBY86mUwPqLCmrn4mnQZ22MTBtuNQbfLPqxoZmvFsHPt
LD+2UrOjODLc9fNScaBJHlKH7rAtEW4g4sqrPkVm1me1GO+6cb4bLq6TUGYfI666jnxPG9ng972o
ugupOudwRfSWBdZJycaKS9spEMpe/SZXJ8c2vAabdzEcZsJ5PXfLBoiBpj72nQKRHLJjOqt0D5c8
QkayB9q9fcMyikJ/FBuICVAyQMDqLmdPWfCeHFtHL4KYiHpxs1V0Faxr87itxc+20Gs6kbxD/wBG
4lzCr+LJQaaeMCa0v1ZX6R+inO9CU9xzp7dfQlrZOwcL+hlJnvGjAjI9VXnfP3jkN/ItbSzaD0Mx
tkkULpxBiO8BkoRTBj9QdFTNAUzdvlADxbUDrmYofRZtZrKC8K2IiXFtX2aPwDZSO43imWmhPmfd
+C07r9j7uF7M2Ddxr8WdZwPxDoF9be7rZNqBX70h2sHuuRaWG5tqHMPdDPypyYOzO25Bg6WXL7np
3U5DNO5sJr075bTiiVIlyXjke5y/zdAgEx5WB9NQRQwPa85wKQuZkqI7GN2b04fXEq/e2BUrm0nP
DlFpilN6dUdP4U4PcyL7GUlg76zbbW823jlXwdjfIm5eu3SIrFEl9toVABGqdOQ+D6/3WWFk2wQA
QNEsGHIdrAcOVeirvM6W39RMsnCFHaEynz34vOb2WHpOeF3DO373Rl02p5Ltgp1u0ebywyuCaUxF
5vTPQzSsDxWH59Uz3HQ/I1VOz9PalzLNl0I7+0YQrxcvWxCGu9BaxmGnurp9kIs7G6nVZ237FVEC
Xl+PXL+84ETGqWuL0sTvLdBB7M3J0tmplbT07KJuY6tgB1s2JFnrNt3osVusmCC4INptfT8Ru422
s90bpW87+7yOou62la41pnISvn2idn2ckkIvbXvrrC0gWL1MYJbraBXhC8Iw/wus3+CqH9yOj2QY
tyckg1AaxaT9JokKIac/JP023JcGtBtwmCmKgPhbTQ2D9O1mT8CYHaZjuWAO8hpVYdlewmD50PQL
tbe9oNJsssP5ZylGaP5w5JrlroHkT122buvi1zQr7JC3285TMa7eNWHQCDV8lpiiZMthjI500FrR
AxDFxE4BSu+nTjEhnQs7DFGQ9VPrpTgLO2/f2qSzH8swF/ZX6RjeC1LMmkuwvWokRWaZXRJk6DtJ
Lgkb3DuZ2DZIPZetxcF45yVrPkfvPtKe8lbkrDT8xW7zRSrJcBtIqzARuxouaSd5B/A+F0yFdYUu
ElVFKH7ghIoGvqba8Y9CTSWPHEGHGiFs2ZNaMI5/RwwESoqt3zw2XjGzbG4eMrH9VqJROpZmn08x
EU69eWyKMdj2IWDSmKyWMIf7dWisV89sS1jitQrloesaBAZIWQhcwYqz1QkPESX2nBTUhdXm1AQJ
8xuiUqekHiJt1GZLI8VAhdwhmpsZRVLp53iqlZ7K734cgYiCyUG21RRS+U9VVw3ApJZD+mM/23T/
8BjY9Kz0jhfDNGn04A5xTaj7dTNfSu0SvNmzufn3LQSCcV+XepPHyK51v1PwpT2HTTeEB+qmhHdE
8LrWbTIUDtEpioiCjKMBBTFgHykYcTUM0evkLMFwl5Ob3JFtkw/czKgP3V3X4g24IBxVQ8xC5TN2
M/C+bXDdIHSVFaAOhNeyQQRq4R6cshynUyR8Lz+4QYusVhNij6uvIbhkZv0ZK/e2kmM+vjokYG7v
U28uGcqjMb/JRL6WJ+SNmmTAgO4NTGFZOBPQWy4Nk1uAHjzF0e17B4nSbd0b3Jk2dW0U/d75TjXz
8BrW5J+WjIDlmy7Yws9ezZa1nxA7uSlORqNPRYck7hXJa5Pf0hbkoCduEaIlTKdYQMg+HusUmDp/
LyKUzAggYcWfeczUQ5bVfZ0uPS1miV2g672rqsrdbnwWVMVxKvIPgJN2jvF24jR3pi74XkJrdV+p
rA56hqyh7h6KARvbSZgjDaXFgCTzvsCGwfZG/p9zi2YWNR+0YE5ge3wttK1PXeUO7k8kipNx8GTg
kHs/9CR1eJ1J3zcWEYLv8D26+Q4+rynu64KzAZC48+ZXLFqOpFsxt9fzWPv19tg7KPm4YWEfGQ7p
u8OHKKEh3jZ/W7LnHumbOlYrwXq3buuiVvG21Sv3MypMj88A/ethbYgUi9FYR2Fihbn88jDSrqk0
BxhyQxWLoIU8lM4pH3tXpcDV6gFx9DruqqKM7pbclesdIPWcoximewePI0qrP4vK1+5iGZV8QsoN
ecZ7yQBjEFbIhIAtNHpQi17rQ6A91Ja+xyiSLGUxFgfgJLHtJrOgHHNzBlYpJPjTr3UOWRE8/ypC
LXtuisOMfio8j3mGqCwaJu+lZ0jKj6tpTD5AeWBGO0yygbtbcGwsR6/vucZ8aXFJ22j4Kditu5kH
hCvXT6pp3N4LNK7UTRSmcDChVst0QIy8znuvGwv3XK1kEOyXbKqZPgxay6iFChFOCMjiP+ynqKDa
eaW9fop6q9k5Zq5pn4S54J4m7zV1pzV8joxovu1sCyllXQ/WcLfNhCadeI5FuZ9k5/9yvcapd1ZV
y4lZr7YW6op85zdv0zrAj4rwk0TW8rcbqA65sGt4WKxM4l9ALUt9H5UUyqtIOWpXEwde35eUum47
oO95vkXkVAeIBFd2ENSStvPIRM6p+n+uJrb/lZ3v/zcrPumYf3+R/4gb+Den3gPe/PGfbXp///f/
8Ol59t9cCqZI1Pe8kFhyl5/0Dy++Z/4t8DDno17hA7gWAPw/nx5+e+JFI6ZfvveY8fmP/q9Pz3b/
RqoMxnlcIcQ0kG37v/Hp/cU5Rx0rrj9iP73QIYmQv+RfffiB2xiKMQoqhO/vrYW361ya9n8I6Pi3
X0LFn0f80zVei4vy3xrvuk0YYCMUqRFPdPZGywNn2rLTP73l/40P8F+TdwKH95KDk8AM8iotG9fh
v74Ubm8DiYhNnMeQmZfVL58K2kX25WLUiEwN6z/klV1/3D8lGPzj16E25K37u5XyL78uQ7qFsA0T
YTaJXzM5aWk+Rn2KQ9CCyvdUQg1p+R9iQa6pCP/+O10X96bnkZH3l6CybspwpTgmv7NeajCyPDpN
YkQRwJWeasQZseE5R6zk26ny5H+KBLy6KP/62wN+dRRRv+fa3l/iXBZwlAxBGlLowSEEUC3spb0J
kB5O+X94of/+qywiJlybxtSA5uC/FneVYKwIQsM5zQeiaTozJ4w/kmPiTduW/s+PzT8yuv/1dZEl
5Fv0lRBGS4XtX97VKyAmZUnfOHCUq5Khm5tzaQf5T9QIfru7hst8MDQqCTnoWGWyhWqmLmluPsjq
cQ6LV6gqrurKu4oZsxeCd4ouHTdRfod16MRr2wZvDN9d6iKX2Wd2mFQ2ctNydLDc9YQlFAl8hHzb
dJ2/YsVePgyrKJ/IFnewmwg9W1c3+WSmdi3ZriV6Jm8Hfkg0QojEHfLUNW8KusOvm3c2IdHI0Cq4
84CAw6oM/cLMZv3O9MiMtzC+Q9RW9opYuLCj75XSMCPxB7lV6TBIBpKi9bNLwLiX9KSy3Uaklf/K
5hFoRtrZd8CGwFAMd/6Fqm4AJKikZ6XTVDfPJW28dQrnxhI/zvq5RIP+tHmb+4zZAUK+zVDZJVNg
gyrmlmu802W//ba3xSoJP1SVdeycprorfXUVxMFi48iaCq7T3KdfGJBlQQSCpwK9jwOkmbQQVUjO
Jz8AcPIZbVgwzfKXDDS7aeYXJg4E5RsXxDvNiDZj2n73dMH+YYweoOWqYT6Y41C8mV5VPpE9KNG+
j57/hGJfzelcBfVXCNqApIma1lsSDYY7u9qo1QlMuKf8is3qaxDnCNx8bnrbZXI1jGvL8BiubYxl
mfFI+drwYxx2ao8fOcPU2Fke5VsgzkAJxpFwSf+O7UKy3UdVxPhcy4fSNMv+YNoFYFhXj8OtUWh2
8rzW7YwbVVcv2Yx9c8dryqKdqiiC+S/uziS5biTd0lt5G0AYAAfgwPS2JC9JsRUpTWAkRaJv3B39
jt46amP1gRGZpdDLl1ExKLOqGmQMMjN0dRt4859zvkOSts5eOLES9K3U5J+wcur44MzwAUA5r5Rw
M0izB/xR7cEJu8tZynVsl8RK7pAh+uKsG6flx1zlNea3eenQ6qClYxMdg4nTrW6+lmM+vxjme0+W
rXGJY09DlGJNhgI3OW3wjAfGJYnDrZoqEzm4TxiSy63AUFIdsmY9r7c6PCZpNrz2YSfutN0yu8CW
9NF1hhP/6Bhvp7Bp37o93qy/IHt9Qkv//KSTRGfBxuXhE0n/lYWL7ZtklzfjrVDLNjfRRs0hp6FH
pHaUwWmfY6Y0Ph9HT4y5vm/V2yhOpqy2Krr2o8sJLlKudrO4CuOHbt6XrrUCNI9//3z0/yfugM/+
p7X5v5yibv7HfxJB+9Mxav0Xfj9GWUH4G0I4eAIWcFJ/UBv/cY6yQuc3brLgjgKf3X/d/P95kIJ3
ZNPPsPKO4C9CzOdq9c+jlOWEvwlOYECROZ1w2AKz+Q8awx8Hjt8ZUv+aavTnY04gqG+CYu+xQa7H
OioH/nwASYk9WESWkr1Cs2Nhp1CeIHl89dNn8ser/ow7+DMa7I9XIT4crcW01ISuf4ufyEm6Hd0G
10RCiq+9s/Lw2EbZSzpJpNU02mXFcIOC8vHvX3M9y/yv5+b314Ri+XnkYEN2f6E11WFbs8Iw5xhR
tvb4Ja27hDT6pW9w7g6DuJpq1/0LvuGfjwC/vyZsQb5tuhIwN/3ymmNXJDPOfIsMefbkQGW6KLGz
E0QUf1Ui868+UY6/AQFrIlGAs/78iTLlymQSIl7Nkxm/NrVtMTGzy+sxYTY4o5adCRvr3VzV5V8c
Wf/Le+T1MIO7wPgELsZfMXzQ1oSPjUwxzA3JTTVe59xXDQxEJmtu2v/FJ/pffp88O75DltIXkN3s
XyGsvlE6MY6nCUUyTmfGOhzIk6Rn//638i9fhVeS9CMQHLF/AWB2s5zLtQJ135ck86jzS3dWivH9
770Kx19SEhCqUcw9ykd/eRVRt8J4Waz3jCrnm2hgJQYZ8FeF4L9+P+urhDxrVNy77BjBL6+CgdUz
dUmhC95BsWkqZ7xvRIwQqJz491X/9wvjv3isf/3YeCnJy3BUgwUpuC7++UdYCL/zraqGsjRHwTZK
REOt8yD/gpXyL14ldFdyOJ9byEjplzek6czrw6w1+3Z02ObslZo14676218OLXI2oF+xFu+uK+7P
S1SJNly4raKNxwJFhr1NbKqeKNLfexUWBtZ6lsCIhZ1ekl8WiNlnVsaMcdoz08zP8ridnGPcWbjP
/v3r/PleyQ2EQSiEfhYHbpaAR9l3fn43fAl66OlZ2hM3I5RnT+bMteziW+KFeBvCwqtv/v0LOuuf
+PNyG9Ap4XPDZ2fiNxeFv24k3Ej6YcB1nRGj35SKipoen/EhQBS68IL2JfGq6Lh0KfSO1DcnF+zM
pRyT+S/eOT7m9Qfx818FzjS/lxXdDCbUg1X65zcP4GAZ5FBRwkkCgWgPhi5Mz8Mi6/M2rzht7vyW
agOkh5wQPTHcqPoat2US3nZxn8xHqxyTdyoITHnhlmoyV8wNx+XZd1nrbhr20grfH40SCMgV2adN
j4U82+ajq++sqciznavx5W4rsrH6rASIcGOcYiQZP7b60m4oxt5MAuoIof+WYCzPF9VugZHuMUtw
MW5pZ8dpPjDF7Djd9YHc2S2tV3vFVN/B7jTOP0ys82U/gAT1nsnEm6ndpEGVnWxcDMXdSJ/yfDLM
q0997o8RIiC4ULxs6ah3Kbb++doplqawTtS/d+GlBOzn75LE6i8bDrZUCUdYJ7fGt7GphIzftplt
2n1U+3G/z708O+X1rPNdkRTFA+SQEFtNnMyXcSfs9kcdVpVkqrc+stinZI7eRNUO4AGnMQe/xP3L
/aCrcCJPgeXuubfA6JTaa3eu2yExMoq1vU0DXj7c+OScbgqvDJBstOWdPHa6Fc7UF/nOxmdwaCwD
EpBSIZfgU6QQ3kQG3mdjPKvxd7XjLtPeNZO8A+lcdxtMWvwpNuwbvbd43x/WQrBlhwJXyw2l6eYt
73BobbFt9skeenTyPXVMdBeKVny30lHWXERnPN2TV5T9JvdGe6RszHUQpnNnnG5N247fwPFNH4tX
szODfn9eb7UvXI8gLFTZGCMFA14wXIqn4NnLZ1wHKo68dNt6Rl4GOopIRVmh9YVBTvtWoEumZzlD
gOXQ4fkBKtIGuMRwQpoLsHKJ2nRyNf/H2HEBuhSpOYiZntTt4K6V1Ym0r7XC12ZqgFRHMQQJA22d
UUZCg2x0HNqU8b6NY1LtgEjg9Ggn8IO7AUjM0Spy+b0DXPFsVXPwNAqmvtVNOASkNG8jOzbLFaJ9
0/fcL936mMXZCDSLO/odXxnxH+GPVrYvOBbhlImm6GtQ9O24rywD7ChDCspPoQX3+qhlsNSHgkKf
TyQOFhm38El2xb2pw+2Y+PKLhwFQbMAKAeXy5tldLpMUSfBq0E7Rxd8KjNxfkmTC1Dd5SfBjccv2
oe0AeWzM0k3EVKKR1O5K3flujRRmcxF15O3c5AsmUC1R//Gx1Pfp2Khyk8Zx+6XBGsmhuHOI8+Jb
rHNcLunwIPtV8deUZjwUKUlbwqh9cZ3qCuA7RAGhDmVZq+IKK5D3jVprFW+cbnLsE1zCKd9aGp12
H1tdHmz7BQ7xLq1T/8qtKuddZu0S7npPxhdj4Lol4qtEm/Qd3UHjI74TQFbWgUmuFOZ6C+wfznoE
TEcSs24QzqzMzVaCQg2+oUtpeN9SFC9OsmC92huoZ2oPmw+pLrdCvFwV4SZs37XVfYzeFDInYpHJ
93YNs+ci9SW5RPTr+YKpb8OPcrTQ8xtSadTfhmrUe0fb3hUqRPrasJXhGerCdELLnPz33huqr0KT
5zxqnDnf5tADqeLb2dfF6cS3cpmUPMYJMiH6LlHfXZsm030ZDc64UblVYiI0jXMEXsbZws5Q0Pf+
nFj+ZpbS+1aOYn4dZ9XchWmB7ibsuFObZpwYqyTp4mfET4bS24vGjR/oIszcS4D+87Bt0yLClce4
+g15X6l9n5BK2ZQ8FeMmTnyonQGa9gcXtNLf1npQBHG9mWxd5SdSnUNdFWdDKTnmDFWqnohMo3ZL
icVrO7de866z3jotRQlcScyR881f5PKMWX0iYcEJo90UFs1L2z7Jxob1Y+ZplKLw0nNagr0jv2Xp
bQcsBi+LPRqHiFNXk2Kee2piemHPd2FdhB8REpvHUswpYFum2YJ/Ep3x1WcN+GHlBckq4VnBrYuE
lGwRWZkHJfRjEQlgD9oD8UWfoz4jvYkcV9ebeJKLJkjbgF8cB5G+ri6zbEvIKMIJqft+3Fs5Pos9
NWLFPbgGn9xc7lrDMdNlAnpUMH88YQGkhXhwM//YiYCSP6RZ/PsxPvEPhoOMe30vaQ6yk1kMsipT
7g1JIP9W+Fg9ytqu3rppaG9yS2MwlO0cwvqYtX4Zaxt62tjn1gPDnvl5SvuOoFjs8tOHviB+JOxB
83lpz3aNJFu1w6adq9k/AKF24NsIG9HT6SmCuigSgEFYLdP8Zihr4mVV3ju3YKZw/aCHWIpUgtuN
FMHl7V0zpQrTNlg3bxvXU/kRqQWUa4mLEG9EaM2XpkeWPrhc+kDnD3g03TjCWZGOwYys7aXtU5iR
5lmtFjgAldVlX8umdottJBsJsXcW84dHssrfgUNpNGC8KnbPrKAkY9MutLDsAm1nBIgaWaiT4eZy
FxJ1hI6lA3nhkGlpcYki/hG4wxBczeArItH7wZYiR7oVVYk+vIkXG0bZ1DnDmiKyOr6XNL6d2OJQ
crvevtJS4u9RRWweWXMQCtnYI1yhHL1AHwzBu7Ld8Vi22rwHYolWm3OJ74sURH8/YHAEMFN2aXEl
o3QCbqXjJtrMZrS+45pYnntbLnAUvN7cxSLzvnhqwpG9TJqdJUzLc6wt7FM1w25yKqx031F67X7H
2BXfLUhx7wmjo/sGbaU560uvp9+6cN2vzczIdrvozPrSNnNAXhnOw7vHEf4LxwD71RMF7CrCEg1u
QpefA+kcz35lWOfcgERR75ztPMLneEserRhM7IptMFdu0lJm2YVhvGC5A7hLiN8Tt04XW1hjnco5
j9yxvexB6jFSRkx+XbAkq13vrkNXI+biPFZdmO8m2XHwg8yTb7ouYkiHNNpTLzC4MbstPkwumAvI
p7z17q1yAlwcxwuuvlGTHt+EgQWB16Ottt617VAR/RKuWqEBUX5udAp8CIcVE9Rwyvm9yjgMb0rJ
Csf8swna/eJFxUPO0LbcFo5XvlYQqDuojMa5SUcFrLZYRBxuUj1ixAMBiB+HBGht75bRmMdOVeGV
9spZHTFrwVPwKuOoBwgUrtnmlR0TzubckO35qsy88SoQhru4MO7qBbVo/8yStp723hDBQuzSMLWh
rJms2vmNiVbjotX7QB6CNsUiTMv6Juq0pzh4WCHg29RMXxMh284lRxIrpIaC6PiwaaKRvO4iav9b
F3YEqxdy+gTAcw5iMxZ2jn6Idq+23SrslSRsHntdRbdl5zjEoAgAm52NY/9GVokT733GTmAG66I5
4PRcNAiBrMwPdTqlzcEmio8dROFG48ZZOARuoqG5Cj2ihDsROvpN6RS7WOAqQiLGny12VKyTFB/o
iBBX2EY4qSAHMzRvPe9HkyVLsFXK8TEmhByj9iYYJWwzaSGAeZNbOAcPlBqtN2TguFhAW5sPhVLy
jvNcb29jVWePA7cDtW9W6wJOLSIyLnCqlahY1G/akH+1fDtqdrkvNbb9oEnfgxEDx9Bo82wLPT3y
qVXvKmsVeJ48JteIaaV9XUyq75IojoNtnKacg7OyxmDeMLTDeKYN+gVmy2tuP3a3jYKmJmOYgfEl
2DPhE3a9qcLDgSvRAU9s6sdhmKsHWzJ322BplzQ1h+WPKXYhVtIWoc6jIVxjuqLzy/PEnwOWzXLk
fSDqdFdur22MHHBuGGWnqUMOX4kBx1GGkVpkcf3d0Xgod2U/qXbrIX2EG4Pb/xVElui3UTm43B3y
fnrk+bJxklr19AHwl6NvQWLuJRAlrBrB7Y0lthgolFNqzC+FlhUrZTGt2oGFYtD2YzhsqMDpvy2A
fZ7BnRQYrhZ3/pFMNkHltA7JfuDIwlfqzg8+tZR4JP3CbU4AlOm9rYck/BEWqroQ3rIYdiO3/977
c+2zqiXxpWWKEpqcLx68qMVSHgR9sHVkrm7SpGODEy5EKEwjnjlLMVB8RHA3zJYEBqhJXzfTU9pE
MWmNegH5pkWd4uwZjHjr+SVwG8nc0Aby7SbQY6i8tZpy+EFkE1t819ccaIcq5wszSe7vK5LEnN1G
PT7MeOQehnx9MqvcSj9Crqv3E3iG9MLMSZ9yFB/JXBnKd7IdWI7K3c1OBXGmtub6Nqc4J97LsFnB
i8k45uRemui8VnH9CjkDm16Il9rB3ou8Dv9p1iDh2gaHDY5V0LVU0tVvPok4B9O5JguSBx3phYos
POE+o+eXeO1P3lhhEj0LizgmG+cye3vtV7jI2Rc8vkQwexfzKDlEYOBbTkFYDxkwwDh8G8sYr44q
Hc193SntC7/VaJT0BTbPfjmm8ylvEc437JK9uy+GCPSLHhx+CEHb1QifdEE8tksZ3GKJm0nr8ncq
do0W1rdWjuYdkRkAgGwKMuKqnNoDC3X1JcVR+W0xUfUoBeloQtRT9gHFRdMPCvLuTXRd8t4PE6hQ
grQ1NW6JhbkvwtP2MfORYp8aAkmOFHX1e0di5X50uNZgtm+SM7cSuMxDOQ/fZRClTz2A7nyT6IQp
O0UzqbO1wy5wWXVItcDDMDLZxXkkLjuIdQR7OW47pDUA1bF5iWi86FqnnQiKJ5LtIfM5I0BJYWSh
u8Zr9wGb+7yHTortv2wa1E4XRiPRJlNPEgHZDPfMOXOiqI7F9jxODpc4HE+Ee6Dx+DzI/BiKMw0Z
fzxAzi+Xr4WVJGaH09Qut8lYSMAIVJ2+00fIyQwe0btFbTNMEn8as01ZOAuadp3gBHdL0nCg8isF
dX8IvHwLhj3/Hitbvni5UQINtCcQYVyCOzt6xSEhJm01lPtGYHPb9txg+GtJZOCdwJgwt5dZZMQV
TMj40cvjsRYPnaPiwH2USWcvAHiHSJMN66cwDVFc/UzfMoOgBi/Ka/IwQJv6J0mk8Twt0iRh59Dq
dSm8yfm0jCeXQ2bYEMOqVODXy6w7s5uxBZaSOsB06UBgtNnqxpsuvLwNsn0QdBRa4th1eRrllL9h
SYUwm1cBsJVsyesIJ17NP6NBot1G2WRfoYqqr5atkOnddsZONS3efW6q0CeBuz6o9hRnT3CRNdl6
wvqk5vT0ATze/dGB1rU37lxyB/LCyQD0MFz1gdjkJRw2CR57UwI2HLYuMnS0rYICX6FIbzrLgUnZ
YlW9AVUfFORZekBLVQhcZuoteIL2JEsQZA3TYjzxhAi5x88p9s2ZXkgmNn1ZnyeyDNSzk/ehfRkt
tZ/tG6+aWQEN6tV+lg7f1MbVZR3odX9dWDs8184IDxs5srSUGGYFd8I4zC/Rg2O64ZawGsLzwU4H
3W98uvC8Y9in0zSzZY8lgYE5CT9qCJQpxTtidannaXgxtmOkHyYyJM11XgvyhCQ1S6aatpUQUI8p
e+sfdDri3meQN+XVDiKyzDZt1Hn9bU3YJT61EzTcy3QGXZyRbpTkEKJy4UcJ92IIiJZFrddaX3Un
F3MLTb8ev4cmCMrrpB27IT6Mbizk0UsR8Xeznbj2RSv9tlc4M4oktHgC8H/qTVDWS3bbmi60jw6J
A5h1UjhcLLs5itChujid2CAtD1pAtUIckfC30Mixy+1c3Ckk+YKhi5hsuIaBFh77Htt6svVt5gpv
5AKjxD4gNWk+LPh1RhxCb2lLLtBiiuQGArNODxGRbrJ7dMS9W1NoroY6MTVZqn60/LfUzb3lOPfY
8/dTEzcFW4JgGOlnnuTGzRuoV/idyuYOCEbD1eCRNTAHdoKVc+6KYwdOeSCI0bKAwrYWhV/9CCkm
gA6czIDa0SCa6r0aCIOCGIsYUp6cWkblyXZV3lUbA/SS+ZnhM3jLcG+LbW0PmePyg84mdQltQo0P
/tBA0GWExtz/htiVLRmUuSVtzY3j4HXFZE66C9yy5dXZPZuVKb52GevqlkYIkEte7av8cbYiIB2x
UKE6FRrgxd2EY59PIpgEvQYeWLzT1MzLxCWSaE1VAItm9r+rCT9hQWBlbwJBUjrC3bNRqnPkGbAo
S5wXSCvQQaqocp+rWMd3SDyAmveTEVGZHRNfg2g6B9Q3OTg9YN8l4TGDcWcNCXTJRDArLoSmJmSv
uCVJ3A226XCa4JJghd1MhGD1JZkKwU48WD6p133Cz98s+0ASP4l+F/X+lpvyf9MtMLyD4NDv/0H7
kfmPQ1//eOnAxP9aqLC+8j97kf7vKEJaVYf/vibhmL7ULz+7Btb/+x8dCb8h/COt0pKGdIPchZLy
Rw+S+A2LYIifgEQSPj3bQ4T5qQYJ9QXpEo0UTcTn3/rDfOn9Jj87sWGl8qehPfl/yzCwGhN+klfQ
04Vj8x/EUqwNq5Xwz/KKX7RDmUYvnKCZ+6et7bGGNDwJOfkA61ErUr8gA20Jxmhq421tSNBs5kgx
MyLD355zdPBHDI8yn3mqbfHNLaw8P9Np5akLZ9HQc/HzE3DvZ9IfLGFZI27iCkLUBXjjqAUjw/Ge
6VqX5fXJ5NNEBiuZoXMxdC2GU8yDCygr6DtigJSgb/uo5U8T1LXY5yUdfcMFpCiASPw3xF2Zfdym
jMA74jL2uxuA/L+05m41sKkpzSlL6dRTkXM3g9XkyO7kpk1bnC1givyXcl5mGAOKxNhZyIJroFW3
5OYnR/Q0BLjO8BFqm2l9lBPzwSqfGQGflQ9mJz9bR+jPpYEEl1t6bKK1l4QzhHdsoTH2+3BZm0uY
TGjD+rU2mvgQKd1N+9l04iaUnkyf/Sf+WoVSr6UoMKM561mlmIOtiNbeFGQD/zH8bFNZjEPl6mfH
CrPGCAz9Z/fKsNawLEFWvdif3SxhqCiQizF1w5yYq7sIzBXZv89OF/bs4lHkTv7uwTht8GC1GZGs
sLqVsu3hwS9rP0xmQ567nJaEeVpSz/F7/9kmU5rAYtSydsxkFHyabTSu3TP5Zw9N2igkC3utp7Fw
oDgHUgux2oNL7l69zy6btsnlvf3ZcGNnbmztYtIJyM6fLTgrviA+G+aIdhxRUZSDcAQ+20s8/dpV
wgWMwffSAQamYAfoWPW9lRZDXcW11dqw+4jt8NnLU3929FQIK6tVLFp51s54HoMWJpP02e2Tfdb8
fDb+TL+3/3wWAf1RCkTz6HnRrl1BwfDZG0SAF0vjZ5+Q6htmd0FnCvDJn51DOFLSm2UtIhKfnUSJ
58j3IYxgjs4+pUWgMupnLTi270HYEZ4ebSK8ewaT4wmKWvNacR8S+24tQ7I/e5Gs2c/emawE1+Kz
N6lg8ggPueKovJsxxA07b61ZAjQArYGMmstpGtB/sRVilI8y9grIG59dTXERds3JbzrnqVzLnMhO
Y5/rHA8euk5qdkPmf8U9U0GO9VkaNO1R9PEpGHzzKsamAJhcePGz/dkixR2EedaUtxnz6E6LD/uz
eCr8LKECYYD6Mn2WUxUwzmB02pn+kUVrewKgW6qszGet1fBZccVFgpkzkdfkg1kZLHlmajm9Sp/l
WCiV6jKO18qsRKz1WeNnlZb5rNUCJQ+MMiogchwbPej75bOEK0y5IhziYS3nooYJdKgHq2KmATb7
Uebcfjb6s9RLfxZ8Fcwf9tR0Meoch9i6cNYusJj8x4A2U7s/Yiny4j5L5fghZTZ+pMo2TEjBJow7
fPNxht4SOs+I8PLZ78ehIWTqhF91pgd/D2Kq/O75eXMTNJrCtIUo40eW5m4G7d2NXuagQ7yR1Xrb
jzDKXwVJnLzjK6E/Im4ZXqJepFykLOFXFxWmrgWBA9krtvhaCBn2LDaVbmc8FH5kfV8s37ptMUbM
XxMSfs/Ii/bqytZMkGsvZbS1MBWSiUwIsDLGTLNjGZF1PQMyFOi7TrjB/A15l0Q5zgd5zqqBv8Cn
bSnY+hypmXYtjXySGIjLayF7W0KpXTGLpuPN1X0H5LjFp3LlFBlqAj100avjjuGK504ZxUR61F+c
NiLIqrljgUVsQWvx98PZAkWe+FbNi4HibjzmNrPV3YRLnIit9BdUZka7c7cteoZkiMVFOJ0ZPbTj
Djk4oARlAps/dCr5kg3xOhOaYn1XWyW89EUrf9nnpFOr7VKW3m2bc6znqokreU1FKiKqvqnlLiPe
Bn6lLgHixiMSHhQt3T3kIaTXbRhQiMYg3EmuOUmOn997Q+l2aLKD7ir1g82AQGLm+Anh9CaHbQ7k
pzBb6OP+gugHpHnfBixqm67lBgrKSKfBDrJIzBNNls9wHTO5fHZDS7FKSo/52VwVxLkTfp/jOdH7
hcdtPdRuCyUDgkFUGX9VsYW3qcewUJxGbx6epIuCSZDeLsNDgcQJIs9uuW2OWQKAmZlv0l4O8WSc
r1NR5e52qpCXN12ZiuW21ZDHdw0bjNqVYEmelnyexmMVNcuYbILIBxYrrRGADOEhGLuFYlkWIkm/
50jsCG9O694mHcjaKSwqIl8AMIIYKDSo5iQv3TOHYU1/XTuWUzwzeMsFHX7WQni6JZC2q/2pn/cN
TKp31QIwkaMfHEEV5LTFy3W0PfqUivOsXVZPdSfgR8ra6R8M85KJXqNwyi41ay6csxILL0V0gDmx
HizTR1zSWbPx8pEov0uVBChSjlnReQiAq9w6IEef8PiXrybNNzaZtu8ynOsb3RGlO4Oap+/jVLXW
pUXsk+8gDutnlSBfNdt5SDAH7ZzY9ONH7i7zt0go/0eVYKE5jop+xMSPBPntOsoQJTwdO//nzt/t
e33//1L9aIB77L8/dn/PqteX1/H955O3u/4rvx+9hfiNJIXw+PhxNmKdEv84erv+b5She2uwyQk4
Z6/2sD9O3pbj/4bhabXiYowMMJxyIP7j6G25BKlcuktDDGX8zzbu7r9h1g1/7UsPOIxGhPwcGUYB
FmDnl7O3CutwjoaRzHIT+P3Z3PRU7t4jtmBduZqWBWZ+qjGiXOWxCQ7KIS0boNs+UDkVbUy8Bpwx
ix0ylTdbQomAtKPJ1qeMfP2u7tqJJg/buWME8IQR7yTJ5x1Nm41HFfpsN3EPqSOk9bOy9HIinD/A
igKl0kf+G2HMZidb8yCbMTz0/fTVtkfqKGM7tW7DPAF/3Us1MSby5vpN2D3Cn2eDJwp6xvjpUlOU
uORnLf+X+9YLk34/Mnk5uY0VHN0YNEsdcwWuE6TCIIGeXdqAGJhIPpOLfe399CSC6pav1N4MfYhC
GRbxpunbCrJZPJx40Zue+sOIIbXU4bUSYF4EV9yTnJNc7mYqIOFhpW6cfZAfRoyoMJdgrEfwPgJT
5eiOHaG74LwRXHKz9l/UQLYmn0LgJrZ3XzPuPB+pRz0iuCOujEysary3B1qazrBAIUD1fi8PmqTm
QY/S7EaB+mS5WXaYluGNE+t427pz+0UxZV/JY9F14NG+GRKl2dvhmq028SOkDRBbbZu3UF58EhoN
3SkYqm6WqGvPO0tM546dmi+Ogv4C/KuBWY4Y3E8wNB3RJee5RcuWqhPnYQhjLkXtwPxZj87ao2qc
56UavNMcpAL2XGQd4cHiTOPzOw+pseELzOBgBStcg027bnedFwebKIZCYkv/su9GXGhFtVJvYmBy
SP4KaMQ4n7WRjZ7QoXTqbREhIvl0nWEcY7nniGkuaBjzb6swhS3cMi5jM/L3KPLFKZyNvbE73zsm
Zc9nGLgoIFSIyjfaIJtnakqrM3QFNul2cs+9SeQPOaPQQ7U0alMEA4Pwqmgu0sTVpygOnHMRgedX
vOvrMINegwEwAarfdlG1J1xvHXpAF5cjybsT3amO2VWJoZuqnH1smrpsXmYSZEegWfZRIRk2YNPG
4Ix5jz1sRd4RMOP2RsNMnCAodcu5yzmd33VYnBoz+xHzdFLDHrxhYQ3iLR2sV2eOjuTQGQjmCOZf
o9Kh/q2LpmPcNxFFO0YBVEq9e344C78UujiMX0y33oo5gF9nb+BSmDdcDdYFB+3hThdou77OnurK
k0e/xgkHVhsXEBV0qFlDegkve8J6VolDa8FSBeGsD/SRWfvJbxxYg7ahYgHDiPxQo1JHBmoeyar5
lvseLqi6zm7Zc6EIW190n0ZHDT6a5HB1Pa2woa7SlxhFSeWo+h45tIUakF5LP7jPo/oF5xDneaXP
Rup9dxpA9iqrfp+5lF0tTXLnDd7r4ic+zSOePqZqLiGui+KergLJBT5zrkPtPNOUEHzF/pkfRG3T
cqy9s0FWL7jPwd7VjXM9AXvYkiF7E9oaXseh/FLE0UPTNMcWrQp2tLcL4+RLuiyPVQSMyBS3VT+/
jG7yPA/yMSZ3ZWqrOoQdUp1sNFotTkZpH/1A4wvykxPtfc9OObxJhDymDmO8n8rkNXbVl5AYxfeM
IQoH35KDpDul73DW7/BxXcNTV6dysp6ajCJWA4ViNZobECAIQucgJZ6tYZQ3aFjznhaWJ/TDbcDF
CNs48+k2vUmluhDcWw8MDC+oymgPnutcBiE8UwOkqxMtEJAk36sZC4fBYKIM5oKgc80RvwZLo3SW
7GFSvv/Reqo8WOQFhRfj2g7mUwhM+ZCOMSUudXSddChp81p9RZqd8Q3nKuBrEygmEU37pYdsUv3A
YtHCXMtoMArSq5AhL/eMiF4RYJMX9LdeR0lKT8zaVjcwsD/TpX8pIa9suqV8y6PpHePS0bcYfeKV
IbSnLqBvMVP3qBqRfvqWdPnFopKHcKjPCNkLGFrTPgvjK9EojKwjewrHrXeE6w4gXXCbjuNDVUan
iSdjIwfXfQa4UO8gtH3BEW3O0Flodknd2xEDnh2NNyWzzY8iQWX2iy44pB3Oy0Zb14xpaCILimQr
+QMoisbcBXniKLMIJ8PSUXvGGHwDOIYJwoBrAnziCSjBsNXp8ojTFEx5DvaBoVPFptWZezTAnuj/
8r03zrCP87B8D0tT3kUWX5rAEY6o0tTcc/OuOzpupd5CHa15ywlbYlnoHwuOyV3DOz1GrqWOAClD
ielrTOkgppITtoQM+IEvoAq3qddF+AElJUHrtBkMEjcXZ6voWMHZNWQo6/wTQG5d9ih9/TCe9fgg
D1wRbvuUUh6LkdkmgZDI7ExR/AHEBSs0XQ+RUcO+AgCVeW5xiW4sqSJjFFPQW0bDoYJCE8b+dR6q
o2vxwFk1oTXHVfjAZy332CCnF2VXQbbLO6DJttYza7RRKCnB3AKBMF0krR062TA9VAHb4EXWcGfY
Yx7o4nwTICe1N1OeAcEslv1Kct6Oo1Md0GlwtMXZWTIAp+ubF59OC7IjOxdDBDvLVrbFN1uZbMM1
hwrxwnua8r4754O5sY2/lRBso8bmFuSD68koke6Ta4Yh3Aty6A4ZO8AWX6y99TLnZJfzaztA1vCj
DpagzfWQxG/aBjeOA4OhsdlZuzgZt3g/eY9MJpsYqlBoz85WNki7gVNPlN/gLGFNjqZdP4/TTpXl
Sx7MHj6kIFy5aBsOQ1Q44n3ra/dB1+uzGQiLVaUpDxhrX+dmyr8ACdFct8QzGBhWTkNvO6Yh5BMx
/k/qzqQ3cia7or+IDQZnbnMelSkpU1JpQ6ikKs4zGRHkr/fJtmHYBgzDCy+87Q8tqXIIxrvv3nPL
xVR797SdzkkRDTu2048i5DheFrhUFpFZNuuo4FPq5DG+v5zG7cid5D4PgPSXqSnp9wIJscqdWJ3Z
0iZHEah8V4RQo+UErc/sq1/U2D7aa4ismqxP0nTN/io61eQMnpyuIFnrGtmbasv5KGU4vErf/fTB
aW3aKjBOkxz+tiVs7JY/ha3MyiiV3HMN8z6znh6xEPpbzzSugNxQ3im6etv7Mx+jYOV4+j2fIry2
Ko/XXcw+lxUSFlvvw8WttGY5lN2w1Fq0KpoRH4GaVZGHOKncNv2NIJkeprKd8qVHNRat3538ajNy
+MSeuNwgAfFga6pp7SVWVQSM/lYTwhfmTTUwhfECoBzB94l5P9YZAdpybSmN0Zl1LbzPZ9FymwYg
XNC8snJocOyO9aBtmEWT0LDmUorJYZ0NUwpNCxadDjYKOOKEmXD8iKeUyd9IDPADJUbD8gwfD861
JFsS7/10Mp/NTBi4F4HTdpvSnFP6vODHis/eNvW+ZX7sC3BMU1m/UXJEN6gNKDt5YmY2U48DdvL/
NBXjKHjIxKZumxWegkOe9+oHXovP5tCDyh9iaKHl+x3oXPxXsweb4eNBqcGNlsiM4s4Ypf2A6NeH
Kzy+QFp7qp64lhJYP1ammbS/myEAL6SJ+IvdTNdNRlTdmNN7w+UWsuKol9hhDdaadpukuyiz++Vs
9s6hiwpatwqtxyOaTeSuYQ+r6NPjFxxTM2BrtygU3uQn5ZR5f+xov7j1JA7YxA3pukeSG4/TRAXw
YUwLEnEdauiOVne33lM3U/IvHp2Ux35d4dya+RVfWChywKFsnMEceqzA1ImG06znjowp88kFP8Nk
Yhmd3GM2Lm+0bLq/w6yMSSp7IgB4NCNdrm2WFnRCwjvCdDo688APw/5jXTPwtMleSnoBV6yOA55d
SdV/VpPhuaua7hDWHhoL7W4iOWFBU+0N/1B1+GXWqrJS+K0idNBDVZ91zS7WVFDhDesA8Za6DfqX
KvXgJAm/58C2/Ym9OFBdml34joGlXngjKMplS6AZ2wqPNpwGVpxCgZJda2ypHKkqrgBD7J19Uab2
QQuLstRYpENBe04OMLvg5Oh+bDkonj6gOH0eTNo95ZBGee5Bt3tzhkp8DQHH74INZgfitJjKFY+G
Uu0eW0sTJ733ADSm+qxQ6HaYY2fxE9gSipWpJ1PGS8x6jCyEnMfpCIGpfsI02+ktXzFPHYBJ+BgY
AiNjNd4F8s1gZ9OsMnZA1dVsVcPDtpwYj+0MbHYxND1dpwZdT4hw7nqU0UddBt5LaubQ3YoSS8Tj
mdPhTGSalWCspc5XXpWF6wwVa9fbj/HOssZ9MNvm1Qd7drXMjg5JFfK+dk1E0GVgz/wrVJG4htpx
fuEluDM38fkUIxtWI0EoQn5HDYcgX34oohMXkbJzWZoDqfsJuVCCH/AiIAaTNr/CwnOmlfkA5vYN
TNhdy138nYmPrGfXar8/NEXgm6sEcvyxZQGyiK2+3bDRp3MPbxWaZh4R7j/AQagK1mAyv7EP/hpy
yzunddht2kiwEwucp9liyVTwBlTxeKYzW9E3lz33sYO5GVz5ofRH/bDkiOKCnejv1Gb9yo9pstxM
ePWXyvaoYmgdoAzo7zDS7GD8MhyIgP+UaP4vtsX/39QqC/3mv1erbl8/sFjTfviq/pNg9fh//atg
5bv/IBgbegBOII9gXkWW+tddsef/w7Zt4qaBQ3o2YK/w74KVI4iXu4AEfAstK/wnkeXf9Crb+wdR
aSH4H8Pwkev0/ldy1X9aFD/oQfwBoWs7xBDswP2v2XJuxwH4cDvcYiaqYDbI5j70vXqPTBvC8GhY
J+onxXOITPM/hAAtwVL7P26p+eW43WzhEJKxBCHl4L8kIJnFTH/OiFdays93Iu2bO/9m6P3ap7Z4
A4G2WkeuD2mQJ9YgN0UToXzQEUTCoPjuO9Aq9WjazyOtXluQwf4bXUDxK8lHkB1lpWxuhW5CIZ6V
gtWmIHfHUCGfgzwEDj66AINWgNMSZ1PNWl5FoL3f4IIzCmRSOpFjHZ2aAHM5zVHeQrCEg6jS/aal
bdjpMrY3wnKCL11Y3A6MQcGIA63KGopS4GE1AkbODiHXYUNPGoxljvlL9ri2EvLFr6QC7aMmu/EX
baUY9rRRim47KYq3VzTals/OUHeLDovMqSG2dxYGQkaFawTRi4DKxc70Y54ClPIdqrl5pTDWdlaj
aJPvOq/CjzaD7O8XEz7FXnDbdIbYZVpwHQJzOsolld+wEO6Gkv2HU1CQusnh/vUcxNjQFnFkWsv5
wcJeKuSbt4m917JDAgAlQiXq2p+wnmMgrfY+BHI4Z2a4i0e0PjuwBwpfJ2OX13l2hbSI1YYUDdcf
M/sbNIpAF8PLUxBlTIpObI0nFDfrbA22sfJNoc8gzJtb4afGRtE6sMvp/L5C5kxXeS+rDSVsQFCV
0r/w9RUm/SKy/NG5Lj7YKIkjkQTnLCUFx1Nmt2/OWIqN7cr4zlhC3j+dwXFMZoDrQWTmJnXARy/y
rmlpElQu9Otu4MimfrihdR5QaVLHq8IYQUtmZncwbN96asa+3rLm1KtgtMBCEnbnYRqumrF7Ck2y
Vg5b4QpD7a6ydb/3ArN95vllXyrapFCqcG0VTfzDeWEcCjyoVGSKeAOXZDiiZjibpLGNfVYV4i0A
fsKSzh62KBFymRVm+Zk7g//MWmT6y9Of5nKHGqXXZk4qkObcRpcUNA6rBjLLCftbMB6q2px++Tlw
Y3OmGIEgSUgNJYnweU0DY7kpq7jZ9/O0nx3re7BldOripl7xxfjdEuZdQCBGgUXNWKKHwdkzpqvr
GcEfOxjOCT1UgwjrtSv1pnUjY+32cXthtKMyg5csasfsqgLBs1pj92q1WIvYQzFKogMA5peGdegy
Lecfr3b2o47WdCSAZw/7coMou8SXQGUtlgBB2u1dWeIQhdZ3V2RY+834jyFeWdw8zX6wpnO0Wkwy
edZF+lYP063zukOU2jeGoVcKEl4Q+HbZiDZuoytlauuN6flhgIzYluGbhHxYsk/G1uuv7bi7QaT4
MjL11tGQsPD57tM+4ZK2Edsiuk+hu3Jz+TuxnVuSW5+0sw5nz/DqC9NatAQSaF97K/uZYA1Sh6f1
E3eCUz55B4leInqxcxR32e5PaZM5KVAEG0gVi4FCzpYb7tIr+hvX+TUH1NKOKj6ED9C20wSU2eHo
M7Lu5kzFqebWzxCxxu2H1EHlASaSLsWH3zsJN6RkILs429+F5xFlbDw6fu0k2Rd1me+qoLqR0nQP
EFybHSGr9tsmbLjikpxvtHBXeT4RVappdUyCP0YIScjroPwh2yj8gGvTHepX4co1I1f8DhswW/Qy
xAhv4YJJDrIkEZO9qxqJxBPjmkvzvMw5Px89YXPz6cqKQi07xneQ/aEK6CUr7Qe5kNN+8J7gDnbr
R2M7RQR3XE23JHjCrHHLbCrXy7z6YUTHodASGmqs6Dz4gJEGIpYZTSg+kzU2gG2KQCBaJ1gCrjqQ
NFiNifk51+ZFa/OMdk07pTypoTDO0lNyPaXNM2/uSnfBDg9js8EGm6Bs9y8DlGgivQSG6n5tecm6
Nhh0VTTvweefWxqJEGPxSJLC9kMEnLGdnx6uJpWRNJshlRrM8cQIONm89CNOvQ+ShWcn5L1KO/s9
G4I1pCfEnPKSd+JZjCFx6SA7dB7Xf9MITxmxaTZAhE/aBqMDZNOFmaWXzDYufKlfjZ4Egc9Piz3q
T9JwL3KqRAGIg2tEE+xnq8Rn6F64uGP3aZoLs9ipMcZfjaqeoofXOOLKSXGUmjSc6CT0t5OZHueg
x2yD5mqBjBYTft65817icTwWUfNUzcGSkN+ba1cnoQxuo1SgJKV8znlYeAIgrOlP6z4Z0OBqe08S
QaIkkm5vrBXtxQs0jnWl9W5w79Zg0EZn0EObUom4drk5LzIiLrtBYEwq3bOGRLV1mj98vxLKKlMb
Qq72jxHZiCXtTPk64YA/ibiAsz+Rk7AqfUtIeNCc02OeoLGtulZM9LeZpNah8pyXwmU6DkvSA0PF
bwOTgtOkLGI+9IpPj1GGfL4xPZE85QQagl02m5L3n8IwzUUDhGE1IaujRfZstAf7q1GEYifYanBW
DXxOIYpLSy/TMQ2Ms4/KwAcHubLHBbeReRu/GilnTI9MNX9Jf3zBzPoGbvYy26X9hv9aBye80feA
fs88KDZIzQgi/iEgzFgU7roPsw3IgRB3nT4H5APat6DJU9CtvE2kQa+l+fhOW2R4picg4itViTff
8O8OCeJZ5sEydLJfVkmrdhTRd+aW9PpiSy8vQ0EET9k9AYXuOusI48dEIJB9QTzzRKJ9zhfDW0AG
ng9i9jV2M6cWhpyhb35awVae3lwUE0VLe+dKDs7G+aGO9V5PBeI4u6RV3xS//ZK0NH552MEZ7IJB
72eji/lAMdTHcfE6xrRKG96ualNiec1rkiX3ok+PkeEsJ9i9MOSueNyLp6p7HeG7U86z0mXIhQVD
VAJvvsV9LeqQflCutIlKDrmbtDzH2kMG7hSJz+V62/wKCQjIqN5bHfVWaoCTJ00iq3qVp/Vhyoe/
UD/O4dAeCEduwy78hZr50hgUEzUBiFTXJRQ9vNg13dMk9ZjFmvQzQSvG8CKpuEUUiP3pCPUfSAnQ
42bgkz8ZZbStTXPXJth1uhmt0kxWs9aruEzRNZl0tV+dehwuK99AryOehjlO7VOcZOs2a08ZMg0i
PY7yluIUD9cDcdWOXUT1uzPhv074nrdx040rI2tRyCaN60y/xh1tkBbuDn6htwnG5pgjS6WjZ73F
Lla8bExfYM5SUxmoZmcS9+YT/+iPVFRHKLmTJi0hZgr/xMH9gIWL5aB0vJgO0Oyu0ZNXXtGxTRZr
fBxr0ZvFNgA++HBW9o8UEOCCXli7tBQ4Yrh7r8sp+RhEs02Kgp7biv5ermTUY/GzB/8z7EqK2HWy
8ibQfjEUqiXQW/RmL203LqnoBUE9igcaF2M6J6UQ1jpsW3PpB+ZbPxbP0TyfhYN9tfapaWGlyGvf
Rn904yJdTs91Spln0/nGtjCIEk4WL7DmTKTnhbMpmaqPsk/TA5vtbsFn6yhoS38rubrt4jjYRyk9
I7LrNmYTOAusq+ABkr8izHDSVR05mfHa+Nab4wS7GDp7FEMEHwkTUzdQL728PLYJkm8W+hddBAQa
knyPIwoUuUsshJzcxi6bT0tztzUtuldNcI+AOCow1gUWt/rB8gdoHvNJ7p4Bgb9lQ7IDBXuO03rp
eu0yHUoOXf8dVGnL0SZt2hjRS4ra3PU6v/uzmS4BRKzJajrcrYY3eM5nh/rh1pt3JObfvRjwY+le
rZEGo1bfFQwUB8tCPbg/k3fEwJ9tZI8CLhWluFIfU3qWWzIoK+h7j7vZkTjwL7vnmhPO5XG2qRvt
XZq02lbu7N7tSe0RP+v4G2Rrsffupk+C8mpBS+4Xf+tXoOIPpzefWjxyfJcdsli2EbE7kr8J5Tzb
U3LCzahXBkfmKvMoYFhoNx6WosMfFftWemBluoqCeD844gTRY1FlLbRvfcLlXFFvFt8qb0q2jQuY
Oqe0Lem6doHH6sxulj7akI5Dmwc7BRBLr+RwjZ1Vb79AxDwAwFgJL50hWY8EY6hc0Qt0Vw767Gbn
A2hCiCdEwv8KM1yIUp4ynaw9gofwp2Eh+8PWrtO3zu5eipz1UMqROw75amRhs8AXBuZGy+2Y1cmt
ABRW0ezlYnkm817vFD0sNNckIwNjGXyEftnv6bnKtwWuhE0tLRJ8rvSeW67d604TBgFgIvTenChR
xMBZbrAxxNuhn+0/zeBa70GdwPsQ5GF3j4ga0UmW+MwS+CXwbQttRpeMuAnqGHs8msV60zgkThh9
Y4a2IVtKxDuuGfSdNE2UXpmoBIgX3TLF9gkaYVFNuO6INNk3T5aMcxIg9IJiF/tPzqTBmZGKYsGt
ofursIEzTySK5aGbiH3tGOipTSP0xm0744IWX/zUKqqPsk4NKqcDespkpvZqmMddOw/Gk0/RN0vJ
Cu0VzHTxgthhbyK20Kx12sr7IGhJnCX3jHgBbKumNMsMNlXY+xt8NO0PO6L2VFO05y6Ih0R3r2vl
t4W99BAMefPhWZ4HY3hm88haSR+EZQLgTHwf4I0S1c5Kq+g1G+qAylUD7zjd0j+WnvGBkMrJDZwE
qgxoDChTDrSwDZagv/XfIU+MSxmR2rFAiRB4Uus6rMot666ZB2g46UUgJy7l6Kfcz0ZHX7lZkOnq
6sR5ilHomWF07x50nnJw4Sm90SVhL1vhDbuB4jJWOob4wsLeLAEJ/Jmr0H+dq3lYU/ROmVir46fB
tvdFkr8F1Blgq03Nre775tGjVwP9qZP6bEBk2XbtGDBs1XKbUeGHzmCEOwBGtCmOZF9eB+w5IVb8
nIoh5sxpEdPveIioIUi2OG27exoGyR+cDfIzI2az71xqWbqSTZvrtNgKxtI4k1fnqRip4ZAAq9nE
IX319NfKrZZJ8lVwuLcMYtiRcJYW/k7i3ryyP8/2uCz6Y4iBdjMpmjE75Q4LKRq9UwGODb5C9Xsb
l+rL64f3XvMVqNUxZqzaVp2Ns3WMvfS3aWccsU1PjQaD05iSrTMjOi3yzpsWWhaIJs6YfTtJnR2d
2lGKfT/3RxMkwyqzfH+R2Vl09ShpXqJBNAfZy/aMSzBfBcz+/Nn6lnmVBzlkaDcwAbtl77kYnBjr
atwzqrT001CNpJtyNPtdH8vhWFPChgOhn38bDu17gqKij1oKveVhUzy3Mo5+ZbCU9x4Oe7Sqynrp
I1Ge21FOjM6Zn9xDTpJdNz1qJgYSBY8dSEIeb+p9xjDffdK5IlJsRw7dIBZaGljrdFlDDGEBmVp/
ytTNfjFNBD9jTNB9ihQ7QzwJCzp6J/Z6VnyLFD1Odf4A/wwqWCeByW7RpofWkfm0nAkCUv6uRcsV
J84PUUWtKvW8HODapcm409m7Ew7VlYqx8uLHYFBSJzMvTu2rZ9Zc8pT48/yZCx56XjK6z4kIpi0x
/IlKV4qFqF2ZP3lUOFySg8qjlsHBkZY8KBuWW5B5kG4A43+uq58R5NNrwvX11IRtdXVJ9hF6sa07
njBjkVhDcxQEnW+m3/PAYejrST5UsbGUs9GwNIdBNqdRz9q4l0cGl3Qf+o13CSnfg55MGQL9yyR8
Z9OiQCkpdizoWdWbLp4UDURuJDa6YhtH3mQwRfNl8L1e8VQ112xQsQj4/GhakvGJySgiKGyW7xNw
i2Mp6Ginug1usjVcGlW+eoTDtmEkNdcd7hdWiqDTjaXzOvs99gQ3QSsNXdwgmpX8ysEH8YGHBh86
gOZjR5HxHVa0cxAR7hDDzaitSQPuYqiWk7jRQEwrSpFouqZVMF4N0w/f2GK5p8jyu2RJ8TEbwroP
VtKBbbissto/p7mLhIIrU//CisKag8b0X3Riltz9RWmcZpHDw6pASMCe4vv7GlgdoGA10Detysra
0ULmS0rDWXVy36mGW9nV+T2NgFITSQqLS0seXxMZf4yFNl9IxS7tloimfcZaE6As8N8XUz4Fa8LV
3REbjPtCyUPzCYikfLNEu7eygGEPLhFwgn7Hc/LRvJSfAShVqwCXEmGXSuG89hLv4tBpuQnBhFJ4
VtNXYIFH2uF3NmjFFYSzIybCsA66fZGX1RlQikIl4M7iWilhT5kU0thJz3hEqB7XfzO6iqSJNrmc
q60/BRmf9sG8Sbv7k3v9vKiHJv1OLGPc1iVLO4f6LyfOf3edYa+9WVYoZwbqBKQsY41JPh8ODWvI
g5eSuqeCfMYIHhghmWEPXReaeUHPrg/SQxK94fhGK4EdZCkRnEdnZBZNW7gQFEkSLAiKuP7qs6T4
DTGIoDue6W4nw5jA6ZTSQL2IVEjrc16Et6I0IJux2UqvlampoHL82LNWnd9yNoKfZuIrVBXtnbB8
uAFjSHSoRRhEmZ1t3nHc5orUy5WQRHDzkS15/NjjeKLFE7qfz4UTVyL2bp7OHTEzGUMha3N/DSEH
GxY6Ox7GsdWcLoBWDrNblVyGHTwKDOJ1ZK0lQs9RzeyPNQtpGuwrtbV62/kEom/9cgw5botSVAfq
MlwL/njELoxjufyhlLPf60pEFxpVHULZrry4pAFAt/Dz4QOmAR06GU8E0TT2ncVtWmxgDKW3BmMS
Zctpi0uXEo5l8fh8FRkWHi82tqISzh4jP8+GqXG7V4wjcs2CiMh3lUzTpZsb45xWnv6O7cRC75rr
11QT11sVOraoaqzUlWCXtaowoubLh0Vy2RQFUSwdGqTJbStPbi15o71pFuPdmgY6OjXH1yJAhsV1
Of7EhBII6NUhqvOU4flYeRR0WkuaD1e4ta5RHDc7IzZn+qtmxhDR9Dgm2Vo77CvoUs6R7iPzKfca
/+hoE/hOFqfdqe2EdQT5ZvKOCnrX+EzUS7PVzsrMUI447n7isUHKroV9tl3d3XocQPc6NpGcWEnP
Bxpw8xLXVmqsocLhUhtLX0C8cOaL8iMfcS6RFiRGylk7C55A6HAvqzooO/2cA11EVL4zDEZH6eGe
ZTDt8BRSHalCQxx00VoCQcR2n5Hdarx4lN1I8v3HLqRLoRicxxyYALIQfcmnwkbTTJrWf4WUFDMr
GOl4ayjufM9iFt6Eheo7Ntsk2dooxV90BhrGuVauX57dpKRLVFXZBzn5ap2ED79bwQKLVvY0fFxC
gnYhux6QEukIa2sjkOu3cWxpXGKnVlHU41r2KpqnOV/PTYQlFtZBe3HSrsaj2IxQ4/OKqBfnUPeL
Krjsu6X2msm/ShLs4P3wZkGIex6LGCm5b6pv8o7V3xKPx+ZRu3JXJZCIogidX7IfccH5eV289oTA
dpoO2X0bC4RbAYnsXFlxcenJO2Onqo09Jd4j9Tu0rtZua5/asU8WnSmtBQVCzQVRig/UEFpfhNkA
ChYDTaULy6HRO4+lvKOikesZUvC2cZXbEGhqZ804WW6AVyb7lMPomHMvuvOx+Okrj8sDYtQW4MXw
YkBhus29RKt5OAyfS06YZEVNF5+AokyqZwKc0clE6FyJh88abI5cszOoflg6tFtF27ZmxSLoKRsN
vjJ9O+IGdDpVnjAfDrQPjs/diFgmYAvchqQx104VWgeWijCShoAGHJ/Y9j3JMYJzxnVbB4jeKgW+
2a/cIY5/uyqwirWV1u1K4BwbPUSmuh26b95XmwmuGf74yipW8GXMqxfq+WkwfWsjEsta+ZM3nivi
gR3nJ+WsTBPYdEX7cHyp7hpFuXHNzPkWpuGtyyL9gkmxXLuGN1BN2piEczXfpU0MAfyOt97zmEGU
GhepW3bcv5WDqd6SgbGfMSHvDEoLV6IOmpcu6NAaOhAgRRBXn2Ua9J+cLerkEPg7Ax6zjwlj0Cmt
nPkeWzy3HrTKT5wrFo810yMaw84DuoK4kar/KUN4eAO29k2DAnOyHFZuC7O1C7nknaBKFa7rUThR
eZGZtr8m2tJmO9AH+qJGntb12C1i2bd7BGx99arAGZYQ+h43sjaFz5Z0WQmmtD3Nni6umfsAxjll
c6RaqYH6VlUDz3mj+TYqT945fNBGmGi3TGLcwKz5OImgXpk2lNGksn9yOGhYw0rrUT1IwJ7+U9it
O5tH0MabU+p+q7qo34zOEX88H90Rjtmw0VibNkzDivLuWa6zKaKzteyrA21hx8LPYF333rvtdP7O
sKW9mXIRXVPVNtyOUyfatrYBww2ce/k09mwriEg8FWnrfcee+ZXTevkGJ3IbdJA83dKk7wliAHwW
ggtNHvpnvnDvAGr6ahHEk7OsSb2SWubNRioHTpPNXNOCBnxv2gZvcYgKGuezDz4uW/pyxPtUY+JX
1ZkapxXrAuNFArA7yhz5jmlZQc58jPujuDR9Q083NvqNDizK1QP+2T471hURMF7qsdv6nfJetRXv
G9tG2gztmcF1XtYJrZd+eY+xELXFHOyhJJp77hYHGtI/DTk8/vZiMJ5h3FyKrHmiS2KNxHuya/OT
dsVj0JoLbRV7LcKXTIMlUt15zuaSl8IuyGlHzzH8tjdhQ0dLKhktIWrohdF5+4y7qkdoQZvvmMS6
xWjQeVgNL8prm4XE97/pDH1jIEEFKOqtp7h1F75Xfs+o0weib3SrQi4CbEEOwfmdahUo7lyhvzR0
inkRjhPlGJnEuo10Nh30w+KXqr55Vxx9BFDcZjmngf1OJfmwBGQZEYmuHspUo14GvtIlcUaXpalN
WomhMrcBPGB0pJM5VCj3UXaicxwUjFblnogIW+MgKD/ZiTN3F3gFW9tlZ0Q+eMGz+Mlk/twOxdTg
DR3liLnb+ps1MDYWsGp9LOxcHZVtcEr2SfGc86h7YmxFG+4I0mwxLc1PkrNwq33CplCX37Oxnhc9
m3uQKAPKP9P7Hgt89Ga2xI48FbJoHByHwSI3UWkWFkCwRRgEakNzBg8p6FbNc1zLWu1M2mwWQJJy
XqSaXZwqxTYLIFnA0gjBAz7WuUsRqwE12hwwmwX2vBzknB8nu4dFrCJnDQAHkz3jdIERS40fIevG
n7xOkNOmNh4+zcmtX4rI1qyYxLi053I6ohxj6Happ9uXc0EmHY28OpuGQZ/x4PYnHtXqXhh9d+px
1Xx5xtgjCXK5CJeuGPqfthn0QWde8g7Ioj/qyae0OJxSd49nTGwr05FYu3ByxJTDNTY3L5N0a1WP
ZE2lCnje4ubEl21y2UCEmZR4RaqTZH9kRpUA8B8bf2NYnSYtjHodD9qKDi0+VOqWZ6crN6z9QVVl
7G5fi0BmBzACztnHuYtHIDf2xpSPLKG0eGHV2CI5VPOWq2h0TDyL0hflxOUhosmlWFKhHZyLiJEM
PJj1wPg6wRtFqExE7DBrvjFVQr/K7OUbWXMQy7atnoUWwl2owWIymENx5p7o7NG5sVnacW3xUtQm
97IE9le4KQvlrRF767WjHDwHRUgVljcE/sFs/FtRBOhZLpDfJyyg0THFubuJDMz6HhMwbl+HB6xp
br0o9/9aXZ5e58KF3cy8YV/skS/gUtoGKGiSr0dinynrpaG9ZA0nIDs6uUmNAqNrnoJWUQX/PvaQ
uAX456XKkc8yqlg8w1c21oGvphtZmvoOuifeTZgwwAkHw2b23OjJFFGzi5LnxKo/7Sp9d1uqRalx
BPDtmvK1FHO9M7myfjhzbV0LqtVX3L3kZ58YFnibzDg1FbDaZW7W3rJpwuIKJj19nfqxeZbB/NtK
EfnWqIMNAhUEXVy5YqLP1EgzlmOlcjGcWnOWH6sq964AwP2VDxSLNnXbD79V6hZ7/OmSfbkDVmHi
EDNa0/greBMxeFNPX3p62nAePBoRHXOZxyUJr8KeE9apwjuDCUqwLMDNaMaSkaXpxO/GiPwVG2D3
ZLJjONSSSBV+6gDzeBFvYr/6nUTNK7i1GiwbcyJqLL+jzd0Mha/mBRipa2z6IAHhF5TrToR/+3ye
b5mVWJgT0z920/ZHwy8KEkqsEYKSEAcqc3Bj1W6+JME4Pk9sgc5pkSOXRjPcyJFN2oKiw/AVUzYI
yNHPwq9iLhmb2tRkyhtK71lbOETh+HXd0rIyBspHbHeXqDwALxy4f/j84xBpBuetj6t4N864L3PA
Phvm0B0Uj3k3uiW01KD2/A1VlcnGDiuWcUUjYPYkrI/coUuiBam05KkKh2iFsO49m/Kx82Sgm7d+
mfrLlGpnQoytO8Z0gFsohIWI3T1Kl7iWVVCTVkzGJ0UC6pypxFZ8GTEFgMsVD+MqGwlc7yDE2v5v
aaZQ3wx3She8grCIQxoM1jXVVjPy2DuSHfpaWzunmFESVmQDQRLuxrqIy2bJctQ/pXYxXKivlZum
yxsiee74HbXg2LsU8t1s5dVJznW0L8KCDaZFexchjeFldOfqyZ7g3bfDkC7Nsnpw/Hqen7ZZstiw
uMmpGdpf0IbPdoKrNQ0L+wV4ynQ2mspfqiZo33y1bvEyLKNmuHqR0osRd4PZQCenyDZa16PvWMvC
kyG6W8hLxv0kOoI89AlNmHok9OSnx8KRBeCJgXoqG3w1qiTveTzwU21gal3bV+8IkFhq4ozNXc03
BTHnQuw73TLR5vd5tofLRJsX7H2z/CWY7qDbzu1H1CfBu5ca3o9Tdo8LBcXtONrg42kKxKpEFPeu
qe+qL5FR7OpCYLE9mISNnkZzRtWJW+dsUZK5GdOxPU59bWxZ4VsoRLK+siPg3yps8IorH1vAHvE5
evMzU2/znMTkimuYweO5bS7jzPHYCRv51cXafulbHwIP6aqdsFusyBBCQEH6efZqd7xfC1Zj3pn9
h9qFgyj/hb0z6ZEbybb0X2nUupkgzTguXi98dg/3mAdJGyJCIXGejDN/fX+Usl+GPKNCLxcN9AMa
KBSykCXR6U6aXbv3nO+0POSqP4pAwGUsWDvAuXiRfNXR7K0YDpy8DrfWSpmBg3iCbk0p5om7lozW
oe2oM5u6Z07TAyBb2AzI7g0DmYGpkQGvKf8lyYZ5bdWj4bVA7nMN2kp3V+AVARFaZVyh3dcXCCq/
NSAlCaIe7zt9RBRjdAeuIy8S2nFQoht8YIldVF/Itau2vhZM9ElNEd4Ci4DyIu21waCZ2B76gyvc
GdarRXgbMfKUdpegq+LLDr3Y2nZltZaV2lcpiN5FQP3DbN2EWsLyD9KCsbHRL3lhgPW8Uee+E4ci
5owLtGpBke9f/+Nfs+aUprxOEIopdZI3xJzK8SbmCLiLcCApelua4ZAp0WAC+HLST+nYmQ+OXffZ
znc1caPA4Rx8i8PCWsY6KnCJNXCn6ZEXrjlvsKjXTGiXOYP1gxEaMlsWTH0C0Qy7rgmYilFI3Y8p
hjAdBW30G/Hsjxyav27Dka5jUW/bUOgtSwB4wgX/9jYa4kIi1tdoBhUh89ZUXuyjWLBiNswCN0hz
1NpEYLEuOH0eXRA2waJV6BEvPv4+fw1++dvnsM+CX6LIIHBX7+2tFQ4ALMKwWUdERP8Msfn/8vJ/
sUy9+cL/Hl32PNIze67fast//JE/teV/CNTbiMt1yzGE66EF/1NbLv+QKM3nDDJdzCQC6y8YgiX/
sOZ/wx/8mXf2F4bsR3Ks9MhLho/sylmR/g9QCGfvmqPrHrJy8gpcYev8dedJOoY71XSssbHRtdDu
x9oS7AWNjqSh9yt8Cvg5eeF5TNe1Q4cNjGqcrRGEDSygYKoFe8c6BIFycG3f+4xSPH+qhiHtl1aj
oY6a8jDBWlF6/r0pW7X3SizejJ1/F1czZ9G8edfm2yDG1rI8gpTQ64uzZxx4msuoTrkwuCcc2bJr
2P0CE35/QOlAjF8Fht4Md73mJSQi6PpPc8W/jXA6C8v58T3ClNMFynGw/yjlf33ZR7MqMtWPQJT9
ND6qWE9OTR/RzG8qmki+PwNtmRn6hzJx8ee3ybgKA+2OvIR6n5fjupsUp1HMvXzK+godWHWFlpu8
ZlV5W1xOao8/wID0WXMoCfNSe/B0qTGMs73PMYRB82Qqgxb36CQgb/AOHn5+1RmmojdP9zvLs/Fr
ItyPW7U91mVicE0JlmO2DLxZnvPA0Ts4+sAro6RkV4m9y3pgjraZptLD/VtMwyXghtheEA/DTL8t
h4bztklgC63X8AnwRvrsKB/+qM4hFMlBEswU0cBqOVT3uKry3+woxo/YqV+fD6KcYI6QeCx4D62z
LaWXVDZGg661aav00jCGb4gGprXGDa49kUD0R7xwABhwJwZz2jlZj/4waKwXyKP0yOSAB6jIi2wF
YZZNVTlpeRnBXL3gDN4/kM/pfg3o0zTrApL+iCgvqx7MKScCKIYFPEay3Ug7169ptG5iPze3/IzV
RkPVTDZpLbdDlFQvydAo1PVSPSWCRIMCBfptZWTpwYm8dkOSCuJ2rdbwtJra2sFjhaAG01451A4V
U0612hK84lid91r404MiyoXgnCp/Yq6XP3IIsDk00JSwkWNe0Pv1cOdW4zVIPDyU0XzMXlCDHOZR
yWU5lvWpmPL8Sgk8ocrv5BM1Ebl/QH0QUSa3TjfVl34TcSAunKwkdCbt76QkNmMVav6eGFIcHNNc
LDvd2J8cRzu61HD7oJ6iyyGur7rU2zC4nKhOaF60+mcBqRytmwt2Lh60AQ+oRnQTp1n9xohG2jFD
3tnbASnRKhvc+ARapFzZHWov32OM3tsFGtyKySRWjvLJnU8bjB+a64rxzDrR20OVVMZGgV1a/+aV
OF9+DJ23AfuGi2gM++D5FlvaARY8YlWWiKyQrtlDSReDBEPs22WpvreD0HcjKmhUf9F41euJOo22
89Tg2cxWKukUEoZKsw0kBF28smmMElRQRDtMhd6WHh6ppZ5j/CYS9SxrDK8Gy5W0TcLtbMIrcQud
vchuJ9HHdIzQSk1fxSWYMZwq4PD10dsNPEEcsbpvBnE+2zQw5OwFrjFyR/7nj7++8wVl/hymhbVp
JnYyXztbOwcJf2VyQH91Q1fRWef3jWnzrsJ2NDZCVfa9WRrN736zv1+VzcKhYtXRZThCnDmb6M0H
jHTRR9OUCbt12PXVJ9NRwdc2kZICPQsYUFrxlD8kSeFtfd3KEkRWbet/7irEdU3I1Ia5S33UPGaf
mATcCxsHSaJn4fSbBcy250/zdgEjBZOKwHNsmvke1M+zBQzWjZtHtFY5cXRIq1vnig//QgiZhFGB
OGnrhZwV1IysKCOr2OJDuiDkOcB4mdIdIOQaPHkunkvTLK4ZkKrLRIzO2lYi2mpMY1a96auXHCtB
pBXRoesatUyt/AkfLmZ96OPLKK/9O6rdbG9Xmb51UvNBaUFvrCbXH7emntO+C0r3TiFTXxU949na
6HMSXhqnvXTRl/ZQI6FqGiCEtx5t5gFNB0hlvJ/Dj4yaqmufasxfa98MvWtrTouCtav7SIcRXU4/
iCCeM4LedN0t4HiAIl7A1D5IOEoHLiQXra/su3pESKmh4N0mWR0srIg8Sk+HcFxXofmZwG6Q7xPN
QtQGhv1pwEadLqqZhs8AqT/mGlKeJYeMg+qFurasqr5BBN+9msFMG8mm5BKdfOCv4M9MB9BrYDhi
znmrgAnACj+KPIWWuClqXCwlY5pPJG8US+CC1iWihegatrY4IDv11+ix5H6IOZwPM85yKGhTks9B
QICtpoPirL7NpBdcZaQRsGaTg54x7S90zi2OVexsR5ovNe3gNWbjCTZ1G8i1Fcuu2LSSAzkpmRhO
SFlFc6zB7Kjdce1ik/TBJKvy2QgKwENYwSCtxPssgA03RjMoKfKHI76HvWszfcl865PQmT1hK3+0
g1hbCOWJRd1FYEqoFKtMYFzq8/oyxRJ+NKe62SbW5L1k7Dbb3EajtuhSvNJ4A3Atya6lZ2QV7qlx
1QMGQf9UF4175XaTxwA4T08OQSJL3ygtAAX6tV5rX8I6Gm7HOXEa3xuChxKX7CqsUnuNr03xyItt
jMF8BU7uU5DI4qbvbcYZ9ohglFrowa9G45EyWuyLIJbArpO9lJO7NcaQ8Ak3Ge/h3mvLIC3L2wYb
4MUAG2xZxvZTrvXp0tbM/lrZ5XhNGxfdKqOw3ZRRzqaFu/XTrl+WLY1WJt4t6rQOtwOefpfWV+rV
qxjJyiqoh+YLv2FP/7n5QkBidPBoNl93iAiPVlYXB7Y55xM9PXMRC7vY2HZGwF2gkcbVpt9GbYQg
VbSDs/QGSVwW1jMBzsWrN1k4EPseQ4pUVfitMOdmcZw5oLASa+DDoBbKx2hJZkp1anWq041iyHXT
8MLcwKpKXlCVnlBqDmtlquIrtRjKY8IaeIJc2yVuIxO3Jg2fJaKN9jGvxF1cBuaB6bWOlkTSEISQ
4WMGKmKyOMqwWWXkcuxoRruX8ADMZ0y37hOj0WxXsPY8uPgXGWeJ4hOlarieZDweaxnQdoXk6sRb
O2bA0PSoVNZ5HYU90lIH3U8TG3Pj0wv9T1pj2xtyyqJvTErxijUh+p6IEMlZCtLvASmILc9Y9aIN
1VcHNsbSVcJdavjx4Ht59tYgQu8CA35zQW7AdFULZV041kCqnTM9ycj+XvDGg6ypt2yN3ibQBcOR
OL4mnSFbZiTvrfxZU9LCDH3uIntXeKlY6uWAKCf1EgdZTwimpPNyjwJtivpHR7SVXMFkTVeWmRoV
zfKkueqrIvg6MmZdSxOlTln3SQGDs5u2bYDQWFm1v/bId6dTOjIUpRS4hK2s8+YlvXbZw8rBd5Fr
LAtlDUqU2oH6Wg92CCOBZdhxhrKhiRjvjcMLs133oiqL/KRFQKeXburG66Yb0tfILpNlrabsyc0D
aGPKNl9af2zvwlZj4ScPxK8199nrzP4U25Xa8UIbl4lXeuve8fhlOsvR7FVNRDTmORpKOMacNkZl
b6HeisxB+Yx8U2Ae7P/F5xEYgVyNdq8O6Hv1eKmbMK6tbH73y7IkIgxhFOYGhIZ0owVyGMsg4b7z
pQDkhHpyeIhsi9OdnmfNarBaJLeN1I3Xnmx3g0E24IqfV4r72D4FUgZAf+bXYHTd4AClRAfsgge2
hME39vSPItsuXlsPDiUUOP2yK/y5R2QyJcewpU9HCnVaobxr67qGlQICmg04jrtoW+btcI2UoUYo
bBfRNh4m49JxS3c1KV3uY4vFtwW8ky37wRiuc6cQLMS+CiGylYEqN7ViToDiGq0XuQbUKBcF6Q08
rw0GJwrEaNtHWEWGzHWP7OPeIxdPq1s9IUXixR8I6rw27UowgqIYwcCJnDbdRGAC62UARQNcWZg1
r10J4o/UEeOyjCO1+/FREy8w9+S1RNsRmcd9qWdqZ2FnvcxaHmNDBcalrvPHPIPNmMObclcoSeTe
Z5c5klFTw+Sa756hLD4RMxlvmWKa1NyiKB6KadIYRwYjJZAsuuG6sfi2NLQK3e2gZcZlOBU06ign
zee4Kng0DCZ7AdJ6Czc5Nn4egz7p6Sf7818EWUlhilDe0UKZs5qkTD+Xvsfn6BIYcI6uZqOQaioE
14goYMs4EPpSbGFLj0AOZPMhzlWUPXJZ5xO/Rl3GTgOIw7GxPJRlBi8uLjQ8L/xIZBd7JFdrfUC0
bq92qhbWVUGdiLEL5kTIxukVgMfAD60cS/MekeHx1Q0J88RSifoVUaz3CMk8rJaYefGMmuMA29w3
9CfDw5ABEHUgzKbEgXQd0xL5PkHgwG2IKN0SAXPi0uMBxeLkiuwAELZSyza0PBrc9MBzy7FWvWP2
xTrBfbjxIi1c1/NUItTzG11N5nNKoO/JGtW+13JjXU91fuPBXj+gQ+8vQ+IfyCnqMDWlePfvJTQs
osVi6ytzXEMuek5TB5mm485TaXIFfLlEtiTM0wRpcIW/hT/XSHVArxCte8+bT2q1561MKomNiybs
xairlNWnxFld1Slq3WZET0Ma2GvtUHVUYpuEukdG1OhSqTAD2xmGk3/Px2I4ZT6CS9J5W4ZQE+F4
0L2VEW1wnZAb1aRzqVKSCNgXBjuIn4DNZTJnwC2WuP1UJcEXMoZFpV/i0M1hxu3sJoS5JBlkXAgg
k0sY8MY+Tpn4smgaim8bgS3lhG34O33InYuk1oZvpgucw0yFsVeYdw/o8Izb2FSYYGpO/juiiIOT
mfBmIwMeH31hPlFj3jlhcKNCgQuqKtVFjdFxm7bNrSkdgnrkuKH5o14CklGWzTzFDnnir8qBQmq0
Mu1G60eqdDfCljFpwNfwFHkhZ0mANtg0pY/Oq2Ojb4Q1XAVN114URVxc1QAid3QR3C8yzMV11mBe
0vtEXiGKy9cMsDFzW9HsHFXBqU4T/xLoV32ThwRsdJp8Kgvd3MnaLS5lDm8Eq92jssqIYNQQQlNE
5NMKNkG08/z6MSgq+3M7aN6yNmHXqMiMVtPkEvJN4Fy1mOzZhqZccyu0cjO5kcme2TQ3dOB1Ao8K
lxahQQxL0QqTX1++Rrn14InxxHwWXRV+4v+JRKjoY9dEa1O7lxxeAqZrZkpus/uQU3bCarrSE1jD
+cCJTRrqpbabW7e1vqI1f8o71vRKR0Xlt3ekINyHiOiDJHoWof7w46z6j9rc90XGf87DM95mZ/yv
/1osx/ZbcfmcfavP/6r50/w/lsMxU0f+PWKFSvalaJvobQ98/hM/W+Cm/IMTtmHopkneBf1RDvg/
8SowVJj1AFZhyu/RmHPfJHGIPxwCOIjZAD7CMMhgfPInXsXQ//AMunieB5DFNjzjH7XAz8cjmPcB
AQvgmXRuGISdtY69QgtamKN4440+2NFGpPvkZN72zffxTtf03avQX0cbAGLG1c96LRUTb68nJoDW
lDkeseiFj8Snid/0CcCX/NonkKaUhsA4xPdDS4Ohwq89nbQjIFb0KPCTtjGJBg8VuxX2L/eaURRq
2ZFc3FWVuApLninQNpQNWmPPpE1G87ZG49u1+X0+0rsm18oyilPnIzekdYbghm46vrVNnjiyX0d5
gYK9aXwPHRMFQU1JBuLJjA3wgdM0tFsDcniYroLGGJns+0Ph8FFQJkGRb33rlqmjXl0EXin9JW1D
zEQ0J4Ibv8itfKejO2nQX5Bnurb9QX41SR10d4BdjK3jS4VK0c1pm5EmFF/5hakg2dv9AMRRWreW
E7nRlQ5v+HEUZIQSlxcn5Clmnr7GhlNc4qZkC22CqoW0GGf02avGz7J1z7gZn9/Q00NU9JL7ReLj
UFnhMS84f1muXq6VCg0cNoSEmTZdMkRZed90CGyEb7lb2vtFuSblw4+3bBMK3YUf5d2FRk5mhh3b
8XKMFmOwRzY9Ncfeykzz2SwsL1vZJFbmj7kyywtS6c1qpwpnvPbxpBF8oXrSG1OPFXnhCFRQC6Ij
queYYui5Lr3hIXdV+b3L5ByyEDTpl4D0li9wFqyvXdRJcKuelX/WHH+qUEoNHZtDzux1R4i1Ys2N
NcaUxmT0/brBYQw/WmgqvvVs6HvcWDoTgCu3ri50OIouDoChxLlCdIQgSI8sp1UhBsLVGtGYAXzT
dBBbbCoklGMOQU5PCKiHOEgnxmmvbCiaG5qSOvOOIG5gN8J26D+5rdtwdraSHO47VIErOADdz47n
P1q8/2sr89V/NwSWw0Lw79fnu+eX57drs5j/7z8XZ80mDskwHeEx/NNdllrW4J+r849/xcBE94Sg
OWsxrfxP+pXh/GGTqeTwkP9cnd8sz/wrzNscEphd0hW3nX8yofzBYv+r82lZLvhPd26wz/sDM/W5
M/pm3GQQ4edMvitWUwNLm/VrJyvcFRjtv4sJlWR/b5cBcbqy/1oHxt4zIn2vTSVlTeauGMegKu/E
Sepyk2rSPFnNz+71/42Hqvum/numcMHb/+DpWjznQfr8+q0Of3nG+DM/HzFP/EHnmt1E2px6Zr7a
/3nCXPcPVhnXtMkEYL+y57ncn3kAAoaa8Hj2LDpQ5J/MY8g/939h/MHzJd15ck7vnr7HP3nA5s75
X8+Xw4AUNjeXNh3D5pMYfLi3z1cWCGQmGi6qKS7MDdPweBuE0lnaU55uA5mYmzffzTuVwNncAQGS
LlEE8TBT7oB1PbteLo2Zk4UmDorIQGu9ZjTehdmc3x2fRjKejyJF3vvxRedt/+1NzhcFCgngTlJr
wbL79SZF7fZtV5jBrqks7chxAC1ybqN95B9/c39ns7D5/kze1rnMo3yz7bNsBUCY41TaIgLAmcUk
UJraimMfnRg9SQD30+WMGqfGZ8s/4Ubtfxbo/3YSf3Z5l5tkDM/qA8tvBvDNBdKb5cJKzKlPLRcu
WdO2iz4F0N4gwL4WYa0xHSzUtHAbzNkx6ijmHZREH3/TxtlXzQcQ0rBYUTGO2fz3WT2Z9J2FT9qo
dn47/8jJIB5auC9fEhJWV+EYTZj2VGhelALPbVq12yrLLUTqgyDoFVG+cefAc926Rtt/6uFrBKuP
P+DZ8/7j8yGQoNjFeiyA+v36BUWFReIildeuAlmNYyeH+2IN9s7llMksIdeuP77e+ZhxviC5HS4V
KQp09oSzB15TpIyjx6h3TFpoHJtGK4wFd2a7a7LozVsiy+LbmADghFCudeYK8urx9ozHoUiS3439
xNnr56JZ0OWPFcfgMELUyK+3n7UOZPKW7NxO1HCRShXgwOvI7zpUqHQIs1FhfOxKr/gUteWrHeXN
tu7taV2nIzgwoifDWzn5+hcTCj9xyIMCH5LjUHsMmrbck8Y64AkoHXhwlKqMP3rIzceC9eWY5dVs
OXWZKuDlEgRlFf5MidW/fPyFn2tRftyiJ0zOAT/ew/M3sGwao6B5mO2ssncN+spVjZGXUu4hVXay
LJxyeCw83OaLEZjqpZ6WoKPTLDiq1qy3gMeaPbHo9UtnWBoa6iFlctHqXwZvtHdjF6d3cWKUnxm4
+cAF2/hVEpm6LKZGPLeT5uGAypteX1aik49mXeskB+dTfeqzrltXgZfefXy78wv9Zmn7ebec3pgc
s8RRIvz6g2odzidXw9BN1Crul9akp020xPLjq5y/NTw2BgNzlFqzLpFN49eruBadbbyf6c5JVPBJ
o71Z+k2979RkfXMTffhn6/V8U4hYXGNeyDigng+nSXSuQoIx0p3MmNEkTGT5YOguJIGzH9/YO+8D
G8O8xfLI2M5c4r1dLzOE3IGs63TXYwo/pV4+PMS2nt5NWlUf6J6lCO/D6Pbji54v0vPtUQlQCxge
S5A4+zYl3QA9bfJsRyxh8NLEveuukRTxJhJpTjPSIUjycfSG8nPSpLxEytJ+94OeL9PzR7D4EJwH
CQFlp/j1vrXeduJOT8r5lKWtIkuH9Fi3OeIdgdPr9PH9vvP08EtSxdKv4HRunF0Mt1YICz1Qu5K5
6J0Z9ay0EUalgmpjEaZN8/Xj650Vzc78/MyNAEOw1M06j7OXorCg0FWEtIAdrKaJIYGD9TN0iqZe
gC3tSHrRkunacAKQElrsk2VeuNERUXoOAhU1U7wv0LSecj+qX1pbtS+ZKKERkWvB0CKytaNvNuXn
jz/0u7+IbdvEf/Lw6+c7N9EEiS1Ct9yNUQDNUaMyQfWbXzCvqO4/vtR7D/0sCOO8Qz/Km6Or3j70
uRtVNbNrQGyV8k9wYw38fEN/0ETlHojjyC9C2dm7jy/6zv1Jfg6O+AIVqGPNH+pNZTL1ZpWIXMux
9ubmxpG5fxr7GpIa6KzfSHveeb+QA3qc2BARWI55/vOHYPGnsSx2ftOHOTy6mCxvpt7rzkTP0NKQ
2QuJqwwhSWEde1Lkf/PAv3evXJ2GGsdK2lBn9SZtFKfXnCbfZWYA57fhDo2x9K5a0NmXH3+t872c
rf90BxFegUhGznNe2lKg2/Nime1M9qzDkMsaBQUqvAXKBvkI1duJV24x1Qet+u1P+s73TOvQEPbM
Z+bJPXuOKhckr9XbJRguvduSARPdErcjKzBxaBviaWTtinpYYZDzQ969NKDa+vj233uUHZYyUJuc
jf/2U9MU87vOhRNqhrq9C8AgwVzy9XUR1TeICDCRpXApflPTvfPzsmJaQKF1hM2Oc1ZEudKRegX9
bxfEpndJKCYVnSMqZmSR7cebj+9w/hLPfmBavbQaKB9t2sVni2fJCclNepepErXaJWlXDx25Qr+5
o3cugmqXZxVKkYu49awqJvgDJWIWsiLAlI4XRqmB5CGnPvnnG7ugbcrSjFwXUPbZN5fWE5RZDYjf
YFfmI9TymmSEkkl2l0iiwD7+5t55NQR7KScpx+McfX4UUUXPyARR6Y4KXWyz0IvECilUs51sN7sI
tUq7Jh8LYH+v2fSP/rO/dP3z5/kfeZtdU0k29X/8673vE4ADzjxu1mEF+HWx02J2qGbI1S6F6LVS
JFIB7B3WH1/knWdf0h36MQtw/r6He5peOQA1sl2lWTyGDA4fp2CoDwHS602dYHVGLhf8rnh5ZzPn
XUflyZ2xVZ0foOhpDyHSJZwmTW4+5rjaSEsdqntXFvEutrPfveFzs+X8BcA/4EoPfSltuvMXIGBy
kWEPLXaxlBk957Hzq0XM/Pc7L4PzwMLgaYvW8xAil65/7eW9BzU5wkyIpjquCKky0rs+FpwCFNr7
rVY2kqF+H75YZkTtn1jNHEuLEhS8QuXJtQwBARaVqO8pXMqnj3+0d9YOE0IrdGv2Xvo3Z3uTtPW6
wW9a7AS0zm5RwqpbOWSpPqHz6a7+8bXmhZGNQfBbcfb89Sl0BIqMUSQUt2DlVo3RT5tJafXWm3sR
//xSHnZxnnWHS55vQ6NeNYAqx3T3o+NR6w6kJFxKK9MP493HlzpX4FPdMaYStBlY8W1UWWdfYRYF
Wq8DIQWuGnCibmwJW9+wy62hUv1L3ojJWpnKKiaYsSObD2wr+1WHEnRXaz0Cu5TnDPJ7Nx0b6BUI
1QfCtPhJomVYaMXLx59WzEvar+s3AI650qZdx6Jnn/0IFTQzawxpiGR9HlyUvSxhxaW4deshRO2B
G/Wlhbdx31gkuy6gNGiAMMR0ExBwdMUgJFiGht7cqKJJlpnDWaRI224V2k0NYqlzb3o3H7Z61Lcr
PAXZRW9H7W8WbQ5cvy6l9AsopbDIYMphTsm3fraexbXqkkSk5Q7voQWqVbWffSFmEFmZlxnu24rk
ka62sxf0hyVfOTnmnK+nqu+WdPYA4FaYIaIlXsQqwp02mMNSuYh20SBq5mMIMCrHNC4KD+Ko7cDI
dmS5hp5G4TKYKThmr0ylv2lAkrlYCOKATCWMO8+h6ZZ4rvUSoT0HtzYFbYNTHWPtRYKq7gbFUH6o
0IGeRnPwT0GHVnBpka6JUICqaTnWDtliauLMvq36pnixQjBJc0RatGocaAjuiDy/nWIHvHviPBhm
A6amZQIGQt5ba9Ww84VRrwcyU5qlr8GvidJAe3VLX/Joxmn3zamnW3Lav+tGIVb1SPIU+DJG+vgn
lkjnBUfpdnrWB6XtrRhbdpMUzmUqtIn778p7a1Kvnu9AhCcAc0dDAceISffxIZSALsmGCu298Oru
VLnaBC7IAHXh53F6FSAT3Qlt5OcAfKXdV8UYfRpFJSzCHBHvhdagfbcEICzXa5huoroamyPiaO8+
qqR/lZMsx/Nq5sVa4C0CztuU1qYpa0KttSmGK9iWUKd8p2tOBfLCOR3I757JB0v0TdehMx7K/gsO
f2wkExdfNFY2fkb4Fe3ruNIIWqOG2uI4DQGEQTJY530d31I1pw1Nme4za2f21RhAMNNjk8cUjD6a
I/gSo9U2JzsnHxPtd1LyG/Xhc2b6d7XTPQLLzvoFmBjP3AgTf/Ui1ozhCtck2tGB1LEFNKOWKadX
E5+cRmmBggjZ2DBGCQF8wly6hV5ca1VeH1HdqSdcTCTpKD+CtAmQWSMuEv6/6cIkINwc5ELjfrZN
Te2n2kuWiWYHnBO7T8D30CdmWniIpfUaq86CHz/IXWbDLmF3uDOH4tlpEIfm7AR3TZeoeyt25K7G
dbJoRTEw0lVZhy5NR14W6BK9k2GDMVOVgDMb1DehBH6KKTQ50MoT+6Cy4wdDM7T1xEn2qPvh2s7i
+8nHU9FGYCvp16ocSS8cuZzEaPLjphno6drrCL0Z4ZDJUPEl2V4UblQbjxvfANKcuDE03yCknU2Y
X9e2a2CfZYWIkJwn0Ek6UEDXq0mF8oGKYXt7GYDkcNQx3Q0cKEAKg28tYQ6Ck57cbJVMaXBsp0pf
OU7YncJQSgDuUQqeF6UCYCCI7uCQdfcC95W2zCMTdzNT6C8dSR8PZg6nMC8xBy95xo19puISNzOE
hkd3DE/N5E9POGJLfDKR8S0ijfs74vPgAb5t8TJVN76G04ItI+q2BkjOjV+a8dUw+eXRycH5LpM5
jXDJiecHrJj/7fTRyuqzcutGfXnpeIb+QrrssCO3eDj0k6bf1mYafGkNbWa89fl+hJx+MDvbIXbe
YhvsS6O7rfC8frPbTCdRtMWRpw/NxsrFU61LuuTkGzKMUMOMoe9gWlygUoBOPKJ5XyUFqROk9VbO
g99r7RPJCFR4uU2+gTVCmdtQPne7AdvzV9eBbkgqCtVM0usVoKiyAy2dxWizK3Ld8Ka7LNnM3Ieb
HN3CE2g7A/HjIFaD03bldSQJrl9AsSNRNh5R1uoCK3HUZY9o09yLQU/yZaV41lao/4dVLn2VoLrq
iVtDuN5swxzbvD9o0Q4ZRHewEE/daxYS6gVhoZAa0BOX11ZOmsNyDDsDlmjmm6iMm4SBfD05Oa7K
ivE49ZAHXx8el95O7SoKSnlvoRikOSO1ZM+PJ6oNeT/dNkiy7NXmsHIHT02+1Pn3oU8YMWB0/0Zv
Uq6dCGlbf2xYIFdebFo3NUb5BQpAB6WdBnYn1Z07XGbeRdO07gJmYJ7wKToW81BW/rPd1d5VU8b5
oS+66tDgV/dJFdXbT3afEQaDhW1pdeGFpYJ0lw0gTHM8ZmRxGukS0xK42UpVW17bduNool1Pkzkr
0wSOeTCMG4Ngv32FN4odhBriS2/bOpErtOfuorr1kk8QwEm+cUSzM2DXrHnw8UFUzfjN0sr2pA2p
uR9BenyGwc/QJGzjG1Faalu7DtwMYfXrzNHCV7jr0yMA8XQNXGXbCJHeQER4rBUmcV3r+9XUA8RY
hGIYWb1Iq66XCEu4U5/j9WczNc1T61qIiCUI3ClIiGgexBjurVHqiAjp4ZLiAf2AhGwV3ZOOYiAg
qbXkmCGevqpGWxWHtsE7uuYPWDAdkGAshjANbiYzBvetWuQ2WsHOhlMB6BhykXsSl/SNH8jhXhUa
ZoPQBU9oMURyRHmpmZ3hLZwyoNOdR40LXLSwAYs6sY/p0C6hbzpDdgOwtETxIbQQQXFjUJ3WjvwW
6irYmKms9VU+VtGNbVjhCnYbkImSRB1oOV65t6ykIFsnTo+mru1Gxg0viNW9/UBuKZ0M0+ogxhDU
vAo7lR67capfQ78KMdeUVjCtUpN86OXQczwDnhqJ9eBN7TIL0vw7gT0Iku3QekAobyFSMrrg2KXw
M8jAECmLadG1qxq6kr0ucru96YJS7Ca3IA0gC2ZuaiQuRjACi4DRLVZFOT/a7XShMm5TI2ycIESE
nYvaNhRB0fIZiTrSakD2y1HDoLtAqJWsejsNWGet7HYWOaxNK0TsYpbVdMGC9S2ER7KeqFYu6jyo
djNs6rkb8EtkTrAqC63bN83MEXSr7hhEDB1kLOGgNk6wpg88QrYoYhKc5Evc9epJVzgy4qk1PkU1
/l/y9x6N0piWblLNkrBUbyCuOBLOPQFOIyEwiISA0gLGDddB1xOPmltYs/rRWxlGLo8+JYLoe6gw
HUfHZcDqhxqffV9jcrMcWfbvGKNl2zhQITLLGKF1R67LpoIcdpUkobyVST9dauXYs355RIm3jndL
El99p5jHNctEkDFfZDojVH3EDWQFxVNIEPSq6ZX/OMRVjW4VD9YyAgQypxRVuxpo6M4SMRQOPFc7
qGTBWiaf2P1YxcEXGvemkUyU/SD2FjSAOZgYQR6dgtreg60KDno9Pf9v9s4kuW4l27JzyT7CUDqA
RnZwS17WhSiJHTeqIGpHXThm8IeS4/gTywW9H/FFPoVoymZmmj2TRcQL8fKicD9+zt5rBwleDwe1
/R7Umnm0VDVCzSO2JjJas72jwHkRRlk9gWptMbi1Hwc5t5/9NvyC/ZZS22cNtFh/p9xLt2VrPeHb
q24c1oWdgtxyh6H90Zik3Ge2kd4mA2iqqKaYPsRNSXSWDRvPGsS0RVSOwZlEbXRgfXlpCrThruib
nWzK9jwIYw+jMwbWWBIcSZTkmeun6SWHkINmgwU4RUDpvmyW+GMbGPEZFBvkwOVDoaERj11fnzAH
683sSnVB6BGee2vst43EgAGxjNpuFrvQ5g+KzZ0q6/QzSjhxSigetxYSqmMWLBV5RAmIYJCe+Ggn
LGSiDFkMZqJwSrUWmrhMs6GFy9k/hibi2dzxhhMqIGyywJaCjWWtcD1w+aG5J84NhqIhPmS6XCBT
GQ0MHN+qXV43gg47sm0JBjPAoRSEccBiGg8w443DkhIO5I2lf5kFc3k9Z179tVaAtH013wN+9fYW
6rl9ArH74zDF42Hi6LOzq+mhCWebIU/tPRZpml+2cTzt8Lfkl7GBrtxMj6mr9AmcpXlmF5N51Q79
eCDOYThaTRzA+gtA5hh1d1pIeoPP5Jj7XmT4HxridcIhmD+4rgbFHoCHBl2YnBjyDjuVOE9p4Y3b
2SmWXdHDO5ws2dISqI7EWiybzAOWWqBho0oyUnUVTn29y1tyM+ypca8DYO1g/YuvVpf2jz2AnyMr
+niSLT5/CPv5zh28+MukPWKWG5UwB3Xyx04Mw3NLCNVtmJI0ZI8QLxtPIREMnPN+kh25bFTmsHnG
kzFaimAHRS+hcud6h8ez494VSx6Vyahe3NAnxQF/NgvKIRloM6fm0bTb5CoUWA+gz/BOG6R9GclA
PIqmmk5GOe59qzK33DJgfbXRUoKjtwun4OBwTSM2hwCJBpTIBkyMATF652VtlEEBpfic9dYAdwP9
NCdtrAvruzkv4mOdshZOZd7uaqbjGxIP8KNxhiGdr6wuRT4TYmEGvbEBw6f2Vk9esYHAYE+gjCMj
l8I+JVMiHy91AdURj4g4p0fT7jUOAJ5TcWqhMatt6EwVYZ+eda2oAI8GVd1ZAGUMwikn4q6J47uC
M1PEB0zbPoCwydi+TcCaB0cIc3TjzZpMta7B5iWXi6KCJq9NcVU07niLQf1qVBT4QKi+ucAaNn6Z
XwYpEjN7su2XKsEgjYle3y6k2uxtMxGfnFQb50VVLSj458HDpyKGD3K01UVDZAOQdoWEfXxiJkC4
eWd+VHk+XhsDyUsDGOnIrkW/6cx4OhYWuU+u3ee39Vixb9MEJ+LBenaLH+5N6Q4na8Sh20yNPJh2
mvC2z4QquTJ8nCwsUkWWfs2BtV00Hf3KTZWBmPRThh8IevXBW5Ly20httYelBYbfrrMboq+qrW2z
5vomxUrUtowfN03ZuE8Q4VfQPRRradnlB6Pr5HnQ4b3N4TBvYr06Wno5ROCP9DWSkS9BXK/+qBRn
Rpv4X3JcZhvOTRayUtd9GDyOvKoU9daCcBwBMsycKBWFz/aRLU/+wN2y6n4hvSONP1RheGHlw3wE
ElcdJkyTV0WA+bpUvWJDqeR2rJ38hFEu3XVCIxstbPEgRnnQ1dSdhW4iDlU4ts/9EPc7s52vqqKZ
8TzzcHvksN+KuPS+QgN8tEk1viD4CI6Ynldz44wjs5Qk1fudv80F9Nv9LLrhopVVd6/zHsxRyflx
M5H9hPsWVsO5I4m8juPkZTGZsBCOEO+sQpBIpcfyZEr6qhFwynnfQ47em+W8EN6WHStLjbuavIqN
bThEIg2dC5N6yI+25y4vMxXpBTw4QnoWiVnP6e/JwEv2jJiQxSCH20Kir745ElO30+DpFQtvHi0k
r4x8BiQ3GfIAFD2sjh+JBsa87tanIU+aqz6e7POxmJ/CvP2epJm/91uLwBKv1XsTf88hnKbyNI+Q
7QCwifG7gbxKbQwIkh+yUCcfsQy237zmJWt9zpoeBmtbKmiohLltfHspP+MQSbe2I4YT0E73lDfz
eLPYmi1kEsBgbRl2pFJbQYKxJxYHE/TbZl7P8iTgVnv6dvIunli8ZIx1J+1Vds/uOm/sWsltFsNo
k3U+VxG0zmqPn5g3KTcWIDVMoSgYq7x+kuU0Hwdk3HSi8mTXD2nCZbX0CXjflxYKPYbuEE940TSP
dKb9a4D1IVGfmXlB1GN8QYJltkGwUIX7NkXtzgm9xYKacMKwIMBLg33Uq6E1uhpgw040FUM2z9UA
xay4Ncknw/wzbTtbN1THjOA6TPAo4zmCPFTTrPYVneozn6zMxPOdXRVTgidLAK1R5wWpNEuzN1fG
N5ohk40jqB+XsiJfhGIW2hgHPDDNdhHrvehbgNOeNVio37PE2g1pekfPiolAToup1pSDJH1h9Axn
ctIFhi+Cagr4t8VEplwnD1aG2xt8rrmxk8XdFaW/sVBibcC5kyebPo+KNAIA2T3+OZ3urdDYNYsg
tUuatCcaqCeTQwZcMbk37UQEU9W2lJ+JXX8wR7faNOaMMUsOsMOBqswfGY6km9LjJF2ZonnBo6Se
K7bH28wY9Sak+tpUaZ0cADI4lwPd608Ap3OWBSptJypLO/texyA/fek+hXj2cB0p4tNQjp5ZYKbP
fMM6h7f8UXUBaadlV2/TZvhQWVYO0M4Zj/DuAUM37rIrYU1+HsUgggNRGf0OvwHrb6dc7wB4FM7n
7IEfdwgecepiuJwRpZ1IzsFiZ7vJk0PTFSxSC2ih6cb60obpufPDLn2xgzS9MsYG+T/RHFtBxXca
eErPqQyqY1X74RHjlLFpe4F9ulxMatje+UBLIXz2iXE5bxPRXXrj7N+EYczABn/dHt8UdfigYdyK
jleW45S9j4u5v11kKm7mlZG7JHR0vLgd1lrMO+/m0aVoy53hOR8VcbQAbdyAiKzSvjeJETQiU8fi
W8pUN42oX9obTLVsGK3mNEPdcCIItrtks/Y3ZiD986YXhKwqy/CPBGSVZ4rkHTvyG/o7DRblT4uf
VGeZP5pnQRVbjxY9pn2+5EAGpZkMLK3jwhEZpctTK1EYZmnd78ldmnep35cY+rvJXcMQs49m4LT3
Vus2VxCFqbkLgtPiDakkcUVE1Yq9CGMM4FGcqfSZ8AN+dktkUbzVQTxfCqZgWyDE81eyMg1enqQ4
5NqyaM1Wy3S9GEZ7W8kcKrRU9QMhSDnVBHR5bYx5vWsSMZ7nYsKQjB1hyLf+Evo+hFALZzGgDEi1
U/nFLAWt+UTM2c2oweng8MQsd1H2iiIggB9x0QU90/6cGJ4EDkRqf3TTsXnpBnJ8NtoiJYKECzbm
OfMDA+SrLW/UlA5svZy4L8wBdeBl64MC2FiTJ44NucvfNBl8Fwvr4kusK1zc1GHiaDku+yqJE4nc
DKE1moQmteq8FoBVt3jhmzVV1X0MwVt+NVVd0y2UMeEapIOFV6QXm09wBcftUo78uuREphfxgN4r
d33nEQ978+KCTHniJvtRZ6dhu5ts6M1DktU1PqEgxlqL/xQcLNDqC4m4MNh3HOno3+c2+FbHvq9x
0l7pxHTIZS5TOLCxXbmXCUEbMBnMvqNeImLTge+yyoLDGPcKdtlxA0ILna774/dy8N1scOua2Z4C
s/ncYaXFlpiP/Fn3rHiTmvkmlh9eO8hLLj0slrRHgAQc9ezPH0icKIg/KHV4yuCDg/cWQ95cxso3
nQitT9oBM5gQTEgzjg8+WYcv6Tgm3f2Y1bm1d8vM3YNZVGQZVE5x75gKcEQRSLJbMfu0zhaGD1E8
SwlTSsvQpbNh89bLIYNE3eFxqtkQSDWdiVByQDPLktCTrrhvgqw/1EM5ezu4KFyQTndcUgu5ETZ5
r7bcPU9pZu0ZmFFZYN3m1nRMvKI6pruxkcAY72lpxJ9ow3OChrLu7gdrMp8qeNEn+ufZPiyz4hGz
zZhDzmXOVBhVfwAF0X/tpqG/svSsT4L8gPQ8ZNx7RUOWH593CHXwWRjboA95TjnRy0u4gXAPEOgj
xAuH+rNQVCZhlsWX0D+RZzVjdgykYIyrfB1/sYw4u/B0hqZhRBM87lpB42mTJRyQdjlNS3KbzbAH
/T7q6t4n+yDbpF2uATmkA09jLD3mlF3Af2wdmV4MtMYf6QhgY23TumWxKLr5uQq95iGbVP81G6Xt
06JzjGfDRpZJFnPzQFfT4HCnK0FaYu74pIyP04fWBKvVhDQscksFj5wZxJXvxNBbijy8rFpBfQDZ
W7DJK/DNfsd6xdiUelzaq2qCSOhhnyUZarGOeBITmDbLKwvpFe8BeLOZ5mxOyG2BhtGxdNxt7Voy
PBjI244Pgz+Zn+oiTwNM1CgA6WDxZLUjcSYBHXryixuHG9FkpAKJ1iy4mXlWn48p8lxHt528Q2HB
vkszGDgC6tZtMwbJZQhK9oZ0JlnsLUlfNTJmXvqF+00DtNTzDgWDTk4IxLxHpyl5CDpRfy7sXnwT
TpJdJHVs04bUE8uD2aN67A3XL8HphlA+F51mmhmDyctTVKtOJSPAYdh6hRdisCXusyRTFyJ43XAT
1MDkaN+5wIJJUfJwcCs7QH41hlZ5pEc1fTCCNDuCfOCFZWBwz3gUY/PEg8u2IC8T4NL32vObh5wg
su6Uep3/jcPOVG6rsefdSHskyBQEi4FI1aiozHrkdAfq6DjbV660CRSljwgkdLGps6ra7s5wpCR3
bEUNXJs2l9mZ0APRNQGhERcx7wd0BtGYTwkh7Z9zpldXKuftBGae76u6YNXNdfyJ6RSXE7ajVtcT
FB2KjiRediYTo2z/Y3A9IEB7qU2w3LtKjiz3ApQWicDZ+n73NQedq2CVeYOLyPermMXjkK2UTbTK
xHrPh/BDQz19LJyQtvAU2u197+iJUZTM+n22rsy45ON9SBTphenJmOCrqr5TqZqZHFk9KdMpCj+y
CfjXdJzNg50pfSlMIpBWOaJ7gwO/8p7yooXPTdEoaKLSV187VNykuSyIMFcJh6G2LAW0VTsTxXXS
E3XY9E11Zhp1dYZR1jz1S8K9YJOriZayyWaHw9I5e2/mT4LZc9b2yUzldeEJ1sh0cVjnPFmxiJiN
4TxypDQPRA00Wy82kruW5/u6mXN5SUTGuOsTbzwascWwbKamJtln4SKBTC/7c3+sOr31laLTqoxA
GiddmuSfVxUPnD16DpBynY0H22bmulV5Q7Ft0iU9JIxrLhiYgkjKnJyVRPmwCZmYFsiboQE+zLXF
u6haEV6PwIWgEfPqyyYEqeKUbbMl8AWzrEeIX8U8AUZwgKzItmrvweXpPoANKCF1FxWkBzYUqmRr
aY51PF1mZduRj4YfJIx6gchYuaj/KB6yI3EQZBBms7fPYo9HZWRCu6kDJh+TQuEYmYmePrhmL6gb
WzYp2JfoGx1d3FNoGWRDBTEPb5+Bh9kndQA6bfILNkyqQ5vgtXy4JpK9j6Y6cYkl6Tpk/Nls3dCj
uh4sbMGBMi0yatgbDGNGAl3PxmkYpu5Ea4Jv4yUOaWe0xo0jWT2UgKU/ssYbqiMyQvaeG/8lVPsj
D93/i676VQP8L1Xd38iym+faeMQy+LOrbv0b/2XctO1/4K7yUfii/xS4uhDWTN+7/n/+D8P2YMti
qgrQ4CI4X93m/2Wrw7eJctPkpffwiJtOiJ3yn7Z69x+BiSMoRMwKsxbh3p/Y6tzVl/nfsh+Pvx9g
Kg34BXzgx9j/XmuvYkKwJ8+FwDYzzTrL3RXGJrtQfOYU7Z7GfHGeaq1jqOStY5PmzmEnDUHv7VUc
lM8EF58SfFTNzjDYyeGkdSvu2yyuRd3jmF5PTUNglnXEWJp1SC52s0S20sEnGVrGNV0V5tY5o5SP
oZyGC2OW27kq/KhBq+ocAeUbH4emCqo1MY8uqut9QXpiPLulpjVZW9PONclQ8cTiROSCabplwURz
yE4//HRLfyGUtF/Lo7hOAQZIaKqwBxx0zCsc4WdZeKWzosmV80J7wP5AnYkNgcYV3ZuhlTRzC9zf
yioTFgGyd6JEDF89XNVA710aukhU45nE8swyo8y3x0dT5HD525G1PDMSZClsZDtSDGk4920by8iC
SL1TuOTekZz/8nvg8HK9ED8Hzdk3Ml1n7GLfm6qXhlH5XSklE7RcH4o6oyUl0ExBy/nGQuNufAwn
h3hMxF1YznrTr3hl7dfZRhLs8UUWkma617uEwJsXRMjaZ0FMZGCuRvfGUbQxY9xNp9/fhNeSzh/3
AIoEXsyA1wbv+RtBHawXhqFh/KJKWV4orAkXAYww+sujTVPSqf5a7v6tR9Fa1cSv3g0SCxmqhtxT
7ioki9f3HIdiqkPb/z44xScj9z4kxWLtYLwTClup4lxOkxkN1IhoJyqe/bl8R6y4err/9gv4GGcx
/iB6IQjy9S9QZkCV+rn6nmLJo2zM1tHhgCgJcKyyX5ZCQn2U3XhGn8JLd81o6i+g7ZM1VcfTz5PV
QMws2zK4wOp/7XGoQoC6FM0Tc4Zit+TaT7ZsXzV9oNJIz0fo02pXWb7xSDrwbmTE7+1jp0/6KG6d
uyU0jOFYFm38UWGMvTNIhs4jaFj1OyT0Nyo+7nPIqhQA0kRIA2/bfPO1XQYJMfzzr87Yjk1U2UKf
GNdNn9q5QW5C8Ha1r5zUfEloYaGQksznWAskeMOgEPeJSJIkgqLDJcunSl8NNCqDqNX18FEYZn+V
CHdZ9rMX3Iqg8x7nZJ6u+J/aTZI0nHRJOTpTddJeWl6VPiAHvMXP4J/94aMcAgXBCMBLaFvQRt4u
u1ZVofHzvqCXgekv1xkXB1EmrRZDvUy670gjnb+9Onwe/+A0WpkjFK+vnyRchD6w4ubLQK/pE6Wp
t9M5QjLmMWV2NpRE0DnEZR2ZrpwniBH0BvnOnU1znGkXAbkgm8A8VHULCBc2BgWPpfJ427ou4e9l
6J8ZJmTvDbL9fkCSEXLk1nZ3i3l3fECxyTSlobv9AJACtaLoz+lR+ufAOhxyPmklbsjoHB1EFe0p
dNLhhbffuvbE6GyMrA3FOxfjtUh0fbwQ/66uNjzlkF4Ctt2fl/LSTd15LpevNJrHLXYvc6u5YrR8
2uS8jnREcK1+5yNX8eyrlWT9SMGQgW1EYGB4Y7RJUlppXj0z2GiDszDvF7JuGcp5uQzfW7T+tmbw
zrBIcpsxMPHyvPl2bNUlp+zuqw7HT+hZGniXfVd8tpTckCaCfU7E03LMxYpNSQMf/Eib5ahOwbK8
86vY6574+lv/eOBMYLj8QrhCXl/oPCx92gLhF+aj5udcL2WP/t1tb+ysVRNp0HU+bhLAch8yOdHv
MWi+fkpUN33iYMP5oZia69lZ53EW+iqe0ll99wLwLVHhpdTN/iiH4wjLq4v8lt6aLRlyQ7xMCMax
pRR8ZOm379zJH2L011/qB7rHXnkEdBh/bLA/+cPMdAkgkYpn2IdocEQxr70Q0LYtr/r1qPu+ilSg
qHIKMAu7mrfnOzAWyP0p5qitH9sZ2jQrpz+W5tPVUs39zkrx8m09ZannKY31ixakOUUoa2cqicW+
p/3dXYHEdD8tszM+MtOwr1mLiZFkiJdLpEF50jOYZAw7ljA2Ay6A2cdEgTIbI1RdD/pzURs2EWEG
MHsC7k4Gx+9zt66GC6sgNJbhcTaH9KEyQX/HcrNbFO09GOly9N7DvP9wxb69gijwTRINVqLJW5C0
MxKw0sX2cwv367M7tJD7rMSdOs5T5ULCm9I0iq1wLs9FJeYzP5k55C1ZceKoRqTNikKhQ1mQ8VwW
H3279+6atO3uurxH1lQzhu+jORbDeTjHKAqNvqtufyzef3QO+r8TULMeD/79Sefha/L87edjzvp/
/+uYYzv/4IXA+rXir7Fmmaxwf51yLLBi/nq6sSDXcLP5K/9kh/BvWJ/4a/gkLBSD9r8OOf4/XBe/
M0cgbJ8C8pj4s0PO60oOAwm/Fu4qfui6OqLser0SVQuG88YSJ+L70KJEgcUc8qw1EgR0NIstBF6s
miawqr7MHxww9bephHS10KlOoAk08A7nfAkfQmKr3KMQXS32aeno/HwZ6HCfV+QE3NlkrE8srxlj
oQzdiIwKOJs9Kp68TFeWqLLbD4k1oOOKjdSyZ8I7s9TZxsgDkSD00JDJeheYL88RdUxdd+ZNYMph
5uCG2c4C/SwjeLkmRDWM6aPapcWRBJW6SWi7HhQysCqaaSt1qeMkB5pWpNLFDt1NFDokvzW85mVl
xldI+JV5BfvEgtTMb2VeKGHkn5axCstjXvSW+BSoInmO+3rZGjMxg0xwoRcK2+12IVF2VXsF3XrZ
toUkqQ+8ObApSYvJi4zFs6DS8iO2uW9o524ayqW9avKyMj61SKKEQ9Z2fJdBKA2QpTlOTUCCosNT
XFAPlKjxJYFs1whDQDiYhh6QQWfSUvW3OfWy701jmJm3CdYc4u1oKje+j5OQJcAzWld9BtpaEQC2
JCQNOvP0zcLt7SzbvK2+JI2vXzDauOvSPDg+WcKYmq5dXeBWkDUzcOHIEkNa5w0EsKkFtpVw5475
l21fN10qjeMCgiZh0q0s/YEB8PQ9s628vi2kSGg+4Wfzg51NGPRDk4by1Bra3yLLE/RTx/RWLVN+
nJgxRV6vGRl3VPc74rES515PZWfWEXVmOe+pFdDbMeEPcbdtLOr38DJsElBlkZpIBCbtU9kd4smk
oI9M5lPCUntODAXNuY1oU3QHurfhaaOfBDdGxvpSh8mMWtXpF2BtShIYiMrOQ0IN7NjfzUAygnPq
s8TaQq6bNWc3x+92dTUJ43xIRVkcZimCG1v2SAcWdCHJSaBYJQJO9ph8umTo270M/AHwQkvg6VlH
sPOjmBpS29jFtlUFu23sqcaisqn9cWfWor7QJaFxRlmie4EuyJQrbAl5dWJGUcQaGJcyIcFmPxaO
vtetBiRPdgOx5FY13sZJra8z3NtbO9ezcQX0bLidKmUR3drZag1/LGImndi47YTo5TXAdjUm6NI4
uOOAXA6OfnGPj2fgFeqT5oz2uEtcnl8/E4QnPkserXYT+BhIOOhzvou0uSy07lQMn2YpKgfpLeyq
HBR7nsC6RIdK97vDzHNBU6P/KKSXPMy6ca+CnCvdIgWXXX9GiEFH6Eg/TBkBYgiZM4lgTPZu4hPc
1cCwp6e44b1Eif+VVcF1hp3UDQFo1KdO4oDXrct54Pmkg0vOu30IWzUH1gGnbz/7EDyneHmiLOvQ
kiQdp7v7sAOPuumLMEH5UtOXtBfE76Day7M87NRQvdQrti6riUCTPmm03SqjuYC2CreO2MIqGFtQ
32E/0TaeC5pV5bkMhsbqAfY1c8lejPvF3beqNak2Z2dy93U4qbDAX83FjxbocQ9EgvNrXjpT503T
Y4lMWjsbN2jp2EdeDWPwQHKBQX57XLtxsxGjTcRb58MMJfC86KuaSQUJ0c9uGHfqMewHJT4vhVvl
D6RIT0TOoV5qLymt0/ZSSMJLdiGpyxb5s9Oghps2mYcpytoMIUSfM65QrUXnXraeeB4QFxO7TDP6
WIape+id2KZjbZZP+L3oKYezEU1cfRRjRX1yxsK4J8dl3qikKDETlVm+FzPrgoazTjgAP+hy8Zr2
FOQiuEtUw/x7XATR5U6L+pMEMeNAjoo6+vPUfXacyd6UrY2s0HAwEZC6U+7TYQyZ9XTKAi0dFo8J
Ixegspqq2azMEF0mmnCHCg+poe+eqb4wrtFho30iD+8oBbpOXcfBmVlTT0YNQ9mnUQ/+pp/wfpfD
RJQagT7HNhmri5DlnLD5ZtEPyCcT6CUA8Hclw6GtHIksjejV2wdbdZTSriYRzXXa7JDaifXBy8u7
xUQaVsXlcKoHBBOuYT34Na1QAmIQOai2dc7CpFaPhcZze6651gfp+F96K2/apyRmJT4N2Tg23yS9
neqyTqvZ2uUZk6EIl3n3yAk/yTZ5xWb7OWXqUaUAnisVJxH+EEafbeHG3zBoZ8+wZ2zjE/jcHESO
ylWwlxnegC0viL11UE8zDI9tf6TFRS9y46adup19LDgpozxGFINQVyJfZnPr0t1nFB34Su/JoCbw
nZQLwmFTWM1bK2ctbUrdH7Dqamr5ntlcHK6Rw2Gpb3pvQcICrNcMtzPjwfBMNEUhyKWHp0yUEFpw
NAHeZgmJnSmcOnhi6GFuG0yFGAp4O2/LrvEvZJaLu75FzIimN4wRW7tq/gIabyLAMq+fp9lYzM2Q
9ox3IRPXu8XT+f2M/ExsCLLrn+necO+x/7DNoEBN8+Vrl3hJciWJcfL3uuzRwcg01edOIeyLsvY4
Amdxip0HJ8aLxtCpD3i8Wl76BEZXefP/a+her8mIa2/l39fQ//kfrQbn+p//6/vPhfT6d/4qpKHw
AqoAwmWvblafPf6fhbQj/rHiYgCiQD4AtLu2zf45LgDQx7xgRe05JE9h6P9XJW3ZzBjWZgCeKXqm
lN9/kEP3+kDv85EWmICAViRIPP7rmwN96hnYT4wA7yfBjvsptsQun43+8NMFufnrJPgzlOB1r4of
C32Hf9aMOEp27Mivi/WkywmOZyixOi6aT31YzEcfg8EpKYGjRz6L2DuNitfdmR8fiGufAwK9ZZAB
3vq1fzrSz4vfkOede6yCHakDs1+foYbqT7kS2Tsf9bcrGOIEZ+DCvIULyEjh9UdpjdVWGWyKA9OE
J466NWeBOnn4/RX80T787yP2j2/kgq6AtsAlhMnJ4/XzN7KEjhMLzXNEV68m10BWtERIsry3DZKz
E0TR32VfQhJwB9vZz5Y/7BE5q08dmNC9ay3FO7CzX1xhnl3AHdhceHrcNw9O56QTpRa/D9Y2WrYk
IeEe7/ruOR7oh/z+y//ys+BWsGAFPEtvAT6xwmunssnDVxT613UzDQ+1n3vbFDe79U436AfU4e2F
Jg4r4JXk2Ou9DXya0lYjbK4F49vMOVktkTNknQc7vGAVUsGxusmpBU6J2eOwbC2ZRI1pMUJTdsM4
mSTA0qSLRY87G88zTid7F2DZO/30Xzxz8DJ52Oz1BO45b8Ymmhu9WHkp2LUIsZVOjJ7Xrobt7y/7
rz4FQ3649nUc230bUWmqdPAJ6kGU0whC4YBKP+S+yIp3rvjr5u2PJ3tlT8GbhdJtg3J+/WSnIfmN
ZR6LSNhLvxfLEJ9lANq+MqBrz5xSG0EE+DncrcPT+99/w1+9VZAR4Vb6LNABNJ/Xn227WBN7VHuR
ifuqjjLkAscwNkuisX1JwzqLLfSwo+1t0K6ubPuw7Uhj8a0uwqxUfR+97r0Z1S+uOk8dtB1aLMic
fkBJflq6CBEgLYSo+igoPXmbI7/e1l1QPvz+m/9iRQ6YE7s+bRTYem8BSgaR3MrFlhoRjlcep3Kh
aDfT1qX+FN6yd3mfv/7+E3/1vdB3M7HgyyEPXP/9T99LNjAoqxUwFrdttuE6xpvR9bztn38KTSGg
G8HK1Vun7D9/ymSnwM9j5I1hLsxdvRAVrTFx7v8PPoVmPM2vdWN7C9lBwmlbHJMIw+jq8caqEPcE
zdL8GURl3TURlwmHpgSLNNTa19/FsBerqMmJpm513YOVTN5GaqPaTobh//kXYnpMV20l+wIuWx+X
n26Or6yaiWOJ7tHXchugDEK8SvTX7y/bOl19s7QSjkrpwgMXMjN584UATZRlb/arulJgSTUncuTx
bTlSbAGP3CcalVDhBDdjEr6zYP5iBwkROPvsIT7m/bdLWeC1BV1C6O3uRFuo9rpyPyyj2MDde49v
uG58b7+kzYTTCkBIctZ98yUxMfn9zFYejRmWiUFgkXUI4zNReSI+PjUdUWy/v6y/eLNC9gJyjql4
2BXeLKAeOTZ9XzC4J+JDR7ojtbJzMuvPN+GVXAvTh8auyyj+9SNiC0yVOKOZbarROVZkBe6Hvmyv
poFwqd9/oV89Jx6EInfVNCCNefMSx245jWJC/DybIj4L48A+oxM6HdZx6EXmlOQGGXnx0AKq35u1
a77z8b96WDz2PYdryYP6FlJYVWCSRG+vQgg0d77hFpcibPvLworrdy7qrx4W2uvIhSzCS13vzXun
JnNhXg7g0Wmn61mqO53Klubm8gLODS0EsTy/v7R/f1Z8mvDsLg7TO4DRby7toFghA4DUpEwDaM5y
aZ+naePt/vxTANf7a30ScOZxXj8rM7nVgyTEK0otLMh+19v7qpD+O8qXv98nNDwC7z4kfBdu5ZtP
8cjPXWjNuiTdNOI+M5Pw61BN/bdCLss7B5gfmfGv3+pVw+CsKi0gRT8w/j8vkDadJ74qJxhqw1Wb
nBL1tXVSZ0FsCSPkOpzGYQYpNI1VVAIF6XagHNY5Z4Pwfgs0IH1aJD8lEgxs6fR1o2ts6EP1L6k5
FmgXpsaHpW8NpU3nsSw/51MSr/7Goh/3FbrwS40eDU5MP06Y+TKj+RYSH+xsQIcwafB5Zeeor2zv
QeoeakuuBpLtQJiUxG2kqfdFCqt/cdgUrz1PZR+rYMJzVtf81vy+9OHOPUu5DwleBo+5Rai6fcwv
/DmB7FPubEVkYugbMV9RNKjtmQLnWx5rH8JP2BkLURKuF28Gx5tTYtWA1LwjFPrFcws0mrQYUFBI
29bI9p+vf4F7I01iRsojKvDLcqifAm3Js98/tr94oEBdsOowaAfl+naXyGEwdIiE6XSNuT7PHFsd
AxrtmDSL92jlv/ooOsiQUD2i5jl/v/4+WZOabeWlbrQgAj7kIkfAKvUasDzqwntng/hFmesjcPMo
5XnpOT2+2SEIrkwq4h093AK1/3UaPCvF11yHNy2iXdw6TTF2Gx8v5sZqzXCk02frbw4JoIeYlLXb
xgv7dy71j8r6zQvFlYRBTDZa4KDFen0BhtqBh0uJi5bBLk59LbpuI53UOxpZqPw1gC64bDyetsgB
ThRsmC/PV90oQuBE9dKTWp7CuKE3rTiHFX4ib5s5AP/w+yfi7+sz9xtWeQBgw/do1bz+LSuy9Tq0
3h6XqLRJfbWIGa4N74VDv/39f7N3XstxY9uW/ZUb9x0V8Caibz/ApCOT3oh8QZASBWx47z6if6p/
rAekc7qLKR6xdZ5vVFREqSQKCeTGNmvNOSadH/MiipP+7fcX/WhssPnnNELPCl3+ybdlxZmQY4x6
FOoN7RyIju7nslB2S5dKnzBcP7o/oKG0aWja2uopDzolYpPzVUESTcxBVrYXDF/WREBj+YZR8AJH
8PLJE/3o5uAiUm1CJIuA5GTg05Az8gTXIIGQI+iKylAfwKvBRe4ntBF//iApN6GFZTMBh/PkQRZ0
QtiE0cNkGer3CrBNz4CCdy7V+Cz/jUsxlFGQUJzjXXs/UGxWO5qtbFkWjPTE2MuMjoyTW6d/ttv7
6AGuY5FmLu8P2tX3VxqXfE7mgXOUPhOtUrKuYsBXbLwYHE4/o6Z+NO3+lMUgslqnxvcXiy1iwnC5
GET6VkiKJn3ZcGA2X3//8D64isrCigAHlrClnR50lChXBqVlegKEk1+mTVruFmBz/8bNqGTZ4E9d
ddgko7y/GUceIXbQrQLCFNv7Ila1c5M0qd2f3wy7EjYlaIlA15/s/5nIqIDJGq9U1w7XE3F7flQ7
6icv7jrxnEyf5Leo8CgpKlO7PbkXY5SJkyD72eUkz6Ko599Dpb9ShEXkAaWU39/SB0OOWQjPLIVq
Vg/r5D1Kln4OJ42LscBoX5TSsjeOHI/bJlb/vLJFKZXDO0kiKJrtU4HupEtEho2m4Vr0Z87bZbI3
uJKGze9v6IOnpymclmQKTugnTwuKRkt2JsQGaixAuHa21PTQlSb9tu7s3Ivo331SLD3RHa81Lv6l
+r+OPO7vVP86QX8CRM2RAmplKFBip+qjoejdQaIgfb1AJPpGP0e5VcgmNt0h6ofdyOfb/vlt06ij
lEAkICaBk6G5aOYUhmzx3FpUy65O1CqwEkl96LDvEpLbjZ+8Ch89ZqYqxEO8DhpqofcvXM47gg6W
u0aRWewbxMgbZ4zj+5WV5zJhS9e/v78PxikdEVkzV5ERItyTSbgZJorhP+rEUttvbEy6Ps40M6DU
9uXfuBLVM6YTJAkUpd/fmUh0GUT+xFZZjlVvJMPLcwBVnQFIHf+4dLEmOFnUtBiqPM2TN52UFEmJ
dN7pWsZOphXWgxTVy9G0p8+6NOvXfzKnsHA5DlGRyLSM08neQNiZqCFXatQhxRCv3aKWmAGK0VV2
8Qnm/iBjihpBeHwywXywAFDiosZFJgQD9HTjjSJ+TGmuGDAIJ/ueZ4A8OYuXT4bHB8NRX5tcfHI2
HvzX+y+NkoZjSxpzi21hn4RZ+sWq2f1GSvxGwP2fT9DUL5gsKSCgSDqtYdTawsFMZc5EPVaxFjjY
xWN4GnMij2hI6Zz/fkR+9AjptKydRFpetPPe39yqS1uPdOQ3NPV0k0VWth37+LM3+qOrWCxeMjM9
1bTTxY3NVlapBeM+W+J76DR9MCafng0+vIhKNsrqz2GyPNnhYGEp2zrkHArbFTNl1RsXjawowe8f
2EeTBVV/qqvcjfXLSlNgWVak2jZwkVv2VhcQIqZaT3wMUNK/MbyphZBUwNy7rjnvv5tYx0frNGzo
lwrJVxpNDooiyfikXPxr1YwJiWMK9QkcSCi031+laWDaLfip3EmUYhc1BkC8FkbcoC3LnuB7w7ek
6ryRRwZhaX5aIeFvP5082L2xPWDdWtNW3l89Esoc9fLAK5yn8kNWtdGL6B31snBIGf3Tbw5MNqTA
H1M9cu31QfytWC0nfSRAW7NdHOzZI+JrAFrTo2jThuiTFfPXKZFL0X4HYo4ImXt7f6mxBtQijIWK
NZQRzJ6aUcCkqo0XIU0W3Om1WG4XOFHm8pMtygdX5tzChpgJhEGqnLzPDekxpmS3motAF3oOh+Db
tDTse86gwHxi3DKIzOGR4cqgi/OnD5gDIRsw2jR00ekRvb9rp8hg0XG6cDtBtvZ6MNt1aQJMr7SW
Ty7167vuyPQXbfyQmoU56ORdD0MbXLpOScuSeusqJdF1H3bDn68vHC5oOdEpVXjnT6ctiqwVBGZu
SJ8jx4NeK3l8ls9EBx/cy+q7XPMymVd+CTS0QZAxMbMdJ/ej25l1vrhal8t/PG85DH1mEfruHNtP
myiGiXBKqWzNDeHZBFoH9AUBb+S1oJg/KdKsC+L7d5pLqViZqLytBYmTGWWO1TEfqZO7at6Ku6jv
7ZsZ5dBLNLbyNXN0HAyxqvzxQsZFaUqymNGoYXJ+P/jCyHKyqJkockZh9DzNiLaLQYpefz/EP/iu
2GYgSTEp7pBedjJdKTOp9QC0GBEcozftMus+TaHZ/3euwpTM8Ykz3+lVqtIkFL3jKk2RhAFfGxIG
EiU+ucqvKxnZFKsRmW3iWr88eWItjydOOxVk0zgsAWXLxSOcBJ6mrY2fTL0flO2YDTkIEh5O8Q67
1ftvZ6RrNs8UytzaKusCZ4pcBJKV9q1LGUHZT6wAT2LUzQAYaOOPo5p/46gKr7We9GabERcXmI0x
3iQtEr7RmPU/rhOvszW5YquTeo0/eP/5GrOcdRgGNFSQqe/00pL5JOKzWevXnSRX4X2g4EO7lIf5
/ipRE4ZYpnkHI7DNjzhjikPaEhvnZRhePBZI8clX/MFwJVaKSul60TU/6/0FZ9AwEXpmDRiNKR/H
TFs2sZHMnzRUProKm6G1oMCpDUDK+6uoEiTqRQAET61cu+djfOkBU33y5n1QjF4nYmONqEJ0QZfo
/VVA2xTzGnzC4Kn0Y57Y5p7I1+q2bTrEtpaIisc8BaPW5EV5TOUo+7akMXioEfzx0bBIbP39S/rB
60OlYVWKUXuixHsyZObGJruUlRAcoqzf6LkltqVZd7d6t6ifLOofXIrFh9rdOh0QEHbyNSLNj2T0
vLqb5F18iRk4OzfnrN3AHWw+eRE+uhRlKKQoqAQ5Up1cSiut4mcLDq99/WqbBRH0SVj7A7zn5JNF
/IPXwVj36RQD2ZRR5nj/jfajNIcIYahuAHTd1dgJLhD6O74YTGnTzuKzBu0H45SeKYVW5rz1WHjy
jTkIZ9m85Dh769AIklKInSnPzSdz3ekT5JkBIKRdqlG8WBkB7+9q7Ayg0g1XwbFS7OouNn3ZjsRd
Apv7D19vTQa7zE6Pcj9flXo6BKHj5FCXMxredO08KZWTYIJV/MnXpJw+t/UylIJxy9JbINj5ZPIm
T2oZ0oHL2GCpjdzYpn3ikjTpY0L0+sYKFtLip7RKCKZXNo4e3i9yRIh84+dQfv7srfvxWVjiqcob
vFenFRQ1Q0EvWzRvjSIDqxnpKst8Z4MS1bo/froUgxiYoDXIKmX6PPkiAWFi10KRYedVcoDV254B
r/yslf/rw0VvtOIX9B8ddv1kR6FlWZ0LXn23bs3pWTHm9rHWiy+/f2ofXIQhSYAn+BFe7tOnNtd9
XPWtrLs4tEmQTNXW0w3xp9sWSnVEdNKk4fRN4ek0xxbbQVdMIw8s1ew6MNnXnhmFk372tein88Z6
ndU7zcmKyZf+7vsvRm2HfKSprblkjRlfSxSNz/Css+fFxDfmLlh3vneVM92nVei8aKNSv2iiTOiL
jTDU3Bj52uCGSl6Q8lBa8xUTnlHv5DGzDkQqy9YdRI4Kd3RRWc1WhLm0j5ayinYWOMSrXhmIyBAt
/aA9e+DivCiSnPb8NGhfZ5z7S4BvV9oVUOgUH+Sp1q9pw1lLcUxWyUwAfUjukTrW57Ex1pVbm3H3
pDUh+7w8m3oYzeNQNR5rCCxkEgle2t7JUncYANx5E5HTxqaQsxTXQ2ZDY4HmBsQRHqelRpeT06cX
2WzND4OulL3XGaVxGfPitpssJUBlA5tkqbAwzEuzl/UM29ZU5vlj2fUxRhaB2d8xF3GEoqTdwYFW
XqoRo59rrXwTt82UPN9ObF1CYg2m7siGIH0e7a6eNlE86cqmcSbFOdZJyLwXC7VM9kkaZ3j62dlF
29BO9Gqj2RO8yFRXlwX7Q1WAkpvMwvarxIihQSG3iu7jepw6gJEVCTiRM2Rn+UQj3y86AYQyrPsy
AXcuNZVnmvX4UsmV8gB9qx68NA4dco5A8d/pBkjgfdyWy9dYM5Hctc7Uq/BhlOaaxKT0Sh9w/blt
OOVf2Lbg7hmTpgTF3+BAwxhUWbVniAauR2Rn9RH+r/6glkWLr9Iw0weZ/2acdyRUkhoBAt+ZbBIz
IPcPjT84IdN/gqo587t8SdkYLMiwSd4Z8TYLuaolV9Sq+RomhfowhKIpdxHh47E7WCTMskc26m9F
1MThEWXVQoqWJml3kUxsMaT4JHy0aiLldpZSxTfW0NtXVZhq+2Tunb2I9eYgz0PjacjmCKjStOdZ
Cs0HSvgtsDxArdhOtG5svHAhAcEdRD3WZCEMUukiS8unbUtl45s8WanAYEbKhidswq6YBBvplbWN
gAA5dCrQeXXWe/YaQOw5TjzeNMawVH5dsePErlXX+YHqWTS7prKWxzj9Aqueo8F6GNoyIeWan/86
DFOWb6EYTueFYzctvjdSFEDIZ6HL0Ev4upOG3IzCrqdvBFtbr2OHsidIJjlsNhpezceJYkPhh6NZ
XpkIbWw/k8sGxqMy2cSvZEWlQ6tJqh7EcBcv540t8ukSHYX5EjfCyHzgtEa96VKz64KyM1E46HVh
m+eJaifjpdE2mnZnkFEVe6YNJhBR85oiVOhJThiT6Yy4tczUKq7RSbRP8dqi2mKdECp6HGMInxKt
lfOjWMCKeYPUpF8a3bZJHJ9qY/EABM2PWTvXZeYWaZnYz/UiLQB8xVTixM3TcVehPCzo1rXDUxMv
MZQ6C7C713UFVr4Uv1zrQpFtvvTyNNxEgEomGPEm3BItsQWivtYWh8ro1cXvlMjCdVllOt4xne0z
ep1sYvOF2WOEtxcJGx5T0yGiWMDCnBsx1GcYsH1xXtYNVKOhS/jysNo9A52Tb5n/2+eqy+mW2Fpt
EMszVKt8qaqeqmFunY0mmbVDNqEq2xyrmrTB7zt2l8mcGAaIdxIkXKSj/KaBseMhFml0Ncym6FxM
q0vvRrSoiaRJ7LlzpbExvoNq3ES6lb0oQo+uoB0YqityGRxUOGU8k0hOgMDPHA8yrwohqZG3AH7N
y52pDoMuEtpll9eq6nfZMpaeM6tgiRfAPkDoEftGu9wiND4Kpq7q1T110SxKcGcV493chDhNlT7F
dBI3tv5Q68MMn87oyKtQdOW5weg5HHrFmLQX08RhKu8HYsLGbWU7pAbz/uLIKxr1SVKGoWD+F6rl
ofiE2t/ORnpFPY2xWWt4rDapIZk8bMXOcdU6GewUrJggESDo21u15XTj1pnjpMFI5NFF4wDt9Y2B
7ahXKnI9BfVU6BeSCKs7sVhg1xHCWcbBjPvhDQnXUnuy0MZbzLKoNR77Iqvjfd01+n2e+1XV4IyH
A/t9jhpCJ8LYWA6w8OFiE16GXWNtNKkBr0YL3IXzPIgaReI864SyLbxBU9KDFiNP8zCJ23ujk2TF
L2SQjePCLOAn0my/4rVfB5MyZW8VGEiQQsakTpuWYvfCLEPmSCDKYX6RMN/fZ0aJv33U7EwPIl4o
auFZJiAVL1XCAM4zYQZIj62bRdA1t3pFg0VDHtBBk4iMBG1t89n1KJmdAFdg9UrgR9lvbbQ4hW/q
NWePBY/rnkCeMd5odd5SnNUJbXB5rlDyJwnklTtOYbqtx1Rcd4oYl4AlrCEBxJ6N3eDUzi0cwDzi
i8T76cr0nwwfOECmBDpT3jX4eaX04hSrscemAOZA5FjL4BEDLp2lUzVIbrXU+KWNJHZARQ8QtzCO
1hd9NjUQiyw99vR4CQMZHbwDc7c1rxjoC67TggX+q6LFgIV1qvjDxTyh8ju2U1qGl0uojNBSuz60
vusZeeybfqps+VJBFpsELRYT/XnKIANvGdZWdyn3umDuUBilR9WMExBvmNzNG6G3zH3CNHvQhSLU
zS+tmk4zqRkS3G2VNALewnYxkqOUqbNyA+rMAPOZhrG658hT9vt4sbJqQyj9SKJc0kYjdPRsfGmq
boR7mPTaTbWEYQgjOY91ewdHflCC0AoZqpyIjeKpF4P2/fcb4l8Oacp6REMrQBOf49pp20tL05bp
fMbHMI9lEKu54aU6nGnLHKOr319qPR39vRrKbnVtrlBZQhBGk/mkbiFpCroRbdFdC5Up65Jp+maj
MdZ1CEwbQAj9QUStum+reQlaIu2D31//w1tFtECBbxVCnmoIAEfEaZy3HGPE4mzqztDu61CbfDsj
5+v3l/rlmMGt0o3nSG+y0rKhfb8xj9OiVCHPwP0NaQBLij5v66qb/rBEwQO1qTYBbPoBBTvVsEim
XIQWqTSu2pZpAEWvQRSmd4imoMH8/oY++O7Qc671AmRMdBtOqiGLbGdLtyDfzVJdppytIY41sMq6
dmxqF0xkYpMsVXzsE6s6jEZof/399T96oD+aOUgeQJecXr9OJKtgC4ek3A7r7TyHVTAatFF/f5WP
Rgi2F6oWWIeQIJ2c7yvAHJykRp3IprIK9ElqA91iYzGPofPHI4TiPM0MOhBIqX45IjadDl+9sJF2
CCcJFroCR7M17Lff39Cvj229ysqwXMWX6ILej0PFUtjBUHFyVYGuWh3syce2333y2H6ti4BeRd0N
nwbG61pEf38ZAa4aNDGXkQBDXHL+tgLAfIOHAroiQ7ut7IupnXp2GsN0YebkXJYzWAjXQGyyt9sB
iksZCdqrTvFJM2SdU97POXTygYLQN0aVQSH5/SfLybTQSzbQrr6Y8ks0GNJGZgHe9CFbdBuPWuea
ffyZEOSjx64gD1qlQlRqT5OiQ2fuS5bUdaYjjaTNSzbxU6x9Mp99eBU8d7Tk6PWbp42sKe3Hbs1J
cPsiB2Wfj4+yPH3WsPi1xIA3lcIMHmpcR9zO+wfIgibsyGR9QL/vYHtX+i8FqAVXaVPrusyVfySj
/zdI6j/X7+dfm+DdvumLb+LvDvj1B3464DX5r1VbQz4WVU7erxW1+hMlpTp/0cqkk0C/gfcKau7/
dcBL2Nz5f/y2AmoK0cnaSPgHMVfS/9JReissUogASDVHPv4HJnj7R2fj/71nBuU0PhizAD00rvZL
JSppCE2RtephplZ53eKHyR2JSGxJyIeptXfEzusHgq8TdwT9Wo9Pmr3Ny87T2O/2XRqYxu2gwWqY
Uc6nHEIyx1PFzJmDHxhUAhBvuuW2mqeN3OSHMiffIzwv+6Gn3BQpj1p00NQbRXrJ4E6THhhojdn5
fT9A7VS+VYPid8tZre4KS/OM9lWqG3j0ebovGj3zLaWpiZ+Su01DRSBWusCyIbqaoQ934C1sCiC2
5BT3rfBoWBGN2IeALRoyPeroMgF8HuDV2Wd6gtvJ8MzkYrKbG2O5EWtqSWVGt3FEjsQwHupBOuhI
DySJDvpQk06WQhnJO9Lz+hZytsLOqEmI8iTgNmzqndT120Zd3T/ZNjbkMyKX3XB4HiwKKzSQFzaP
EmHi0bcytykJJcdRP5ay6hWYftGiN5GsumD2I2/R+kM78PkJkUvgbChF5Mcj4Z8JSapsh0dIez0p
wLI6B2P3XSpj386/E2EQ6Eu5LZt72/lG6chdiNlxx8W5oah20Sm17LZ9F29bAleTtD+mhnm/TKa5
0xTyhidK/RuHKDmqCu6aKqX18Vvcji45635uUC1IreQhGetNLVqX2uHOnikHKBQcXUm16qMsRIVP
JzpI+bmqv6ST8cU0U9qkqvS05K+JM/mSdRydcj8QzBNoVYdVVVFfSeQuiL8V/RkWrvaix4SpFcYD
5Uo3JGjMMfmSjTXWNvfiyJDv6tEEQRg+KAVmI8GhLjYeTbFsy3YkwHkNt9CJp5iNhbyCJd4K+6wo
FcHD3xMWTqZAZJxNdEwFZ1HtqA16MA/jRh91f2JuJOXmrFQ4wuNxqMOMEV02B8p8gVxWe41BWsfN
d4UoQ8fOt7qTe4QPbRRsvm6lK40nGRNENEoAWmgfzSwhRIyiWBX6VpgS35Q20layMILqFoZgOdoq
xBJJc+13hb2zejngWwamXJHwNfpTA1C9l/zRTvwlve7x5lEB5qxBlLptz1upAtSli8vQSgIrHTb5
oFyruubJ5F0LCiUNUJ6ocXyppd6p7eWx8Gj87dSortGeHMSgQ2UjdlVsivZrW961kJfkhxAyjKpP
+znMArIOnCsFvtLeUMg51hZvJo2ushXCXIh/7J8ngO1mcd0b1V6NO8apHMyjWZGT0uQuFKjdJI83
/WRsCXG81CvFM+SVAiOoPFG6dm35ZiwfQyEdFKqTSWb4HGB9R0DTkqeLpGv4Ez1VAPmsTabAGr9L
y6OQv6ijAlksrK8x0ZOPGneu3I8bVTovpn1n3BAvEnt5rvebrr9Wkt6V5XyjdmTbj7d9neyX9rrk
5RdD0/lmUpzDPN4JnO6hdQnoMhAmYTdq5NWLAv0+fe2QZsajSTYoRABVVAHa0G2YmHutatwqla7K
9MmMVaKvsfKCC+qHuykUX0KDt4FUOUbVa0FMItnWbgXeuelIXZ1euyr3ijANODcKlw4q2Twt+R/3
+diR5mARXqIQGDt60/IWSt+psLlDRliBcTOY6rYj0CoJmSIuBkM4Z4umfCFKnqFdeINCNsqcAsJu
70vTILgTPYCxpgMb5DcAOs/pd9VxjoArPtj6eNUQKx0yXPJuBPEdI3SlZrMbdMJh5nGgPiZPG2rT
nrEQUjqlbjfwaNLrbnl07BdHItJy5AnHhI4pcsC4c4JIJssBvicfHlOwJ9VpSNDh8N1qlsNiS+fL
dCvHe7ZwnNvta12r7tpO+HHUPFW6tY0jaZcq4ZoIW5j7rIS650aRs5zbhDb5hGNdNIboLkAUAUSr
RfbaGvEVlPrCtZz6ysqd54G3VhTdNcciIhRM+allrQGmND03oyA7uXCU8yhtQU1HW0db+ac6IIuu
pD2dG9cqCVAFIMaZGxNnYGUvmjCfnx3SpuVa2Yd5exwX06+MxtyQDjRckBkOW6kck0Oq9psaUNiu
1pU+gKlNalbU3tQ5cMa56Xh2spXtsUdqjpe0g3GuVfH0CO2u3UZO1txrheLR7uk82ZTat2F01EdF
btNdQz/AHcxW94xSpQxbAJfT8wp0uTz5EbF1XUiNaSBDcduOeU/Bi1Shki16bX/NKyU6k9om2lPe
pfQ9OiJ0k76nX2QRJGnYHfVTyEquzUxUCsJKRUccLTpDMnhRu8QAxiJHPLRji8qDxd+xxmsjc3gj
42M9KfehFMKpkKMEgBah4rby4Mw8u0a/aYUZbTH2Xg2LPe5Rxftg7x+LWKa4XatTtZm6M8ys33Wg
aq6FRuJVgat3iNpQpppm9orXhg4pqQws3JYwH3mfYuVeNcJDOvRnsx7vCHp+7JrGD5fpKxgp2+cO
9I0qJm82zL0DA0fpiG5FecOU1+d+XYiAZj4JyoZEdkqXCfo/vd/V8aNcjF9KQ32ssAhEKalEZTHs
47y+yqtmQ1z2Y2ONJHw0sW+qE3mEimxvooK0ZppXXe5nrP2tRTmToOdKhgBrGnC+PV2SdrnIyP7r
eJgCkdzaXx6W/ozekf09J4n1LKuK1pfLrnioQrgNHJUp/xqtFig9on5QZs7MutoJrdvqZttdd5JW
+bne6peZRalpk4qYAGKZuMy7QifEmZTv6JkKYYxVBnaZ4hHNMZeQZFBml+waKniaZEvOTNqkqo6+
Uc2WZ/aVelWEOhsigeikGFNr2xA5eE2ajQDTOcX9Q1iZerw3O726Dg2NZDA89yz+86CJHXEsJDmP
xZZ0wbRBD4gcmynUjmkPCJpFbiiVzgE5LjtKqx8duI1tmpPeyHsEAE6yznir20sSeawnfZZI1W3z
7lznuNIzhbXGc4FB0PLJ6RSvmKqajVlL/Rfcv2Ew9F0n+3EdKtGmdyriB5AwWAd76MgT73WLvWIK
tDDtjUAfSDVMIWvmBCpZrKLEBuRSupyBy4uu1ZGFo1Pm4ih1aPBS/WvjwH/BKMz24qEv0pnourEi
3lCJ3JIyyrk2heOt1MbTExGG7YUZsyCNSaj5TuJYaJFb85r+mX102qm85qOEe5FMNxa5Az5wOmap
pHkgPs7ZJ05GMyHvaVnyAZavPab1baZYe+iFGQRjO7xiMUa2Bz3RTyYtZD8on6WVJl30Slm8FkIu
HmKrLM8N2ky8egmxhbPN9Qr6d37ZUinxgEdqehLftxZoRFHV0AUqP3O0IAWJtUk0Ajdx1NYHuSBw
UzLS+yhrHmdFCrfO6pGwTSnyIFi2SCWerWopD1GmiqApjPlOWtLyJadQ80DRNQzKkv5PK7NTzpS4
9UPcVBvKa+a9VTjxhjRvdeeYoeLV9SgR7JOzt5ptKd44aXTtJAqlcrung9jUPUzQIbnRM/MruayH
pugex0FshH291PSsorua2L1ADof0mMbVHiAlJdFFsXahMe7DKIwvu5B+gz4Od8IOwQg27Ror5cTn
+qTfof4avUWuj1I4cgAKaQQoEG+LQYi3euTQUIhZBj9lnav1dNuUZLavGxL2hjsr5eFWStOei4gN
eya+RgJXOqX9L0pvPSSDbHjN1G0IqLoK4UIfzEE/T1I6Qez950zcUE7uqIazEoeJoK8iJAqC0fJo
SOpjYUxsbZMoOYPq6UVqJziPODeZTXylHJ3NDqnZmTZeIyV9REJy1Wlte+ha4IhxDUtVKSBq1u39
POhP5XpuUTmkRFZ6UNS6cQkUpvtM9vVgThxDnIIDkwNM3o+BuZemc0BCn90ymbIpbpRlU0qQ5MF1
GpsG41QkpuaYC13d05N0kitCKSsfDX77Rhe89rU4DGESSxYtHsk+TuFciI1klPWeRZb04iZ0xg0v
fXtMs76/ICQp2fYIBEAI1GXKm5GjoZrqwo8aqyfWlMBQN6sj0JZmPBDbR2hVkHdi4Rxl5+r5vAAA
4Jm0zbcBmuDoZdUaPM349slSil9bAIH+rMWHaiYP6rxDCUaPXY+AVY3NjmjqsN9UqWyIM5Pca33Z
GVq1fJHkJQ1qadias/KWyNW26WvSeuOyo2dkPnEoTmAET6RDZoM3SpGz/1FH+O+Kyn8qNtWqf11S
+d//K3tr/+NKdF9fRFP8vbLy4wd/llYkQif+glmPqQlNISzfVaz/jzAiDHd/UVf5ISnDfEgs0d+K
K9C9qSwqzkrjwb+2mmz+WVwhxAh/LI5pfkhV8D38SW3lfQEOmd4quKc3g/XIorByal8znY781L5Y
LoyplIK8Z3vcRJFbEObsR7j1PpGVnahL1+sBHKGzQAMDhZt86nFs4C0LxYnVC6lgpyHHehaoooy9
djAvFoydspKRNRJ2yVYKr/L8C2Y65Nm1On9SIKcC9ffSLR9E09DMU3REcrdyF6he/d2lUi65CV+3
LC8qjVrLoi5uWAhSyvIpphbyQv833GrsKN0SUvCuoS8eteMtIWmarzO/XBRWe92XTrHNtfHOKldS
Lz3VG1UPd10i00Ev89qvG60Jhk7W/C4axH55Us2KHi9svk8K0QjATu9nFbdZmB1XMwCArZMWSmVw
TjKmGvhG7LEz6GnWzK721TA5PLYbXaXfvNOzg57uI2pR3W5teEducwWQnVOnpe9W08VbecDW3ZCS
WL20drConB9dcOHcb52mbnssj3N5noiNXRDY6BJQxBEsQpsfsGVnQrW8SL/JHapDnAs5bG/Ubwaw
E2ljkiJzMaInQrH0qDxz6JmtrWgPyoz0xhvrfYkE4dIpHkwpd7Xya6EcKPX01t4irBHZyQ6ZFcHk
6/aCMzfSj3xLl15rNuB1CbxfLJ+9IbFxmYkwwc11L3Y8gbDmpr8iT9okwOK6ureetCcKazPQoCuC
ouSWYNtN3j6mtutgLAtZxVzpfNiY29cocAgysFzlsbyWODy6ssNBZ0PgUCgFc/uVDIlB9cv4uGhe
95USQR16AxyIs8oPybffEW2XZi6WsjTfzg1nZlc9Jkdrj8mLqFNP693wrbU2BHTZRFmfRa98a8Zt
y10lOza4gOOtO3R323Crb+NtwunxKB6XyA/n3VLvWYGcy/FhQ+boeX8WXsyWa9yVZ90mO5++OIqr
Hwni7SJ/iPzodaG86M2HZmPsw5tVw4rFLfam6rhGkE1b7YrOOCVIx6d0lV46T9mWU+9T/locbWOb
V2zgvGgTeup2/J6EbnidnY+ec+7s44Dg9cGNvOp53tub6SHyEDt5ZsA97iHp1Ejn4Aq7bBrK3Ku+
J9+dyU2+FxRhUW3YnnFo3GhTno0UKhZ3uUqOeunzQJ+KLZtNtBJo1bx+g/rmW7ovv8zJ1rmxz5et
cxyCce+8DRfZhXMND1qavexieeG1bdAuuDW4dzYOV0pQXBfXxCI6vU8XQ5BCutoOvJXJbfyc1v5o
Ebys3orbrnl7644v1f9Yf/RrWc3Q3+Puf77/Zfvz19FbuUbbvftFgLium6/7t2a+eWv7jB/9mZ61
/sn/39/8j7cff8vdXL39139+LfuiW/+2SJTvVqm1yv+vVzcsan338ssP/FzVHBVkrk5fmMULjtSP
tsDPRc22WdKgA6z4yzVuZF3u/hk+Yf+l0VxFPy2DzjX+3i9Qzb/W7iv/mPZqkGEy/ud9X/1sA/DI
fj6Hf/z67zRbRKrv5kJp9UPRREbu/n5Oj0LOhNBg1J1hSuMBOovuC81JVZj4db6DLd4c1DU/uini
yvborfH+0dA3Z1doudLdi8xOHyTZeIx10JKucKrOcbMOqvTGamPq9gn+huuuyIfMI2oHcrhrSso1
7Um18mM5c54mtILPI2WZG1vCBmzhX1KwFitavwreysq+XcbWGDk3SVZ0njeJQWFsim6iCpUhopa5
U9xC6k0vpWVgu8QS6JZvkOJ0MAY1eqhtlRmAgrPZA7iMQ6Q+7JI3il7NN/h2ZkFxqRCqJ2k15Wqp
sZwqQByb0CU05+7/UHcmS3Jb23p+lTvzCIqNHhgaTXbVs4rtBFFFsjaajb7HG/k5/GL+QOnaYh0d
0fLIN6QQFaSoZGYCG2v9rR2NqkcelllehfhWzx/sptjuLfSSFxMF1CkxkXcJi7Hc3JzqhkBb9QWI
er1gRvevDda8E2nf++A6ayG9QThq9MypAcX76rA2KEPbbpuPhZ7WN31aLleyVOgBdePY4GN8oAcP
GAbvCkj6YDAmm+Y2Hu12MU7AV/CMBU3amv2hs4DFW29JwqKZvdNq2yvlu07mfFaZVp8KKa3rxV3a
qxIh0cPg2o+sZs0pSeQYWqPgiHBwG3Sez/Zj2TeVYy5fkwmWFuHMemsV/XRx1bDuBWDWU0Po+B2J
seiXZg9uxHQ0Pyq9qf04KGFfWkXZPefj4GKv1CQgauNW55IyDHo7J/3Oq6TxnuQx9+BuowtmUWwP
G1dmETiFgt/X7GyJVpH3iG+ofZuo/SmQoPt1T89Huh1NDbR00ZTF9SPaq5aqu5LuQoDIRpybHMSr
pnnjimwt66OLgTmaLPFRA7W8WvXCupnLSX5MGOAisQ1+ExQTpWBd064hVSJuOKVdeiItz+Qhnnph
WjofsWMQIjSn1sl1RvwFVo3xAfuXSzaxNs3zENoljrFAI4qHYsrWS+aorngzFNnV1rchrQy6bOXa
nNmMs3jNqELwOyvfYKOs9SYhsOjKHOEPUJ6OKE2LtSPwEPWrME5SLRQoy7wc7ym6SN5lm101BwpM
Ev68iQJ/3dLWvBvXRXKUpyqpz4MiCgxUPTd5mgPyXlVpqd9Id94+uLbmerdsXVNzGqXUr1UH4ZL5
jrZRbeDNsTM0KA8ZfpnLOt9u3SkgTt8YDlqbEwms9QQA8DsJTHMKIr5Aduz6MjfL8qNqU0ambmkP
hnQB0HCzHfHd77fd3IqbVbOHj0TQNzeZ0VNbT5/miI5Zn70jo+ZwJDKzKU/NVlSxPltItkbgNRdS
40pNdLxHrKnQcRZfEZWzgF8Hapi8YK6wb8b9kGrvsbVVN2oaO8pqB/HOAkvlUGppV0ora5zhnPz5
7KDTg4xr9Fd39ROEk0nZRSuBXU/s2MNMY9Ng6FGqr54bJ7a2UKmRJN1dywwJJAQCBcaWNkaxszzL
11ED73W8jW+uHzR1Dwq4XkaVb+SNZTNA4NL37hhgwq7vNkPXHmrsmwcNpSPax1T2R4Hm70xPLtDd
mM/McU2uyOLzfNqqOYel/mXwcgDjlqqKy7rO2wXrAQUNQ4agPshnz7rn4lqBL1wU80ON9DAqnA54
TXS5H7U8XUASsik99VOWXpm1adwPWKFvEqc1FEUhWAGCZJzYtKdCUMDhFXlcNZ5HMmVfumdi+xMr
6OdC3dqJ7l6LqV1LKq1059z7GExLadexv6R0GRvtWD5Msh+GwBeDdta1qfODvPKyK8/O+uuSTJqP
LT3QK/cjStMgS9Z3dW+8d/F8PzqIGT83noOva5ol2mpgktOULPP3f756/1+0Ax+/17fP5ff+5yHk
/8uZxN6lbP9+KLmt/6N8rv5b/x/qufr25437x+/7Q8xg/4ZlCaUAKQe7lmsfDn6fTUzrN+r54FAs
3SBdCjXD/55NTP03lidCJvaY/d2Thzbij3WbX/JYsh1i2FyE7bb1j6QMlK39NJuQSIN5GlcNISA0
ce2ZJj/PKGqaRwigAtBfH895ds2KeCub+oVi9i1IDXUggOg+M533Y+JdGlNdeK7cYPlSVnGlm+Se
b0J8dht6dzSIltRcvsvNpF1CXtMgK5wtqr3koGfPhHp+0RJ9Da0M1giKjEbfiZYKpoOdWi8qDmhQ
JtijHOuFGxpW+2xYR8M45Y9+ftcXx66J0KqtDT1DmIzC+uI3iK2Otndpvfu7waEP0L2Be0zT6wUm
8dhacWmGs4xh7A3q2gnUHQ5rHuBSiNc8VhV96cHSxMKKmvHeLx6yMcpqsMUrurraOrSTiB3TK9wA
vStMlo/F7awe1WMe5ZG6S+Rr+94U79obWwSlhJ0F7NyTTq7VQR3sjxSPrG1QEjx5bB6BCVlknzQ9
FHVIKVKffU/1d9Vj5wVPrbqttQ9GMQS2R3q4DNn0zDqkpMpocNUcRecd9xIibTnuNGkD30hNXnRW
y3XntydnfKg1mpEP7ehe7eRupcKejUw/9ugkICxZvj+tX7Uv2pf1q/jxo/jx4/7P9Hl4/f2f6bPx
dXg1vv7nX9MrhSpH+2h9nV6tr/bR8QP6xObAWW+n/pCsB//YFteGyxPbp/MGTb45moF5IYL6i7rN
IaFnPzDqzyCobMMlkf+f1DME+zSqoHiao/TdIs7FgAb3GOhhjVoYk1Q0wypiX0nuihI0+TCn0cRM
W98hWlm2O7TupvHA/8vVj/wTU1dZ33ndyTXrYMNxEpCGuhOQh1SLOeM/L9SEsfwzPiJFuDCJ7D9S
khJikRnJQfiCHPsu6GL+O++5tmJ2QffLsexOefPV8O6YRoN0jU1xZJBzoXmWg6mi9Z73ifS6rcJi
iKwnxL3W03qfvsAw+P19mV1h72aErK6gMpoTldUhmj96It9J7avs70rn2jir8QC9xzCVfliWd4v5
xa4u94445NonLlVptZEL96LLITIwkAh2Xo/IkEVjgU7JXKekfpzORRGtNdPzVceCaS736Xgyp6PY
Qs+NWi2ueMO1fXCDob1ZUhFqbBfUPx3t5MZMbpprNQXLwbrUw7X38MXe8DLpSAhC/64bLmkay5r7
O1yNJ1rp+wnZxaYFQwcNeZ9PwfyaPmW3N9EBOfHFez20VHxpt/PzDSrHLABsQOHA9LQdsvSh6Xko
hf0tAg2SprfYN6+7KVBP2t3EMM4ws8Zkz/RrvND0NiQXZVwX5NNlH6kOZZJhZmXDt4bnBbK0N0sU
9ObRsJuAWTawUQw1CPZbOpg7jMPupp389EoNOZvAi/RYtftLl18Xw3UFcN0UtB010Gli/7P5Q9zc
I5Nks+IR+8FH1PKubF+LXaa6htjyYpcaqHebM4TYKJlog8bjgLkzrEveixP6tvrKgKYMhwmyQwvq
wQ91Lime9N/uDjSCRw3fKOKgsx4p4hbYu9wvBbNl6n73Z+3jkB+UfVLQN+ZV6ceo5QNPPqX6R6Iw
eafHShyK6kMlPggVNwzYt96zQbFnj9jBJdN6u8zqyjQKLCLx6MxBdRjVvVifciPEcDfJ6/HG/Uh6
T6oH9UP54AtmhwBpIzWH/Et1N970Nz9+mp/7/VcwivLvnFXbfqCN9R9/233Yf69vIIb7+czBuF1t
H9eZ3pKgWARGCoxAQ7QE3j1dZzaZsOsLlz3zsba89AopS39rr8BpxkdNxIBz2cg91eLiEIqDDopC
vOjVBrr7zu20UMqzbLTA4k/BYoNfIcCHj5wA2c56SYwDRFVnvy/jZI5nj+J4Oou2MeOwxqAgOFfx
ZDbv+FSRA1QjF8Yc2JLP5sULEl4ZNjDYXcseUZ94PZA9BWoMlgBn2yc1OwcVVQdsEQ3JYoH/jBvs
hfWyLbDNtjdpfevIDzWPR7gwn6zfPHLdYEsP2y2eGTA+nF2L8QmZHQI8cgEnDdULBX/enl3Pg4TW
tbVgRCSdthQge+0zFre4utjctNnwEedi3Oy9FYN9oEgSn3pyoHfuFUtJ2LCkGVaJ9gCkbaDf3nif
6MULD/bPubJ8FjYIGAi4zC6ibhT35dDFCVu7QImxbQ+iNiNPIlAmm8VDGjBa+rmvnFhTzZVyRGSv
XmRqKirrLp7n11lee6CQ2nx0HL3AuJgecv9eM0l2TsmqQJfBQbFmD5ldWbHm+fGCwwCNoGahk52u
aMEtl0ddLgGVyHFB6ayo2ojpgzLKRuLqmbaDVhxHbfli69NtkevXi63uyMf7UCrnm1FZ19K6S6vn
fz6d/lfDxP4WEvvvSv7P/9FlDOm/42t79RS/4fexU2eCJETShJRB2k/qFXzDHzyP9xvGhj3sBA0r
4UY/nCl/YGKm+9s+Au5/mWT2/5nm0T1GUsB8XN4oqvBGWP8EE8Nx82bupNiKzCSM2uSu7NG+b/gO
YMqkK4vsUs9aK4unTvSWdTOJxS4m6tRWYyYZ3GsSHS2cMJOKOQgdE2Oq3N+uRnkyJ+hg3hr+Kj6X
6yzNYaSLBLd75E69KctPtRwWdAS+BQ3Nypbzc91zno66oM5dCh4a5bhmUDz24rdT9TntYLYLbiVj
mRduazu1WJ/UjG5Cz8bl0ewrmwGlHJH5LNtsT7G3EX7MM6FqoZqNhHZBXU3pYa3F9rgWfWFG2Psk
lXJDAzduFUwntWk5G36wKf0mMbe1xzoniP6MsICsNd3J8HRPllEzzvS5rUX6smnZyfUqcuBaX5+G
m7XSNKWFloV7Nf9sDQviEviVbnNOrjE6+QerBlLsYxRKs/6oISL2jn1hmfKGFXJ+Un7j9ydLGwr/
vkVvxjMZ737Jo59Q5MM8UIF3Kr1GhAX92sWB7D7+LCrVbRbtqkGZ0+K9K6OxxgYQWPS+npbGrzj7
VQmt3tRdqx/11fIoqXTNajpaZu84IQ2ymlMePG9xxukwdEXf6QGFneh+YtLkhWQ4I5Yt2Rt1Gktc
aPdezigm9tpMQ+9eChA8jmF8mmXcZmU6Ch8JCubaloEMPJChTNORE1wk3mEgQ0sS+fG4NsKV92XH
rx0SqRF47/rFsiMwm15xcU1VW94Kf19HhqYz5kOp+SsJTyNpMpA++iiQHyX7w6CaSgiC0tAcovg1
fLynUjfbMjQc0RaHwlk4rv2aFHgCAmDZo23t2/kiN6e/BdzoNcR6i1UcJ/4/ywmJie096KW/gfgp
pU9RIqe2hXH06A2a29LWQ1KAq/fgwM4DGED+uSn8AbSMMMf3ziYWAwGy29xvmvJYMCQDnJZ03c2a
mh5asIx2RQRAFpsO0lJnjDYD5DzQiQL4MHhTap1F2shXN0W+eVx1F/1Yl5BlQ+OgwYNO5ctSRyLt
lXParXIqSpPS96O+drQ7R6tbwp3zOdNDDRCEh1ej0k9LTmBAjE2/EzGgIA+8zqoznayOuU8Oolz6
r5RgST3cJo3+eZmW2r3e2EOFPEOC+alK+P1hyWGvkRA1zhfdL4mIah0JVu07cwVIp9G1zJie7HRK
bvOduTIbQXPK1EkRKQGsBnPqal2wIbmGLl36T9NSakxzBFAH9JvguBGuofblaZ4VeCRm+KADLZOH
Vlb5O7+GbY4KL6vN63pZ0s/45Fw98BElzqFYskzGZjP6zyT5uW1UVKnZHrSOExPoqu6ONu60OsaW
rz7YdeFCE1V9hXBaU9tV5fTtc+61hkTQtffONLwwFy7im3SzpkuRba2IC0onaeaieNFpD+jk8vG4
jf6SwPU1g/ecUu3uX7SeNiE6TUWt84PFvcYc1KneeRonZP13STP36gGLqj1MaM4TghZ8fxrKOsbX
PCbP8zRPANkyGbSRR7sp0/TbQj+ox421tVuY9k1FrQCgpb/Zdx7u7AU6VXXCJKpAGsXHXqVedfI1
o2WSLIa+e1w0whPiNCHQ4ApwoC6+pEXuYW5olmZoH4vUdFXUTTlqJqakqS2Z8KyK03tvlkXgFS++
UZcM6jog3KXkRVQduViiRzDKnvM7phpEcy/UISfNhySfHOvoDXrq32Z6hXpwMgYboXiWNvX6qZxx
Jz94iaKWQB/8Yt/6E89qzouhD+5HNzMGcF+O3jKJR09DcU97g+vJb6XGrcXqua0ayuVy0hwEvcZi
HtKuaiqmOKtww7wBfadKtCQrQpCRSU1gVXnPQ54Zn6fZ0LTHabK33U47Wg8Weafz/bqU+nO6aegr
t7kpsnicdp+rWehG+kkv0age8NsRUTEbswJx0cSYRuloz+oWu/I6H0fHHK0n3xs7L7Zqx8GXbM3y
0TFG/UkJnR5prPK9Fy7jgl6QV0Ad75KbgOXAoEoZE5ObXCvQPhqlc62UkUXJCo+Ths2S3gS7QSRF
mRnGNQtpcmMZaQmRvc3vp9pOuwOOqzY7F7lK/WCbiTIIRq/NktgY06WPLINpuQi7znXLCPlXa54T
VfsWF1InkPYOoMGfKVpGoZ9Pmq0dZcvdE6pMtZD6q2QFWIYiUUzhFEgFmFnJB5mbMqnxrGm+AbyM
ajFI01q9o+cgtyPMFd1BWPMij7Pi0cEejkCEmlOrbc9uUetP5KnpVqS3munc6D0ixkCfGs88mqba
EI2OrB520ul0+1Z4Mbw+M2RUlTKVd+OkQ7tkbpmQ+zO3zc2sq/W9ppa6OCg+x+J2nehVwqRMLTzC
+SzV+zhNLT5rITLlX7ayQ9iKfrs6GlnerXtaUdqECxZ2z3okxdsmSSlPRXdHY5AlQqe0Ur4WMU2P
uZMPA8e/pb+OXs7alGlqNiNITTbjamygjPNOuvcqnzx0CyWUDlu3nJ7WspdoQKqsepzyzvlCKH5H
goDt0OQ75OsChrFVfEfu0ugJ+xcpQft046RxwQz4rqk6kCdllFjZgb+Xl81IaM41tMR8gOfb23mb
yqtjnanKQWTQu/0Vc9XS3flEnPSs79ukW5fWb5fsWaGc64t48PTEQylN4e/8fsln6oILvU6+bjVq
NnIIevk06P6qX0l3y6rbYWra8Wu94FGwEop2oYkMBwAdPiyNqMSygXqslnwrwSCD+tsmdSLrBrs5
9mU3ICfPzarD3lLq6iGx1gINPGZd1AxTzeS3VQ4Aki7Ncjrg11wgxfqqPRBS0CKuzEpyIZBsomqe
K7bZMVszAJZaERJTlDMsSu058lkvJ1FHVdF1HVG5teaeB98qPoORrsMdtWtu886gEbh71FL04kfd
rLtXGMytja3KSJKA/IFVXAoYPXVoSqNCbEjIjBNDkjtoT/wet0vmEVfwnFULO+pgrnp9v+VmYcQZ
mTf2p8osenVPI1s+PkIGpzT3BnPZ0TyjxRrpHl6bHlPa3utlPDo1b6Pn3mVny3ACkTqesxqG0ybN
/jrp0vxVaragnzAXbnrEvp8rns0diK/W1sNt04kN4YKSCldDjk6aTW5BNjL4Nf/JrHgkXlKzM9gq
mzxTp653rBuesCkel74lw0UjQuDjpgow1ZpHDc9qc4QLkYknziZXFunk/UrzKX4M6zN0tdeFC5QS
BKtwAN0Wn+kZ/1bjPRPoYQ6BR8cW3K6siVLbVsJ1kbLY8407Td3dWPVYFZJEn56ZWjDNZWmK24OI
zhah7do9ue1WCKxGrXwo1GyAVDm0bwSOXm59RB/49pkTsSUAwif5BF95lxwSEkQZrUw+1wOiK/dT
Niu0q3Nj7ca3fgZ5Gk2Rv5qLNTXHZip7RCW51QHmmcUQkqgMAk05eGEcPNllr6nPpHAYW5OnEsoD
zzuhfGtktIHXv6BnmEF+Rlrew05W62Nd7p1PKh/Nby50IwuQnLEfuE7T4ZKpZUsqiJvxfJedQsqS
ps52khCvHdlV1kQ9kNB0PCE4rj+ttYH0htQisHmtq4CGx7S1nqG4xPc8SYAAiZAauzhXOWOqpU0I
7lTtTFCyLBpp8M9X8Jvsa1f39evwlv5BT/F/BCr/1RZ1fde3/Xui6NzvDNFPm/qP3/GfokzzNwIt
yJwT8D17cC5CkT+WdeSaxFTAwZKvJrCa7+bqP5Z1x/1NR65Jfwzs688kkWP+9qNAGZEnqz/M0j8S
sLyRJjIvWxDKWN5hsVCF2m9W9ZUocpEAmMUuNp+uriX0SbscUUT0kb9unNSi6X+/VP6taOZnyQwt
1WAUWLAJLPax7Qp9/zP9KbSbQx8xdEqwUOf22TP65Oqgz/pD5XnT/TSLfxaF8PvLEfZPoqfhUA/3
NhdkwABSF2bbxxWx0MfeapjQjU1FIm+c6E/f/F/Igfgu/+TR/+OlfFSeu2Eed/MbYWQyqkaMOhYq
qWti30mxmlho/P1A1FYR//2L7ezdn4zKPz5GsBw8+Z5F2O/bj5HnY82MWfdxbXbFLWf2eMwKZX5p
86J8HDTMoB0s0xwYztjdwGBav3j9v/oabSS95E/vtddvAwgnIRJnURrqCcdDjDj2mJN4iF4P25hH
MyPa/8NlYwMACcLK9nzwN5eNn8yNYSDoiUmWad95W9veOIs5XYnZ86589auk/r98e7wMHeWuTuQE
N+efr9K2HEm9kVYXN67mohVSmFEbRPU9l9pp9j11+vuv869eD3k0HjfEytz5+6//6a7o1yZDrLt2
8QqUchiko9+TX+jflPhS72bD/FUE6NtrlShYCucIDt9PIBb3N3e+sr1xs4qli6t8s+6LPs0PRGEy
lDVV9vnv35q+p2b8+VJ9+1oozP/83nxjBpAw0UyOVdWfC2cEHVA9+q8iIwhNyvFWSuN+0euF9U4b
bxuiYK4Toh6NX1xDf/WmuWARe6CQ3zMtf/6DzNRlqZL9JF79sopWF11R4KfZ1TS288vfv+n9+njz
nsmaQD3PoQ9Y/7acC6S1kTYwVmzv3uQsg/sEnFoeySUjEwDNzFfJbwR2l21y+PuXfnsyIM+G+Aft
3YWJe7Hgz++y0Qu/XTGHxOWHLNZuUT2Pn7TjuEbb4z98IU46Hm67LtOkKfFtTYy0hlHDmse6QWlL
UHMfhUPi0o7guppJcIJ0zx4YAWTE1H/C1j4e//71/+UzxkVAswr1rKQbw0O/ORImAqpR6XUyttSU
XZmpI06bPS7XXioJCpP6N7RnA1GflfuLs+9fPmGE/Kg1eUbvkRVE0vz8CY/KqvS2J8F8UlV34kU6
Dnsvv6ztKqLM6/Eb1/hkwJ6dyJRJ+4uz4l9f3mAw8BG+7nnEjA8/v3zrF76eJ30aE9K1HbAtUi+Q
tFZoNqQdxoZy9BCQxq4DZxhI30KD8qv+5n/95C0XbwUF0ZbL3fQ2jaZXGOtS/ByEEzfgm17+LbNq
MyT6tDrq3YS92q/8w6yL7hfX9l+/MNUpLpUzNB+8+eSbbJS6UzdN7OR6efD92t9detVxE2Z1iwHN
er+s0zsvFb/KXd+vpZ/uZ5S+vKBJapSJpsZ9c4aJNSECcmVbdnNvF1QiVhFe2YeiNFS0VFz/Tb39
qkvwL97tzssgGLJxjsDR/PxFo1zMh6lbawj/RV7PqW8feseYzmAEbrj0hv5u9nrvsfLt7BdX+L++
MvOnx3Tok/6DFunNJWbOs7v0Yi5js7TXKCm0+rMUxYdmtcyTNxKbsOn9jZLC/kdlSdzNOpIoco5Q
TwmXhKw3t/RstJpC/Cpju+0A5WZPj8Vmm1feCmYhfe389yfIG/32j9ezzD0OaLdMEYn15vWyWjP8
lgUpAkbekCxleuQS2UCPLkLEE8Lg7jpBP01GwZSn13LzsxtX08yXYfQ6cNU9xxc38LmZm/5Js7rp
lBn+/Ivv4l8uPe5xYql4jBDGJlgZfr4KijVjrce4GTlNmoYaMunI8uf65FgqPyHtRQvdExvwi0/G
+PGc+OmSp1BnF8rvMxdT5tuGBxdEfpCKlJPEXaoyFPbUbV/AP0z1ahXkbt66fl0t19isNHElhyw3
4zzJN+c42ampjg0mq/wI47aoxz6rtw77KmSEFYkxMbIvFAoIcQtZaemPSTqWPomHfbOEJv1E5gU2
J0UlTnCr/WUy1ro6CVlsqGL6tQNezvF7ipiE6GS7eNiW1Wk0dTGjRGh6RLe5UuWtScbkc9/ivvqY
DH0qbxqLgOAoqc2VBBxsqSrIcbq+iMVZjYuWyukD7I6BZ4MgYhqTudQz9ut2eydN0tjDdDG5Dkqj
KKx4MRUx5UlfJ/etmRJNg1W3Ng4kDKziafRm63sBXHOq7Gr9tMoFDMtbu8oOx8mX71mQBM1/5YAv
f0J2HuL+1Kp77NfzeNbS1hfoj0tn4nhvtOuWQ0AetKHsn31rMhvqHrr5WPqMFedW5i4hxNvUQyi4
6fppLC3xALnRYind7OTLOs/tdJGdBhE4LZ1Lps+uNJrZhcoAHzRAW+EnDbbmJYW6SC1Tq5H1Kag0
MfHfwv8j2u2MNTMRYBj9c0VsLDGYrjZ8ALbuSYLOy9UMtaGTyzknjuR58arpdqyJXTxABCTTHYnA
LfTZ2CBkyzIy09AjNgiL2Ru0sxrok9Y3MJqU/18bEtHr3lak4r6athjAWtHW2+fVIUMo5H1nTbjN
6SZPeJKNs5t0W3Xt6iJdozElhPmCeF2LRVn42rGDJ5EHfdNgyxCS7yKOYXWsCEbMuXXxG1uh0w0t
Wm9H1/PY96Zuwj1uuBWZI6lnHGbIv+KSWTnsVqqtONsq3UzinKFOHs2yRIamryl5haJHLL7gnk1j
5N5yODtY+qZwJJ4NBJixdjz7eu1kB2Ntku8+eVK3Ti8EYUN+0c2xZ2KVDQsSRJ+ITllBFBuYt6ic
jbQlj1pLyihxpvojgYXYyq1u0Ml75zSrDlZvFk9mJRFadt2Q0OZFhNHB3LKhfmeMObIPzA8yfxAz
LeS7ErS8Iig8K4+lkQ/eHbpnbzqb7JC385yY8qpl3HpcHFPT8Oz4tRuLVSTeYzNU3XWzLa0Z+3jp
eYVuRlZCMDaCE71ciYWq0szsjt2qz0dRjXl9HG0rubeIO6d6xRVoFlWTT9xObY/V2i4bMRHH4bhA
XAvi7yhRIn+v937ygecZxA2VeaDMpk/OzrgkxLo7AyG8QamUaYZOY0AP5nKtXxyckmXMhIpAxZ39
lcwekbfTfaonuXgwwOnaGJBDPViGdLSjWYvmgGmoKmMiZ+uBj0OM/v3aOK1/z+Ljt2HTZybsgOsu
j+hkSb/1SzFeZ52edrGxFtXXpciKORyWcUoi26uTc5Ut+i4PsgTZRZnu8tOFYSCEhcLBAGe3I2oh
4jkBmeE+1xgEGlsOGwduuIrD/Fs+GGKL5eYZBK5ikojQ3KSnaQWxCYaNgNehI8cr77P7NCXHPcwS
O404TVieUhIdyEVRle2HY5nr3UepZTggh6avpsNUNEMaeK1LxcjY6BlFYV3apBfQ72Y41/XMbU56
hO8eVtLt8SjCoc4He210EeE4t29HnwPtfYEtZGIEkXyv+YB2GZNAi1TCUgIxHiVA3vdSTMkYZNgg
aoKCCCMNnA7Ifcn7qQwHzOMY53eRolPpywFuQauCZXZH49CSx+4FhC7qVdBXPmE6jZviRzHyPL+r
1oYsK6V8iVNDWOMHV3SuOEkxzg++L9OnxFudT2VVsmFNVb+H+XHZEJOjDALVpgSUM6XEwg96BsMs
momjo8TApWKSqKGKtJqp1PQlTCZKUHnu7Eo0Z82q94VM7DXOkiq/d7o9gbpu03WEkB5c8IDWKx+X
2sMotK6O/uhWlfza+1PToEtcwc2cDrdcsTJPnsFm6xWGjfwGjB7+WkD7DlN/RlfrHeY6xUnqQIbu
gWyZ/F7Kou0gJUQmj+2gu+/9JUt3mahemByMOCoC+KtpC0sbw0uAR+VIN0h1ccYd9BZYmR+bpf4h
I9Tmq43U94ac9ET1HAOL3I5rYijSlWpX+9T12/ZaleaSx3puOPppJLE97PsRnUKGZU0G5dqRfQyA
RCAqlxTHkjS2/GbzOwLvjTnRvuupPTyUDc0KZ7Lrm9imAZNHqt6IMrDynHg8GE/jYm2mRXpO0Scq
Mon/akkMTrgx5t60lxAohCfRWNUrkQGL7pLYNhM7H5AiUiWBBVmLsypj6OD+WI2XOVX9NVyA/2Kn
dtEe0oWQecLkVIsprKNRYKlLC2+Sn20vUp+0JqwbUZAG5MxbHRWa69y1RrtugQ8SbseuKLyUX8TJ
wuZK905Ypv0lretvkoA7stjc2r3F3d0/DUtZPI9SpRdylSoB4VtbO0FpVy/2hDCascySNzwF+ykq
ptV9qa22N5AYUNAGf2tkMhx8ZW0kZ5UkXS2bV4jrbCDxIc7Xrr+xqKZ6kjjNPmPMg49It97rHld3
z2vFV+K0oSt1+U0bEUkdtdHT0/c0PxR39VYrTLKWscEC2ArJ6KSp4utaW+u5c+ToxAQAmuVxohP8
iW4ezCcqxzcQDP0OvmxF0UWdMxVfkyTHCtzoYyqD3nMKTI3Tss+5OKz4ln5PzOvsq9UdR3UuraVX
lBX5xUUM+vJ5blbj1ED36EFuLQwLii8ckexaVVo86Z58L7F9HQyLwyWe00T/ngxiJllJG5o5Alzz
75Fh2OlpcycdEEoJzMq9lgoSvyri8SMmJu9SV9qAvLcTEjJb8W31hF9xDelbp99Q+NLTigGzxNvq
TF/GeDZybHrqf7F3HkmSI0m6vsrI7NECThazcQJ48IzkmRtIUnAYqIHcaM4xF5sP0TVd4Qgvd4nq
3ZO3q5KqTHMYUVNT/QkygYFmK7EDOdcwqhtFA75BkJX6N2Fleb0txpHoldtNaR5qKJ/l3uNAow48
yyn29T6qpus6yr2Pg6gQRne/k02axh3M+QQ4V0yZykB8iL9RhVo9Vp9QQk8+lmYCqIqOYoQOZOW0
6UZ25vgBEIBAbydx35dzWjc7rw6BRsTk3z8HElEKQoimvS8VGb2fBswpSPDz4tNciaH6CUcWBhxu
VAZw9HEs7srQTnO6WwPkgTnXx4zsNqo73LLj9LbvWqt6kFZTX6ehKysfOmFFFFMqY7hCeioFS1RM
xWFWChvYSUbNaJNLY0St35J2ed3MArUE26moLChD3UbbbEzyBtWzTinuG6kCiHMR+Zm3gw2KHJuT
esT9pM2z+DBF6QATsDbN4iqv3AUzWwy5tqUAN3xBaTB0NmNcNu4NKW+XHNJF8x7qHSyJ7ay73Tdv
KmhNmqEs6ZY3eX6j815sgyxqCjIbFGtg6XeGs5tbHE7iRZL2oAyG4FofWkTeMk1DHZPG5I8KNQTy
oii0t9h3NsZuQIHCow1tLrwOWi/v1XRRf7ZnRVEQGog5orOaaHSqTTiE2xF5LN+Bs3mv1FB6NmPj
smGRVIMCYZkzPy/WY4+/UAXWt0PJtoq3epe5cj9OIRj1vKrSx7TuiIl6rZUHveViPIDsA0HB05Mx
y0l3f3aQbye25zT+UGKzR1OsQccJrYRhkYCrpnTcFOkgyDjjpMaDE8mHAvq5AqwbK7GhA7yoq+Gm
cVLjq1Em6TeZUQwChoH8FAAMr7xL8tCDDlE5ibER0sg/pVRYyl2HdrOyAJkdwC/RgElCZXSknSap
LumkZqI4BXsTVfWmABFpunXt+UrrIpqoYwUDBBwrhpJEuGzSKxeFoUBtEXnaGGZmdQ+TO0NlNtGD
qw6m2SpkIQPieehy8YalrVFNe5QTVWtXdyL7BMoJBmvcaA6ggBEeEG4yyIaNHo4V0IjIM6+x7kSY
UifVQ/WT7HUjjax+Exe98z7Cf+La6cZG8bMh5KFnoyHsC9MCmt5ztBHfsoGVkZwpnblDkLLcG16T
H0qlxQYB6fv+Y0ZNBJ0/pwKzk1aKLQOhmRYLyrSyMZ1JxBtnnCt7X0W6/AlWThHXplK26k2a1K3x
03W76WBKT6BPmicg0+v8SaJ5LH6k7FJOitkjOKWg31rtsoHWH1QHbrpdLTRU8VqsMBarpW4OHK/r
9L3NPClBGUdasR3LMfVLvc+VXTV04kqZ7Hw+SKdQfjCnEoSNg2zWBgucBZifS+96wnnmLa/Yngt8
RupIA6AKdAoUbPqgzJ68QpTVKzdaHSEqa+EWRFKKrcVBkQ7iUaAFxdtMVh1v18FCzMLqWY9NgVFS
s3MKc34QTWa2RF8VQFFKnsAfn/B6kSDl3mgkHh8VO7earaRVpG6EpoeP/WKWjkcKN+YeTJox78po
JvWNx7C47SkeGFuUeZ0PWaEmbJPIJPxR3+03vGMS9JrynNfZyLFtDl5udC2wpY6ULq5KyCNSLclY
NFfqoGNGGyHpjiun4UnX72i258kWhcT4nVXUpAxukqgfchfMlKwjActiauUcmGFr8o+10l63Cf7o
V25CgBRuoYKkssZk9LsK4FQfjfAY1LHTrb1mjIB2LOB22ZZOHMIjjjGAgzLjbD6kBfBAzpWZu7vY
K7XvNkiuwa9j3XkHc6i8TcxuKh7VInZDmv0piEBHTIhX6Jrb6YicJNx6WIhU0QP9KPu92c8TXgtN
ZNyZbe+YBDYd3QCSgsLZ2wqFixulyBG1M+M+VDcJLpvDXgBekdSvugp5e6efrirwYZG/FH3qfdLa
i7Ql3h7RjV7HTh8Q9PGyKIEHm0GR2mDD8siz98xoGL5zrTRbHqjCwg04LbChsiCbg9SwFXhvoLgi
6OgWAIp21/NVCwrU4LHVI1/ORgP64V2h4gl0ranTdDpYcwfuoUtNtd7nCBDNQSRIr6m7Ve57uxH9
/L6WISK1wu2nj5hyDLoPhRsJM1HGkMhHErot8Lfx66xXymHUYiISNuvcSWpS9b8g4M+3kdLPhBHc
0VB3A72CfmIMdAIDANFqu4S0Y7wVulag7VI6fbdXtZbGt3AJw7s2wvfgqsJfowfXJ+vHUB3RHhTc
Hu1DqXCDbyzIccl9pzix57tcZGglp7oDbK2PaInWmeLVcIEMR+5s+O/YNCvNBGYFlT9SMzMyfInt
Sr1TjLHA1QMl4MrTZ903omVJ1AabLco+NQ4TPLHiDWAnR90aEUVKpG+M9otDOczdu5nGRcjRRCLa
gEaiX0+YbXx1Z3DRCLzGiv0BedweVlWha9djDwccPV11fHQmcKLvxthspq3Ve4mzA2LXgWV1BRVn
zx71H6JoTGBCFfIEW4oFCGmOWh4ZW/5MM952VpJq21FwmcP1B9fnc1shuCC7MOVF0VXRB5UMDFx7
KRGJxHlwMRXMXGgs0zy4caCCV8NCq3BRgoxqbIG2c6HiGDtPYQzHBJswLIhAJEWHIcvcaK+Rel5l
Bn90l6ZDf0ctwQGTiOJgsitNyxp3eJBBZsfNAk1XtU9mXnuOknwb9ba/j0lqOajCsEuyZonuANWN
ZJGOaYBoIjEYfdQKvJp2oTZCwsyjzEZzNnZu5wVZv03tKvydEHm/F53tfmiUFm+Xog5BGyampOMy
u1XzjiGt6Xr2avHREDFyxQYCGj/jqRHzofImKNogDhtulNbCD6msaueBDHGeDrbEyupN28wwbOhN
VkjimAXO5hklEGLP7OLMmKddCwkzAjZf9KL57izm31vENJtfyoSdltrVaArPbU/VYnRdsnkAiQhx
5lRdbgSFG9QOY8u6TSN6zIfO1ufkqq4r9WPDlfPJlMWAblE3ZB+QQ1R/gpMe9fuqLimRyTjpFtgi
f/BqzuFziqqObD/O6/RgWpFO25paWYeiB6xSzQoqrht9KyPDRh8xrZOgbw3esKIhsYeMoc1v7CE1
r6Z0yn4adaxBLKwV7Tvho6/fkkPH9qENJzQZbIcEYkedIWO/8xyL9/CyyUYoDYEc541c/4xaJcSj
qNMy2IIdkrtWa1CxQXqUhcYyQfna8jTkwYw+9RQ4Eyj2m2TO4SebquwRphxIoioKJu2OixyI3NC2
inmY1FjdV32CPoBq5CPlRKOZfCspqDVQe5TtHsifw9M1m2W3hZLffcZRRJHIonAb+2hwqN97z+SG
oIRJW8wCiQIe1Mzcm7AZB+y5TAgKG0B6AzvW4yF5YyN6A9C0L+lEdBHIWTVyOrlrjOXMTkojr7mY
isxnL9DbwxkLihsIwgecgEfyGNE1SEbjPhMGuquUgJxTr1d4lWEvu5OUi78S6rJy2Q/RfZZ50S9H
iWLM29Q2rfbUoeEYyhop0qCi37TQnzkO296cJ1oP9aQI+vcFB0aSYfR7Oupin7GMW9ErRX3QaoP3
lAHKN9/XskMgKmt6LeeJXYPuL3Kn2U61FF9AZ5uzb4dyeFuigQwMloVqNm3kYjPhxCO8yq4A6xrV
dlEcgEcWoDX7ljiUId3yMVLpfV15kqD/joJN4+0RuUBUqqSMafrIyMJrbKIuplLtiUz4kEymJKAS
wsudSKEtYttCwC/Uuwi9WwCEPFzKCkmnVMEWN2DTdQ+q4EGsIYrJ0zDRahR+59nlTVLJdjfNKMDv
XXfGvylRoqJD6dgu7uGSIpgt8dj6SC2H5pmr4gOH1RN1DdVJh88tYNdthxnTp97rpbW1Uluirco7
pN5EhoIe7JS3E6tN1RgdcDlJKpJRZfxMCVgUlRz8d0Kwo2LjWG4dDFlTf2B2tGoLyS++qWhVeRtH
zt0NtoNokbV6aQUEBF4yWH6N/bYqclfsXAHDZMOLr4r3eeVxHJXKbkL6LbojDmQWKqnFXPeaj8oQ
lXe0MBteNG7qjoBxZxAFGtxQB0n1Qva3XZZMD9iThZ4/5ZrV+gR6KW5VQVAP3Bnr8MMooYps9Aih
DLTTQPj6ulbVX6jnZryA8KrRdxGkHQTJ2C7bgc6sDBSkNt4Dc46Lg2VFziEG/qNtHJ5/XzKqueYW
rm/7aBuNJW7SXI3umPtu3KVASB5CS4AthWExhNsqi1XylyiFs6G2oXmbTGEEm9wCfbtoESTZnipX
jLGWY7AMSCRCiK/1IkTqG3olTllRlL31IshJmzZ3h29xIgprk2BZpGwAcsuPY+Iq826e25lblm7Q
DlJH81mJBM/tibrDgs3WcGl1HQtJ43QaYmDetpX3h4798bWZGo3nkGzL8q5LAfJuhDdD1pdVLOho
le4PO6v19+bsoRyz1HqRdNNHJHhSCBV+BDnol9M2aG5OZV+jm40lhV27lBK9UFHobzjFlHJB2iEC
sTFGdnt62QaMX2P4DLZBfh+HgTpJmIQCTfyhzoOiBmJLmT0kOoeUQCDFsy2hDXt5bu9FKWKA4Aod
rgB1meQ6w4ISP4Jort1D0U7WW4+XUUoc7e32Dc6fnkY5qI0eKXDPby0Phex9ZcYiCSYT9Mwd2R8v
lgWaGt6YhpCI9dCfaHc5ktjD71rJvHwx43Ra5wPtFs/a5ROtyEDUnNcbZRrT+FEvkHq670dUUh7c
NK28t0JvkKc1MzvpvloZ1rLUBFKqy3Qp2zealRWwwcAG25dgVWsYF+VKFUyErRmOa+LivIJVIT8+
2Twax52BePzV2Bn2A6wuGOCFNHx9ZlM+tWlfJQf3/ybu1gZy8New26BPyv/571//8T//XfffOtFA
QPj1nC27/Ol/0WXNBajiIYe0eIT/icC1/mFreJt5i4cbKFw0Sf8FwDX+8fR/858cHYKko/KfWkpK
8X/9p6LhOLNATzxwvnjRAPZ8DV3WWBArf3bZ+T00Mm3MwAwHfW6ADyukBYpEJs0a7C4qQCR7E+C2
HbgGRQZy0qT8rPRK+jX1hOAimFRkf8e+LsegKLWuucsr5Kl2BagVC52OYabjgvAZEkzSzj6X8Dlg
zw/qiKAWjgQoRavKNzo3an5jUkOvNrOhIg4265bS7xvFdN+r5UShzFMHs/PTJG4eQjOjuokGDrUo
mgw9UC5k5/zQjMcrszL08rYH6lVzfZhNfwGbcQxBYWJMThEOZgYQKwOY8gr2EJnzaFUWtEegn9dq
IvrPmtYXV2M+x7fQnbQg9dBW3oSFiD4920pv/jn5z2X9VgTmp5EBWtiujcwpK7zCYsZQvAy+C/nO
yN72dtVhw6hVd+cHcdcLj8cYmw7kHOBrsEzW6vuwN56aHs39todfsTUc+k+b5eXwCMZ/wv3XSunh
3TgdBr2PCtXWx1ShzarRVen7bN/ittAku7GvMkEnqqmAMrYYtN+avMRR6UghD20U3ml0V3KuEr+Y
zA6VUZ64WGANrdnhF147HzRPCpwv6YSj0qOMPGfMkY7Gru8G1Aq6yKB4IifzHdHe/DlVeb0wSC3P
GN5mmEC+7Qeq/wAO4vssxuwDLXCbGyeizXy9eCd+A+UDLTTWJ0n9TZtCKl0ub+9pqqvv3txiGIrH
LK911TPq64JKSbojpCvpnueYmt7RjPbmnSkK3F3bRpbRvqZW8CVLB2oXS4vkl2vLCVpGxuWyz+YQ
XV2RItQNLyVHHEhMPaBAZAbb6TFkt7/xaOEg4qkLme5N+ruf9VaGIalED4UxiaT4VeCsOx4kxex3
c9mpFEF4kINxSyBy76xUS7xdpGLPfJOFNpnxMOfk9Y7baLAiMX+DgbUImOE//p03Eeqzuhe37QVE
kLagzf4MGi7Qf88lqi3Qw8UYa40WVmYB1rv9KdxYXIOUUh4lYpTgN1wNXzyoH3Nd1RvKMOLLEGcj
xuLGfVHmKrjsrNrA1owOT5v5/19D/2lx+P/6Gtr23789v3aW//sP5odj/mMxteeq8J7kFhZ96j+Y
H+4iD6bpIFZZSeDeGjH//6RLoXeAe1tuF3DngO8Ag/1x8WjeP7itQORRFlZtC0TxSqn0nHLpcYgD
Z87f5FoGe4iuBZ5rC+bsGdxc1F2XtV0ng7Z1J78xSECTGEvpZ5NxIpAeh7h/jgI6l6QI1NqCEz4e
pVKEUw32kstXcmkHEQp0LU53iYLb2L831CrxSlNvUB2tkAGM+B8WHMQdPEUTo6dMvWBWulzIf569
p48iaLsL9pfTx3Pg+KMQ+cvNXNeXSilQKk1Yym0hh3bB6sRVID2vCigPtD6ude2XwWsMdtC/dtiJ
ST2xdJQL9WVWHc0w1kun6cDFcmXoA7vX4SorHiXnEAel86OcWDoc7tjA3IBUHNbgv7aKWy3M6j7Q
KkW5odCZXEfIJGwaQFTb80Od+iAeluzDxbj6xUWoDWgczsCGAmzPUbU0QhKY2LvEHzkxCkQVNqNt
kGWBzT9ettLoK8Tnwi6gUeY95FyG7yBala//FhtXUH1RWUGG31ttjt4ZkiSvzI6mfWfe0IEJH6GA
jhdGOU6NnrYg6+Kgpr/MFwf5+FtEp7s0A/UuiHRM8mrNhHBfqy5ouhyjILLgbU85elckMG5fvVZw
RRAqJqqZAENWI6vY1xZd2XVB30/9VhEm7XzQIa8+zFDidEIn/AXXQWvj+PucmdpBXehVUIY4bYux
Vm5pqdtbrZ6bh/Mf9HKfY3BAMDRZM070OssMPWtSgZ1WQa0VzvWsIwRfCLu5r3mrX0hoTw0FWh5C
Bk9D5HFWc9eVdJ3nIqnY4qqzQ9O4AP+gp74y68qrlwnU1rOhVhmsUY9ke0XOUF1rHCCf4e0XFZc+
6OWROh5ldYlIwDlV1SgiQIgVoTE6B3eQgrN/5hZ/yRc8OW0UdEl2kNlE3eh4MyQFqWyNIVbgzBEt
oxilQqSbE+Tqiksg/5Mf9OdQ65ScBksXthEftJSdrxwIPIGd6L9ev+Noiv7f96wvRbs3aqgCngiq
lPpYHPYO+bii7dpWXvIzXpb5+KpigQDIwknkuFJnPp46VUXuOFRdYHut1QRRV8CuV7sCn6DiB9Hw
Eoft5PTxXiMuQHgyLeN4OCzqZnCljghyJ1GALNP/A3KV7c7P38tRoH8sjE4SKHOJQcejgHpwyqJw
sNSKu4/9KCnfeebgnx/kxaYDvEPyhnEHBAwsg1eDiC7VEyBKeYCujtzaWtz9NOgz+GClqTOfH+vF
Bz2NhV+J7rguCIPVtHFbhYJMEcQ81kPfoNLLDbLeQIvOD/PEkDzaDYwD2w8/Z9i3hoe87HHOB5OL
lmyXByqsrHvF9pLbcqKMPWRWcTs3Zf+goSxxpxhDfVvnmb64jlmfegAzSC4qcIhoqcx3Tk+52AnH
9IYboH1XGlN1wWHkxa5dfieTzkWDRC7W88e/M9T7BNOzJA/6qPe+Amy27uH81IESoVCvpvLV+Qf2
wZSG2EoUh4A4rwIMqGrAo/iyBUhNf5wAS+9y1Rlfu2sZBJ4Uzinw5CgtrhKDbC5DK1MpriKJ0vhO
UUuEsrHrO7/GT9fVao2XKxPuDtxD+BurwJ/XPPooGWVByzJ9A0duTDtbMQD6lqaLDxdNHrmthkal
6l6Mnw0jRuzVsiEtgAoAy9RW75Ds1m+HqXZuC4OJ2NRotaNYLtH35EEqfKrzYDvVUVaP53/8y3MA
FR2iNjgUldRzndXoxkQ7BTG1IMsnFwm3ThwaZXIvnOwXuRPi3UsJH0cjD/be+sIHa68ic9NnWBNX
4ZepontNVzTyJ2knN42EwRwO0y8HI/t35z/vKTc6XhtGtkilWRvbQ7/veF8b4O8UF5eswFmgHjii
pMY7a56sbwLYf7IdegfZeGph4+OUqhkcumqCOFG1WTTfVu7SpQm71vuajW79NYrtadxmVqtGf0g5
/OV9+/L48bYgv6M+Yz+xv45/Zm8VGhI8CVhlOwcvl6dfQbwaG/SYkDPBgvlCWDq1HhZxj2RP5bWx
JpEC7hYeoiToyPShsS1Kq6N3y9Nja3dJGNhZZX5Fts0OKKyXH86vyKkNx0YgFSNXxwFrFWhivUmn
Nu4hKYW22HdxZ9MPYv+dH+XpaK/WnWeH45DJ4tlE/D2e0BIhmAEQYxrUaYP26aLsBDq9GN+2oAeu
naQx0KgH0DvHaA8LOFJXkHYw3JBlN14BR/UuJFQnPhvGLG86SIVE8PXdBhVL00RlJ2jsqGAhBvzh
GhS5LqzrqVFoJqFCbgOb49Adf3UzT+PcI/cX9LEy7iO9wL05RRHu/OReGmW1hBpq+H3FdREMk1Mg
e+TYqBniAnV+lFNHl5P75AkPD47s/fhjQtDcIJDMOJhkgRGHaryLE7CouBFY1E1jB+PzbVVPaIcB
G0ze50IFeCx0AUI2tdUrnCJEyT96+k/kj4zf1ehgVX7+N56aCaSmqCsRQA3QLcc/sROJoqHCg4VT
P0yHYnZn+DdGuj8/ysu8SDfomrCVEQvhyb4aJcP9OUqTOUFrohhAItTU/j2IT2Tu8sLSLsdifWyW
0jhdFmRC2EnHHxQPeauDE4rRAx9+j6nz0MLFwiPH+VBVoZ+6+vfzn7aWKUB7wYDuinCpwTea6Kiu
BnQ1OTfwDgOlq7OgQGgJ+egQoW5gje2DpuE3ozR2dzNiurZB9LD0K9rDb1hK69P5n/Jyljk5S1sI
wjHNxMUd8Hl1TtOFOnn415IR5vN7203x1nABZhuJXVwIBi+j/fFQq+AkaEnGMLOQiiKt9qEFZgdL
6wHKJF50a/e1+W+Ot1wHzwqPmtlKFbwUuK+pzHyo3MbPJEP8FaumcWN7unHh6L6o1hms6pLbLY4K
zOYqQCBf2XSeKuIAC07tUGcqHBUAU/jWhZPU7nACzraDU2H8Fnbulxxqyu/za3lqWzHFAPi5Tuko
rVvCMXigutXYxxHUk8cG65KPDq5a2x5S2M3AKu9rp8iDfDIhm6EGse/dGN39Sr62/MBM0EtD9+Kp
PrV0SJ/PfDzC9MK5NoaSq1HH49hBR+1xRrNpDJz/5lP7l/oXhaqlUErB7XiocJQgGkQUB5gZZuh1
4aOdTZNL3wU57fNDndq/BuKBpFacFwqIx0N1Ih3dPndgTKlxfG3E47AvGtyP0wnZ9inO0wv76WWY
peTKIwppGEITN8LxeJlsAHSC9sXQORY3wGK038hflxeqUi9jH6OQM1Bl1vk0bXVKamRXu7ZWowBW
l/xU5Qq2xZGh+cA1YppdnrurkDe7sGonP40dSnKAMBVVzONPi6g1kmpClskNtXo3i354jDVjuBAA
TqRDBgoKKlcxrPJFROJ4GEVxYYTDaQ7m3CweIXVPPyLCwvWUGuG9PtTOdTsB8UNdD/YWkKitLJ3x
jWO4OBUKiG7n98+qlbZsUX4OaZ3O+aSUus4/43omgIBYDShGioeMDO5jiagnN2hbb700M96qbmlB
Wp2M+pdINQN+8WQesjBN7yodTXujzOJLd9+ppbANHFNxZuWNsrSVnp/VQtUGBSe5CGcUz/gFYVVu
IYRjAnfh45dC6vEdy8cjIgZkkJcv183xONNgTK3dxVHQsx++C73y9nnTVDcIQFpoOtniavKa+MoD
XgnSsaoe53FC/+7v/AoXwz6P5xjZy3pHpJHXA6ZSfGNK58/l0JjbVJT4z8P229Y9AskC3UCk99P0
fk4Qmy8ST3w+/yNOzDglB7Q9KIy4vAdWMwFpodEq01X8QnXoty9aoC707Aubf/lbVvNNA4/QisoF
H+uszvVy7GIbgVw/mruPSje2d0lc+GVtobmmehcenKcGW9ALRMblClxrWxhJZcyZ7BTkl7Pe50nq
4DWRW28sNFtviPrZ29dPIVEfYRbHRPPfWF21sZe6Vp/3fNzStIe1ClUhcbILuIlTC0VsZI2WOaRM
cLxl+3Igceph+Tg92MrKTskFQ2y6z3/LiQBsLpgh8oblfKyl3GhyxHNDYx0so5W+iSa3gBO4nH01
avHOqIcbpBCTC5+2/PT17ng+6OocgBZo+m7m9ZJ2s3nXQfO5qbvJC2QrzO/QSsJDi0hegDKW45//
3BOTCrsO5rtnuVTZ192+rIQLIJNI8WFVm4EqifozuIzg/Cgn0gI2I7APppYVfIJCPcv9kszWBqsZ
PV+DcYhTzwwFT4AvQlD8kvvziQ/iHqOC6/DoXmL78S6RqADnQ4yxUxxL94M71PNNU3XDhZRqadSv
V4y0EqMtim0AwdYtHb0TajPjLuCDuhx9OGsxagQhcgeIAqg/DG0ofZhXyU87dXM0AiwZ/RBmr93r
s5oFjp1JDBuz6E3bowGx0Wan0TbozSlbyEjVXVxauLT3/XB7fhnWojfLlYeqC9gjRKmWl9xqclQe
NaETJp4P+7W6N+FMhsGsGY2bwHHvAVynyoJjppo5vU1yZMw3nhonPxAByt7qmRW+iScHa0Zg9nMD
bVY3qo2N/FO5xayhj96c/7UnNs2SOi/VKMr9L/BxdeZBLtJ611dkqe0xOUg206Dke6fBLfPfGmrd
dlQHL0ISZHR9lKPHB66J9krHMuKuHufwwhpc+Kp1EwMabBgipeH6cea271EfVg8OvZPbOkYZ5W98
FWA2FU7E0glahWVU26PUozvs92rT9DujwiljmxmN9zZ0C3t/frAT5w65KHrSNFQXwdPV1lKo+Ej0
hF2/s7p5q8Qu9gmDcylpOz2KQxa+3NkU1o9Pd87wU9qwJ6jc9+jZtpCuYiSKzn/Lk5H5Kh7zMX8O
s3oxZa41A56sXd+Qdf2xHmva3qFi3iJx8DvtIu2bEVo9NYHEgmdkQ4yybfx7z/+Ik59KDmgtgdND
Cuz4Uwcn10JTbdn+TQHn0EJ8H8L4H67Sf1nzPTkKKqI2iA+TbbKa0Bkiv5ZkFTtfS7SAf8MjCeH0
w9/4FnIDUN2IltprKVYXpk8oCyTIKZL/jscaeR64oBdaICdPFg/tpQPCQ81cYQd6iji8N9nuSd2b
93Gs5B8x9rCCtgovldwuDbW6r0VTuE1kc4hr5LBuNLLsoDOHeZuOVbE7P3WnhgKnsFyePJ04W8fb
QIcmsoB+XF+qkThMXdpejxMqBt7QXRI3PLUX6E6QB4CM4Jm2msCWphu1TY6wAHhIBodzFFnHJSnO
EwkWxpmLsB0vN/Bsq6gUlm2XlTJlmQaJ9/GUJNc5aLXDAgreJLrb3Eh0SD6dn8WTg5LhA2tSAXg7
q8OEXpFSSugKfiqHar90wPZeaA43ouvmB8rGHa0GI7kQ6pe/dB1FkDICtYfbrcO4x0tXNZ4j3Yld
j9WXfY9DCUQARBj28D+cOweltNdHDI/2OKkc1X1ed8v6PsuyZGbNldpxloHNl7seMaidJYb6wq1y
YiqpgyP8CXoQcMH6LJvIrU0q5gu+pmZyP0SqC5fbRnEKruC2ybr6Q+1hQ3J+/U7VDujXUHnGJnXR
AF7tzVQUVSOZaZ+EIUUBQdFbbJOTUviIyrpf+pwYCS69fBO1le1XydJRG2zNvCmzSEdbDU+587/o
xLkETIZgCqhMcud14DTU3pwmsP2+J8JkV0w9qrZqWPuIOv6ddUXXFVVXUH8eFa/jdTUBaTYZ7Hi/
yprkUQ5g381IuhdS2hOnn7oduTntDo0Ueln3Z7sHG6BBbQlAfuewR3s1LfDWa+MLV+vJUcCvLUVC
SpLrJmzUo5YBu4hvcaj4pk7/bQbdHZxfm1OD2Kpt8qShq0/H6/hTMkeq6Ohpjp+06bw3phw7JMt8
NdRqWQx0xRfUy/KGXk2YC1UryfES81GTgHKlC9y13fgSGeLUPgONYrgUBZF+V1ffYmhK3sCTdvy2
ndzDoETaNfJWxSN0pGZ3ftpODcUbEHDQ0r3jiB9P2xyVuTFMseM3DvK1dmQjIswrxIeOZV5YoVND
Lcqb6M8D+GAjHA+VxRpSE2Pk+CAWqt2cdziZa9jNRApSXOe/6lQZnjYS2RxdT3A260IxGn/grIF5
+FpjXSWZgu2iUPYUqT8jZogvb+R8QEuqR9MJbbqh1b8OXf39/G84+bmgTNgoaDTTcT7+XBjqYZbR
CyR69aUvLJeqXobaUINP+YVFPPEwXXIgjdIFIRp9puOhrNHtENGYbL+tdOUmEhAs0SzBTgsZ2zsr
0Rf9tbLeN10sH120ff7GHcT9CrWF5zcp+ipORx5yb4vduZ+7KJo4ZtltJbHyQvB9uaYe8uzE3uVa
NbHiXiXoQvHKKUEcwVcwJtoMJZJtm5ZuwE9Fq/Ub9Lbxf25De9+IVHzoB1P6Sdm3b8x01scLv+VF
sOGnEDSByoBeonm3/PdncXOuNeSXxh4OvKsWN6ad5Ne2VD+d30D6ix1EdU03ES5HDJZyw7oxOFSj
Ykhw7b6JEcy0n6Ho1puhKYBfQmMffbfUpp+hkZFN1dCIsDB0hvh+8uYKkQ+ESnHBMhM4It0gijGQ
nepJ1Frb8rcY4HAuLEtu1QaK843a53W2GSYtk+/GRlc/OC1tu73UED7blJaGE70CSuXC7bMEy+e5
EowoWgLLFU+vDPfX1QmJJm+o3FrKAJsrcdfyWkCJxE1MduusHipJWqGmuvLr/LSuZ/VpVIpEHvgT
gHZrmGRlRRg4apAh7AafiDSDwWt36H+VzUXmzhKnVx9IFOIyoqr/dG0cbxMYFyEiVw3a4Gnh+dLU
4zfzjB/0GOnKm7gy8QVGeu4bUg/ZBdrCemqpipIz4TwPupjYs0b/ebESWzpSseADzOk3ddmfs4rA
RNFE9SGz3egwzu347XUT+zQmlWdSxGXgtVB57CALpUuWEyVQfYeqRbpRY+FugddNF+L7OsumAmei
tr9QbwG74i1yPLGWmyqRUdp1EHKN+rAUK6wsF/93EI8b3B29C9O5DrDLeJTy2apoxhkU9I/H0xMx
FVL2dTCWRhuIUZ+vZIR3CjZT2bjH1BJzaEI9dMXGxkM0jc0LH7wOOE8/gIfgonxGSFhXOGsvzd3Q
xmd06loH0R0uOHyoR2SYzq/hy33D7UFjwiX7WDrYq8zD7XE1JPJWgYdGZYkcny5/jLZcKAeiTK5c
DfWMAhxpcH7Y9ZlcPo/tqi5sKK7tNcvGDHVej7RkgkzmX3MXGbGmqt8jMHaJo3RiHikXQbiiREZ1
bL2QRuViU6tNIhhJqa+K2hbwPpXp8OrPsQBEU3bl+ufpsroQ52hQ7Uo2IsCMdfg0GKgKkXuXO7VU
sktvkpdfBK3Mo7Hn8oJXQbcdb81ZyxovnLAAjRU4oKbTahuKMfnu/Be9PHBg9nTK62TXVNjXTTtV
TGpCEaEIanw+d57W4T9gG8GA0+UWMZbm1dud4ZZuFkvFnl9v9zFtqgyl4zJQhMSLXVMjP8/GS1Dg
Ex/Fw9UiUhmcLKL0i6lL5yK20C+2s092MRv4sZqHtsNVcVB0eWEKTywUi4xlob5AyyB0HY/WJZ1j
kZmJAK3c+dHoxOQPnvpaWO3ywELbHmgTZGoq/suveJaZmKFiSa3WRFBXuXmLCuOIKpFaX1ifl+d1
cRuh3IYTEcnJQph/Pko+lVOTY+UWpLMa+jCgKNNr0gzGwrhkIHVq2mgyAkDjJQS1ffVByJfWWaao
IpBV029U8H/06fv5lSnsMm3sbgAseJwsSpDHH6RQyLbyMYemMQzaVq/mDsKBcqnxdmrDIXQI2JY0
2QOkdDyKNwqiAD7LSLnU7ucYxUX055BbyzwshxunDi8kWKfm7omXxq1BfX6NRc17xH9qfS6DPqVr
5TpKjOSt8jcOKxsBbAd7mjLiUxr7bMtBSh/0csCWQ4At2pdtDm7fFs7rtxwNIQgTEAW4jL3VChmm
GjVaYoggHmRx4JFR7FE1xH4+7rwLQ71oBbAbeDji5kP90aWasIqpFTr1hYLYUfC/nJ3Jcp46t4Zv
6KeKvpnC17iPnTjJTiZUWhA9ohFw9echoxh/ZSpnsPcgrkSWkJaW1nobKrSYFmY+IGXrM73a7zIt
fpfFeJsO1Qe0+24bIXfawhe+2Xp1gNhl8JWQ+XKPKBmjMhNwdwRDMkeZMUL09qq9KV44wPzzoJNB
d0IsxFfuxQE2CYuI49SMUncAgnsCbIbfsPCRxX/75nidOlH8d1Z2KQk+sOvNSMGCpQFkiPoMDB0t
iRZZOr+zhlWfKXtA5sqMavAdV8A+k/dtYXc7V/Gl5aSnT7cDkiYU7fXnf21OKL1I2g6iPnt1MEdS
M50TzdB+Z8dcONh0ILiCweJiFrS9r0g0SlRqYCmlvdM9ZosGyFssyKmiPo4mQ5Xr486IrxM1n5Yk
LCI8vQjz24p6bpSoBhOHz4gdtLe8D3n9JbV9LxG+ScMFtnAIwKCVO/nhxaOBkx85N9uGx9NmezpT
0lVajPEPAqc0pwahfUxkld/40rR/oCKJLuiQWo89Ol03JpnipwGUz84vcWHuDig5rgOSRfqP69f4
65sKu1TGoAfl2egD7SabsuLe1ql5d04PfzQzx3sQAf+KMSAmgNFbbwd8vQnfm5gA4b2XCnWlswQ5
djXnSGWipdb/+3Z1yPFXchJHhftoMzWitY9qY3nW2xkNpbTpDyjT6se3z+R6z/z9Ll3nstoxrnt1
/Y6b51PqedVQFao84/kiUBVvzHfwVavD1PXpIW7gXGZtqiGEPyQ70eBC3ME6jLcFG4h38RYr2qO3
kVmyxZSiMdtQ56GEAu5cnxZTVztvtldYvz+z5GWxWtrQINnOkj8FPKSa8qy57g9kIu8crb/vUfTI
Cvlo9uOVq0rMGgf/GjFs5OKzY2slV7jBfH57tS+EIMrS5MwUIsE2bMvfJl4KVc+lBYtaEgFxMAj7
HL3Yt0e5sLJwgHntry8p4M+bOJs7ftUYyVKcMYOUV7EiklZq/Kxp5bzzDS8EOxaUV8eKc6YIvtk9
/VxoVV4BYp4qQ4SdN/gHUCzhjGBuWf1zS5yvuBLp2KwkGOQxmyTdiidj6BsvPwvZYFSBS/gXG3W7
HSeqCyFlfURBXOHSDSiEvzx3pZcoYRl5fnaCfPqaTmaHYCkqNvWUBTdFOxo32Ygu804g+3P7bA7i
mqP7QCc4iiQcL4dNlyCrUngbZyCptQq1IUePDcbOlVe4/TnLEnWMy9l8WjD/PMBJoOWsSaT4O5te
reMXUdIs1hm7dm8nC3nVe2PZuc3o+a4v77XV8fI3m7WCSzslv6oRaUMoEQ33PK0SoD/BnW9nDzG+
1Sds2995aXmXVeqhbH0zzJzp59vb+sLhAfNBnZAEk8R5i7nKUOkfHVT7OMS9cTN06OvO8zDuBMSL
owC8pbXHHuA6fTlbSo3T4FRadrZb1YGIduVN3Ds/3p7KhRMKoXH91KChV7GYl4N0VeE39uxmaDqO
zWFK0S0OkINCrmvYGenCCaWlw0amS8nh2YKuEak2/SWbs7M7LXmUCEJc5yV8PZL/5fOCWuVONvKq
Ns92QVpmtTFeEYXMcjs3lePKCOvNX0Ry41hTVSMmqokPqk/Qhg2mAtMpIQ9IKgbhNM/pLUZ3WbS4
otzZuZc+Jao5K5/YWXta68//Sg7WZGky4jI7G/qIfWxdavhVNWoHsn/pW1KZR8qLtgfCcZvj4Xsp
0lK1nsG8rZPTUI7tIQBRc5jtSt8JTa8n9KeAS+UAYw9KkJsAqM+prby4LM9wsLRrO56+d8rWr3f2
5vp8ehmJGAUFw/Viprm9nVCFi08wVGl5xhgJJ3uFQ237ZJPLzUd4ZnEXVaru42OeTogMq7Hp2pAr
1Xy3IurByGKn8p3yL7KUHchxjHM1GmKH1J7kk97l3UTwqJvvTu0lP/MUSjFY/zLubxe3w6k0IF11
MVXLjJ9oKIpnVcrpekbA9zjqpnyH/pe0Qs2wOhv5YVmVZ+Uh3Qw/CjGuK40I+EnvO1WfO2eWEQMH
h1Xz8mtrAThBkcAqj43b6t9ErIpf2mzrM1q7arIiXwb697TVZuOIXWl8ZWvO0h7Npi6XcMw90Jum
nSCvXklvz3HxQh7NevP0IhSsUNxtoXXWkUTvTYzz8qxZPo8ycL+0maNFvqHJp6ZMjXujtP0TEEXz
xqv0+GD4+b82ZMlk+R2oGwLdWxXwrJdHhSdoYc6Zw5XjLslpMrEVmBqnC3sbkeO399elTbxuLBpa
DGhuVQ8GlQ96F6B6YLZuikh9nB94g//7Yw+fdLJLtKdWEpi5mVDQWE7VYvNwTvPYunJKNT4UUOt2
zv6luZBPwitfFZlo0r9cNjvJWdJFQeJq6md8UZJzHJfaTvb6OsAgHPPXIJuppOYs0nxmkFygE9xl
fn5u8PqK6J3vkZwuDsVDko4R1d1X/ENMGYbakwghjygtQxDDohgl3RjB7bnfmdXri4lZgdb5U9Ol
SbEJmwtonVl3Cz6QbKqbrulN+LR1qUfFIJs0LCrUK9/eeK8TO0bkTqegsz6ptuljFkvMmHGIPDtt
Z917VP0jZ1beQfrYe6/iLKcxs/69VsWg1F9X3hNwl21al+MBhp1bWpyReFc3Y20J+rGi4RLGduPt
+V3YjBBM2PC85+gQbwvz/qTGpaqC/DyLUt0Xpel+y1tP+/cqLF3otQlG25TCpbW5hLyuBB8oLYZx
TPVgdnX3pa+ScucWuvCxOFGr0TIhibto/flfd3dXluT/UEnOWY3LZtq0xnUrdEzboFUb9woL6MOI
EPoOZO/iqA6XOY8mgP3b3B9W5ODi5ZyfE9hpp9a22sjop+zBjXP9VCNS+cldAuf879+NOdIAshE5
gmL4cqquC7ObwlR+7hsDH9mgj8PWE/8qUEaEN2hDUTQFFsKlvokiLKVtdHWfn9XSJndTE6O9XDtj
vRMR12O7SR5eDLNu0r++29ynrj0hvnd2ej+7dslzUa7tyx/oyuSnANeRc5Gt7kcz1ic3Vh/bO4fg
whdEO5Y2MMA83r9b7FdXmdhHtHF2Xiq7fxgR+Ypw6GyjaRzMw9jZ8lory+TT21/wwhOJLiK1UypC
qImR0L+ctejmMmvaFi0LZxQ4T2LU/SAa6eGZ1Vm/le/LH6PUvVvSqjE09Wy6SjXNPOPwWt3jWhrv
7KgLYZwmIOAY17fJxrfI/5LYaU5ak53RBVURnMviWM14O7aple6c0wtBB03CVdmEzQtEdxMNSj+e
zWLiUUZWgT1v2ubHKhv2cqRLE8IRkNoxCSkPmfXnf+0qW+hSj2FenmPUZs/WsjSr36d/bzlqrxN4
cUJrw5b8l8fL9mnm1XpstA5D4cf7NXH9CgnidI/wdWmXAoyAUMwdCFZrcxgxA4L0grnM2fJjAWy8
nY5NNSd3djprCO277jWQz72X2aWZUSUm46IMTyd6k6xkCCZjCMZDpRljFaKQrd5PY91+fPssXLjX
aQdyyf4pkgbbRxfSZpgJIDx/9vDdeZcniXysMpR266EKVrNFy9mJOJemFcBkpZsGbxo04cu9kaEo
3I+JpHBi1P4ZQ9jupM36njLhpSydlyTiZiwdaNxt9aHQ9HK08zE7B8WILDWuXteqNMSd1Qz5Y5JA
2SaRKa5BlItvXbc4pyQtlzp6e3EvnAOWFo01FLIog2yF1rqsA+28JMQZf7E/BRqen62OcIWMxz06
xYVl5bA5NGyYNK5vmyM3qEFNWKaIc1Xr1bdA2OzOLqgOb0/o0ihkYzTP0M1HDWhz92WmAsM954jF
aMbXtgSYabUoFbw9yKVVA+qx0pK4GChVbnYI6otJjoT2ecoTLaKsh82V4c5Yelv9znwuDkW+53or
Cv8Vn6ZcVOVKnGzPRqp9aZMpPghlPmpaFv8/dgIID97pLNpaaXk5J26/BrdRhGkw3E6Qu+70o4Vr
bGjE/8wLIXOAuvOn9EY//JUei43iCsIKJho4dkv9TwJhtbXEP779kS4kDohPUW716Luv8NWXE8qk
M5ZYXogzfUBkI2BPYFvhNbnbHfmm01HNrjdHMQCYJVQFJA8e45qzwyF6Fbx4+1D5WDs7Kyd2+zZd
IaR90nG+ENGs34kx67BPEZhg8WsfyrKKdyr1r7b/Oh5g+7W0unKwNiE56A2J5FWVnUfPK0/o72PT
affJzv6/MAr9AIaiT0YJPdjsf9tFVZcHtzgbgfqBveR40A08dt7+fn8Yfi8yP9JUan68C6gzgj5a
O01/3dH6JCkhC9yeNGoJGBCLDkyIhtxdkXbWe18E+QN+QfHBtKV29jJjEGGJEeG9h71wlHT4okWB
MQ6npUu6sGhRfZWWwogeMCE+app2kCJ1orQdFi3yrHZ+1Gbh7iRyr47vOodgLcOQxSGAvFmpEmVJ
afaslJ32HY5QbWWTJftuIcKJhPaws2Svmm8GVGUOFC1xj6bxltViCzvPEk2hzGKaaDwkc5sd/ZgS
6Y1O7SS+6bwVdFvICWpBPLU/5TInD0GNJj5lr1oL/djwbyBtVz9TzNvP9WxOJV5KTn0vKm98SHM7
OQ5DLO7rRXmgWocqHBEPjCqcuq77PvPP1ajLq1LZ1nUba99AVe/x6V/vPaaItAN0SqhXRPmXu0IY
emWAjEDMCffzhznHDje3G7Fzjv6wjl5uPpTWyDtAhEPIgDP5chg3sxKjyIb0HJuYIAz46OmN+T7F
dKmOg0/dYN7aXvyIEl+Bt7R94lV8Hdjo5eOvFqXV/DhV43M80tlQusLhS8lTWwwWfmhYEFrTTunj
9ZqsFamVm0KCCfBwc1JgfweaTbPxhDXePIYVroJtCNNC29lfr6MZ46wPAAAksDu3KUuSI5mBgIF/
KuPF+iC8rPpeU/Yv6dUX5XucrPduv0sTW2kdNDdBg/Hfy6+Qd94kB66GUxyM2nWQ8e6yprT414QP
3NyKdli5dWv3eLOlnEDASqTZAcVBqmsbH+HDqrS3s3gX5wJWhAR9rQZsOeGuVfdLUzKXrJ/T+0Rv
MZ4tc7HzfHodcEiywBOvz0Yy7i0xMfUxpMgVzJC+bdqD26bh6Ne/KgAqO9O5sBfWbA6AHiJnlCs3
B6S3kr5OO9/Fjj6ZbzF74gmOzWiUjY762M7u3rm/PB53zYo/BAG+udmE7fQl5oHuqYTd81UNCG26
eCSFPcKbR1Ubzk7kvvC5ViIegFTubTjomzO15FVvoOvlnnyzN2/j1MmO1Iym09sR++LnIhUCJwp5
Denwlxsc8n6AfNk6Kwv0UAom5aqz5gmNIHePUH9pAbmLCJwr0g240suhrNlHetBaoLhQ/b1ZMM19
N070O5Y7R2bNzjZ8vXqrfCAyQHTWCaJbZFYvHJwxY2GdpDnjPyQlH0pp1k6K93r11jYcLVWKoVx2
+Ce9yBDqzFkmhjFPfht8X9zciBzqtCcJ5WSnjndpPgAgbLJjHoWg5F+O1GM0TEQwzRO2rLj69c5w
KPGF+edAxHwAv9KT5jNxvb0cBQdVXSWJZdKGzrJQ5IPxUeuM4flf9xwwINozoNYohsIDfTlKgARl
WscY4DYz8odo0YhT1jj6h8504p2hLiwbd+dKsgV/gMHVZs8tNmLItT+Z5N3tdTfazu1QentCgBcH
4eMA8jfICbZ7bWpjHYliBnEL3K/gQvs3QuGc+faqvS7JrVkHO5rUY4VVbKuq1Vig8VqWxmnxK/ks
0x4rYIJ9nz5pNon9I27CXRfmepPDU4urRg8buNXJdY2bH0JTC7KfR/wJx73A+Hr6ZEF/4IEAOlf+
wcvPqSdlrwTcipOduPmvAtAl/X+93ekUv44elM11Ktkr/ZW2/6YoEpS4QBVOpbPI9Nd8f0ZmPinu
xrRtIqcs5M7JvjgcdE4606uW+VZJG2oWTJcy0TFptpbrqrHNk3DRZkrGEsdXvdzTZX21iCsHhwSA
3Ib7E7z+y0UcY2FLG9Pfkz3i2Qikvzrqi72nZvhqVowCTJRbmacZbMNNFGl0fKGnwXdO3Sx+2mPv
RbKbbeQD+h+a5pQ7b89Lc6JIwVPAtdayy+bwTQ0Oha3UndPU2EWECn1zTAKr2In0l+YE7oykE+g0
BYr1t/jrldbCVBSNZtunIHUTXHHpAtjjoq67Bl9d3Bn3ZDhfic//Id76RC9QKLyptl03MdC2GdBL
PWVtTCexWTCIxj+kK/B7bm3gALbdNCmlaRN9dwy4TSdsZaI+YcbhZAek52o8TkfTHCI/Vb1xLGpD
s7g42roPB9UDyi5UM+81udbQ/eI9QeuAhwtYdgghNOc3p3TIyKQyo7VPMimmzxWgi+Ncae7BaqCy
oZvk303ABnae0K9j1p9RURmmArKSSTcXyjD5i+4lvE8S3EQf6nkMbgPEPm79wh+v0hb7iDB3a3Vw
kkarWAO87ikE1g92ncXfR8sdrt4Oohe2JIUN8GirhyKAns0xS9B5GO0Mon5QpfbDjIoQNqRz96/X
KLNGmgqRE+qqq3fJyy1JuazHXqZHHaO35ztb4YBoxJ7578cLiAX3gbEqcVPF3YximQLxj9w+zZhw
RM6IAvZgs8PeXrFL+wYVBUCKPO0hR21WzKz03LOUb50wdqjjqPQLbMkDiFKhdGd5xZPIvqai98+t
37X0DcEMUowHTWpLMJ9ybzYKi/xNo5EYAkaAsNsHcmcJL0zON+lhE+GJhgTel0uoKnvQ20E3T/jK
I6BiMM4RsTXjECvu8xBbXScEmdB/entN1zC7OYuoH7BDQCWRUW+F//CvxrAvmUkYjCkJh3kqnjM1
eUejmX1KWvFwrP1Yf4r9+ffbA68f6/XAa7ME9seqyvlyvq3hoVtO7CErHrpjP5bDQ442/TXegsbO
SftToNiOhTbA+oIh5qBe8XIs3LJFMwyzcaqEDs9apk0RocDWMeup0fJDTMntR2pnzgHEtn+kST0c
3czLsG1c6v6IpJy84crwoqyn6NNltnErrVbeFEmK94vXI/er0TULhlrctpwSnH3NMhqE0XQ7mdeF
oEHjFZQugYMO/pZ2FqDQpfN9jFPgSPdKm/Iswk10j0tycRRkRExGWMkkm/XqSlunitIbJ82V72QX
e499nBk7O2/9RzYfhStyDf+MwF2wSQDqjoLmpOOGLbSFqCvG7wG270iOjddzx1v97e12cUrkhB5d
QaoBW3B4Jax0iLvGOPUYoYR6b3nX+YJB1duj/LGJ206KEjs3MrGQev5mUhXeQLKYGv2kV07lRDCk
5ReMxSgLUg3xv2t5mX6qUzMT0WSh5UY9cVLdqRgpVIZJNuhQI32j+91aU9yEEtnPX5bXLd9ULMc8
nPxc2EcoEVJEmrSdIpLgrMUZMT8ur8IelgbB7cD95uCuGRxsa0bXjP9Bvq0tYxQk4bFVhbjEV19L
Ffs/Azp7vwzewM+j7auPU68JG9iOZX/BugGHS1jezmc76aAQQIPpjVCHtQe61fSBsBV2ok9RidTt
ez8fdT/C0oT2CPzO+kMhVP4lke2EBatdmmM06vUiI6Pxp2olzRR9yC8+O8f/+bXnpX5XGacxLjI3
dBNAwqGOn+n3nU/zaruBnSXAUnTisoVd/TIGBH7RLICf9BNPM+9oTkUTTppoMIia9lScXjMieElS
KwW1v6oNY7/xcizdGWTeLe1ySnkMtRHvvuWaZ3vF3VuWQl5PMhs11ALTbDgUQ+J+wnyk+W7WqrzF
oTkeorlQVEntvKp//PMqrCJPNGCQOmKjbvbnNLVNVkNdAq/ZmlEAKfJAA9EIzabdK8C/DvDc1asR
CBgbgvxWMYvYlwTSSZeTjA11RC3XPmm6r8AMjnsL/vruZKj1Ac9NtgKSNw+yQe+13q+dGenNmHen
0cbNk7HYM5hSO9EeEe/ChieZLXSs3l7O11GFygTKcTQL0Z0AsPXyQzu9U6SxPc2nWQXLTV7HvwNH
6TuZAbvm9d7l0lpz1pWaAeP45TANlrlyMoLuFNcqD67aoJ+1Y2kbS3604nn6ajst+GG9Tqw6dPvA
/TQKP9NZB+WCvm27OD6k9VQYh9EpMzNE+FazQ9FbrQgNQxnpEd97xzxy+U/2MXWm9nkKljqNVCym
DIwyugxXWAdSs2rLYGpPSdHBR3fQIT5WRTxbV4tKmzyaOsqtIQEfRRQ8A7IkEjGFr4emLDFCmZfC
y6LSMZP/2nn0tajxx9Q/BFXj3wFDS+wrN2lBk3qyDsImV+azPgxtEo6qxEm7jrNkPI6uLPNjnJTi
yQVFXNJxSXyMildh90M86Mk6aanyaJVfXfucRlwcLGN2m9CMzfI/MffxB7D6xdPoJ+7PNh60D6DS
9BzRs8b44LWG8XmwBl8LJ+kXA3ZONW/stqsdF2Cwqe7twjBBDDtT8K4aZB2HQe5lTjTPtTedurQt
EDP2MBK+K1EKoq+61JBZRqENCV03nwdZ2/iBeOD9VeqnZTT6R2rXHZyPJdU/tqNfiChvrDFH9mIp
y3ARThmHwkJq49y6TVrC4jLj7EA/0HhvKymsoyrMrrkqUzl8spzU+kYztEegY0V9C+mOD66mpUXo
J5yaj7FouluRLuZybO1ApSsxrLbOfd1UVeTruXvI/Kn0QzyW7d+BjF0HARxnBltmp4mFS9hsvBsV
ITbMhdI/4cViyxM5SBIc2Sryqai1sUZT38A+yVjMnrqImwZ96M2ZdtW1dCBDRB21mCi/zF/yLm9Z
NF/jnKaDNuOm1XS8x8ag4QwLQTspiK3hhx879ndtcHvEMUpP3Cz87e9j0s58GemTtKkl7+6okCzW
qelG63kcg2IgB9PTnlOfqCByzcl0Mdoa0t+VVdt32LqLR3qHf9y8ffFYkI6+95O2IC8MvGo89K1P
1V7PjOaHXBQ+RoNX4AU+aF1cRwQ7hbT4YI03dZo733NgATS3KP4xszJY7GOSJfPvRubOB1ONroe0
umnQherdWR2UR6YfYZpK1RELnJQgVfvDcgXOpiujuE/0x9HV4Km7tOy5O1QijjWU9uvS9yeQL5lo
fpu1E39F7af9UvkwDMOOV9FTR8HbisyApySAfkPed+47b0zuWtHEz6pptd88mLo8asehqyKEV71f
CuLAlywbTOMsg8KeT+ZoleVt4dosthKZ/AE7yakwqkv99GQOaS5C6Y/ZQwXCNos8e/a/NW07/hJU
WJ5YnBi6AHtoinS0T3/VQTp4ESRzrQoV7pnf0J4fnudZ6c25RjCZP/WCsT9YpWHV0YCScxwuTZ49
Uz4URaTT3zLCCmL99y6g1nGc8al0DsMcs0Hywon/468JcF2DcsM8UVkaCaf1jgD/XFJyR/Pe99qM
apyT5X5oGV3/WFgNAl04a3rsyi5dxdtFwCfoKi9tQgs46m2gzLi9jpEjH0+cqOCdm9g+LmHTTG/c
NmqZhJ1r0lQUiN95IaUx9UwqtMiQL6gy8ifDuvVrd35vlZkeqcyCmKv02b5pl8Bgzxqpr246UzUw
W3kC9RHCqkkZMkGFWZzndrea44qn2O2n6pBXhYOhyqjbH+I0Lp/ctO1cPmFt4OXl9saVQ9H/sQ5c
mD8ejRLSK6Rr2mNn4zWgBX0FAG4QdwsiqM+tbRrLyfUap72psJtrQepo8EKkIpRGYszTu9W+hb1h
K3c61Zy28bRMfV2dxyFrKopZlV9d5Y0cgY2IEsznVHf/FVTxuyilq3j248Qm4DYVeu5lp5w7f5BQ
sguzNR50UE5upMpsuDfaDk2vEuPDM1aWRNEKRz1xgydy0mM0kirj7LgjMbOFKfIs86z4kZqaSs6O
8Kfk1I9ZJc4F4lW8g8hrrbNwVECO2qSEpiwRzVcGmChbpqQn0E8D4wMOGDkdaamRCUgysQrkqjbn
EXrs5uelxC/0LIfR068weDXT0OEr5nwYAcdmCsrJCa0h9usQbmP/X+kLHamCTIccU3n28h8W1bic
LWVvPvlmXlxbAw3/UKi2nkLLgoF/zLxEdFcxwVg/mMngaSiq1d6HBAVwNwy4s+4lh8678bxG09EI
t4siNLOq+FWIQSLUhUrQFzre8rZGvzUGa2VIypiNRx4+L838GAeLNmIHU5XEcBk7U+hlGdTpTLOr
NurQpL4uptgJa14D56H19GhJ+jtoR93jyNfnLiKXy0ITw6/u5DTNyBKg+IDvV7J6VNIUHh5tMSVZ
CNor+dI5WjlEjhwBwNOSym70wWl+1pTYeMA5g5OFma2TYZMHa82hyCqy4HieWyNMGrcWh3n2tLuh
RN6TooqTfrHs3r1f5laJM4HSmg6NZnKfpUamhV6QYZI4lHZLvGyz6dEZsu5LWcdFHVm1J2ZiqZND
llJGEx8WcBp5WCvljAcOTBEck3Lsvy20H85ISs/+jUpFftVKro5D5pGkfsud3F2OIleJcZ1WWvrV
00e7OTRqNIaIxpS4qt1sOPaTqE+daOBe2VbeGlE1N+Uda5nxDhN1V0di0ZImMtGqe1gK6Kbf7Xmi
wDrkvfvcSMf6lQYuDFe3K5R+LHofTfiKyQ5hZnBdh7ovCQ997XbvcinbX33LRXdGTBDEltXFM487
wm73K1GDz62kU5etYn3+bFhT+WtcDJPsoJWz/ZyPmvrRy59pcTKycvmJEbP/ZSqWioyuofo7xT3o
DBMYgR9qo+e2B76bQ/sTY8indvD7H/1QjJ9rNK2LsIWz+0lM3viT9wnpXeMajQpnsyO9s1EJLD6s
6clTOsxaeh6LFAnIAPerMQTRDx9DOv2gIkQwpjRapgWOjR6I8VlK0/vc+E7/X+6LbniA4l/9gPmb
u5HfGZ4My1iTD97Uid9OX5n/mZbdyCix4/g3gY2ruTNtyi64qJZJyL9TvR/syviY66X3YWxnHSBM
qaHITue/aA+TIAU7cBqL4Josyp2OeW1M1+7CdgJFu+6eHJoAaiMpjFE/6b0n3LPyIpzSJoU9iUjW
k14XVnJQWl99aeLc+ZXDxyOJzsbgo+aYqQWL3yl/dXGgvavkXN1nypiOYjTy+VgZslzNC8TwrSzr
9sfc9lCyyjhulmcFI40tIab0Q60CknYvyQ0Pw0KIguEYIyjIHPIZQnBV5x9ZsHy8GVFG+ZTWmigg
NNRa87C00tAOo06B8uAR75uQuhUXUpYLxzs3hkHdEl2FxDkUSW8KHipdmb3TlTvXHztB0Ig6adnL
IZ90oI5Egv4JIXHZRFXgzX1YslUfKin1JyjpLs4SuiK8kXlVc9hQCS1DI8UjNfSHLJjDPED4L6QJ
5yRXZoCtG3ZvkxQhDd1mOOa9n3zCMDb4WdNjAjXnTekS9mDfPuStiwtO7+ra1xIHkoVMukjfK5Nb
NBSCStQk7XgJzRSUTDjVSV2HWszn5DhWSXXj9MaU4hMxWg8lArnmuXMH8Xvqq4GXtZnHhyCbSg+K
17S+PTLL6CNcIpohkmhqajcK/ymBKIOfPmdeMdrEv1mbPuHgO49Xgb/087HkFYgdou62NKTxGOWa
CUzNoYLpDs3JjRdRXbXg+e9M2ffzIbcyysVLEeSnWJh1h5Cc5fxeXZZJRVXlO9f1UE8/AVp6zU1p
W4kMO82LKc2YSRnl0Az+s6yak5T3HhdJLYepe2fi2VteJXIogkgqR+QHY1qmT5XVD99iIIhJlA9j
2kWm6ptvIhAyiUAoej+qbMH2dKiqxQ39gu8XCWysndDWevm512mOAZUq/W9FPSC3B5eUelNZOskd
suutdtR718iOVtekGLtxM1vhBCw8ORRupicHbUlGlmcRqz5fki/leTRLGAumN2YCXxKkPM6uVyBH
odyBqmuS1ZZ6QDeiUo9j57kfNQ/pmMhQPVFb14V3NfbW0IV67FO1QjsWwTr4ITN4UepgkZOMrX7V
doVlfikwCxketK5r/AiZouo+nZO2vg7yOX0oyRPccMgruwp5h/ZfkN3pH6WBBXk4LbWTRYFGMhpx
sqGrLY45xFHFM6MmYaGRHPrtnJG1Z0X+AcWlwgqHsQowxeyGToUuQssVPYigU+eez+2fRYDTReQn
6ZjempUVzLdkRjgpeI3hXxdto4NGq9BUjYrMkx8KIx9+VzkR8aDyuX2v6BA9lUNOzp8lPA9vs7gr
iB2wCrDoauo+vdMaTU6hP8tmxB+yzFHFFhMnbkpVLUPUd+xvUMG79JC7TvM4TXiMXGmkAec8p4N4
rEc9/jrnrPRBktrlkd+3+lMztCSNltLr7DgOoybXpfGGJ+rPdXDo86HvQn8JWivMKouF6y0zacgn
9Xogh5nYSNR4aIMDfnOM21wQeG7SUfY1GUjSfPY0vRfXOcSdL76OysBhWRK5HMqgwpC7UDM6h2RQ
/bkfqH4iHBxjrtnP3vSrRKvgphsdHq/jgmdWCDcM8R29acuYcOWXYwi1Pbnv4Gw++mnjPpmaT8g2
2qTUj7PfxmY4umTPlFGz3KNQItKAsYa8iYLUD6gILEr/4Y8SeTWzmfqfbUbf6QqGWHyqpyWID27V
VT+GzpL64X9WOtYN9mHqlK8P4jo3SR5bbdKd6H+Ny5O9LWnEU573SNl7ZT17DZWnxEFULUJJFnst
5BSCNKQIndh8N6v4wO8c7OlXvi66IdgJJhTpf1S1IMG8rBS5+EmPvllQkEpo4hI5uAvc2u8AiTl7
2lavi1/0FuEaU9qDovSq6TeANFFG1swnUY/czYMdvEtVWvz81xIb9S5a6T7oaoqp276YIca5tuZq
OsnRvkdP0yW/6KgY/3Mlz/MA1KF37MLKp0T6cuGyedDGxtDVSYdTCgIY6lOlz3tS+697HhgWY6wI
h45+KUfo5SjcIl2aIAaPI9SQ3ZdZWj7KMihujNixTm3tWzsiDRea3iviH0DsKqDwf+yd127d2Jau
X6VQ93QzB6D3viC5krKsrBtCsiXmNCfzG53nOC92PtrurpJcu9S+6IsNHFQZhqHAsMg5x/jHHzBZ
e4eMLmlrLJYVj9vRJOnPYmUqxcB+bUy3CgYovlu1ZtBi5OxbC+1ImV1mNn2B+NUURAvxkLHq94x1
egXF7+2Fi26gRon1DgOibNyPDblNFU4Hv/whchQcc+Aqc8Xae3OFXEdYExtjt0Woia5aOJKChwSZ
v38if3rHcMxkaAUXX11ZDO/JqyB9RVrHA17j0TicZgUxMuDL1o4GoQj+/lA/vWIkW8MoZTa02nOC
27+9bd3UNfEyFOW27RwZiKRKL+SUjh+8Yivo/3ZohaIGshROeGDMmCS8PQonb5aSz4UPp2CuM1C8
2tmXKRpAEJUHFGfwuz8ilf90E/H2Ut1VLYdqCEj43ftW9OQ9dqrFR1VleaCVmRI68OECfPp/WZqH
1oDnguKKV4AS7d1N1BdpLZHVzVuTtBo/pfnaLVh0f/BU/PRRfTsKUg8EGgy032c0FVlZjb3ZMoNo
lGVDR7D4i1b/sq/XehT+rOHqrL3veUxx6YyO1lUzo5TJ9i1wuW3akfG4SOWH9/N/vIkvkv/8T/79
pW5mQTpv9+6f/zxNv5C4V792/7n+2H9/29sf+uf58CK6Xrz8dvrUyN+2ffX1qUvr6v3PvPkVHOnH
mYRP3dObf2zI6e3my/5FzJ9fUAV13w4Xv9Trd/5Pv/jby7ffcj03L//4/Qv6x279bTGn9fuPLx2+
/uN35s7wHtYMx//480F+fMfZU8kPXz1V8V//zMuT7P7xu+N9YtdAZbLSGNBlrgqg8eXbV9xPDAJh
YdKQ4LoI/Pr7b1VNw/6P3w3tE25UpA7BBuDBZPf8/TdZ9z++xIuBEnc1TkbrhnnDf53bxfe39vun
xA358e/fqr68qNOqk1zRN4vJP95uBZMgh3QT47192AgUV9owKnaaPt0PsCLDIe7aXcc4bpfHSQtE
M5cbkMbqKF0wm2lUZrN1pXZBH6dix9X0QRMXxUmhGGO4lsIhWwYmi0b1mJa15g+muhy1blM+iTga
DqkSlVvNWrrNBHcYmFja+8ns42DRLNhcnTRrGlLrBvwHwbojtkWsN2cF7UpBz9jRrIzzqaHWZTBP
qNOaNmfs7Ah7fJ7HTj3qK8BUE4faI6xH6gCwTg8gIXtHDbbZG+anAmTTA/tx8XMpmCBTWNtQoH2U
lvall5vSn5zavm1T2G5lbUF8S9WO1LulDqt+TDYRo/ug8cqSqf0yHVKSXf1haO6UzOuu6sSMmHu3
823qTTNzmWR+4S3tt55w4mB2q5FyobADXWJDWeaZvvHqdf5fNK+KquGVPrSNj7yO07F7R/Nrh4gA
s9i4JBUGvaXVW0j16TVhlS6EWRebHs1J+0AX8efCtJJNYlSn49J7XESrlfs+Hou9oosp8Lol/lp0
TflYZDEzjCqad7DYllNLn4eQ5m46qVJJ1erUypbEKRKBvXRf2fq9O+W0yzKZA8vsZdB0asO8xSy2
s2nWR/SJIKW5yIkRmRaoQON0naDBd8mh88s6r3aeKU7tfBqAAcn9LqJB2RfxdFJyv3eGMzk+ut3r
xZ02qzDtMDu0t1pvIftxuxIYEASqHcBBKxDdfVvql6Vt9AxKRnHSd1V+aYvOCujrKi6x8B6l0RlB
3fTGUYy9wopvmPshUpvbwRmbq2EohzABVz1uc6hcfoH5AROolnHOOI1hhiXWbd/Lfucso9yYCoHv
XqkXd9/Whf+FFfO6Lvn/32GBXGuof702Hr9U89ObxXH9/u/roql9Wq2u4MHqUImwxWCV/b4uGgZf
QeOB4hsmDlsyZfCPddH6tAbXwAZmKET8CNSD/14XFfMTvQ29BjRXDMupWH5tYVxr7T/WReSH0Owg
cVOGE4+xujO9rXqiREnnstKeramKNP1+0rLJBqVKum6896CHWJ+9qMMJTGH28eLNCHr8yqsm5SSq
lWgMe9NdFG+nOuBEgC6R1s0Pf7qVf7F0vy2Rvp8gzFDwc0oK+yfrEj12apDG/uuU2Fq9MZTILFd6
OanVGhCfs/v7o72tX1ZJGUWLjc0SBhvMCd8bZQ3LJATNMcgW49vQhCx820x5c/nrR2GThIJDW0IZ
/e6mJ8kM60WvslWOyV0rM3koVjXl3x/lbUH7/VoMJB2oLdhI4cq9/WhdtfZiRwelaygst0Mzqmfe
lPQse1Z8jN+4x2SoeTFlPH9weW8/sh8HXls7HC7Y29/T89rWGzCNqzO2lRhpjDaPByGVfKthEfxB
a/C2lfxxKCxYqNkJJNLf05mXCguxdhEZRSBp7n23dH6ytE+jsryqzFM/qG5/ujB08PRTHpb37kq/
fdcieGVaaJnKeAIo+q4zW3XjmvJltrXlg8taH4A/3kouC6u/VcBB2fPN9Ws9kT9R6Am/yQWanNQn
UkkJIcqVm8oczQ0gFWMEEMNjeAnzL5Gkvx0U9hAcIuowk/VgXSr+dNDIHNKMpi7181E4+J2PTf+q
9VnyUfv/0zvm4oy1ml+inuHPe7r+gKOjZ2ccZ2Hsf29F0HUYVmbPf//0v0si/n452Hh++4+8uff6
FCvLZnR6zKzNrIMH0WD+lXmkBqRxzhzKPC3impmcuZMiCtpW7HlcCKsZDotan85eDzwg6jPDXi7+
/rz+6uphrK4iKHhxP6kIh9Sq6sRTEj9brOqgWRmzgiH66AH6iycVvwu8lnmSNORj7z5LdcEkZTC5
x+UoRtdXtXoCywcfBtU1QD8/eDF+eg35SOGiU/pjUEmiyrvDmV6UK24WJeQ2EfQNyvKoDe6xdK0j
lOIfeQ389cFoJDBPWIOV3r2FVu0QGtJysNEsq325qN2lltYm5AfF0DeR3n6UrfZOYLI+SoBU6AkN
NkoNVea7IzJIzgQEsdQfvLE9yxL3XqKKRyU/Ql+0IT/slO4+XTFoSRQRA63QyOfAGdo2KDqGw2bM
2c5VdpsoQNS/+jxhDUhoPaDFSuxeu6s/v7UY7IExuAaYatwzlBpHNdCNcj78/VF+fp44CsQIIDt2
LYyW3h5FAzZ2OdLKAlPt+XhqkngKh6yIxl0cpZn3wUW9c3j9dsexrACqA/FZI5feLYDk0attZcWQ
dVUhy6NhsEl1r5ckfzVFbY6+ZcTxfWbFWQYHWOIU0hqucqcmmemGIhrrDxDEn1/aVdG8JsSsrtdQ
9d9eftdXsVsKLr+EZSz3uOD1035CnflRdO1HB3pXGdT4C1hjwoGqNiv2NWXCRtPER6vDT5UB3j6r
URvRAVgu473z9nL0bqRRH7i7VTWgrRCVoU4+vkn27TjhrLVnOjrOB7PLGLREbZ18tFz81dOEowpm
hUiQWJzefbq1VkCc6lgDc1iC4cx6uC1jpwu9hvbp7x9ckDsu5s1eCrN+/czWwBAM297T+FVpKFUG
ydiv4lG2+0Ibot43hSdpUccqVomxdb1r3ZxK249qiRmpPs3wu5c17fGrhv/FTVpGFSwBY6wG6N84
yi4IsmH5ufUz9X1bfRFr13XmiQYnDN9KEmPyqbegQeQMHKOHrpl77UgpJHhBo+Yjo5uRSL9LJgcF
CglRzOrnZErZeKqxlUyS426Jqp0qGrJH/dgdcyXUZkCFMKrV5SxpJqYnfcY5BQq+4d3W0/u22wyT
3Q3hKCZjx0QOB7ymz9KvsUJkYkiOeWwfM8xa4tDVyi7hFPCF30lsTDu/K6salgss+YGpTB2JsFOx
1IMO54r2iPfceqQgMsqTXJC2hoMrbblvtEx0Zt80hrGw/alwYBokQ0lLATk+TvUxOhVo/uLiMlGG
WXjHUHNNkT3AodJimIIFHGjPH5Jy8Mz97GkTgTHowt3ZDV2F2e4BTlT3ZLZGd9GURXrpYPTXBRJz
yAF2Dxr9oE3NhglzoS1XuZe38U7NGtUJ+qbKH4euLL8KmE6DbzD5g+I+O1nJ7DTyLvLFiR7SMtPY
/fsatl7P25Ye6cyi3INWCDffuAzr7TCdjCQNzdEbkiM7MtKHQbFVcbxUFFFJMHezIYKBOlDcq6PZ
SlhXhfIgjcJdnBCCYGFDe/UIAvC7xGyPojGuoBw75LxfxB7+KUctEXmoCyvKrLBH97dST6Nit8xF
3TBpxMnANzQjfmrzUpJ/YUZl4de5AlfZi4sUqsbQzLemVbo9pCCT7p9RpLmP2xTvHWjQpcEkkHxm
XvG81Fb5cUNuY+/akAaypJ8+J6JKy0DRZvc8QzF/WXoO5MolV5cc5qMZTxJanN4UjDHHJp1OM/AT
y/OXhRFsRTnlxrCx24JU1x2YrLiLe80jVrHrmkulLmD3Q7QSJ1KaXhquqgTnGl+YSf0M/03ABDD6
xNs1MLgLz/c6hgm30yT7kGSBTr3K3ckmHlyvFG1HJ2o78RGQjFK5x9VgSyU9ZGxV6YGOprL3pYLt
ajAmuI7spsxVL5i4Zs8M5rrktJ4wZQ1Ra6dAbErhniUa3COuiIG9H9cVfGyWflASGS9Vg9HCyutI
Z5m8WHMRQSdK5ORtiooey58mS6phpmdaATvOXDy/9gYjwuRFsaMwHxrgLk/v1H6LVbWzwFepphSi
r7v+SsbPZF3UGbeubzWwGd2YTFheYznle9vtdDPUpbucZMoka79FyZWEAwi4CJvFk+f0crW3aZx2
iYOsFrmGh6fGAyFVZNd2WS2Rj0sqnK2oKZo8lBXeRjSXqYanFQY0emBPKZzuMu2WJ81brLti1kw0
CclQHFI8BiAyVuSIhxoMmodkHEfvIUe+Ie/MKCuSsNOjHMjS1XgLFmFjLRmblXdci9oyjlzhNMjl
sJgSW2FLGmj4JMbjAMdK27bNwl5jwJlXwshWsy8MnothV86JutfpOqpNkwlIdZAT4VpzlybPlyJr
2y1VgGMHCcCK7Tu80FiFNz2MZzeTpRE0eEGdSa027wuvz17rzo7cAF7C0gdx2zqGn5RaeZ976lL6
Y6nDkSkN4jF2RmLIZNOPwwBBKoqmHM/2uux2K435cwyT2A4K28gBLpcmMyd/hKgRDHOcFMdV0bXz
FTSQXNcCt+xac6frSdU0/IpEaFuZC1VsAHOZJY7jlJ4ri4NIgNCadMlvR9uL3XxP0U8Ru2khNTZ8
isIx+q57cbLIEg9l0lgdbucDLLiZZ1HwhvXU8v0FVBP9oMilfhzjTJMBRMYqC511tn6U1JZZseIU
E1yJFFJxA3Hac5QJg6tytK2QRmSMzZ2ng7S232vD/wXA77x5qa468fLSMSP5N8D91kL/X8N+/v/9
P1X6ZpCyfv932M/4tGZ6MeT1DHelIKwl1nfYT/0EGsN0nYQY5FdAF6v66Afup+mfVjiQrRRDXtqp
1avnxzzE/kSRTycH0oHSHQ2u+yvzEBSMb6oi6FcYDzjYWAGsgdAwKn5XAs55hPqE6MEGpUtKUK9w
4QdpRqtV22XWCXee+rENBtAUuAYaLZ27wdOzfmHVLFA+jHL6YpbaOPvJyM4K21nUcGGnKJe+RMAR
rZ6wVRGSBO0lQbu0urURrsvjXpXs9CE+fNp1N1n2WWIIJdnAO12KoClcwpXFRB65P/Zwlk7z0VxM
nwOjO1VHfuV+SaK5DqyxANlyLPQIx7VVp4j8exFTM8iU3NusVeDoN12G49tgx7kakEbnNoF01ORO
T+K8D6RX2u6R5CVFZyMoA/yxExZh3c2wnbRGFOEEPa2F8W7S78QSvkCt2+uUFujiFffk7HOfYcqz
4VeYZBK0em8FsTZlybY1zPYaIibsmtYU0U2UQJiFAzox+GgLyxS+LoW8QqPSsEPGRNz4ZkOupW81
9fiUttBC/TbShMEMSa0qv12WwghTU2qvNGmi3wwuA/7QWjIiWgniNGuEZQpqExIUJve8rAY0u5oV
uQ2eblbWb6nC2mcPcudEOJjUZ1/k8LkCpemb2641SgJKYSo2QWEOsbmxlqE+q0w9c4OYLcgKFXNQ
liAe3QoBZzFH80YnvVjf6S62mltDAfbeelPkPGZtP56mmd6/DGqlF8fYCLXdeQqzguVKR8jJx2AV
88Fj5tHte9TO3dZYEPCEUHhhq4LzoX+hB3LmUOthuewQdkSvc6RM+m7ijt7POkkplylF42NtIV9p
fQ96m0tV3TrTzYiwg/0ww/581+kd3NwFXXK+zVMZIboaUoqOzhzKC2vCj2WT1F72wMMuB9/JwcR8
iK+j5TuyMx7ruXGeMkI/rN20GO2FqWmkNuudbYHcQIQccThr0Cu0bl6XYZkO9ok7WE0RqpIBo19A
gBd+5JrwT702J5+Q+ht7GKN3jOgcbnj3ReKWcqXGkXpVcYMcfveQ3FjZ2F/1A3X6dnZzquS6zIGi
imlyv2Z4S99lI2MtJmLEyvlRMyfPqtYrZ23MFCggw2+CJD0ME6JGFAz3A4KH+7zNEszuW8VVT5Vm
MvadlkavILPJsTkU8deqnfXPHVbBTx2VDLncVRU9d0plvKZFIx70fmiPZCrMmyiyqwfVQJa8N9Z8
Il6bJJ7Jmm/1bCMYChyp1GWMAXDSRRhChCKVfDdAXwWCa5WRIOo6fWD6OCtbnaAlCPWCkhumsQox
uCbxePIVQrJy31EzuwkiSdnhu4q7zGtOQA/ir6X4e7Ve1uxoK9oASMRwwszSiouUJpbexzDKhPrR
TrChc4d7w027G/ja8VXSI9XAAkQwTkXG37/Y3z7rDhHGWQzX9IKPd5UQad2BLVg8iwx3sVCfTPGs
ZKSjQW6Hy8yzYdCzIBVRPCjajvWCnrKrwkTUvOH0ZYwmYflpjx3ebsedLts8xCJRqghD4sjhhGPH
2+aalaewq/r+muErRD5bkUZ0Uk0icX3ZLoMXallmky6SuHCBIad287nbTUa5bCfWhWLTa2aWxAGs
0TS9qLC03ilZnZ+vYnKYlmtI33ZMpHheA3RsX7EaaYZKneViu8Rxeer1immfoLpOfAGj3AxGu9Ky
zykjZW2L5mNomJ4mSn8w2oXlsawbzdjggswwIegLNNEbU1aE0HQQ1mCk6dmqRtTsm1JrmDkEQ6bZ
7Y27tKUakhqeHJQ0TabTVg5eQq6E62LVGM1Cu0PfoM1fZs/VHzASUJuNXrC87SGo1Rcecjzh524p
4YGjlluCHNnUOS0aiYO5HJSGXUHBYrdSdGiZFgqqJ2aterVZrBZ9N6ESOsKUtErUTTzmzU3KyO0x
jrLoVi9sjBojuO1+pGvlK06XyRl7LsSlZRoc7URPBuv7MOb/F0mwR6hS/nWVtK+rr714km/mo+uP
fC+UFNf4pBmYajKE5K/v9JDvlZLiep9gy/1BDlk9mP6rUnI+satAVMTNyFxjov+YkFJErVNVPFZV
nHWMlYnyS8yRN4USjpbwSCnYSGnj/KBKvONNQSrpASpsezvN47wx6MhNPA2O8ZO5NBS0DwUyjJ6u
hs0LPK29i8bWPlriUj8MkyJg4sfhUpXGFiPvz3+6j38xGf0GO/+BbHFqLG+mg5UaHl8YVb6f3aYO
KBLbWbxbRi16KCI20UAp8zVJ3SA8oxl5wzeOJUuQlEUtTlieqty3rTQ5qJEyXy3p3ACc9vJaSQZp
oYhmmTAVrd432rgQWthpJ0hlkvQiq5euoSdjRhQgBtafUxjvXQh2Er2A33pikyUCjS4G+toJ1k/i
A/j5HQL/7VIZzBKqupJVsBR4hxjKhD4GyDnaJqpiX09V341bOrckiNCs7ln10qtUU5aDq+TKTih9
+lDCQBt8OScufIrKSU+VTs/O08jSdm7kuV8x5NTg+DSbv/9QtPVM3n0oq+8BT+e3v96bKiYUsAPi
nmSXjct0kZVOeQNbaiMSHgsoseP5IGb3Zkom1mLIvOeL17iHbHHqMK+7uA+iXp8OXYSHir3M4/aD
s1uf1jdnt7qNYWkGqcAitE19dx/teiIvY8qsbdNI+DxdO4X0G3TNAJH7Ms2HW+i+52bR4gzMaOnE
kqP2gXEiCTw/nwRu7Ngff+MJojnj638aNFayhocpYmPrSFspTqspjiG0lG6zycz8Ps6AMGajmANZ
ZCJMLGmiyq6pCuIbvCvSMBcVFPt20TeYF6snitXv1JZRjDEsSFjjof48yqpB5afMe7su8q1dWfqF
gTqSGlJLUb08zlJogSBR7Ra/BHZ9AMNbCTkwQOuJpFI3A6GM14mdNKftWOY+Zeky+DaG0teJMRJW
asf6gB60pka0Yi0Ji1wvthF5v+iiB7JN7ahPbkq1LQBx1ZNUzxf8lQdzwebK1BAazPFwqIWXK1AA
OjXIpOXegR2Ta5lFUHxKqOApHNTG23rksXpadu04OXovJlw0X4r5ZbTL4tHV8hZLAkpB6hY8LGzo
7r5YJod3uS1GVPEWQFKTjOWLohRa0GqAGileRyG9ToSeIlPWmVab3qpZB74Y2+N+mcr20bOFeaaU
xXwcN+5MLd1Hm4ZwowPNIiFoQJ1PkSuDrEyrExc+9xYvg/II2Qa4ooH/cm0V4lDK+myq8jLEW8Q6
qdCr7sjstj8Df5QhSH+zme0h2SWzVp1gupq8QHHKN7rbDgdNaa5whilCeNr3lW4I4sQZNan9vNzj
I9JssA7wzgvStzC/H/CkX6TnPXZj9OC648UyqwOtKzSra8R6cQDh6zodJ4rzxJ09nJ0U9zUumiw5
nhTPPqNmhEEmEc06ehVv6HVKdAo5936W6XQW64mkV8JH/MqemyFczVl3FgXfbpq6q7lsamhlLUQr
Gbc+XQSuLrHXXydJ5oVxoc34mLjD5Bdr8oCX8iFOek2PqE3aYRV4v2hyBjOk+NzUo/swL/Aminp8
KBgSvygJednlJJMLy6gf0YFXgV1zk0FoR7yZ7GgHg+iLMnebNpq8w1SM4jyau2etxWtnws4CVaih
BDUswXp1jrCUxNoQ9tluUNzIMOVBKuWkHw+Lcgmv7ZIYTnmRSzc0hd0fCtR9AW9jtDX7qPuK1vzC
0qJlN7aoipBQko+Xui8gXF/wvEmB1mMQhAgzQ/gK8Pm8lE9MT0Wg1x3NShJBnNClfjwNUfJqiFme
sdaoHjmkif4wLl3sI+e2t1pUE1G0FMRmo95bY/3i+YBdtrVRGu+FrRqAwYq7gGdyPG/mfNnmWdpd
z4XwQHNb86I1rE01L9rGy4ohRHJKdwEIapxYLTC4b2F/tWHXmB4JsfGejbI1D9mQ2PcKKRWPTWWY
/uyZ6UlUSoyI+oIgRNhAXrK35PK51r3lbNLccleQ0HDuMvuZm/kulsDzrHfWiQS83uuOtUp6a/NW
GIu8SpLoaImK5aguy+gyn5zlpCtHiHyevdeWAYfkaLYLX2h6ts+9DO2olbl4jDdM3l5z3tFHxnjM
nyIEWeewC2MqZNXZFh06N2POCC8ci5A03gxaq+FFq7ivuYMpahyycuR1K8yjvpj7V9VaxrPaxBjB
QtC34CZSzHCQ7Dy78KTE8h4+JEqWEwaoziGRLGOuEbW+ajntUWKXw6bMjfx4hspzRkKIfZdaLuKv
dpyq45pWd+ua6YP0siAH0PmsNG57ZsZxsYe6j/EJs7YjzWnN0HFH73qsFitn3dU+S72rQ1WXcmvb
CSWUOkWe5yNibPAgTM/jpMfpzknR4dpaGmrKIJuwHPrlMjOZ4DE0UHRiGjSxY9JmE1XRiSPVkGmo
pm4V8EyUkOn1GlwnZkiVdcVlm0oaQadMDqXWZvdjpqU3al6pr4gMxlNPL5/zxUuPITo05F8q1jWJ
30VYxZ5+0Mbs1bPbK2SHpNt4/T3dERVVEjfVNinL9jSes+qQV3hd1EbjnILP9xitDdF5ZpeX5dLd
ZrhcMNKxr9imkiPDmLTNiKLxUHjeVtXr5sgW40mG9tmZLVxNZuMMZwbNV/BeCfJUiIPTlH04mS1c
lXRxjs14OYoG9bLq8fpI3bHxMSXuJl+ITrkcLAwfcnuOAnI78PEg3WBL//NczZETJpJYoBLl8h5z
kDjo4fiKNq6ftLZdeyXynFITUMwzBhHmvWntUkcf/KUws+OK/C0crRJjbyNz5QVFVjcxIjuYSetc
mp2bhMCGxRaW3uzr5YpfuMI878uMIUtr8nyz8yHKq4b8uKbiu5m96goVkPN10pVT0aU3fUYMmzZH
Fy3c443Ii+x1Nsv+tDLt8jSL0GFgAoItSMdIzR+m1HqpsMp4deJ+PGuHNkba1zHwLRnTgoOoF+Qq
N3KTE09dh3qrxovvkF3lYEAM+s/UjkSdALqXjno3ngb3ZIjrXmyVvpLusUiHStlUOOWAxA2zam6A
TplJddg+qEh85VQYV3PqAIag8S2qaLe0bRKikqt05LMdThmYV3jFrm+M8kvF5lSctkM2Osd2aWA/
pbnVIr+WhpM1IcYdqhqoPED1vvLozHfNhIfOVVM55QkuPj3rE1ZBSPqsrjvrHKO2mfYBuvglZm8x
9lpTa2/10RDjZV8RW+Qr6cS1NeAWx/hukPNpjvFrL6A/o/9Lxis8VKR5xmPe08CIZienhOhyT05n
TjlxP/R55g7NfWQwMYuz4QSTSL0MF31mLqQV2s06w9iZw1CcNeQGabiToGFJS+9JzTtjL5zaIK3L
daSfDAsWP12MeHZTWT2+FoMKUsbMJw0YBJqbnrEnZHP4iEwvDGfaRVo5MVhRh8kIhV4v9SaZJQRq
lJljGSA3zW6c3CyUi9LsTR95ZHzRYxOwHeax3LDKqMcLXnKnUMS0E3Di6MFJBa1Kpzt5Ew7OUM+b
JElZm8hslKcwqs3Cj7omOlJKNToCLm3BL0A6Dk1lj1cGg94jve+F5evq4PhJqul7YfbzM3eAOq2v
otVGNrM/120dHSXpQG22lOhidZwKo6UanhuJ7JxwEU0EgkTrC6xyjLu6UY1Ham1jw7csz4rhLJuI
/GRGi0rtvBhVlyAISqV55ZTjlYg8Sd9V3ZYt8rTIS+9S7lsQuZNv69lZrlh3ckncYGEs71OKJoFq
6dNGz+XnoR2Mk7qauxOiOhaMGckb6HATxfDCbqvPEatsts/0xW1oYrW62jfEVQQoSYswUwrEjZUV
pVbQIRk+KhO8EDemA4Z7goyt860oSro9al5NOU2iTuqX6eJBulhSkX8dUVEgY8ZrSsRKe6wyzgor
nBoOAlbefeJVAXYPuE0tpAWklt1cK7XNvLSI26Nm8FjfcbE/V1BRH6hb8Z+cm3GBPzcDGGpiGna2
0VqqnzVEqjCbnivT1/XqiQmmfEaZPN8nZmEfTKeVJ8zn5q9Flj1MOSKAGnumlkhQWHGpFMmjDY0s
BLLN41BdOv0pI8HwMOttfNoxsNmn0XATt8K6MaRYtojsTiX803sNWGtfTVQLod309ROTQGbBplKo
N5XLshZg/zTibyNQ8/uVnWDva+hF9rVsyguVKckZ72952kw6ZKae00eEAq4RKlpprEYjFrWN7b7C
PLLDcuyOhobRaZ6rR+oE32njQfc4zSmRN4kF2N7irbfhTljF6nzYxEymCwCzSbrN15SRIOZRZlhL
OJelUSseAFs1PmLRrIYYl18aUcyPVLmLAD2rorscJA6GVeV2O8vkpcGrujyf62aPHRHliMOWmjiI
5muYYL47MPCPU688cVtB9eliNkFmSqDhkM+AQ3kpQHjPiWc5sO+yykVV95pO2oShlTO43r63zY6o
VKWzy2CqunqPP0ScbYpi9LTAmfN2F2vdIg8Nw5JT7vlrpeLagH2ftTfw0SRyRtkIBX2NW0IFkOQQ
wlXoLj21vBy7tAjz3L1jLrwEpmwpJg3xFMt4hLLI+2UNuENFU3GZZ7l2ikNCdePqAJiAPfl8H6e8
lX7hoX7pW6/E8byYnllRlt0g87DHycmnX+R4hdYEWcMMwQNQPZY92GfMAowHC/VXaMQuwBGBPDz8
hkXhpbC/egkYEtVOkGK1eovXLd5JLSUnxfdwUmO8tqeky49Ngatb203jNUxoXGy6EwFl4QruMQ97
QXh11Ng0c5moq5tmqacwwayEKK1EWjYmlYpx1U15ejeWPQYplamWKNyFLo4Tc2aRb1nNvVmzzqbM
1AP8qI2N1I34gR0nwTFi0HcCbfi2Tgc1NGvbeVJ7cdvAyTiziUx8LqGnHJejN26YRieUrPIQF9mV
iRT9IUqG1tqp6HIOnjCyL4Rfybtkckfs20dMMDADOq69XjtpymF86hcpzrHAkaFqpGy4nFmeHJou
NcwNhAbKh6XWv6hjjDWPNjfkzggbxpbKZnAwC6BbxBZ6CC22PmYOlb18g09+CcT9a9HKG13g/0wv
uHupV2md/DeYg3uO/f+oO7PsuLVry3YlO4A7gIP6F0DUEazFQj8YIkWirmv06LUjO5YT0rUthpRk
3syPHM/2j30tAQEcnGLvteZafCK/1JoWE+I7f+BN8RK+1s3/OEbfcoyGdftrvffff/5nzVfB98e5
k7ogBmVqUYtZ72fJ98c/WaR6NCYw6/1om//LK2j+tfimsRxTkjUBJ9LR/pdXkH+kcos0xuloU/o1
/lHF971gEGe6RttC0JmXiVHQsWm8L09Bp55ROaXFdZC9xdqXUa7plzYeznl3TPMV6DO34Hs1afCF
NF1z/zNJ7w919n+qdL/fAcXtXwtkrJ+JSrB4cV1h8krnETBb4BVW7A2naafXpC1U11H3FWOjy8Lk
2NL3/4/j/GHhg71+j779NxjoP8wI//texgbu7P/8LyaNn7ban95ZhsffrQzzL7QbQHWZc3UDqqyF
SvrvVoaCpcsk4gG3D2EP8iJS/VcnQ/xFHuCPvASs52zGkPz+Pa7Nv/hEkInwr79H/f/DuEYcvvxN
BmIPLCz0zs9rv3E7Bh1V9JNEMeXbiMEdMimlsdeYFCqD83KmUd5pBIVoknC7VUMtlFk0j+Nn3epQ
lCdtM3wWzvlehvLznrD3aniU+A+6mPcjnbzDSoZCDPVsKm+zVNKfymFKbbbdfvIVkszwxR5S+1HX
O0Vxf5mf/tA+OatC/3gcAAWYZUjxwYN1Vgqnyiv5vRmf0LxJ68DO9eOQUUmVRCRftZMSPv/zywmU
O8x2MAyY/d7/UmqMWNrT+GRpgG+ckHbJS1xF+Vd4ehWHEQ6/H19vuf3/zCE/n+yv11tmuV+K7Gos
GeCR4pMi5nBlEUKzM9Dub6yY//rxlRap0G9XIg2NCVNj+j032oRRXRbTnJykNG9PVK+yXRxO/Sfm
pD8NFAwB2MFNQdDf+UWkJrY7oyFm0OqKzUSH+a1G5Xqc4ibdoQmpngH4DB74QPHJr2OV+/3X0SX/
4VciN+HsOTbJjAQnIJ6NTDokh7mmrlUEBTcWrMCbfOz6Azy13s0SQ7rx46Iynf+Lp0t7lCHKuiR+
NFN+eY+2WU+JLnP9pJBXZU1NNRjYXn98kT98C/RRWVjho7DwnVPoE91qY8LbTpEV6S+dPEkbBQvR
9Zgk4UmU4KI+vtyZvePH4FRAXuBg5XIk7S1v+5cfJWC460IPTvFYF8i9SumxiER0Vciqf20JaXyy
CRfaTAYHILlL5GYNWCVdBGAwHz6+lT98JnyOy7/5LPF7nr3ePu+ZNX0OeB39kbZMNQDKDfpcu/gs
LuoPV8JzYbLfURH+Mee8/81dLSV55pvHXrTBIwW5eFfbZK8NVRxvP/5NPz6Gsy+S3hqgGTrriwH0
7PFm9Kx8M1aPkRwhsuNRfiXl1nou7WTu9oMZGPemH8YwGcMs+eZLnT26E8eWrx/fxh++HJzK/NpF
/sjKd/ZoRx2rG5zEo0Cyi1q6IVu3DDvtVM4JDRx5nk/YLLJ7qj7ZLku15hNg+B/GNFVwyBKsK5jS
tOV9/DLGsjmMzV6l4hEk1lZMdrtO0hC1UDLVa1/Jg89a1Mu28Oyh0/QlW0ZZoupZZt9fr4MOzcIr
jmiVK8vJwB5j7TDJVoNHaXaPQ6+ORwQ+3UMkWcpW8nP1oV6cif/8of96F2ejjIneN7tSHGugOZcU
7whzjX3VlWJhXMto16/zeOo3U2GXm1albvHx1f+wFGjglehjL/So3xD0Rp6E0TArx3bMAMG3Qt8q
qJY/i6L5w5e0RD0tZnqsfsyM7590O9QgD0qEBr7crnyd02kbZrLbKHn7SYzqeTd/2SRomOsIAGOH
RpV2GeO/DCIT7pCk98rRzufYQA07mbVjhmG7ltTeMmlqBfVpkpthF4lJeLnWJEedRGKZ2rNe3ZGt
W1zoOFgu6MzFdL9Q2U6fvPDlWz4fdhyjsIFwblDlc2eelTehpOnjEcnqdBzqRlspuZ1e4eAyNkjW
x5vZrINXinufBTqenVKWSRzpDxE9qkzOLAqcswFvhy08D8k4EJKcXPppFHsBLYOVgTtjIyPMdZFx
ag5foeRCKp6uuYdsB3OjWJtGnZPTRQ7CJ7uEP8x88JTgRGHRBhglzmc+MLJDQbTQoa8L+vEYXU9Q
8u3bKCsFUrQwuKlNE4GZAhVkhvm/jjq9v//4G/jD4oZhFCHuIhvCmmmePZcY5wfYE/MgqVFzosRo
HkXg+xd6UxMwDQPvRtJKDZdKLPajRlk1gyVzBa3kM2/8HwbvjydBFgQPg87z2UE27kYVeK92oJMZ
fwdjX3qBPu4U+lNe109p6U7Z2G6CtkbQWcnR2xKM8qjVducqIRl7oWwYTt5r9YU1wO3+5CktT+H9
uOWUD5ZnWXjZNp5/WUokMh6getBFFEhIV9EZd9Ok7UQ3dqcq++bLM2AYPNKeRsN4NTHjQtfzi4MP
BLKiv9YvTI5/n+Wufl77HSRoWZB+uyVsvhQgMKYb5tnzCrR2lJJJPqhd1PmOambl1Uxd2Ctb9h5B
WaY3k93ULgiVb6EYqTNahb3zaSNch8BfPo21+31B4Qkx+QD6wBBPl/X93IN8K45CUz0EUxJsEPxy
0q9Hyn3dWLcrEpnKO41wj5sRWqWnlfmFBNP/H08u3MIPIgDBHuivzjYSHQLPRWR2kMm0WUcR0gZL
6eSEYAA1eeomo94NSvOUINT7ZCH50+SyeFMNYkIp6nBGe//joyUIjHreAZlCtUUBi0UhKMw1gn/5
mq6u8lUZrfrVzkIm5ASI/m60050ZW1RDeTxeltntJ3PL7xMtiTkg2mx0d2xbz6eWNJdGv57jQ1QU
8ze5Vhiq1OqJGkkC9P9qa+BLMtnibQ2/7ryPh+bv66qusFlmNuFRKKx875+GFA4aFaH4YCllfNMO
4bTJUZg/f3yRHzGv78c/V6GwBivB4rmf75j0qC1FNYeHmeT3i8lo+l2dEcHQ10gU1NbU1ngXzA2l
fgjBCTwBJHaqO5m4XcnvUWcinjSNrqtVBauP7+wPj56lRkYuRngZFZGzwZBiaDNqboynI7YjYSIL
2zha+6NA3JPjapgKP3f5aD+ZypfH+v6BoPtk/8pIREtKTOP7x04D0wrzTNpbRmLhBykA57rl0OdY
B7qijDwIwgEDbgjgPH38i881ciyunHWXHQ57eBbY85/cLomz8xgealMvjmoFDj8bUMToBJA1RdIv
dT8SHObxGgqwcRiQx6x1aWrWEscJB0JuclVXWeQSD9HeQku4tJV8voZBVp8yeupu1QcvtdzddQQz
7NGcxau8rGApw2lBV+THn2yOf9+L06FTUakuuwU2bGe7UrOOUuZUcy+q5ftIMfl62HjUTa0jOV+p
Yg6uP35+v38wywWXkEQOIHBMz94cwyUTs2bsR9MOVkFnVeskqXL344v84VfxVS4mKllfTjhnF5Gj
uJylWN9nkuJf9aaGALbKg9idFCWdnGEOpduPL/j7xpeKtIIIlg90mY/PjjQ5YBZ2HfW+narIo0ff
r9KQpHBJx5jz8ZXYqpyNfWpUbHkpF/Le+IHnSI8qTzuEL8ZKzImGvi/QRYFBVs4fUCfQdbMi3C6O
4Wfzg8BvoZJYgkRuZQ5qn++MxjdOAvct+QlYG7bykMxi20yiXvD3VditOmOKLxXkb5mHfcfYpCYG
IhSDU/G9K2bkijDYq9tJQzjpal1JZx1Bo3o/1Gly7NXWfmkqpL2eqYTlN2XUTBzWwmiHFRklOrpH
30pf6rIzM6f0yUVx0A7FFyWvq+PM2zb2WtAGA0k8ZvrK1ggscEmLTelNifmIKmhovNxS69kh0ECm
5zeCrMEplyZXpjxbSKhLAnn4+Ou3iur8AXsPrbYIrSEs/rRL39CT0vQL1cl4LUiguOGEKr/RKxbX
ajTgAsJgYg5ugOv4mUz5FHR4Ms8lmL/U+BYXBjqbXoJSjb9u4QzkKe4vf5AR3iRact2lsFaXcAzp
jiKACDd+mpa4xaO8GQ8zAqPBrSF5oAkVI33EwLc7Mt78mIdXpJHT0qLexfC0XYEp57Xm8POlJYAH
sN9oIB6rSvwfKxOjq7IBmBkb6zSsH9A9kAdkK+1QrXGeVBXRST5wT6HC1CHSJ6ZzLwwERk7W+fqb
GsrIsPrUeKzzpB089K7onqAM8EeKZgb4TOsW7rqCHKR28AgMh0LS5sjrqPY2biun/eymvQ/IX6Kn
zsEpDweC+CY7pBfCUug1qjVsYQEAGmyrMJS8QgXHSOtU9y8RjcJDgYwSVV4iReIK3zyxDMTNDXuY
FqSFKKRwgIQXkYFAqqy5n0pu0mDlG/Bq3DBJynGt+8hWvEg10LN2TZjjtEusFz0WkQa1t2VsNWo0
9o4Ni+yej4Fm7ijrCOpsvW7alVpr005t1OyJbZUoHeYf/7nTw+XF5IG0QP6mZNcJs75naiQrKJhG
9Q4UW/gYNtVYr5JmVL+D7v5BlKi0mxrQu+n5bRGRNA+AYuJJErtDvSpHSteNk347yJr0ZOFubldd
gp7TLY10OOCpTPUN5jefNnXbV8k26Gs72kMCLyInTOg7IzBDeYD4xZTI8jGT6QVvdVM5FRIu4ShB
oWzIMkwlOvVL1ERa0+b3gmIuZRf4ao7cmCHUHbQ4QhYbxCYbdER3Vb4ZihGpwVRj13T9OmO7RJsY
DEOJjAgsIZFonVcRR5bzGgo7hdGR9M9G3JuyAz6TEJJZV1tel5rKQCaJcdIGaDv2uISVFXrrP/kQ
4C0nyIP0EraBRfZRkSkGzIxQO6rI9CocqHpQ7RRc6tuxnkCo+zrawNU8SVmG2jAnTabE5+4WvOR+
FVmy/6wZQVyu1ES2Ei+o0d55A7lv7RaBXvvkW1bcXpptMNzooxC0pP2IsEaVBxlQFrD8+7wkGMzF
9VdpTjvIpeWl2qKI9YcOP1hdAWH3UpiQlhOVlpx5bdR3CXstuSDsojFgb7Fg2i/lJCvaKp19y1zZ
pZlZx2QqJdCRVYHtNk4VtvxzzMyjkdfwHFRayEaI0vjLbCZij/jculMR1COmZETKcCMSKdug3xX1
qq6MvnGTJBCmq3Rlc2sYCNi8tKZM4LSKFasUy3LmaQItcra15bLNjiLRfYk6gmLIKChyDJVoU2Wn
U/LpYs6k+YtqNUw+AakHW7INZqIIukF6MyONzIJBMyIF78koXcf+yPHKmNhoI+Vh+iV2pOlPBE0I
FHZlUVwbCGwixxzt4UFW+uFJF7U48aR04aARjb/wAvob/HTyrYjgsmLEz/vJzYJcLlZFVmjxijQe
G6OfOja2g+02zNciiMxbmzOtiX6MXoLbqLFALqDPT3bHBsxp7RQwDPY+suoSXZllBz0csQ5FhKMH
Bqo1Z96ksbK4w+Cr33VriE4qmT7k3vELy60uzeEtLezyoYlm8UzW5/gymllnrAw8ul/Mzmciimv7
XjK04SJQfUt1AgJFjVWOb4/4G7SckROR04N3eqr0ct0SL3cth3qZOsA/eTMLncNw61KzeRtBo8wO
23LpqrCw6jhtmw7byFbjB5gKyisFWf+KaAF2IgaU5JvCZ0JDPjGbdNfYaR/TmDeH0BuL7IbNfWk5
/TCzVpJVu3iWZLl6GzAvdFvmXvLsBgGkZFVaqdF5UdsgpCahDtdKSbpRsW8w4z7aQ2Poqz7C8rmT
qQc9kiVAKi/fVdfuJl0x6sNkhdLdJJnob6pODfFaZGgA09mObUfkefolQU1FEF7lG5eytCTRdSjN
Myce5VZxjcy0wNZaWcyg7yblyNaFsj28DGJxhkli7tb1EIEefsEa18aIX32kcUOQORJpCLWzVuNB
rjEL7sA65vs5ZjuhMOFdQlyNhledvK2twoqDbBfrdbcfCXpI3DBSiQkj9cy6JCchgqsL+Qk0S1Kq
XzUcV5XHlmgu3CqHreYlsdE/JbWBWk1gk3Qq8i9yd+wV6SZPM7IcJyGS7xbdssnFBwQ+10o108KK
qYCiy9Wsu+HMPcceF08XiI+evTRGPw4A3eu+OQ0T4bQIbFCP5xUZlA79VQ314JQS3zz7wUULtfZl
QHhXOX3eJddaZkrPhWpjALDmXMOQIZU1QW2dTQ1I0VKtdaewqphw7PhWNdrxImOWp6fFrp1FAQkr
PlE/QKGHqhfdGWcSVMc+AJUHEMJjspH90O5wM5AqB1Kq9htn0IHcnBTmH3aGRPE1V5qGw9ZVJeyj
AelHfjhgsO/i3m3ABKirBPKucAS2Dj5Y6Blgljqq56vQnrt7o4A/5vRE+FFKoymFhUGvH5tKiX0v
MJGlrmvTCB8iuTa+G/4Q5W7es/mB1hKJ71pnDtc6zUILdHEK2EkjNPq6900YGkkWJDjzp0xGlY00
l0XKYjdNDMDAco7xuJSd3gwUtkWWqj8CSw2PU2BYt+R3TLcThdc7VQk1fSflpc0qyoAn5lD2y2iF
X7cHCAChZ/EKYlsyVSr+2pRMr3pNLA3OaBVteROOd2B0yIiimMn8NwvfxI4ul/5lSPeGjARM8v5N
BV54YFrSEfMKQ/crd8BZEDkBur7eBWFjK+tle32S9LAqiQIl0YAQrbq/Nocp/JpJVeu1ZDKeLKE3
q1JJ23DDjp45BZGkFTuA48WFZAM2g+djw0tI+F++iqKoFyWZDL84Zvo96V3f3826nFW7WNZI3KyG
KbtOoZlsmGSifIM0U5tXgW9QCPBFCFJCKzT/1Q/l7KaEELUqSWLrUAFbyeDJA1k5OBgibXCbSMoM
V8NkjLJTMjHfECQH111LB0VZCYCYMxvdzn5TmoqQm9FvssSDBMXrm+ysVU6wrUWwLu0lXg+9ooai
oZsR509Q72/ztE+/lCF/ap2w5GsukW3tUx/GBL1ojVllBzL7ptlFez7hCuwn/Xs8FTGA9zGLKBzz
Tjxgdc0z210bo32D1WXdTggU3b5UeScQq4vOs1vNfCSRiqKAZMzZnQwhi21az459RarjlKxkww8e
ymhQTrSP568j+Ol7rc0B6KC0A7xN9NyNndVWj2en6TbGmJg4Dcq5Yvsz9UCtKZv6W7Vv7voitjeq
VGcKAX1stjZqLZCps/VSTyMP57ozY/S8JSaNI+utRoJSJJtsscOm7dgLxX2G/ZvmRnFTznV/l5Pe
SAifIc+NB3CsfQYr0T9NSPhvMgYVDgi7JbdMGhEfezDPWrjmaKrZ+k0K9O6FRXGgDQPnyKbczNuf
ypoYwlEbv9dpy3AItWY8zQE/ZlU2Tf+kBuR9E/oWiO/jFCSM6FEt12U1LSQDyNW30qQXqRs0U4JR
SELdP8fy4NnmrD0WghCPlRQpMWpFpMr6HnQpiGupnMYB0XliKRyvqiZ0igrJt2vBUSctKB0rion2
uHjlyhHfu9TpILrCUJ6OWI07RlRP1OcaJy1oqBn4k6dXcfBKSQuRIWuv0XoAHcdHo447bYP70H+D
Jyd2ujr5VL6Yj56WpsRF2E5TtOMtgFdCGB6sQiHGe7vm027SJru0AgKv3RoA6nAEXJje+gEn4K1Z
4ff3VLsnBhBnFCpuXHaD21eTxqGkC57DGtiTq5WQSDw7RNDhNFqgN66twNawhpyoLdT50lUnNDTZ
VcCpxuOQM7zNeHK6dT0pEoGJczgQwUuq2RMZbcppGqrmpulT5Sr1eTREjSaZ5lSGbz82HZPEGqso
sHbsDsCmSiPMJGITO+kRld6Eerqi4b0eVDl7S8xcuqtiK+bZdSaK2wlADn+TnmJmQopjJa4NshHv
iEogmGvG7NVW2TB0/VrKdLLLMHqE61rv2DFnBQQuzkgmLBQj1NhmN3mo9yeQeDHWtyWayG3Bh33V
RJ0DM8/8MmFZkYpLArkWMn5lRcC2QOhdkNVYIi7vIs6UxShNT7ikKhUy52gV66GIrTvCCup6rYQi
+PKjjPKPBKP/Z2rQ/3ZopAXa+O/uym9y0Luurrro9VelHFrKfynlNO0vapvEyyLcN6GbL4Wsn0I5
oaOGU6ndWXj3gVItZam/hXKa+IvqNI0ZC50KfEqZXuy/BKA6fx8CpMVyrf2kLf0Dy//7ypfJFh0d
GnxMbo5mPpq891VfE8KnUWqqRgZ1/NTxhfapfcjw0mTj8EnL6Wd2zX9KzD8vRnuO3Q96mEWY9/5i
SdeINq90CrqFlM23WVwq5b7JFfY7XcsJ2hEYA5RTqNvxW41rz9pkOJD7lYK4fCs3mcT0RZCvtjRm
yHuXrKrTd0kQxM2VqHRyasGBteFan5Nc2lVNZowHUaGX2hrmYJ7UKK2KyyRsBU7vqA0u8jCOJm/A
VFAdQp0QufXMtweGLrOCyRPtrDdrRVrU40pcz6ukIpbYG+t0+UP4TCLOojrogbZr26uoJdZj3asJ
y1tXZgTvpTn5YFtA1j6oJ9FfTkHH30TAbx+7RpmVTza5BRUn1RnTasW6rDl1H/Io4q5RgRAEFiWN
ZADBQztgoSvxF7iDSPtgbUM4INtDjuXeaS05lE7DOMo78n5Yl+t2GOAczrKGiSA3aCAcexbGXKNv
IbPzjmfDb3fCzmPfzaYOwuFQctBdQjjtehPORUQNYiBshgooL9Ehw419nt50wT3ZbXO+m4seNI8U
aw44Buk5iLOVokjXZU9iui6403yGxRaKXloNka84opmrRZXfOOqw/E2Jn3ulxBURFVBp6QhnyBU3
VRoYC+FI7GWrX3DauglwpHuK397bksrWRgZhPdfkaoTikYzpO4qqN1LeJqtaEpdLc/rUlMLieJWz
GwjWva/JbiY3tsvQ31UT2Yt2phMGFGQs4zPkloR7oJJY7SOj29uTjKl3FGvq7CDAVAB5WQUtUsew
akqXHEi2fT8POLC1bdrk2AST4Vqo4QECF9sMVJUWR1K3wuvq2cK0PGiXzOj+d39oHdrMGTyfaj/I
PdxknyTQORMnMeo3GgsQZ6TgW9iIPYkZJw6dpZdwBPKq2aeEkTdrrdKvwN2RadGVXqxIFzS617NV
3yApukjmWtqyaO17hX0IrCxKWk3nJHF9WjILRqGfGonYrTGfWMOnLY6hS2XmDsrCOBZGf0Vu0SvA
a3bvdX1HxsqtSiqfTpmDOtSPCucXte0PsuZjhSehs7PbgedHD9KYfW+CBW2lMmoPM1p8cixLxrzc
WwTHZmD7jtPeCMZ8F5hUgPJ2rrEASoajJVnO2T6rPCovD/g9JOINu8vegnZmtmxUEaqx6CM4l8DS
SpySAxuXXkQcSag3r9i4U2ACXe9ZdHMWmmOdspmfAX6WSXMqlezOSAoK8pV94HR5zGf0diKYcKOa
bj/LF6OfB0426QMXSrR1lgPU98tiXANozxwI2feitFMv4mDj2HOzYcfq6Eb7yI0exVLMslv5xZaS
VSWHBY3z8K1Omxs/syi32v2GkhP0xO7RUMdtqwLu0ggZJkC0YVODfhKDYbfuNGqr9PIkb6rVk2SL
g0nf38PfYsMhZvctQUZu/HkXa1FzbMsKeLARX6k4rTd2WV7ZBAhfUOaNOSvO205avLah+YoAeZ0V
VnGgkX5TKi1f4mgMK/o6s6NVELk7GlJukc9HLQDommE1ZIuSvAVR0jpAi+5naN6tMucHpFVUHJEj
+HA+67R8LRZ3biComtpEoOrIX3RQbE6fRXhwLdtLo5B6ryku+xkmMMeLQxOS4xlJxlrNIhCy4JEc
jjWXwN324XKsx+sjk6K1hAGt5N6/bjDfcu7mCxVmRu0sxo0AysLt9bSFPq7fB1Ag+Gc4/QCedE7B
sWttVsZXRe8PAgfwlW8Kc9WWuVjFhXmHQdTcxdWwrfRk12Dedtug2oJvwTFZ7aaZq6m1Mbki0SIA
VMp8k7BMO4WWnca88jdJF0POSMwtqLsdBZnvQx2SHTRMG4nwseW0nKwgAauuCgjYY7J4gRfo4Q3F
xmdj58zJ0lwFpFhr/NcjXR7d1bQ+3uW9tB+tiTulQdMA8Ezke44T4bYzgdvCadFwdXNA9K9TM7gw
svql0hnfHK6cIoJqYFv0QxudsqHFAUKeortMtj3RDKZjDOCOa6ryzLvBRVNZq2mqzZWRheOKRSK/
YKwXK2IPa6xf1KIobzbSJfkRjYcuBWhbSgCqWla81z5Zp0azN21pXNU+px/aH4eiSvdVqRJNZ5tv
KmcnjmxJwroYCFzUltLS7ZSrnZVL+yrO5QNqW4gEKNy3XTGGW5FH10FaP2lCPVG8vmvVTMDcIopd
lY3BpWL3kJM8+trEmXSRCwX+7pCewGCcqNBi+CbbkD7vtLYaIH9leCeGQnudslT2dKO6NI1uuk6q
Kd2MarRm8XuGNQORuqBEn1XTjhLu1hfp6Ol+uYWlC38vL61VPRRotSjv+qb/PIEcGCr9Dc+66oq+
tLaxFpZXfRYPB6plVG8QRLFE5tkd7aZ60yEIgZyQqjwoXlIuj18oUShOx6GNszMwDKO8EVSxPC3i
JFykb9BrGyy09LGgql9ECR9UpjUAJSOC2wFytE6U6yyzdXdJ/BPY9WAiRZXy6UPOXs2FZmPx4Sfs
F+zu3rdRAxgJsd0cGchWAja2N+vy0AV2vZNr2GskeRxixgb9BlnGwhg/5SQk70pZf7SmkmCUYv4a
lNm1xPTka4rqEFBdnwQFaE+NEu0oq/QlBUcKB1Ow5GVaDJYy2VtFdK0X9Qkswi04KHWlUCxa1j6M
caHQbmZ7QleUyZxq4THdWsb8pI+dcCZiKfwihTCpytFWwiPrKcARr6umjA8anviyKW2PJLWngC8C
mIXcHQ07npjNDXoDQyZ9H9T0hS5ScaGM0Q1KDtBmuLBdTJjKPZiGdU5K8oaDIzCQ2XiCSFWuUbuY
6zYEJ6JkvPZKmtRLtW43zYwlM585uxKVi+tDXVnAEjTRXaK7+zZo44kRrh2NJW3K8NN1R7okhQT7
ApMI3wmVEDdpWRyyRGHLbOL5xk8baPNBSewlW63/XsjpCqfMIY302lHt5JuRqJdzbV/GbXRX9pqn
4JGvQ4iQJGS9JHZFxHXA6lYYshfN8naO9CskkdctGcuT0B7HGeM26OFlIxe6rYX+dkzlb60VwRXs
9Ht+LdW8anzuB/FFNolMj8yBDFDlzmYgZoJmpdYZvWulg+SBEY0usyxjKNJxojFcPeEQAZs9++Ki
4GbGHbRiNmVaOaXdxkK+Hl5HVgxEJrQkcwQ4OuSv0YDLfBeGFeiVBIXzTSCLZDxlLDxLwUYHU1iT
SXooo0w2NggIcgkXrWqaW80w5fxbUs/JwxB3RU/2MnLb3tUCWz01nQawPkRZ70LQ5i8hfjlvLuVa
9T/LYHgvullOJrYmliMVgTf0x8+5+T3sT9gatYzeLVQPOGKtw5g00inmiHAllaV0qgrT710JKusn
6pf3upuflyaBkx9K0CXBRWdykSAXvLk0lN0iM9lu4z8tPFid05G4Ap8yfjSNtRvrfvOJxOuHgOL9
aWyh8mIkZOxjSzgXPeB06AF0Gt1S68dNK0oJDNMQt5RUU+C1KhVeG1x4jO1WuDA9GHLEagvKpSgD
PXQ8yS3Itn5D5wLw5rISD+CeiLPPWloqpL6nnjVJhcxedNYPFHhHbNjJ0n+dclU4cq3LnKwLggMC
qR+vfjmB/0Hf+PtT5VAN6wB9Nh5J+Gbvj5oVtUEz7c3ObbM6vW90O73vZQL0MsEGQKIp82iQGyev
Pr7qmRz2x8sEarxkjgpybzCevb9sIs0toffEktDWTYHp56X6Ra0UrVnX44hkphY9TfNCB/lD1vrC
fRknivDL1Ja6fG6Yxz++o9/O9z+KDlQSMFmT56KfyXaUULI6Wy1bN4WJ/dwHFq2vMZ+xdaqCsG63
NmfD8j6+JgWNX5RkZL9xJRwQ+iIjIz/lPPmXtAeEx74WeB0YoMzc5hjsuuLxk4ucv2F097ijTMvW
0d6rhLq9f9T60hPITHi0yq29Tr15d5kZ3qZxnr/2e4J6HzVHuWbRUCqAO66LK8Kp1h/fAld7L1vl
p1LkMCz0abh+qfmc30QCFAx8ReG7yHQPdlLcYWdlb5pwMlFJdLgdw4FOs6TvxzC5LDMddzdTb2ZF
zRZNMi3NhsIdjit6wS3TXGHaDTKu8M2AR+oH8JjcbDErsVYm1wJVoAfNH6JCHT60pUnwZaWVG81I
MYEjNmqMNe0NV5+K2yLV92ZkXJXxQC2/9nDfX7S12LZp2TiGVO+KCqlCGbeuDzjGaXuL9VqlMUPv
EcqZkYgVh3i41Nlw1an+IybJla1ntyTHvswqHYQe7g2Hl4vUGB5qfdwjVRVcuX/wu+FJNOOTDGPH
V8U+VvODxBTnxW28MkuOlKNS7XqaNAh17LtgEF4W8I58GXIxTCNt3MkKEr5eMw+NZb3EgqjbtqYR
HVCVmhvoWgDnb5Uwuyg1Yz3hEWtMa5+plmdQFKdj8XXwq9uwNYBL+0eQaNtpUG+iwqbVEdV8ac0T
eMp1rtYPPJW7oqf/KWQCnW2Fjk60pwHwyA6NU3NwEWaTNwn+z1LQOmisHnpS3ZMYqB3nsXWgSRs9
lF5oWxzQIMFPKPvXQivumCyBTbTAw6Jh79sExvN1wqT1YWQEqmOVSJpDGnKReROq4lFPQnfoMAfZ
xb7L4LIg+CC/YlycYJULBNaJ/QSCHpkFpf2Uj/oumFmk4upCTPHDEETL3nib9FAG/P4bmpPe6dTi
Ro2G2zSmm5epK7lRvkqGubUam/0rL7ZP58umSe/CQNlnWpXSoWvgqPQDc7RVFGvSITjLxPmTEVHM
CWIqDwbbNBem+C0byi9D21QeFTlCn8DpuQvJ8rqTqCgM7WWr5ncBoIh1VY0NmKA6fckL1VzXsnLE
NbiZRQ4OqFsVWNy4HKIQX4qO2mzuRxvyoJ/xjlE7zivyGNhqWhupngpAHe0G+spx0iNIZWpzLXVq
e0E6IzvfNr5Aj3HgIHwpVQ1DfsqstRRqe9DKB46me5vmm9MRikLTDOac0s/mhigadSXh2NniDJsu
k6I89nGy8f1upkARI3ORh/9F0nksR4psYfiJiEg8bAsoK1Py6t4Qkrobl9gkcU9/v5q7mRjXUhlI
zvlteZQTG6YmfcuwN2qCBuPNAR07Ob02ngBn/hG7tkXTaHyMcvzdOqMfbQbkmqjr8aS52xJUQr/G
cHz16pSoj5UEVcVnATt14DyAjF5bd5dzaDR1e2c0XjSm1SOfa9y0LTlCnhnSzIDyylpb2HUiLW/Z
KgTdUG4AJDgkjizufZUeZbtZ7+uyochc9WuImI3/nMY1nNdH0PFEIouquRvmMI1axsSdi9AffmdG
mGGO+kJs4b/Ucs+NJtivMdqc1LiNGEq648I8fJ6V/jDU/DzD22Uq3yI/tcvIt4HIOu52FnHn0xlE
fzb6/LgRswIW4UZWHd535ZqQNvUqhJ1I4mdj4lmNKOXVe5P7KLzpwV2yX6qy0Nb0h8FajmbtHrqU
SVohukzBGrd2fSi0+ZiG7t7iSiGO8Atx0lkORmIZOp7AJ4x+2XcQYQ2JnnotvtGWEXkujgRAXhFQ
RUOwXdSaocKTci/C9tAH5i9NN0hufmiaL85hOTrDwcGWnX+oQUyHcSbHybdZD9ASxqrRBpmFA+UX
HTWdu7HoEyj7g1l7fz1jRs3lhJ3YE4Ho74qy2E4UVtgq8XRnfPmNBTQHpx1BpTUv0i/cZ7TIA5Aw
H3rI2YjA4kLaW/PUj0X3IMixOqzhVgELw5iyG3Lxr9V76KML7BTyucayyleTFqArIPKf0TBPWLdS
YBQzdlEhGdpzwQKnxY09uxjn00bzRzJjbfW7NojMxRb/lg2Q5JyP+pbIJ8HflkDctxWbQoCKqi1o
B3CzKaDgCe9iV4g315rMZ4LrVXpjqt50YeikVJDCZNZY14aSmDCivHi+BLdyBNItxu+sIkWqLLsV
KFL4ZHxmFZoPH/NYFoyPyHWaA5qOk0cCXTMJGMoxHXdtsG1wgWxX6+zdF9PUE+1p3AVzcB1nwkpT
1qMYM42K6EbId5kuz01mItD30VF4M/NlXg3vo7I/+2VBTDRURAz6yqIkpDfONkF9apmf1mm8c9YG
aaLvj+2PtY5/7HqckYx5JhykAQhc9ynoFvnx469QTG20oBM1vmXuBDUiUDDPaRu33dr2v8Tcdeep
cDaEHAHr+XNtbgVQB0VOj2BVzl8T1mGvYPPzpOzRhuwUMa0giugWt8tK95gdq23VbUzMgny3ivRx
YHI3ThytUNl2h0wrVjJwJRqXdCmiLHWW30Xu/OhMuBQb+7P5MCKe2CMKbJCR1uk+MwAs4nJSudoX
YlFktVddfg9+QkQOfyWsyn4iW2rYk2vM3jXMXasS7uUiacmWBagLrPZx3ZT+zHrZP9TazNK4DwxF
I1AgwMrb4Fvp2k+qSXbPS1enxP+Udy71Ozsq1h6CfCqM0+TaxJMy/IbPE/PF60jZ1XmwJOLkcCzq
p0qvXMilGS/gVnFA++0dFyMpScOyd4gCXafFPwRG+z4BaC+BbSBUsdLYEk2RlMhAo2ntDgFq1agt
jPkjd4dnsgqRtc4cgMU0e089us5ITX74SVaVDcBVpM6/xrad161GtpqsNqrrpXysrTQKSz9xOqpO
h9LjJ/bBe08c/M7gckRJ1XRRPyzlMbQa3wDfbOULo4jcUVIUnPLZlagZmvxNrHi7XvHCZhMxUdnJ
9cVyT3uD89HovI+Is0z3Vu1kSQjSdWiQjcWuPcxRQE/AtTRn90Am4wx1r6vx6DqrfWA5Rd/KI4kD
3bwVXdrcz0ckaX2SovHdLdl0R6n2/Akv5sXLpl/gErcLsYhAECKl5yCtwuCVc/8RLXZ/DlzRoRZg
wIvQTc3OnhGbnu8WvM8Wl8rtvvhofi15+FBqaw/3dRq2jszJ5WBmyidPci73va4yAZ4++DcdXvB3
csnSS7NtX/pk9jHziOU06CE9ZFyXt6fntDl725rkZbE4RBsDZdQGI3aBI4JYp7OCc3NqYwdZzglX
41NaEX5K/4oX9b7bXVt/Jcu6UE+NOyTzRn+pP4UJ+rTuBCUidrMj24umBZ07ZEUjoAdUdzOQ9lB9
8fSnQJ0UWZRfwb5oq68x48tBBOnGvTVfVd2Rlotaqub0zmb9N/PcZ88yFKvLcKa7+G62yFwG8b5W
QfiD8GmLDeQHK9hMPLmEucLCrFBL5rHsy3iwgX4x17HpZvO9aAbKWOfwXBrEjRn5eN8HwTWrjKjY
VHV0iCRGL7cQ11xMyZJB6cFl8DQshmPWFIQaIlZ+C8z0DbEPVRcNv3do5lcS0PvEdumDcho61aAd
mCFozKRUQWnr98wQVu1uE6U9l9uxhYQRpxKNVdL1zsZnHbrFVc9wrmqjOM3tZvrC3OA6yNS+96lM
OBiTKz6BK8dzSiSw09TEqVmhTMae+ZVmLzqswIIbDRmw9JG/Da5/4lNodqHTE2fd+Edq4RG26038
DEOeTzTPheOfghCLgwFm8IgS6ElKZ3mo8B+80HdT7foluHZK1nu3dprf3kz02VIjuadKYbaN7alH
A4ivs3qjFuN9dAtKo9JSg5k6j34qCO0zifmr7PWcDeC/2Tz8DrxR4b8fw4IHnK8eW71O/5qqJ3V7
Wn6ViK/PZYBuUYnps6lSloWtKu7qjPuIPq716LKU7/uBlEZEWDqZM3gugg3L2ElbArlsNIP1lF3X
NNwiALGHVrTyj+rq5Qndox+bPtLq/1b+tD3R1XCoOPOYsqGh63HflMb71vhP7TTwcXcEs+jIy1YT
/FcFUTmb3XOhNirmZKJuFYW7W+7gYTF08D0WLTujkYZMc7ehJFu9Uy5JDYxdnnpotDwne7HtSeIr
ced3bxqb7oBlOdXXiUa8ir6gxkB0KVOSGBnn9QpW6Dk8zAXpuik8KQ9LWg0fiIFN9IT6KkABt9nF
E/QlKYLq0dv6x2UoCRrtnrUDVw22ckDVjfLGh1IZVPhvqAL8DGMzfjizMaF5ohmmzgUhGKmxX+k3
odqNViDa1OUeZWRKeHLX0GltJQQu15h1jeJIjmDE0fI1mVgTKmHdt5ZzMXV7Bt75gcpwEg7EpMh8
56aDNnYz4OTO8zsUUDPyunwZrjgNL1pxBbRT+SIbLGYwnTWRdztabclnJVzV6uDR/Gx46EdruC5O
eAn9oXp2pJJIdZkdUmS+Uz9fpZeh1GH16qEi+p2uFjS6nfgo1pFTMrNPyySsnCBCaggt66uX1ptr
pO4zzDsDlTPOv3yT2h+/oG10bMjrLuf6I60tdzev46+WEhSkhNI5FcX2aqxh+xRmOYM+RsZkdoN2
N64NactGf3IVwp/Cyrq9XQIJeCk2BOEtRNYBTT1QXbhEVOF8Iswm73tqoIrc8g7lVp1olxl71vc8
+Kwd1yQCgyb1LpY32Xv0U9zQhfWUqfA5NfjYe//fYKEeRXX55C9elhQ9yuOlRdLlGKzobvMQ0rd3
kAFUvBRztDbjNd/Ci+u19algttnlIQtRaZPeK7tiTajTKc/cuw3ChjH8axdkmjKJ680dItdsvmzl
XXo6E69VCzYw+e8jj2BWCvs0wEKfpLLPZgO9ZBIxyM07vPcr+uQR7ubZCcprBc90P5GwD4g8t5E9
67sJ6dshq5ABz2CZFmndpAn38wDenXfn1eMB6azdxlN5VZEaGmKCtbUe0yl7gd0gz3EEh2cI2ZM7
OGZ7URpPxeCetDHVnwj7CXctSVBZDZv326TxkMNkdjP2IzG9jORwR1RHPtycTK+TW0KKV/SSosso
kk4KZIMzUf69o94XpZejDrR3DivsDa1am+PgIqzNmxQ7RvHtUAH/p6Vtnt4iNzwv1fYtButWzrxG
Mi9/9dgios3vftX2cN1E1yRj5hknolQlnWO5iuuqe0V18zctKmLkOWMT2jq+3KKiRSNAc75Ajat8
9pOA3sZ4UX20dcUZiw5q5SW7ygIjRFDxNY2Gsac5+MFflym6IQ/I8F+CRT/yCRXx5NXHBXG50vA9
uUsVq5WvEULe6tBzHIP+PpZTij2m78JH0NLfYt1IunWCt1Wb/+Ab9c5o25OwnGtuTs7RqopPCQ54
YP81kgI5FmyYh8ycpujDPMvrmpWwLthMjjeT9A7Nqc8M2pNBC3Q9jjQPMOo/KMe5Ahf3EZ6VR5S1
KO0dPn/XcL9d9KOf0nfy0+bRONl33XM12QH9ATxwcIFfmno6INijW50J8JzPZvNHYhc6jPyRySs/
tcXNmc3+Xcutei+75YV0EISHAVu7Vt0D5Uq8ko1k6tzq3vpekAPtX7N62S0FThiSKJc4dY2BqGnr
1XSLR91xQxuCkE7b/e2OzEKhW146e8FeYve0muniQpzoYuPJlgM3jJXTSGc+ul31J3O4cwqyifPK
7rh6GBHrnmQ/kiWhMKYQ68xwW3MCl0q2eaIAYiF0YOOJsg7U5zr8u51M1zu1dm85wZubjzyiL41X
hJNkk+dHPkWXqHT+ZpXXpWs+GX4pOmPDZfcAThyWKl6RcXCNhEvc27qOgNEgGkYjcfvuZZqHN7kC
8xiqfyoLyZjaDZeS7FlbzEeE8sMxvbVK5kJf09S8EMByT7jtc1NKFOzKfXdUPVJbQd4sUu2PRrgg
rfKRuK83rIKIQIpp77TraUnllxMsb2UpDh7VZFFh1+hZZfku8O9SUiGoLhXDHZA9ZWkd2fkeT20a
iUtkxOR5m8CMfONOeRKu89MvXRnlY7mnBetaaJ/fO326DKiqrFgx6lLsCK6KrN5rI8NywNBAlBb3
AG3+6GXoH7RCPpNhKXOWL0I7jquBoUmVlCrgBJz4R8BZEpJfpi5/7/PtLze3c3FaWcZQQRKleY9R
rqV5pg6eKjm9UDD3TV0Gdk3fnPbBRCaxLh+9hYnScOm8wIDEHghjxfwFn89iv8+H4spiWLAR0XdA
39iVrPEeiEm2exjTpB696jMs6W7tbdnGM0eQs0IxyrH0Etur+2Q1Ai6npvySGRHDjUlAryz2nSXy
uG7mPG6W6dp7pMlK5T4AITzPgfvZh2j5pIOblKNvbMJ48+q9XMD32oI/iND8zHdM8jWRQ0dqTBge
ie7/7S7DD90Q7oENa+NUXIzI2TIgGeyBqRVjxhvPeD/c2LIJ7ga2uQas3jub4htY1PRxdeUd/Rh3
8E736IP7sz1oLH1iCZ59d32bl3lIbKl/1RU5DwGbFpL1M5o+krg2HoStyUCfalyCdZA/5BttaKX2
vgJNy2yr+LUIcdMk0POT6WLXGn3UV67sR+Iy23MVzu+UQL+SP4xMvK/vMG8XcSGqVwdnFRdEc5S1
N8SaKlQChAdg0fk+E/1DNwcPXWrTIG3YMa0TElHe9DMqjgAqf1/yRhykAxm3TQEDEwUitEae+0ox
Q+VwwFN6K2pqVRNvrXgfHZ7qOZ6pHV7OEd9QD1RuyXiaC39HZK0RZx0bBTJDmy042y0gNCJUx8VA
a4IK5MkiXzeRMEj3wm5e1n7Gf+lkwTEzWQjsotn4qKi7JJObe0pSweF8kbs2for+Vqrc1hxoNgXQ
OUUTqhHPyuFJhweuMM7rkv6ZBsQP5DDU30ttGvc+oWSRFmFizukFJZ4NAIomHx8fMHao6d8Ncaex
k0ckUIeXvKWLuemMLsLQ9KhQzGOBxmjHOzWS1devKgVKkFLTKJ525t4YDNpmzO4x5WrdOYXnxavy
J0bOAEUf2ULdO0pZ9epRjX5dpUivMwVRBNE1erlLPSQUJqHfNnOWnnfL6Ff5JRM8LDk5DzTKQ8xU
074grOFWfJC2/bfraSeyYZPv7JzSg6GlbwPeE3OdPw0E+g35c7GILepr50uWwXqctiA9MvKx5ovP
Zkl/FOngp95137YewSlqLOpyA/kHL08R5QOAU+XNv7YK5ceWe9dqEZRJWvodWcNHEXpkIjNAkKt9
u2U6jDpQZn/qrDMTU/ePnccwIpzSOkLIZwfTWPx4VAtQ4Gr9lplJ88/G2/fG8TiTrTQYhX0SUOiJ
Z1t/w8oso8ky2bBzeTGmjfM7QHYlUIrsfLP/6POKoc9vE5EFl5XYg3NnZG8OO/weyWHSV1uT3OJL
do7JxK6tpTz0/0lcwMVUigA59W22COO+2eS837yJJXRCGyND89Za+A6VzOFol0WiQXRQ6THPDZ4I
Yi0cdIO++63z9MGhAoC06cKP0Uy5D6M5dvfCDVHLD+uwU27OZ2aeu4CWFxIye2KrBxBue51QZVZN
RQeoO/BsQIyHDzqjMszs+sd+bt681qUicZZkmse8NpqXho0kZ8/OemqRvAJ+xxyJfT+4U1E3yaDQ
KRPgfiOSPNbymnHH9c6KrClMHT2qrxuCTVk3G2uF1cjqHpqtpiU09dpk67HnA/TbJGHY176DseLA
OU2Nv6fRtnmwp/RWthT04W4q3Hpvd8xAJogKfRD4q1gIY21QZFrPZ+jHj8nwvutOc7n6OP2wIr/h
HuGyCnGhVHSuvIE/PIa6luSirHS1r2F/5IyvkGg6x6UxBZosgzE2d9rbm6nyYUdjVAQvlgI+UVEi
t/40hh1oRv3LTcMDUDhwk0v7FZkqO1n49I4adE9uqNTCdEHwPR+GNnwdbPYU0hN+GfP0Hs7N/eSx
VBC0BtZQUMsQrXxeNA6t2QdJ259YOFnjgN6XOhB7cwvffFu9zFy3Pil8MdA76G2YLA13Z844manf
dY4vb3MaJ6H2pYlHhzXbCVZsze07YpVkJNCBhJB7PYmfxbaeh4Wsbju1gBhUGofrmEXSnh4a9EV4
c+IZK6KmDHjnttWzrBVG9hF1Ja/4H2LZB0Ei+UGm01M1z1bUeJWIt3qR/EqZ9KF9zLbgkg6I01y8
G+Cz0xetl5xGkxnbaGbT3oZwWwCeuulqY2yz+zwCmzkbTZhgpIl5ZR/wza+p+juvLLzsTLhvI2f4
ycqRp1ZorREuvmPrO59zmz+3fg/pRpsuj2eSltxIWerMQnkkZem3uVGSo/ArbRoIaYR0DZ41dap0
kY/3FZ1/ys8fF5ABrpoTK8vB7Qos66rbWQg6SGn3j6NrotJcTjl5QTXJcYcw91+2Bd0TSbuXMV0b
qqAQ/i4t1iynKP/KNPvXufU/o9+uqes8Mo9/VIW8mF12g7Ht90yQjyv9VKMic5jaNzrBCB4y5ztS
TBHvugx7jjW/lfX6xPw17qzc3LNsXMKaToAelFP4bevty9kL+GBAfaNKbI+WU+h7c1yB1+pp+tVb
HguB1v2zm3XpC2cU7HQ1F1W0OuaZzASY+RF5dWF3deyUBjA/gUxxY/haJtIYvX9KYqcJcePscdcD
0OFRjhot6vmUiibaXIpBrLV5swqCB6baRCYH3TtodBGz8LvYxuRLCoeJhrMifGHyOhHftvciyNMI
8+lPSg7qCzZ0vMmawoXIli7NuPhOdDJtboJvgLdbklDk5dtpHCYE367r4w1ForJEhGCyIM7ddLAd
8RuglBIDhveAZ+vj5tscEZ0wD8x0Pwpn1mNgd5+bA5sj0uJhzEkI5TGqkKYF5V6MOslyRzwXmeUS
deHdbcgMUEEkK6wPlkA01t3QvRS9VyIpr7nznHknKuTPdmf8sboiiBtsqyS6IFNbKIF+yDsyDIwg
PCCNPohlI5AD1xaSWvdnYFl6oKb5lQjPp9RniBu2H0BMNzHb3kiwlPm84wzg77b+2H72RyNjjw3l
Z6c1xxZQZu/k8tE41L2ozj3PnY4qt70dk6L+amq25UpdrEXIg+R82qGlp0kbm3gcyvCH2QQDCHXA
qGuDP5k00u+SujRwe6vHu2cTjtL3RoGUzqvVbrUbsL5APTly5SVkY3OZq/wohVHFEFV3mB/6XYYe
mm7aHkbfq475iMOkZRmMdBl8Gobxtnndo1jJS1ksWL6azo958Fwc3YvJh+Un/gYB65Q073YEsMSu
xYaxhU9MCTHMCq1IuU2ydIhiepnizGg+skb99BUZBWYLNejf1RsF45lbRiTjnTBDX3WrSbKRvrFX
kgiEjac6wLveZaU37AIXqpM59FJ2uDzsbPUjK8DHJpzhvBlzkm/N3hzThZoZKN9uC7e96vVpDew6
4Xs/43DtTwNVj7xf42GYyrPh2B91g1BUGaHYFyq7brae7o21/DVQX9zO/noaVZCCR9BonWsspZ07
PpM1tg9l3kYSD3Gkm4o7RTh7ymj8xAUtgfNzeKSm6A30ROmKSV1VuXGp8WMIweDtxYEp8c07NbUk
aelfytHYd7rxdshW0xcz8HETDtsnYhodMXNfiZzYz5WXourB1Sm08bEqzSvWLhJSaJbdmlKTwTqV
H/g0hpKAvPJzccRf2jvHF2dqMDI0ikO5sjYoedQh68Jsj20yEl19IdsqRB1rhBGlbtciz+xnCw/A
SNuvy9MG+joaEFpFC+EYtx6hd5Tnd+52m0IUc3cbvKt60NBkrKsVwQMPbs+TsQfBgHOifgO48yTb
3ELs1Z89Y/NOa8GkonX16s/WU1V7dVyE0jroUaBmmSuAErRFN727biTLvcrTAeC3o6LJM8h5P6DG
JKsn5z1lF777LdwXnY+iOTAH5T/aeY+RZaZdK93NPZEzl8nxqSLekePpXkhuAu0SuqIXBMX7ShpH
PViPlhRudU9MCb+q2RZcM0ZG6WrXa1G8LhYAZbJUuE/OsP2hn5huQ7MMhaOUpPXE0Rwq7FA0YGu9
fvkWOW7J2Jqdl9CILYvEnaeSq2H1dLIFGYXRE5EgfylTs9CIdBzf/cgPvStcf1WJ7zLcYbSpuCFV
yJjBGlWWf70Cc/l7s3CX72omeBHTJ67131oqHvomirDjajrb8DEAt0oIwXfAUT79TI+3v2Yj6sdb
TMIK/kwcHZW5pmEflxrrZgT2h13ftmBxSibzVkH/kq9Y13dLHkzDGWKIL8bM1vBXNjS8rsWbNn4o
Wvfv3hzL9We2COr4WRCfvOdzKorE4U7gZRFUfNwyhtTniWojJ7a2urq3zYlMYrOU7WHBarHeCxIR
nDhgXG8OlJPYfYIimC5p1FhINgL2JaJPiKASL645jQeLqN1hP2kiSY48PbHudpuY0z3ZD6t/JcAt
DC/Ehwf6F1NfQXwWIss2SinboQw0DGbjs1QFCQPYhthd82r0BGBDDghnqK21mZ7hhOMChX3ioBsj
rwoymOmMUsFDRrCHPKTUs746PjVQCQYPkz4aYgpHYh+ULu47zzfyExks5AQE2ADrP2Ay+XLIwWZQ
GZWeZsTNZ93ZoLFVM6VnqPWqpORi7odHMv+z+kUZnsdwBV+8PN2q6NczhuO6iWXvWM45c9LCup99
fHJgIxAeaVcCjFSDbdBEvIrFTRZzngi6z5qZkSvoxH0++Uz1gtopcGtRWeLZ9Fb3c8yGW71yr1Es
0CAa3rR9BMojpivnPd1rA4RorkzkFL1pEV+KMvksSBYZ0MPINWXF011LfZszWT4+D3YN69FE0T49
e3LznKPKCr4Z6GIUp/iLW//OZ507bUhiB9z70mL1XzpiYQ0UcAEclyyNx6Jhdr+rLN/jZw3+emlF
s+H2NrzWf9g8qiGPHOsolOmbmeZjtSnko4JOIANSEzUAmWApxwcywvzFqTZgGFF53VtDWqgLZSa3
9r4XXXAp0ff8MdaOinseL+0RYmG+Q7F/X1oQkDuegqhOJko2n+iMUjku5qaDT3TX8W0zWodxoULQ
BtRnIOjPFNZvE+yapqh6whiXko9Rq0ZCg95oy2ChI76QIM+7JR/hZtFHNAxEOLOLiWvRrL9RjJjf
RcmDhTyc/+SYzFZG7Nij67x37iSGPZta2N1bVG8umG0mulCyjk/nWnOU3WDI7p/dqK05NAQqiWgW
C1K1Erm4fQqUZ30YLk6GHQ2GeDxwoyPUyVSgyxOqUhb40qolyj5SftxjFxQ4G7RnLM+ul79WxYI4
d7FmY513Vjpb3bnx6vlfxu+tHhpgE+C2nNCIhKSWiUg5ylshuRznVYF39Ci1KndMrG41NswRxQBy
4Tr5j7/0Ac73kieLbszgq65kd12mUF1dAl54qFklrBwYFhjTkq1vfrlwK4eqGq3HpeTlRBBd8oQ3
PfDisnTGn5YKMvK2Fi2t+wmp39GRNUadjaxCDHBuPZ4ZGyoYGSU4PMWSVWcSICryMHwbARfDs4Gv
n6CUjLPF4vNFQMLRaaKrwufwn/TcK1DEr7WJTkE1KdzHcFOWr8QrxYBS/QPeZo5IqJW3kcAeMjwt
5SWq7W+lwavJ1xJ2S4HWNhiNVxfTUBaXtm0fU0pC7kZAX/L4sUA5rAmkRCFC6Peknpmv1hrqiRcr
iFcjT+Ck0nl90XlrXoE0AMy7HrQyGkRTx4EsuuzUmja35gQK6IBUAbMdPN1wsvWEzDwizGo/Edty
hIAsqQrUwlHr0RZbPsbbnHE+skcRAFjXq/0X94lNQsKAT3AsyAqKqU41QiAK5Ny6gM4D92mGfSe8
9m4otmCkYGttT0SCTZ8eJWOsvy6VvPFAX+WxbVseuG3A97RQm/l78FqiyTynDlq2EdclN1CZ6j5f
PfGNzonpn5A3MAwnzx7R1/DH6PLgMgBiahFjMh/nuz6dxL8a3XEUFljLyfwyceoGZRE4u2wD00w4
Xuj+LojJSXcrtkrqfjWJD0nXMI2cRVAbSEi4G3ZVrowvScLXLwpdkfIG83LF6hwEMZO+fIcylGsy
mwq1pzCQi8LzZs5DpelzjUyxOGncqTb4J1Q3PkzUqCAcmDo0UYoHp22uY4OzoQ5+Te3Skeni6fvC
x7s89FwIETYBrqXakphVSZryXlTjIfhEAIiNz1mDr3QrnE8Udvy/jcUEcQ3Yt/JYcLDDvKQUwIa3
WhBwK1++prm6c0ZJLB27ONO6GpdX0o/yz1D1oF3Crx2UJlUumy8lrOZpMYT4diWqAyrj6u/CM3tg
OxfbtlGZrFMU1oD+SF0/w56gthNGZ8com0RLjJwznZQevH9F1zFIrYKpBAeytQeFk+9IU3N8SG6e
8c1sSHNqMdHbN5uLS6trr4yjA9XyAAozJdbc0eMp7Hx+Zt99HaVrcVg5M0Lm0V3L13VIm796kl8a
UXzigcRtyTY9M/ZnV4un0VMAb1hdSn9AHL4UITbuPMSIO3hD1MOMojC5OXX9Pr/2eavv7LYN40r6
1MMgUxofNuKXkJvnZv5D/3CKbsRR7VshCxbMDW1PBNVXYQAmmWwnzG14QiYR/OFtZ0+OnSIwGrPW
uHM7Jd4G4jh+WhQnBrY6HQb7CVoYmg9UmgBB7s5TQQ0Noywg1j7PwHaREwou7VI6PNIs++bJlaTn
UWaIU+KhZK0Ykg0d9HKQwBvcUP+ZJrZAT/pg22sIhFmbV8vbuC6Z9rjuzWVtPASidRnZgYRyWFWY
WWdjbNx/EPTGo0lnHKC+mIC///tzU0GnQoTdqI9RU2wX1F3hb12M5g8pnJzzwHPdc55r0tC80R4A
UdAcnSpDcGYQ3MMJIxubyzhFJXog2xy5jfIR9Kuy5+HT8oRGc+Tyv4nb/SSzhjhEaa3uyRKw+7Oa
AA/RO6K76llmsnRh4M5VpvnpYAWo3lvTRYpSltX3gKgmds3SvYje49SdHBmuuxxg7Nz0RsDUimLr
Z1knW+2J35FNVOMZ+Mt6kd63OI+pTF3Wvcj8Ki6JcIgYG6AC/Q3IkVRJ0od3tbHcFnFm5h6ctCkP
dWhNt/wX36OTLLfl99ywvcfwCph71lT5e7PFi07neOj9Q6hseTvaGL33mRuZo8yU/XxoTN+hyczy
8+VFWb4FhWc3A3rSHo9IOIvJ+jP+92GN45Zv76Ap8p0b2EWMyCqS7XxCVABfU5xRzWZqnp3Mz94Q
kBlYUDPOagC4xd8G6T1acYPEp6CImjBcroMoVlKC0EXjQuC1ETNQ1S3mrrqk+vTNC7LsgMvcebFa
iNNFL+57Ts1nsKuZuuj6ZKP7dMylwdjoBCiXvDF/ytWyPaCwsp7mzcuGWIzNTbGOe7R48tDJpkR/
id5JQiNjRBrWPH/yNQ1RZ3ust73uh+5Twhm956GPraAY3oYWlfIQ9NUfcyMvNMRV/A3CSzqP2TKx
FwLNKtatweJPe1h1e/z0ck/1A5REJSYul2aV3D9bym63a1sYwR01tvrZrNfh3A1O8QDL+WOS/KEj
kVEskmQTqRvvrVWtHjG2PV+orCueI9UwWs5RhLkxJP9/+s+FRmuNJZNbizBVHXfOuvyPvPNYkhzX
tuy/9JxlACXYZj1xHSpDp5rQIhW1FiD59W8x63ZXhJe/cKvqWffkDm5mJZwkCALn7L323dxHZNMp
WJvBaqDOMhARzSxd+aPDidL7bT7zl0/NTdGC5t3lzJRmBXGAMvPvf4BKOG8EgKUJyUFStuOdW0M8
21j+cnJze4ePlDZL/h97HHnx09RnXmKcl2I9umVkdGt0WeJbuswVVPZYHB0hpl3nzol544IdT2+6
SY3BbobCf+X0ne9ilRm4QWlQ849g++QDpTtyhw9Wk9U+IM7CQZYx95yMzU4P6QGUF3//z1WApkzg
XhJc1EJUUmk9rtGwpvg9fy9g2AyI0qYSNcRqHXQaxVwf2QElkizGtxchkUUQU5KCvCOmLZ1JOZ5p
4UBTKvrSFgc0nOjp0SsYZIKhlYnYpxFdzlliQF4nsAW6OXQm3L9U99fq94awZfERz3lHzg0ZoLaV
36FPIxe961EkrvHHmukudDzbP8Bw6pq9dBc9pOZF3c9BweI1zbwXKJ2z9KORx3W7pvbr0sxF3cOs
Rqf502/4npLqKk0IIUPneuu+YyMFGzSYSUKNOFetYzfmSU6iyopruFgyOfQZYxNVmhbRxjDK5hNz
yKWwWY5OuB2zsacyFTSoUCzQ0PbatP3wsWubgM1M14WXVVzEWCPcVuCzjlPcHLVpThktI3TRBO8W
jrGHb4sXfYUw0OyeSVXN1ZZtEU6+vnZRSnnGsn1PvCH7+OczbCjEt7usDdP+MBSpcFY1f7tcc171
v9OlHKw9lSB6wsJqQdrETtazqqhOrUUkBCKWfsQYlEWBo3aJ5UNqJbi2uue8EMCkG2OBOUHn+XfL
pcjJmj9NOQCsiZKrozvxFBaNXT+OqHOCS072TD+7GenDIIpKP7aWz5SPqbwUm9xLA1RDiTZv0VkE
GefECDAHxcWspUOY4uP3+7HwD+0ora/s8tVngL/bRBloqGLsNYua1wjDB6Ni7oGP+xjG5sgnJPsw
aDIdSMaEhYZymuSr8CFM6GLjNOtQK3W/zMb/gn2QFdFx+FjvOjF++m3b+0ecqv8fg03NxdX831Os
Hsv8JTuiWC3/xZ95j478A+s/zk6f9BJwVEsi6Z8UK1v8wUFVkggKfJ4X2cRq+7/jHiV/pEwPqrrp
OpBH8HCiPO+i//U/DPmHuyDXfV+67Bgltvx/kvf4FoHvWXBblrIWAYdSKUVE0FszqFuCY1VS0RuK
puZbrK0WpYbIo3/mpv1zGIsFgfBo37HF0TDM7TYIZhtKW5a014Zqw4tGdwuKCWZH5E3eGQa+ab81
mJJOgSncsy1HmhQTsakfIbMCXISg1+mekB1Af2sTtNM8wotGtwfOOmfPQ7dT1ItrS+cVmwxkutGC
NPICCHR255f0DAvCU+8bJNzqkm2E7YMjGaZS7VMV+cghO79gL7mY2AJUunGc6M4BfeOHXbwxbPz3
tHW9iQyvdQq6Qy/AKKNHstyBJMStuGBU5LBurN7D4+NVTowfshnSSX+XshqGgE2d5RMKngvbw9vP
GWQczE2GapFkdq383LW+NNhQY72pOUeGRM+y2oFNdlq4r/UKsppHC870Y5X7NKCzkFTxCNJW8NmZ
dDd/9Gpq+xaaEGmJQ9fE/L1100EPpDRfL7l6HX4/nyjolL09/lFdTAhlHdZnRQkrSFyK1mXppeNM
12yk+q2EBmhALc21NwJNErqGaMRBDaEszp0RPA3fLxP5FGcPeKJR09vsDWpsritbZUZzrxpkTZc5
pTufcGsufDFNlZyNckdmn3CZ1e5FSOEPE0vF/qrCp+fJ8CuZA3l74fhqYi/GUcosf01J1zzJvCvM
CyNx8X7UI1Brah5WJFeFQ4lkDWhMmU+2bKtxgYMX+LI8N05+INHn9MXOwBN77jlty1HaioJBUPnR
d50iuPpZlDOQ38WsKkcg+QB5r7raksZmtkxea0Cx9qC+pbbkM454F7qajUoW9n9mgp8wgClZJJTE
tqan3/DZCK5Gexzgn858cy9d1LOwiTl3UrBdEI1Gdk1nu+8fq7ARLjrJvqgfpgRUI/B6as0fMi20
dYXwyk+p+XHmQsqemims2Jlz7zZXreViujJRLVpksoi4pInkI19GmFu7t2MYVb1Ei1dU5ZWRlD6c
qNhxCMyWU4ryZj1kOZLxUbMVwDsZxpBHVlliVhGViTrzML42Ywsle7BMA6lhavfiIQfHla5p7LOb
o4yT+HcQkk3/QxN2SAwocaT5I9qYuP/gKNeiRt20LgR0EwbOhRHM+YGaCkY6t/LXkYQPsi0GO17C
dHRA0ZcjbR7fDPFCT5mtyakuakjaYY2G2dZQ0jKsYGRgejqmS6nUXE0XAJIsF29rN0PpogmqVr1X
uXKjW06kFb69eYZhOte1TmDZN23sHSDtuc0Xv25bTYqKCEhZmP2mGB6bdLQxZQujLtGBITBLv5ZO
kndIesiQf05CRZTYqp4BsQWbHlEtgG44VGZKeaBHOjg/aDSOLX1t1MthOTziVzRoAJNBaMUYiARg
3mDdaBMK6H1g+KSIXtWVNzXq29zVnTNfFCatpidqCLYxPaLwtSvasxY5Oy7OBpr8CZilZFu7swCX
UPpNTbsmoVLO+TYZNFDfyI2Iq5OVthaojCN96vkyHkDNMPl8diK576HrTkUIgcKwqnA3N3XQ7D1Q
n+IWxgW7/NkoDGNrtZ1Cvw0U3DiMXZjVmyYxcJkIQ/RkyrJwyGcjNWqHSKIY5E6v4ByQ/Yd4FbhO
CQ7b5nEgbgGOSgXDNie1mYIZti9ko6pAPlNaSYiM0GrakdbqXIZ2k3yBf4Hw9mqY/CHM7hHyNDq4
CQfwN0aIxAjC1JnEk7efS74qCnYCH3HYk450lXVEfXTNuO+Q11Hx7p2w2ZJMQPUqc+f4z63W9/F/
hj/LExSOk+NAqzTJYzNNx15IEa8SBfnuiy6zJeKftIIFXmXV8Jgg4vtHn+X/fCTBLFnsTcBNiKOP
JNptmLUBwxi14bsXaGyuEHteoNBsru2ILskZ8MPy7/1FTllunxDShL7pW45HqPvReGT7hePsYvOw
ZsRuc1xQuEDjARnMky0dOoxxpT2JlzSo9Jkn95at8Xto9gSsIhaADQl94u0dLWk/YFdgjnUOiuCE
nIpdV5eCHlOjz2A8/v7wuEjL9ojsUHygzSPABh9rJx/oF6xk1yCljcz0OuhVeOaC/n4vlwsx4e94
7ATBnb69IKySGXWqGTmmnpcQjhEXtQhy57MNKnqtSrjKxZREh8HCFvbPDwL/jwJrbXam//1W/6Gc
XnpyhZ6L+A20dvmv/tzuyz88Irl4neiMSEitksfy53bfUH8g2mfxgHhCUh+zn0TS/+z3XfGHwkDD
U7RIXHAQ8/2f/b7t80esN/SBl9MDAeT/AFr7e+r99QI6dGFM9nwKvLTFp9MUR2/BnAelreI8X++S
x/ymWn1YH67urza//M1Bn1lbKHe+eduXwWzXlo7gl3MruLi3MxSSUUS5T0Zr2GbT4pYqG0/tcK+j
7kB87Bv7KQWai7SzXeLkI/lR5nW8U0aF8IiE2vgDnR31K6CC+mtsi/LSiF3kSdnk7cbci59UqJFK
tmXWPM4zHluvqKs7YSj2NAvvq6BBvSfCFvG801UB+AZnEl/jsYu/EvREFBG7cfeT1WU4j9TCZ8Kq
M9bgQ7MUT2odK6oKrjbsR50msBfBkpXJppsTWiIz0lBCBayhGi58HDVyR8qJ+mz2yig2ZWcOKEAy
tvc7oq/8n1UZuPrQhTRttwGJB9YWaKoc900qEg9ppuIo0chWU70a6gWPUucjYQEeG8gH049ozAex
HMcLAoo8Dx0HxPBL4RkZt4/jy0bn1rgvcs4Dz4HtxEhpszo8UDCbGMIf8y9ROWe3ulYOUnKtjOFQ
qAxmialwRVeKKPtVTk/7Jndggq7pd9CXy2jle/vcsoFYEhjASQgD53VCcHm5lq6kUjMGg2vunMFu
4XVn9vQDqxeU2KyiT7+vhtJDUqkDSaQHOxkN0MmjAB8bU/ZYat+9NU26iihMS4p1kxGM4BKyEQUi
IKdh5eIG+0LwQVxdNj7FQSI5Zrlr28n6JrvcVfcItchn7iJAl2sHzeXWnvmM7hJsdBTR06i6hf9e
9E/UrBDX5ZQy663v5X570ZEg8Q2V07TEUVDNpEUTWuuiSZajV9KoLxHHKPTX6Ab3QO6n8EDwnvU8
yyau10ledvfsnCzMB6UbP1E1ZJX1TKP4ritH/xiArX8uJy1ubC+LDzUisKueqHtj1YeD520AzIBA
IF1mviBUw3hK/TZ/8Meh7vGLoLSmpVpf2T2eLKrhnvlYZTkp1LU5zdsO2kmyIlEg/VjKpr5DEZ+5
9Cx0e1DJoBCZhokGLj8PwYsDV/Q7Mj+ssL5q531f4mVHfdqA4ktGDobbPqGftK5zGXAUm4qXnIgT
DKPoRmvZUx6jFF/+bAKnBZrIkYiWT5lTMWy094IoAV2WJYNysfJVe/Z8KHFk5Hm3Nfo+tnzoRBFQ
gzxFckmvgl17nqElh4aUvAAaNPs91N9i12AiuXGlY92lNHr1DicFp9NGxsWNAjumVxm6sW41UyFw
LhCNZzfGmE6CUn5lfHMniQ0+zdm8nvmsvv14sxdSrLLA7FzTEoTbHYOpcpl2wu5IUc2aTSnEwW3C
w6tPxtm93X9GsNg8As5j6+Uvv+DV3q5t07rpU0aogbTO3kGE56LdT17DqxGOFl6/6tnRc67BvLaO
uQava//NNbA19XitqFM5fK9eX4Oc6fbS8wLW6UFvtQ910pwZwTwq4JiSMpGiasaWGw+Q8/vPX90m
WvqEVCQB84DUMKTufSUecWGoTwRnGPJKNHVVcGVhhy1UFTeFjZTWrLzsRjqhU28U+iB3V499/mms
waovsYTT/LmRg8gPNYFech848D2uOaIksNCytDoXjyiXjd5fX1uWbeaSaXqcGFwsl1zR27s0BpEr
Vd5DSIZ/TjYJntpdC1KWiHv3Eh4vTMg1YNCWPgTUidi6fn+iLf/834a3pHRg6BMD6R3FkheUsCgy
DAV0DnMrYS6bk72VZvnw/jDLs35nGHW0pwjsXmZGxjAh3wk7+IrL8tEW6GpNeSir+kwk9MnRoP4K
ttHSZXv99p7GYz0amoCitU/hSlCsEPa3OP4ZDi2Wr3b7/qW9fZH+8wChEVouIEDo+0c7eWm0om4H
Lg2/1p2RW9defYbtf/IZvRrhaDGoxdSEOTZzbOIk9MDWmGX3YHM4+RcXwmskFPtLKe2ju9bFKIAG
Po7rVoX3whsfrfjq/RFOT/YFxOmKBQZ6TMXEjuiYBD0x2cfgIShRC5dPXj5vqEqoR8JwTVKG7Bvv
J8UI6qrd/v3hqa//bRL+jsD10e5T7132oq9Wi8Ju68CZiBxN1O1SvCv097jfEg9+5vNwdOr6/UoD
hIRouOyf5fGetnFyLc1YMo7l3cz0lNEEkWKDIMnP9oOCQJGPZ17j3wzV4xeM1dzBEW/6nrVEWry+
tmymZ69tu1jbjvXJDscLN877r15mXVWdc1MQRIEzJ3pyG+8h5qO60JHkRWNrcRkQweTYjbWrOnyl
obSe37/ry8jHv0yxvNDAoA3r2EfvR1NRRo1BI7AzWASZa5yWhEFU+U+WVuAjT310Zh6feswchzgG
saLxMI6+O5TCnJgvMtFdZkjm2DcPZnE1g8o985hPXtircZZp8Go6URWJDEXWxjoYnhEvYG4Szkit
+VD5N5L8IX1mVTu1DICoWpo6vCaOWP781XgAF4Fd6AizOBxKxENrw6BM18gzl3VumOX2vhrG7rqk
lYrb5/p32kPyhKlY+U/vT4pTr4gCHesu322qH0fPCEQnueo9Fho5fgiiG/rsK+UdMC10JGJP/+bG
vRrs6EFFCLfaHNziOrChfdRXZrxvyat7/4rkqY+OBTFVEBUo6TUdrS5pVipdW6xtNWJoHL+0+G0w
fAsXA769WQY7B9s1VTQsmAnq7+I7SUU36ejvoGytwZ8Qb/TLqeszi96pWeqyJJi01CTVoKNZwzIf
6ARdLqAbDKjYgkL5K63afSmfi3ltlDe4rt6/E6cmkOewc7UpcaCDOXrhKw/d+MyJeS0BjRxqkWEL
s6LxZjmN/Juh2EAtJS4h+eIfzVXmUVD4XFzZzDcLEl2P4ok8msf3r+goz/7Pb7zHKCYRQ9J1jm+i
xeYtFxpdGMqEPc7k56GLb9rh5xT8sLS+UFEHQL0XQKz0o4zHLTGj1cagWjA4vTxTMzk1z16/OkfX
nLZhi4SEV4fTLR45sEyYGsvrLn42h3+zkv714vzun75aCoCKCcIuGSqUXyp1GNP7xnyqq4v37+7J
9frVKEcvjuvrdKQbxW5NXfjVp6m6HeAp6H/xHgAS9lhwBB5k92hW2uHCb8phsYRWSBjDTwEyg9G8
FlIvUkWam2uFf//9Szv1KvjU+lBXO1SWj1+FOCnNvFn4Huzit36GM60Jt8q7f38U//gYtJwhXg9z
tEFEG5f0hs8whmMCj0xRyxwCUpiS7YAB59EORhnslG0Rr0wNrs83FTkqL6xVejP5ElmZRwKOsWZL
IMsHZRrdx7GXSE2MoEXAVkOIbXZTpMsrH5HNt3ya4Q0C+iCMqJbqkQKLfz9yVl7TVGm/1PwrCQoU
IT9npNAt7uAQlZJho6AzK0FLMOrSarhvtBJEGqAaA6aU1CW8BUukO8zwVrHVWiPm8VrqF3qeATg2
XnVXBfWMBjDJ0Dj1FTBYD4vjru5yAnvpAqFgJOEcK0Jf+ciXkK37DVkrK9cdix8GutXPk0jRQsZe
LZCocULctKONt7po6xCoZlKZ7mU6eNbG9ELxqOthTG56e3LvAJX42PCGSqM7Ih3nNqXHszErK3QJ
I3SzvZ3RCIIYJoKPUeWP3k2Umx74FG15t7LJmwtslBQkk4HdwWRXAFNsQhARQ02J96wxtXSrHv3v
XsI93OXIEItd4nctuBOav1dD2I4vgYiAsWFwQAvhmFV2ZiU99RK+nkJHn4lm1kQ3JrwetMVxd3zo
gwcPg5tKn96fq/LkXFUCBSIVZheC/NslG46EHeE1Y/kab4vyEHnkge6m+hkoPsjsq8C7sIzD+2Oe
fAtfDXm0oxnV0NIqXzKRQNpUJlXmIaruw2r+8v44J++hLxxqQr4teeffXhoS9Hkgl7dYd2MD1MHe
l3XynFjuA7WWM4/r9G38a6zff/5qaUYBrWM5MdbsHqT6Jqb7jpQd5PR2tcVr3qb3CQ7G96/vxCGD
jgUdK5eSFzsJdbRSp6IPG8Lci3XmQ3y5K/VNM34Poxfka4mzm3hh4yfeczJrqLIAm4WTlH7usm/v
/4zlNr49ULz9Febb26xlo/Dl8ysGkjhF8NiQlEwwzDqINrr6FMXruD1zbv37BGJEetvU5Sg4ucfX
XThpMsYRHbMU0yjclp0dqwsdnBvmKOBg2WYwDjs1T9B8RCR9NIECjTcdKxdfQu0+2v5wHw9Rc+gi
/xLSMEQvE1NPZHHI6+LmIsbbvKWXei5g4O/7CynY0ND7oWpHPuLy569m1gzIqAIrXnAb2xv2stEe
IhJSSdRQOGomgukQsv7zVWG5chrZLkozyQ94O2ggx4yqKoPm9cfY/5lGON2JOYuNL0b+MiDEMK8n
lNbvT6STj/XVoPbbQUUOmhnRJl9nZz4k0v3cRf2ubOwzO48T7yoXpyy6W0LRWDuuegirNmmptdQD
wGnk+YfGx/NO1PytahGJbvP2Jg+KM9f297VoGZNYxOWW8u09elXJSOz9vmHKtvlP8CiwID8EwQR8
/Oe/uIevxjl6GQMfoVnmcW1Ne1lm3zriCvWZ7c3yGP72vr8a4mhuNInfY9jhUrrmfsaYM07V/+XN
OpoIymw9XBhcBDmd3KL8Io3VvZddKZMQw/fv18nF69XFLHPy1duVY5l3u5KLKdSt4f0wWhcb4AXo
yFUgrzXx4G1nnhny1FTgjVI+ZT3BnupoVfGtuh+1osJsYtGJ8tsp/lAM8c4a//Fmlz3dX+P8jvN4
dWkgEK1JkPuFDosIAgkfkeyMOQs379/BU2/t62GOZ/aYDejGGAZJNwul2kZ5s8HMeuZq5DJzj6cd
KxHtHXJQ6PgcjaNrDZhdUXUFeDhvulAH9s6E6E7GJElW+U1q9tTMVG18iAVwYQs671el8+HKbAvk
o7qZxjMP8tSVe4JmB+1/cmuPBT/V4lpCp1auQxf2eoNPfh3WOtj2lfwXb/Xra1/uzatH6VmNzTGB
a1fB8FgG8kfr2WQLnDlWn3oXXo9y9GIT8IDeLuBJevqT31UrWcp1UN/P1odIzGw9SePa/ou5oyg4
UQlZNk9HI4ZVnFaRSYkbFSse7lo4l6UFjSpy0aW+P9SpVUsu9S2KsSay6aPPaNdmmOaWofreusYJ
cRcTP/H+ECc/LOgzeO3YTqMmOrqcKEgTOur0OWhhrQC1WNPBRKM7wFDcSh/PHEqm/kyy1anVhNun
KOwwDUm2ejs1DMgiUzVS3HYA2nmS7COSO3LbhiTVnXlafy8SSlqHqEMIIWO0452IBx26mWOzWOsB
CRiqWWx30v3SmDeFviya5/fv5skLezXaUZUQjishcDmjRZSNVbG3REddBWZkfOYOnlxZ+CKzk6aD
zPpytCAbM3GmxXJdkyM2yul2lg8vpAeS2RrrxENqOn3CZbue6vEGusouSKYzM+fUtfIDKCNb7u/Z
8/Yh5nlZhaPmgxdxyg7y7z2BQzmiPgH+4f27euodJ1mNTQj9HowMztuRDLhLrm/kONwTa/hMd1U3
K5zMkBVEa6uX0p3aWycOEbAbtCc5DrJH/Bc/AZkkOyGcEIK5+/YnxGRwFXls8JZMZODqncAa0905
YAOTCw33D/37mXf/1MSl/YNXwuZLRVfm7YgKHjx+TDgdo3qZCemDwdzaqxYNpTduSHg58zRP7Nh5
lpxLljlF++5oPpkgG/MJoeLa7FV9VU825GajiaAo2gD8LKog+65TRIu8/2hPHldQS7pC+AKbwPEX
0okHLjT1qL4WSEcsvY/lI0bXsfjqTLcxkVw20dH7ue527w+83L7jL7PnUk0jHIy6nHt0execEPRp
lw2h8WLY5lVBdaQIz5z5TtR8JbslRY3CIUje9o+mjdss4PAFtuKhRW2mfVnejcm9m1NT20cuienX
qInwrq81eyn5JRdn9jknmqV8HClq44fxPWrOR4+1TMw+y3MeazHtRvtWg83xe8TimDxIgu5vfGfd
q1+KBgOdsI106jPP98Rt5g6w/WGroZbX9+0sDozCMnRHNktuwoH9btf3Ufjj/Sd5ail8NYZ1rDWc
PCdw3IYxWt++N02iPmF6juJ74qTXKBIO9NS/duH0hfrmyuzlRZV2Z16eE+/qm19wtM2jjMM2VfEL
yjJb+yMb8PZDFXVYHgiyRS01xcn2zEUvM+do/tJF8IXNrWU9Otb+kuiY9lhW4RhX4Uxkp6Obz/0c
gv4XOG4eIsq397UwYE2aTsVnIXBw7F3L0E4PRAwNFjmptrhM4P50Z+bc8XeB3oYlKZITx8aW1/eO
bkZdpmPt1p7koC+vRfdD+emlXYotWPQzt/14ci0jLVswC4kGstXjMqCBoSYSGa4Zc6qeAtUkV4M3
3xcRYoD37/bpgciNdLH+cwZf/vzVVnbOgLrEBaVMm9SJPGaTpEtKDPrz+8P8/c5htHMWnTWvKn68
o9VidGn/TZLwAcGhxxoEMLVCfRkL92Do9MxYx+s9Um566ax//I+PGvhorNhLOxsnqbXq1XhRkBYD
hW2kw222V5F3Zq392yLPYFwUGhpJZCzr0XLhr+5f6hZ8p8fIhgNqEXzxEcYFikXfgKqvXrzhoQkv
VX5twTF8/4aSnmIfvSeLZJ0L5JPPEijwaL0dWttVE1YFYJ3adPonKNwJYLjGz7x1CVLqttD+aK2X
8sMPE3HRJVDA+cHSA6QyAtfsjd1AbD4gO41vkxJXI+i9qoACUQYROmOnNz7j50WQ4dCUWJsINKEn
9RXoeJPZ4oBNeAqmWH4J5tb/GhB/Ae5BAdVfmU4dxBsJyw6GfN6HxTa2XD1t4FuAQE5oEF/jO+su
wMHwt2tXD9+yShfuzgtN/exWiqSOppbuNnNa9eD0uW4fws6jrBeSHjNe5sQ1WldhpcW3DqzwXZYG
7UzGTwDNQUObuxSVx3YCA1D8YPXhT86uIYdSUfT+Khz9SsFw7aqZlGdTPurWjc2rXi29DX8M68ea
HVh5MVYOLZ3KaH9gjWIzVIBwhfJYHHIvzLZ2l8OGiIiFJputGsxmP/SudWPZkCxQhJLFto48haOZ
ddOwN5jGPbEbwcN9S2Iji4keIvSNimGaj7fVDLi3Csw6p8s/DS+B6ssrzGrQt+ta3PtWq+5ks8Ty
erZ7reYgAqKPuHcd5n2SbCxHlLemXw75bhg60T+GWAVJ0qQwiVEUYPtIlmQb6qvQbQcjXEvaSe46
abu037cmiEPCoz1v2lhJqR+rwoMU38Yq/eLPZAax3h2gPwYwvBvrHpmy/6gLFIUkMQW7jLCDteC7
w7SzvI+GK4Nro/EBkOdBH15zlOQUwsM0oTKyrRs5Kl/2ZTjlQKj/DHVOiifNW0NUUuqOu8Jk+bju
wQmWK9OMPOeamkK2n5VrfKzMeSDXqYdhT94Bn8BychvoyZPwiKmDhLZzE5faFME0zU2P4XLbQp5P
V7BK4guzCqLyASieqHZjAFKJiGXbvfUjVVOk9pEyFsWkp6eUuWPtNf+cG65gBqYoZ7MaU/ITrYNs
25vhkmpVkHHVVppwnrZkLq9isEa7cCpJeEGvjDaxEx4h9XqIkr1TDzozOSHxmbslDLRNvuM/deUW
eVdnHCbHz/QjYpbkpS0Nv7yyRto7WTEXcDj8Erb/lPvOk5sWTXxNpBKtWD+ecmKjiPL7ioYgqchL
IFwmwANsmnsbh8C4JrI1w4smG8+4KBrhgphA7fwJamVj72Ki2DcAWoj/sSf/MbLzdOdM9kAuqzC7
F8Jf8FgavT4A/WruRuG7iLnt6pcptX0g7cDcxYlBKH3T9C+qJtTKCeOWl2tki7CRoFiaTRzXAMrj
PhgOLfHCz9jxTXNV6Fx4qyTsox8lWJwHYt9iY23oYv7UsDUmx4zK/osfYccnq0MUO08PzmVrVjNY
eFbd3dAG3WfXitTLNNW09L2xt/aG23V3Q5/wOwxijVdmU+fYjxtJ7mEbWXJftLGx7UODmLOCNi/U
YqJEDBBCIqJVwCJHsMacwUyap09lUUUveZMX17JI5u9J7AZqD9HAL7eUromVsokP0vvRMBOiy6og
fp5iWGSrvDWavZMHBugEFnFQk5nIf+muVhvQHJpeMA4Wdy/8KgNa0xejeRt5cQsG3cLUukmdppuv
HTsWSzJ8OIk1Jl+g10bczGBAgmLEuWjr+qYBWtB/zHtHB8VmkY3U8YbERkzCRdxEq54lmqNwRKcn
Hs3xid9dbGxT6ReRgKP6AlGMFNrcZukoXGyLu25IJuPKIjLNPkQG0mBKZsmwp2etAS5qWe89Lyl/
uCVM2ZWXgAHM68bQ6x6iG9BWP4YxJlrjIYIqRS6NT5LTjHfqGaaRs51gQ1z6lYwIm+nDcFOrbvqo
Kvyz10BtBcxV3GtPdSOgnMdxUdx1RhLte1Rr33QvsTL3PpWonZvOGG9FGSnrmZAfkDZjWF1lDe3i
QwlAW17UgSRHIS1purtg7qZKP+JESIj7ETH+XK+bTfvO68js+NwFNL3pTZk9lBoUK1ua7eKyx5Eg
vwKAksUGtklt32nUzNe4uod7/ACzfZC1NsnA0ZDxw8EMP0i7cB+KqicPcnarCSu2DCB2rgD/87Gr
p9ENX9yG5/rBs3uShrCxjDAz2NOGh1HXk/mxI+8V2b+rxyuvGcJD2VZ+eDMNpAotppDmYjKN8jFf
Kpq8OR1Q6tDpnWGjROnfZaE2AYubU0580JhnZCF5NMpXsguJOumDpkVgFaB3IKpxcrMdmWcAvpFi
zumV4cxZuiL0I3gYfN6Ww5DCGzjwbWgODjagpflStvtYhM6nPDQJIEmwwOhdAIXzMGuZfwqhr4K3
bejXh3Zc7FpDgWlntR0u6swlm8J2HWiGKSzsfSia/o7cmQH0LxASCUN/CuUubUcgk+XkWw92Nxfc
2VHvK9ABL5j+GyhSUxA/WmkrEKgH1ha/LzlhvSLbZWJXsYcNMsUrmYxsR8jPcjGgcCQgLhUvO2kV
xNzAgPesC3JUpbxOfVd3AObLoHiwS5tINPKxxWMeOUaxb/0F/NWKxvc+ONYEMySsWHt0NdvPcxQ9
sEzLZBOJoa8PNbS/5HOahr7+kBsZAbRtQRIXwfXqGnCbwLTUZA0xESaa/p3pJlhWSJnjV8+imfiY
cpbEJJQs+bPJeDkIYlvKma0V5fIs/2qMRJnuTQowS1gF1kqSimLszhKL9ELrLLpvJG/Jba5nZCGh
VYmDDaIlvc7RrzmHWFmgnmVDhCM7z9DHP274RPSSYeQQHREEL/hK6lUmbZ18hBoR8xlrMl99cOWc
5FfNqHyq2fA0qtVIseAiCUC9rRr43p9nX3DOU/Bk9wMFlpS1tknlIaRGt4RB92lx2aYpdEsSD6Ot
lRM2sIRm9AO5tWVarxXM1U1uFOGOFKWZHVQ1PYFRbIdHQbtYgny4VGEN0Ryn0AYWLJI4h8ATeyYO
WfvRLuyyeh1IN9yFvP35CkCvzRMex8Mo8IGRTAoyu4ScdJ3KTLS/amPhmg1EROs6dpAyGkbBt5Za
8MoL2ny4H3Jdp9tgMFP/0Dte9yHyC/Elx/2ZspD01daYh+kqh2iA6rLz4b/hLQQapt3Wzj5r3Dx4
0svchAlWTvLaBNzDrje2h2sxdaV5A7SZCJux97NvCR9XNgaGH14UKbhAvMjavRoH7d4lmPPvxskr
1YtOhzD86Iui2pjt7Cd80lzvSxAGzS6yqnmblVqzmTDEF2PEL4u532/vR8skZDHPCSwzc6mwwECb
3vq+zg3ikiJl7iDJW+toimigVWSS0bstq7G4tGdY4vTK2QxSzjW+cIzqSSGNIXU+ekWkPBxQMWlE
3PvppSP9e/phekVQf5NNSXZ57+VQM0UWN/njkiF7GLq6Ktd940fstTAVbspUERmL88zfwrObIPoP
hH2OZms99VPOOYHMuulywrJ2YUhouStlB4a65osxkCTmk7fg2XX9q7DhDSl8dqsxSS+mNL3qsToX
U2HZ28J3SRQjuMu4SKc63XllFB4SPwluARFlTxXsN7byLbqwVewPvABiBD12OzsdvkmZkgm3Yh85
z/9F2nktx41s2/aHDiLgzSuAcqyiKVpJLwiKkuA9kDBffwbUcW+TVQxWdJwObal7t1oJk5lYudZc
Y/oaeQWOG+lsHQc1qVGlzq19Y9dJgfBdM256eeIMpef9nwwi0hNLzt5YVWrvW6dS10BYpD9KyMry
2Jqn3QBFdLjChbaW9/MIl2vF/h++mXrV4yI0V9JTrwHxg/ZlY+tQ4uWuLDHq4h8RT6M/gbUTzxXi
GU5hTgKYcsR9sTEk3Ac5ZjV+06XpAdy/bK8opIPpJqupbgIctOYddP8p3OEgjc5FaXN5kw9Fje9h
JoZkJ5nwJHfNggc+2JmJ6ZfBpP0WN9gKe302VsOqm/uyOJB5Gfagu7Vpx7YYYQPRBxngcw3Cs5IM
0xtfA4R06bwgYMZIVq/Cejl3IVhm1AJEh5kJa5uE3eCVcmW22yoJ4Trao04auTHV5G5KsvpnbbXi
GrmwsQmoY/hBCdPJVes0KA+9FA/fZNEJEncFsAzVL3qzY9sMu9HCfTVL6kNJT6d11UFBzh+7wqZZ
ruN9Wqtaq9JvGofiFBRcLu5HkWlHCdfIH3aryCMgFXPeY2rY7YWR6a9jrlIWCvVcLq7nYcB3WY07
fHHMQAbil1Q6qhIN9xJ4FOE0rGoda+HU6optq4tmWM4mKdSTGsPruBLNG7S3/laSmqKFg5qmP/VQ
rztg3n5nFE61niclSK/xPJy/o4ZsLF/tmsW3JwbrNk9t8pJ0iiqAx0aYBgs6RjO3FvDOIMj0/DlB
qzrAsJoGNoWJCZ3WWhU5+mEwd4lDHI9lOTGD02f+lKX8o+PgB5SKbj2NSXZfKWO4kuXaWvWaDWl7
KGR744go/JHQ6/VYTRVFpAInJa/usvhYNq383IDQ+VnMcnprkItaZSNAMpekQfAd/a5Fu5hSowGI
G9ypSoYdq7AGoB0N4sUxq/hPVmYDMfnojBvwktONKSbO5Z3ZjBvqAs2EF0Pc3U4lfPfUMJX2qdSN
CcO/KPZncErzmiVn4Hmi66aXD+ab2arSdUqnZwInXC6OhKTl914oeDrF3LwLDJYACCoOXgTFFFaT
K7qlCkeLsrrTAERsTDG2hzROswMzmjpSqSdrLr0+gtNVHiF9PgQFYYJBdsNNtFh2mBsZVIVRruc/
bDQKWcXB0deBGQ27ifgdNOVcFC9tg2Pehj8NKmykpRB1Gio4nGS1N1u20tUA6xXbEksZsP9rBwBk
DWeRADDdd7vOpS1gWHJU0tj2GEm0Ep+MTAvmcQVRv6Lu25Wtj+ms/SxJuKipnCS/mVGnlzu1lSBb
pLVZXMVqZWMcEcC3EKGZHqXYHr9LNEbdm7USeoYUjvuM1uHDQLGVSQfT6qYEqbcVk5beN0FnrWTa
m70CJtxt18bO1kwdAc+cwztdFA2qWLMD3dv3Ru53ltqa22TkfflMAqNfR5GMG0IlS5i18kHBCnXk
Ary4LoKn2hztzayokk/RQKEXfSL+rtVkH2Ewuw1pWd01owNyqXS0zi8G0V5B+hsfHRqLj6hl6fcd
jDEwV3GcV9i/GdLsC7pC4cgO1E9EOyJRMgVivzqe0m2pBmQsSr3GWIe+HrfslWGtDBIfHjD9IJj4
v0Xq5xFmC3ojYysxTOTSsbxMuN8iU8ajpFLwI6EEwaMXHc7gNLMH0RRvQNnhiKNMleaSvuU/ap08
f84mkDQYAsgprn1GFq61anL8gQdhe/Tg4I+tOE3ria4xfoPFxsKiqIofvdEiVLOT+wB0lLiuoC76
S/D8ZE+p9QAVBSmwUlp9+jaDX32ZGqSDa2m25eyOx8HyGSuBZbQy4kjW9TYdGxRogbsCjqIFfckN
EgeMNlpaFf/qbZx0MhRrGJWvZawrbMbkRf1G42CxjmOpGVziVyy0QBU5vqPUFnaDTZCuaxyBPPDl
4k0E2Bk4unmnK0lYe23FScpVsEs69FBYMQSUVQ/zF/2uLQz7tzmRmZpydcA4So3mb04R6N8giA33
JME4SzqJUextVhf+Nnbb24ilU47QUa/SGj7TPrwa4jl+wNs4WWOobK0cpcC+q0KhnbhwsjiENnQ3
azTGRLWB1ZBiHQxBSz+2M014NJsp090KBQLRLzMPE053FA/B3LjVM7De0EryjaxU8q4tQU6sUzBP
fXuQcYldObn0Cw+FYHYbzuO/AxiHykoKcoVmgiFaw/ec90NjQeAGkChH26Fo2lcL9tAGwx/dB60f
T9upUxh6QPTDypZFc4TppNyOsH19B6XoKnXywZfzGKvWXOkwCytjPFpwUQUoKSP9MK6ruH0sq/7V
shtBn5w63WPLEB/QGM7ssojImytKbZgxTsl2CroMGrxOPL6xGgMHkriwrCu5ywEH62VdXpOTnwgP
Sw5NoxpGO4V2tILzU20+czYcrga7GFYoKEeBAW3W/aoIKjsXHFjui4qpARBd7n2b7JQ/B4rekT5J
xXNHHPwzK03eQ2NydMSDSgP/FNmlQ7gtcya7LuwSWiMuJdDwo2rsBULNor6OBpvdl5BN17xknoon
J1cixY8pFd2OkXBKt+k1No5a70osXJxaWDcatpCL1SREpbLlbAECwxh+qv0QxxtILv1OpX/V2Sy6
j9e0T8xNVIn0VdIWcK01qMpVMCejvObwMFGNrZ1bluUxjcgcIBt1XCOG3bpzAKoZa6ddnEEL4mRn
jdJbu6a0hvAhBF/mJwDEvlXx4l3atiAZMicPXhqOPNB+e+DhLgYMzbNJEtaiUpS02r1Wgi4IRKLv
zJzrX8uDlMN6SmzCJk2o7eTHUTCgcMAVR9pqg9lcB+Fk/yKh+ZseiWMQpbHhthB3sZWMS2U9A4bA
lNMKsget03tAW2r8R8tStH9BGxB42lKuY0RXwj9wp8nJD1OSJgZLIQpnt25xRfNDE1RLWNmILTn2
jM/AWovaBd2X7BWtEKSU+kzRdupcyf2mn8HuefbQNvlKz02Ef73eL67LYd4k60SKpnTVKNRjvU6W
RPA44lLSAVsOZ7FGkI+2ks7a4NoOHQu+alyl7SYtMu0gxZ2quU4eTs42ysnv30TUBifkOsZYU1GY
4jeF5DgObwBaD4le1IYf6JgBbbVpSiS4vKr5CnBDwQKIyImOCRocNxWk5/SIt539WNGaJLyemX3o
rZ7rsKpQTnd01UiS1xgkWULsVbAjvEN4LFk+Ofue1D+PzOWQWg+vGBtgoFZrdf0KkSief3UctLI7
Qdy7K9gDx20BvgIrwkpVj0pYmlgupYXyKC3R7jbUNaXdOqUWeF1HC68uSfktoNf2oYeOTt68lpXf
c6xFa8ztsD90jMUZqh013KJkM0oOGc99PWoNRG9VkdfEJvE1vSLBvMmksDm2odpvh4Wa5tqNM992
eLHcEdYNN4XWCizblLEioSBb/C4T08ti6vGqlygg48DqGGHrNkVijBu5zAd9T88Lxr1mGzwXILqw
GC0a+wDEBUKX3ZGFv+9VFrYXM4mfcYsjZAzxwiA0UML8uemndFqldZ9F4NmlgQkUkj91eylMnmM8
LjlrkM0vMMUM8GDV20PYBWzMVloD9YfvyzEOb1qtTIMVCJr6QZql5inLK4PKGl+s33qeJHdZnmCt
xF7RbQQCiFVm4tPnwuaL8n1JuvChg0o3eFmZaioGO73zJ+s4uaKE75XZj4K2HdAuAaZdO1aow3Kc
K1vguutk0B1TpMDlaEW7Aha0xKMR5SYN0/p7bkzGddBLFRqgbniQNTnh65rhUxr8dqpKOuZS29CU
8gtn08kxGsWn0EnmYCQAzfDkw8eKcowi/26BJtYerTM2PpGYQWn7NMqjlySIYALGfcbRDJrWHFJT
dp7ICt6KCKy/YqSlr5kRuOshbCveYgnPpBt7Dhp0heTR1G3b0rSAprRTv58KEiEHOQArvNadqQaB
3Q1dteuToqBkwKu+0bu6EKuiFwnI6iAFWAdcWwr3KFmoEObF3B30ICDBxxuPyZ9xpMhu5QJKSlVQ
GPIhrEQBFxnhLDlOVK0QgzXVVqZmeA/2cuCJ2sw806mw7LZZ3T8o9OE/1RZqE7vMVH0VNwryIr4o
6iP+xcWtsAoiQdxFl8oVp7f1SG40xcwEBye/qG2OZ0PcTMmVogjrm0KT0V4a8na6xeSLNkJjREgO
kVm5Cp1kiP18AJToptQjfqZKXcTrBpuf4aWqqFm4tTNE8aapaGuTmxijUEHvMKU6sjbHahDzPnIS
+vlojKYfNbLB8d0pnWEf41jtiqssmUoJx2EL07S2km8hRc+1K+ekjYy0zuVVIc/0UM2qqRLoOOZ4
nVez9aLRIIJVOJ596korMvPAXArWxFHyGnfHvrgaO0X/ScTJEzIMpWq21LqeMGeirUvJNFwV27y1
5o2a23bnJyHw4seaUAw8KX2ZGB6BS2K8Hj8oCkcgHWtEUZNr2hLbdWYK6bkMxnqbWHxSQYJm009e
nIIbBT5FP1Ju21XzWJUeKIpmFFdEGs0k7iztYehsaUk6Bq2fwlfGECFphmSpPYldlzthiuVTVTWb
sDXmxwThU+Znwzg+dROuw9UUaoeJdPWRKnryo+jqZhuXBV1fVt5VGNE1BUyiEWtXSFbkKPNgssBj
Zm3yUCgTIPqhSsvZJzHhPCDC07vrrJOG7L4rAwuKvZ3NnI3BBkxrJAxVts4a7A78oQgzmWjEAsmv
WnK264aqo1iTsz96mpO1u6gnhvhZUcSZniSzUKL7NsjTgSmLwQyuaTopfQMa4pMQSR77wRgXT+0w
OsTIrU0Wneq6JLlFTNp8jTuzFB27oKsofcVp+10Lw3xXYa2y1aNSK109yebnuNV0KFxj+hAZFXkl
PRgCiXdn9mTbelWm/7GOx4ZuyKGSD90QKvEN7rqRjPcC5vRuwtyy9thE2js8WpT4KqHKzJk04ukv
Dif9Kzyx7kZJhxpOSuuYx1hlH/YGegDv7NBqHzSO/XRdS0D3r4LOpMsrVMb+MGChs87SMvxuEgi1
rhgDco2JDIS8ddrptU7tCvB52OI3GDZ8XDyV7/a4l+Yw7rFpCcfWL8c+vtPCTJt3GVj+8qWek+EG
Dw2Z03iYZhiWo0BwZaXtHjtETY+TaWFsoJuVRLI/Lq/suW4iwKCSmruORpcmcF/OELS8pLj+EAjn
BxJ62ZFrlxQfaWGnv6VT3+xFYTR3iklgour1/FzVU3RdGiokfUruvjJn4sokbSLzOqkcmK7RSFO4
mUyjxnNey+ymcOssscb7JOmofFpyox6Told/6TKsWj+KNbFOMxBj32NiQHKfE7oIl9KjtW1ZL7vG
SPoDNTfrh1L19n7RBpNWb2SMHYo6SDcDFgx4qZqxtlb1RD6KUhUbNTZrul3iSX/CK4odFnezeGN1
dR9t8ZEcqVrmrbJVMb7DRIpuyHoFyc2BaF7Nf/hkKWDUqsb2AyPJXtu+aa4BXUV3eDjAuGJaFSBe
yf+BhZTgcgHr7ar+vlZr9a6N+3gd52K8QbeofqOnUjmYo2Ks6oo/CsMOvG6LuDXyVVxTQszUoaJ3
rZyYJVCc6TyWTeT8QkrsK0o/4wuZomJN5IwmPZ+qbt9oUXhtGZX1LPdmQplB7W+qoXe2cZhS78QN
oOW8ooQk8CmM0XMbUPj/xVoKVqJqnbuk6clUZQEXFJraOswV+Ra+LUCvKutsP2c7eellgnuZqbmC
sGWPbhdEav4nCIn9DvEAeesqpGsl8oOM/XhLkA6PLRoSeZcNQf6QKO3wQyviEE8Jc2iJ6kNIOHdR
HFTtNqU1A3823dyOwKGBEWRjyYyWpfx+Qt9AOTOpE9qjg/m72i4KOJlKG11ogm2knuUO4zUqgDwL
Pa+C3aD18N9wHNB+ayzDTQCNufG1LsGNp5DS7D4MbbIOCFmU+4EcJpEUWTe3TVVRrOFnaByLukz1
wlizn/I5KPG/ET1Wum0Sg1wS0FP9PNFmDHudUEKlDIxXWhNRVJitUSPcAqyes8cpnkd8zfLhoBLX
0f6bssutSz5p+7A1e2WT4S16Z9gEOVOAup3Mq7K4PLRyQNyyvLh1gGdqcUue0w5/iLlWWSgN/gOz
TBUB7KgIr/u4Bd2nTUUnns2SMMsJp3Z0g1oyxl2vzjpZZ5tEGku85hApzYqPcI9yRduaKm6W1nbO
OgHaqdqwX6R3wWil8VUaduk9bTOU5XkVe5xl5yeq7WFLXwk20+QPtXBL/TN8pE+ddTX0yU2omCSp
EeqFKEqI05P1woLOXA71rAusrbXek4iefVzn6hFzzKh5AxoOM8QsO/HDSAw2raCO8ru27JwR7lSa
ZB6J73IFh1ku7ntGvdenIt8HbGM3HGHM274bmyMGITSGq3JBxULk7doJJM4rdpcKb+4rZ4npM32N
24eOw41q5NueZk0T53pZvqdwRuK35s+CQmHowW7iYyOuOtPsb4daQNvK6kYL142BnxmWFBpamhgr
VxXlRV/eaYmuXo+FFGl7tHUlXVMmvkae3cjlHd4/KcUdwVKh0h9z1sB4kOY+g7UxFJuE+GavBNH8
GjTp8NB0C3umn43h0Dj93K6qPAwcj1aOWl1XDsgxV6kysSNzrT6bRN4vABAnMvSGRtlBr5XXvgxm
7CrIR6IKrsZ0pRspznrGOOlXQxo3zks2ys2hMOaR7hJeCx6M8JwXcrpUAV3vE6pecpbeJoIHtCZM
UGxySwWYnpKsO8ZVQDumB5QEWfONsKdpkZrV0dZoovRPS+eftMkdTUR3HOVtsemJZ3yNbvkc00Dd
wfZJL+18tZRxscEw7ZEsPTKce7aBFOWSXPL9mKp808yd+mQp/Ui1cChXPHH5O9I+fCOFwfcPjnwW
EPDz5R44xM4G6Qhqphnbci6SgPpQS00Xawt7pY2dZJJaJwBISfQdkljVD7Ar68TLEcY9AYbWn3VN
tvzUUqNftsqlbBt9rLB/70s74bSokJniisdoP9nt+OLMaWyuY8ds5BU7LoZrWK824YtjN/gFT7Oa
7oqhJI2EOrEpVgTwY+oZValcT05DaKPYw/StK/TkZzwW2mtNFzieVWlh/4hQNnWeVlc5dr9maP/C
5t3BcXWk/kIKdbBqT4Lwx9YF+WDXRkl+m3QTYE4FXQa+2NZUzVtYns6RFCYyEDW04weRN3J1kwby
MLAME4OARR8qcZvr0XwVKWJ8k/mu/gZuHk0IuFX2HQDqyzxP7PGbWin6w1RLSkaVPY6D7RKeWVQL
SS2tyWebkzuo2Nse0KIVqktHriL7sep03xpOk/tkjNJmV7YisDBxaaYJrjfFZLCf+F9RTBBkD/Iu
xGK10usQejq055Q+8YDcd4o94LPWj/rPqCDA9zQsUPiY8GntruKgK80dtfPx2KVSX27+pxvnoi8a
wRYeA/z3JaGLP3bfajTLkIG+T/vC3ihmnxymMRxe1aQD863J8vev1aHnql6Llip0HzRKW2iIT6Sh
5aCINuonzVXb+wnn0JyFi2f87utRPhHaUoukC4BGJ4NmjhNqnVxhrDx1CdV4DLBl6T7Gls8pb6jl
Vvrd10N9onV1dMw8bI3qCw1jJzeEPqvKgBTp7hxxYpODx7QMjl8P8ckzo7N8YQFp3I982pViYBE+
9ilDaNWxsh6LeUUS/+shzlXQNlaEMig8muts/VTZjkEuWpio1ilKYzeBMV2cbmRksjM4pK9HOpXt
w9OQARrxNXespbnnRNZd1JbmBHGJlqQK3IS0HgR/jghbc3zL7asYd9+vxzvrtVsGpEMfbIWNitxc
wMzvddBlNacNOlvaeLLZEyQPZYUetE3sXCfxdRiuBOVe84L4+vyNLbJnNGwqjXamfKpdV0OKmg7a
OGxH79VysTWiV6xffX1nf+Xi79sRllYEMuAmrwuPL2pyH+9stKQSIQkxdOUPXrsyN8IffawXXEB1
q9IjyPQdj7yjV/vC61ajN/j0aboEhm7lST7lh5XlG/5/xOhjqMNlKaQBUH9bpn46XSs76+MGlpOL
5cDYP3f2BWSepnJfZ/fNk1VB9MHgPn2jUhaSpbaByNar5b6FL3zVUz1yQe7s/nvf0JQ9KqQe+hj/
n7tGa+mFfuCRS/WqCytIWZ72h6taxPY03MAOxPHnL+X7/TxThioL7FwZXXvaxRQlQp+KZwI276Fd
KzfBVsr3ptvzBp4i9+HXpYeunq3gk+GXdfdO7i/kRJRBwvDwdCAuq0cbV/Tdj9vS61wgyPgPxrtg
XW3fkLK4OLS6N5P7BxsJL7nQIHLW/qSwrtmoaEhBwA5R5WTBtaTdrbExTaxTe6/GT0uUL4lhes0U
xa6KnaOEP4gmXtX2uSWfQkp6FyfW9deL42yboTkFCAbfGPrA4H+ddPEqJd6IkTOT89SM2xKLjF7u
sFQxMXWUMKXE85gK1M3XY55hVrhz1rwMI1s26HA7bdg3MwfJbqRQW0nwQalfqoEgstWHYyuVhwm7
nH4wb6jjkto2GuSxenc32prXaukB22IMqsNr2jvvL1zV0lXycWIuV6UZfEN4GLSdfJwZTYvhmQqL
2A26n2Wl72VCdyPRsQgvr22z98IRf+mif8IV5lYyltKS9pN22wu9L5++EFqnTIwhuA775IVYKkXe
cERqXecodQ3Jh6npDnXokyDbpmTuEI29fX3nZ1HA8jreDXmyJNRmQvdRMGTDxDdIlGHtMVCj7Ruc
yC/BK8/igJPBTjdjI0QYPzCYQFRFnEf92+IU+vUdnX1XGISVZRmwfDSVl/nxVaKjnZK+0Cz6zQx8
eqZNlaLN5gjx9TDnewleBBYcTvZvGGjmyQoOAQHiPqvhyG3Yd1Mh/6HVkpRa3j7Ns1U+fz3Y2YOz
dSjQDqkUWMoA15bd/t3GpRqNaOEqOiBlv2v6PrmEGvzszydyYvrz2NgRTqZ/5SAtDUs0a9Nc/uxI
acyDdeEWzp4Xt/B+iOUS3t2ClEgCPQtDyEiqOIq6yQDjDPQOQomvH9b5BHDA7MCk4a3oJiHnx5Gq
XKulzrACV4rljcKBJNTEM0v+QlB7vlgZBsqvrEJHpjNuueF3N1R2oSq62QngBDx3WMejRylQ4dAB
0H/Dysz7+qbO1ynBurKY1NEWR4fcyU0Nkog6pw5JWTOqq8f9TgRilY75MXXmlYB2+fV4Z6/LYjyQ
3Sr7NL+ebkULQiJPFRUv2PKnMJWbbOzucWl19Yu9yGcjQRFmAXFTdNCbjnmyA0lLJbhITMzjW+vI
7yy3ocC2uk4024+6S43HZxEIERFE1iWIx2mENtCPb01uxqZH7cp+13vY5irGn4Feq0Kmwm6tcvGt
EMPq6yd5Nh2XEXVauhXwxbpxuh/1dZ6nocyIZaJ7RowxhvF74SX/51E4wmE5Aj0F8sLpZ5VU7qQ6
hYmQY7wZq+9GE5D3uhAvfPKmGMPmXemcFORTIgfF4srGHIKDj3SwSZTpzZWVvUz989e3ctY3jTyQ
G6EKS7iu0qN9cjIVnTbZSqZylmsl5YD7ROfXVj3uslFL9lNv/Am0oUMnTz63EsU2xWDIbaiQrtQk
GC90yp+tO1AHikk9Ytl1CdZPtq2hrTOQh4rhJqo+IM5B02Lnuvao6SLbzR08wVDviwvRO+uLafgh
HmFYHHJUy0Cdzjw92ZBr1JBCq2kJ9X1/7/vX/v6av1svP9Zrd73buS6/XK/Xa/7O3bmbzt1tNu79
hp/+318m7Sc/3Xt3w7/e8es9v4/fu1r+PT95yw+Pv/zlJ89zfe949Lf82G8Zy19+4n8eP5bfsvzW
5R/8X/vn4/P+177yK/5pv+fHr/3yn3Cde//rqXA+4zRdxvoHdD9dWpgDfVytek/qmLIqCp/OcdPm
TZXndYCZlPn49Tjnb1nTNZO1Q1cusuXThu1wMuoZ52jkhsw6UQl6EY19jririr3K+fP1YJ/dFIsU
dplu6Yx7clO5JqAbOmQe06y6o1F8R381IuPhINRLcMjzaaRhNYZbKjdmEkEs9/3uG5WGWiLmsLAW
O3C/DJ7buvZJEAI9aFdF94YC4etbO9/rNIM4B+wLPmN8qpZbfzdepKRapSUR9nRCb/aYcWU+EoXy
apRycWFbPd/IGcpxQOcQrxiEsB+Hilsz1I02pS1R2OlOodjgxmLK/XHCXdul+mlehdYk9shwni1U
OBf227+P7uMKRcu3hBls6tryBfs4PobXYBmznLS4W7o//jlVa7eIptxpxaVsxJo+VD/3fg9r+gu0
VfBAV9tm2A9u7z5Xvuz++WV74drypyvpwqpZ9qTTS4OWopHyWNaMuryld29hRqGZgP7F21FrqVNA
BdAuxVjnQ8B+suFFLqBT/WzBjGLCOjvoLc6oDhVp2oIv0YXPc1Icx94PcTKXKsXuLaURzF3cBral
kCbfmMp+BxGTvuEJnYumFL9SSdTeUGS3Wi/X/zUGWq4A/5IlN0YQ9Ded8O455lkQYAHIFYDIjTys
dg6lWRLlTd8yq77wzj7ZFBaH5IU3s/DPTnEAdGRMlE04GmVd5CvSlexc5znRVvt/HOfkJNFIgp5w
wHB8WxE5K9cBCqIYn6Q6uxAsfDZDgIobIP3lhRR0sj7qIEvDXkH1UpfKsa7Ct8S6NM8/2W1obCbc
UUihLFP94zwfMPIN4oxUQoPw12014Rnq2LqRcQkWoyyHuY8raiGG/jvSyVwcQQjYUclT63U6HOO7
mYkX/e4kHcU4VgUNOeH+tUXnb0oX9hnlky2coQ2+fxQC+JuTm0x6eAdIGNlWlMc4vEVqocvbur0b
1I2MkEGPD6W4ksdNRU9wcx81B4RVvbM2UixCX7/e3f/mnc8fw7/XcvIY9KSLMWLjMXAtU7kJu5tS
/hHgUKQZBxq+TWMTjw9ZsA8SgSBlZabraboQGn0yrYgMTXhwfNYM7TQiUISplWbD46gaGceNvuJ7
jV7t6xv9ZDGCauWDCdiLFN1pYqxHkA97gnoZvYZ/1NKAUGT8pkl5VQOd+89DLcaGmGSSfscv8GQ9
1uFQ61WqmS4F+RcRT8eqNfZoa9+CtLq0aZ+vF04IGCBS7OGrYJ3WlaRBrTH8XGaxJm3q2n7TUhWq
g/P9v94Sw3AgVmVqPoryN7x/t21OAlEm8DeqjZ04RGOO2ofuj3JakXu4kE387Cu8nPSXegnpsn8o
K+/GcnSprSuBjbFEOsE+VlRYd6EK2ukl66o6WWsJ9eoVlUj7Rde6MUFcMfO1kuJ0mDwqHvGOpnjz
OQOCYV0HTTX8xnfRmQ+0eS0EQIQQuV/mBoedbqZ4u0a5kP2ZAtpIfTxvjWeVpvQ7ucmcK6bM2HEe
GcRjFTW0DI6Yf5PfrQoI6loyIgKM4ubJMufwcaHXf6dw3O0STI1/B1bS7egPG5P/vNkvZY9/A4GT
9drNYhhoJLTp/5UyP0/HEFSuPGxn8BGrtpTHx6/f/CcbBFVuVSEwI09lUSX7uCOXBcLt3i4cF9mk
a2rVVZWmLik/qCcomjAtQ1f1CGTjXk9Gz47oTSqLfUlrvkXXi6Imx6+v5zysNxdTHlImNGo5lnGS
o3OaOcFsWQpcpdDvdT2kS7mBR9Bukzn6Zs/Khej3fG/ivmnyoajFuY0p+fHuw7QyJbWXJUQJcXBI
WuvPMHfzhSl/togpHC0HFTipC2P+9J7qsSt6rJcoYneOr/RXc8c8taf/OnNORjnZliYQWbNIGAV7
afQWkdfDJpmomlnyhQ3w/Pv2t9AJgY2bIpI8maNGlU1aHSMUzeufsUOpxf5Vx5hz1jdJsrPUC1HJ
+YxYslo25UbVYr/9G3S+2y84Y2poKDv2C3vealpwRMvjKr241om2tDn4zxGkzhNhQVDiJJ9mLzPm
3XDQ/dDntY5NbkvBIX1l4H9nzXB8igsDnc6KJTVhacvpFfgayMKTqTfGg9JFAo0IRXwlRbld3M5w
k/7bcjod5ORVMfYIsYRBIu0tttYZ/CmUIH3z2F5KAZ1+gE9HOjm34kI7hYKGBK8aO6/H0jRKIIDl
rad1Fz5Wlx7c6Y5Ft07W5IzUOa9huLUQWlmrrx/bWfT4z90YpG/BV1KcWI6y72YBKhyjpYMzRdPm
zwdgsn5+kH4bV8Njv482Xw+2/FnvQ7R/xuJkxgLms3g6lsonvgXpnHpF8GrF69SqvJgu1FqGCPCq
Ses6/Pn1gJ8/wP8/4KmMhEJ2lcwtA6oltI9RdkezW+fxJYr5WVLw5MZOg5d0jFX05Ms4V43wHtvE
V381yMo2S7MCQBG/WX99Y5/PwX9v7GQLrEpDadRimYPp2qT1R/cL2rX0Cxvt6Tfj9LZOkkFGoSKz
qhlFa77lyUZUFz4Xl/78kx3Iik0CmVxOMSX0EAq6Q3LJsunTGYd1BP1LzHD0PR9nt4BQg75ISb3W
Qns4ecn43CBTd3Q3lHbx9CJTTvr6zZxu4n+fGagMwgzbUOBdfxwRlokV6CUjOsohDrC4SdZFSLcm
Ivs2vjALPn1+78Y6mQWqnUmGAeiIdtoBvfEx156/vhnl0ggnM6Cwp0JvRkaoTZ/2mKp5KMP7Bs5T
vUFoRttqQ89MuKYkDx/aw1vmwvjLHZztGNRLqStScsb/6+PTDAbcu+msSz0pUhBE55aYnnRSSI5L
hyPkuo6PldDG+j6zzPzWDNMUyJesRdjMzli+UTi8tPI+3VL4PJNckpfU5ckVWSqHItoguSLxgHFr
O1x1zurru740xLL4323JWk6vSpzpqScn1g2yPjcokpuiyS/M1E/Xxrs7OfmO8XERdjwzTCuybm9Y
4H0CiZ6PEYIPBd0r28kiukvCvV6Xlw6xZ0qLv8vk3eAnn7ahqUB2WjzG+4zu2Ft1FXynR7XYynvt
mPuciu7ZPLfzhbLop4vz3agnH7sBEwEQr8st0zgjq+smfSihK0REdBdm7qcL59+R1JONJ0la1OwN
I0Udwl0SM516YfFfmCWnG421NP42JSNktNWo1VodG1fPL4Skl27jZIdxRqUyI4fXJJRny2aMh6+n
+qcvBCUEwaHK9nwaGhYJZ0zjf0k7sx23kWVrPxEBzsMtSUmlmgfbZfuG8NDmPM98+vPR59/bEsVf
hPug0RfdAiqYmZGRmREr1ioRZQwT3xY1Jx3cCClx7zkabq5bukA1zR5H47mkikTMWbjwfFfFCSR3
4N85Mmlc85S7rvuVQAwRPQLfd5p81ys3Rvpl9B4K7VnacodLjcrZ+nwKzQBfqLsXngfjUDCFeRk7
/Yu1R5/qdbrJY1s9Nrv70TU04Fz3ldPWjrCRklqb4JlGWjXBA3D5Xmxyj6bYSPAKFjCqv1WBsNeH
rwilPQ3aB3jQNgLXWkShLAj7OkQvKvCT8ylGyB5M/ARDDiKdzjDdpdH3gY4PDUhfdgcxRt38c31R
Vw0CUEQbi+onUOFzg0LBFaXwmtiJzfxurL/UJnLG9HmbPSQ9/ocpHV0/3sLHzX90eSZxaSDxLgGD
Bg51btSIoOnKpA6jKoCR+Ch3d/DrbQTnVSNUqpCRgrvsAs9rmVDCKbN8UIVOQA0JUxmIh9rXd9cn
cPX6b8I6zXDgZSGfeD6YqpchDzP62KFp82GsniYIp4KqfqQguUsbdR+UwTMsxSDvasdKvl23vhZd
IH5DOxkwDHzvi+XTrSnTS2t+ewz0Sw33Xf7zuoHVWQSnDLyWZClaFueji+naG0SF64NBU7vGLigE
cU9f1Eawnw/kC484MbM4sEU6/XJjvoeRJ5/ZMu023bfRmxq414ezZWexmVFp6Wla4ZlBr5cdkrWL
028lQiBgM68bWt1XJwNanM7ga/S2mJi3XBYhyPgGIA4alkZ9ag03y8Ob2tzQ/FldKLTP4Z2GN0VZ
IkTmJj6xKgmPfnw7Tp9FpPWqr9fHtGaCYowCSg1Kf6DH574gKFGpR7Qro4cBw+Kwy1LO5i1w/JpH
nxpZHDKQikZqkGEk1c1nGHJfrOz1+jC2LCjnw1CULM1Ri2fPaPDNDU9asrEUq49Zi4vtnLEmW7pE
pcfiiCpIxa6szXcxf4TVeJTfhPZjFLwgPhM8CA8IqU9bb+g13z6xunypBdy1E23O3/Tx5Hjmp6ai
jAIdg3C4Pn+z6y736qmdhRv4ldgPFMeRgYbb6hDK40tHo+lkPevTj1SULduIv1+3uOp4f+ZTW/pE
RrcOLLKcF5ro6DMtS/sal7vrRramb+EWYCbgm/MYVmcdpjiwJ90uqaMGGy/2LTOzd548TXKj7pXB
wEzBizMZRjvVv9PZXIgbyKaLAvt8WztdpnlSTwypo5QYMuhrR0t9yGa/kf2UygeveK1mwaW4cECK
cpPbyomu7C76IYGHUBe2JEldTKMV+VEtz8dh0om3TWY8du2H6wu1tr0wgSTPrBxMuFsEcU/L6fT3
ZhMGJK9zWqCgyh0gwBEp9thD1CTeGkrm9trnwac9zd+4CK8sIYIxOggu9rdKnfJ8ZunxlWgt5xCB
3Nnu80Okfg7Er1q4sc9WvP7MzPwZJwuoq7NqhoGZpmlvvGZ4atTyV5NtQSZXtvOZmcVsNu1UdmGD
GUgdHlTI9YzQjl8Gw3qocg/6ka2MxMrJSM6cOEDjCnJmy9WLJEEso5qjPtLLT9Cf7YL2V+D5B6F/
w6XsIf9uhVsC2qtjPLE5/34ylYIq9FrZyHPIcqvprYpfbDrJoOJvNvSxVteMdwL3Wl3izrSYzAIG
Jh/SJGIwBXSUqfbdlN6Wk7/xJtkysxiPMlS+0UP36wzNoYSutt4nwc31XTZ/6SLKz8i8WUFHZjMb
i30MH3eRxXBo0tkLLh3etYqsFeQTqd1E/8bRLXBGgPTYzb9v2CerYwEI4FKGqSHo3Va/UYbWSbby
JatTZgHC4f7CJdJYrEydKpnRaSZZJ3TtEvnjqCCU4W+c/Gt+BloFuBiPKVqzFpPm+4Ms+K0QI8gt
HbyAykakxm6pQivXWU6TDCRO0fW4vlJrI5tx4+DhufrxFjh37qjXeRgXMBkFjSk6VpWWrmF1/T5U
po3hrQW+U0uLiETngz7pMcMLLNUpWvU+66yjnwUuJ83x7wcl07RugjAAArx8CCPp7iVWTBK4GCAb
FKNDFem7sbI2TuM1L5dpIKSMZ+q84hYLVhoQQcO4yJUWisFwRAzdCcw7HQhMtL8+oLW5O7W0OPch
4pq8cWBAmbCfBliUjO+dteuUt+tm1o7fUzMLZ5AEWfQZLma06cnoLaS/Cue6ifWRGDzb2UqU3xc7
KUkTJFMUMlpp9mscSN6+G+2u1/6NA9B88x8rixAXxpJSBnOWuC2egQWOwQ6yxOsDuWgYJLTRgM0Q
QOrqLP5isoqhS2nz1xiJTcT5WdyHr+PtB8FJ7oYbbV/dhUfjNr43n+ggePT3wt2L6HJfe7/+FWvb
9/QjFpsqRMSihSWeY358HLRPQhs6Yr2xZFs2FktWDT1sITE2THWv+p97eiShLr4+jrXYp0CsipaU
gtj4cscOiRwPhsmZFEbT9yIN7jslvYuVaJ8kcFKBADCloN6wuXaXoM8DxBMpLCCciwXU8irqG59x
hR1kQuJjxLFRQo9eV76jF7tWpiC2MZXzVC3PxVOTi+XqCjnxC5GIAd3Toyp5jtynP7oC8n/L3HdG
uhHct0a4WDm1MiLF05nVMYfIvVGRC0T56Jh09ee8E7+IFtQOXmg9pqB1NiZ3rXRFJw39inOzIoC5
ZQYemZwSqBfnspbslTA8ItbtSF2264zmhsOGbGTkTiVyFei6BUKxM/1vouA/J8FGLLiMODMDNP3k
YGO4WS3zhX0SpAXcW3CdIxPVqcew+BqZn/UtvbB1D/7jTYuQI4htPCQF44UMGtLFgnwhXASdmxrC
twFibRF+jkDbqqhcDo4gBMacjpsZIrxkT/CnFBk5YT6C+jteawr9slPoVN6v69tzLU+JHZC0OsbI
TCz2ijqU+aDnjA5ejQcxRsAooTFetg6lAElh/KUx0yOEiKgGjTcomvy4bn5128z5QxLXAJyWXRF6
13UVfU28mfIfTZyyU8K97HfcJL6lQrThuatTemJscdYqmhhCJQm8yZe910L/FE9witb+HlmRjWiw
uj1PLC0mVcvLJtIrhjUGqsM9487IDK7jxk075BCviG4VNDYU+Lvrs7lW/KOf8890zjNwcmXO+Mk0
e+wGUXEjJ5UTabBhlTQ0W8nDMI5OEEvPPiLYciTeeG2DXo3+ZIT0VQlNcihjuKG7LajX6hL/CRfL
SnM8Qq7Tt/P2oWCQBHuI/nTV9ajejd+vD391o55YWoy+NxDCkaA4dtThK8RVaXKTUPwCJOLBGqZ3
G647r+FFxD+xtgjB+QhyW5nHFSoqXcefPdLTkr/ls1tWFsEn6CET1JLZkxAs6HeqVtlcgjc2xqq7
ngxl/v3EbZRGQ0ppjuhT23xWrOY+QFiy8z55VbBT9XAXBt+yLHOvr9bGyJat1E0p6N6QYhThBlcN
kGSqw0MhbImhrt18FX3uCkZy27rgXDCSutCsmAeeb2j7PoICf0oO/2Ykf0zI59PXVVWIQhlxpe58
+B2De10NPnnTtGFmNXydjEQ5N5MrTY4iFyNREQ2p6uJB6l6lzATjo2/4w1pJlyZ3Wp1oBQZzv5RB
Vi1ku5XA4vKJLsMwQJP1mtS2pnwyVBTs9633pMFPqHbQTe/qLb6ATeuL+Qy4ltdqxUBlEmm5+qIH
t4EJPf6dXO2S9rvOl8AIj96GDERwq3F3NYicDH0xy7XRl201JwTysOJ1iVzYAcJM2PI+AnBWhY2D
Yi0dezbTizPJ94MC6RBmOpgetW4Hp7WtdYcJ+LqHFKbwmsjuEG1gD1YdyYCAZt4QNIrNO/NkuwtI
GIpWjk1UFtEb7KDupTEQ/rWWIV7fGqvBH/JMSZZUdVZLPzfVjVo6ejKpAS3ogCRCyd+qB4iOnUn9
zN3yry+EQLC5zaDdDf0PIPhza2NOc6CgInrMUwQmkTj52ZRW58i+PhP7ah+vj2014cz1E9numXdC
XObC/Nwya1HDHMBH9VDHxX1TQ7OsNf5wRKhPh8NO+dGESLsNKIS6ymDCh+lNb6leaBux4XKeuQrr
M8YZlDjVvsXI+7xSWhCFiaOaKAIMyVFHPjEA5ZwoX/zhb5WOZ6jFqbXFBp06uYuiCmsNfJClLO8S
47kc/jqZORsBHw4kYM4KL7xUDmhcMKwQPu60/9EP+vBsGt1HaO7yjWTP5UE0t3lRqYc1gsaBZf1S
U4Vg4BqMVLbwFRpiuw13urixzy9PWLgHuMfP5Q8Y0ZZpRugI+wTRAra5/j3xjlOCatqxMhDgie/y
/H34dN0114YE7geiAzIuZBwXBzqMpqTh/DFxIHdH+1Mz36a/R0nBf/HHxBKHVcg9zT4FJqryIfG/
lPpOyPZ/OwpYyeY2QtIG4txwe76d5bRBXbWuEyei00ZtS0ctjYdkM0OxEoOpXc9TNeOH6GRZzFYT
IRFpKh1lgPDVzL4V3UsOz+DYOSAvg2zWpZ1LftfHdhmDsUlym44pxQA8tfBuwZRnUSZsRrMI11to
Vja0hHnv/R/tzN9xEusNGRJeMaMohmZO076NqLROT5X6/n8bzRyeTqwUUa/pgclotKSDej1DHuVN
FcG2fLhuZ8WvmTViLl0HkGcsI24ZBnkjNvNokre+e8nEp1L9+0h6ZmJxIMPyPVnWbGIwvvvGUapc
PweQ9GvaquNdXkzZn6JsgHTSZrqLxZw1daMJ49y8MUDpXVmvotluVJ1WLZg8rcmUczotoXGKBN1/
6FFSayskhmmF++t7BCOgtmBYIkkKiifnq94GBVzBv8tnxsda2StebsfeUxY2/8KHT+0s3kDykIEa
7kle66nrJ4ntGx/9hHKuujGetfmieEz5lswv5HmLQ7RteI0UOrnlynqS838SJESuu+/vzPH5m5HX
OYlJmkyhHgJ6fT5jumAU4tDxmivuo71+/Io6jeGWO+9rfRh3tNPbnx7kW2Wv7byjMtnvKd0O3a3v
kiug1ZGkpf3N2/kgRcbD1htmBUfJp7GItC6RMCWLcP5plWhF6DTyHGs1uqqHDyLiXoGR2rSx2FX+
YFm/VD16aZR2H0cvYlffUD39gPCTK0qVo/s54avcevzODnQxXUA6JY4akVi5mK6qTbyali6eiHpy
h1bPXRVKB6XU9iPbcpy2oBFr5mjY+s3Nx7mzvBfnOYIZvYGfVfVUfBkNL6Y/baIfz8mTpE7saJRQ
KYnaUrvJBOh9bFWFJmAajB5FRb/bwbucIACpj7PKVGsCG4Z6sP7okRt+1vJO1dzr7rQSDTmCdQsA
Hp1t2rKsCJ/11ND0mjjhdDOq7yggV1ugqFUThA9dtKDftbTFFg86WYIfj1O+G94o5o3xPffp66NY
O35nwtv/2lhs71GTSr+usWFVn6ev6DiNoHW1f+Twa9u9JH5la0gEXre5PiyF0GvRMwUl47mzl0XT
qjmJKUerjr7/K4QyTvl23cTlOxKnRfv6PyYWB69HA3PKoidODZe8cAPFteZG2eOEwGr9Ly6wp6YW
i2SNfhKoLaYshFd96aYPv1Lluz6clb1xNpzFIsXt2KPGiQ30+mxIPFXj02gi+iDdKVtRcuVqdGZq
cR2TjBLJwQJTff4DToyk/lVA0Oof/npAXPUhyKHQB2hx+bzwps6jwktsGSld2F4susI03Jphfj8I
zU9UQTdcbs3NMTgzs8BvxWVzcbqMRmAMvjlnNQS0YtRadBEauIcL3DWm0a1Ki0x/uhfK/kB3w1Zo
m//4MpLKBFLIEeH7g6Py3OGHKa4F5MC4bHSWW/XijSCikYZSB4jOvdAqH6ew531OY4/8oSv8je6Q
lYMVrp654xeyN5gVFtst4w4xpR6vH83/3tO2L9dbGasVn+HZ+xsSAOsvsep8fEnnD6XSQfJteujs
HUvpbsh2bfb5us+sruGpmcXD19JbQRQqplH8VMg7/6PyXfwyuhROVN8eNxx0JUadDWlx+A2oIjWa
j63OQGvTt8PyyTJ3GwOa/8jSL2CjhYVvJue9CIR1NYUQ8QMSybQBwZS2mHU1JMdopPHQWLTxZ1of
uwhz+aShmuERwDnFBKnXbuu0fYEJcdz6onkKF19EeV+CrsKANu8Cuo4AjQL1KqcBGtE7SkM2VTcb
9c87o9QdT65uDKt4NEzlMGreQ2D4L0G5gWe+eKubsNeAm+F+BgnIRfU4l0cmQq0qJwY8byAk0Bmc
5NanSRkdGOKfU6TDx3qL+WjL6uK8EPUw0Dy1rpwyuu0TWO31e9p34FxxBoUm9WIfNOn++upfxPTF
QOffT15tYtAjstRhUu1kF5UBO5TatzgrXVETaNzZumJe7NGFucURErZVB8sg5hLYXxXvqHcvZQ05
/9adZdWOzNLxOKGxUV0MC4gdGlToKjiIW94FSA5oXboTingW19kI6qszeGJqMaR01tvVuqbiCe9k
5jd9uAnjgfJT5lT6Vlp83RYJAyBJvCGWWYpWNvsiRQOE5CbKq2P+zQiSW5Jv0I2Fxaw7cXPdOy4r
w/N6zRmK/zWoLOr8GvxpWSciSkP31VEs1Fs9rO9qXzxm7ecmKJ9osoHdBDdNRbZJcrxu/iL8zdbn
WqYJaTYViMUqlkOSewmpeCcRCndWefem757mbVyhV33lxMpiAVFCzdsmwoqIgjV8cUcxiPZtnNuJ
lm+g5C4Pj98jIhnO4xK2kGXKx6yLHi5cbAnNTkZuDTE8O0pc2XcLIJQmEdZXIF7dCKir86jBzDcn
bFnOxW1KbvUyTfqeuDJ6+0Hv0aZWoLERmo107Wr8+mNn2WYwBgIyTbD9OnlsOYnytc52fdbanXmI
aNbWqh/QHG8MbV6cs6NintATk4tDH2XVTBMUTCKDZqP6BftVlzp1+TWSEC3TN9Zvy9ri7J/MgqZ0
k4lUe1v23nzhVbceAvWNDKG/lYnYmszF2d/DIaRmIrb0Dg0xwSVt10y2Kn7KOlq6JDcmFXB9u21Z
nK9wJ2dBXAgzwhOLEhDHRuvcyPJ3Pel9hIWP1Gk/JuHwRO/Sz+tmL26GiyWcvffErJRJYWfmmPWB
8aQlKsSqtjGyCy41crc0BOBeM78sxJuLyZQzcO5GOFYOBLZB96kqPzf1neK7knyDgnuV3aTqfkL6
yIteUIa2yf0P2h3CxErhVH64cWKsbseTj1nMcxWmdTcmDLjTX9N23BUx8p3GhpHVWT0xspjVRAE4
2JeMOI5vlWrYlWPjXl+31bgJecBc1YOgTl9YMFgqdL+mWZU2BzPys1Y9W8xQnt+62K/O14mh+UNO
HCRWFa+IoGml/NugGRJB6/1J0jdi16URFF7oTqHZ1ZxzsotAUiWSnICNJpCQ3xG68JC36j7nHnx9
0i6X5dzMIoIIKCsrscLawx2NjqspersxbJK/XppzKwt3F+B8aLqGwZiTjM7cpypBOtX73msb1+RL
F5jtUL+gh5ZbwrI6g1IsMoY6dx903w+QIN3Ar13YcDQfel3eShJdhieM/S470umNZy9WSDZRCaZI
Ryc3boCKmBKhv+YGUDFqEbp6wHu2YEuri3VicbFYaaDoMXKknGf69GjUld1Y/st1f1h1uxmYMle5
6NFf+HZnDDS3jgxKUJLvWdar77FqeEihQ4h13dLl3ZFaPz1J9J7QE0yj5vkuSgpyG9KoggeL81s5
uIFs+1GtEUj4Qgb6uqlLDBoN8agXzchb+k0v2kHbOpdjM9W5No6O9Hkvvs2SK7lT3AErjO3S7T/7
Tvtd2mpz/F3NOL8NnNtdLJjE08xEILRyDPuDeZvcT8/1bnrq9i+Sk/D/UDQ9tPxvw7ct+4OG5k/3
Xh+Enelqu2rX3ESfJEe3RTSB8vvcbXb9u/Lz+szI8xdc+8LFzjTzvGoLZf7Cp+AQfCje0RN0TBeB
0F11V+x68vzTLdmR18y+DQ4KgnUbbnB5hTmfotnnT4LpJJZ12w58QCjdVtW7pH+QoqOaPqNrG8cb
zr1y3T03tjgiQlH2c2HCmJwgdvigaDtfCG0RNHS194q3yttNxUZIWnXzE9dbbKix76IsDHG9uQyp
tIA+DOhIc7vzboytE3BtLhWo5ChHsn8vGPnopvC6HPpOuBXtAVkwWg/tEVbiye/ctrrbagdYeY2h
XXBib+HeWWio0CNgL4s/NuA6xMe0+Mrrz7HyB2EEpLU30TawNg6TtbhLvYoWGF4OJkSH5x6DDqQQ
xImHxwxPXnQUQstO/J0UwMsOwFT8aG5BeNZiojpDd4DtUxhfIhesEFKxscRgE+/76iuaKoO3sQ8v
8WVEqBMbS+hCqcmF3FQCJ1dVvU0ZOtXtty4Ov6qpb1ej9CwhBVRoiSuaPW10/i6e3uls2diLl+ih
xVcsjjQ4KgM+g5H2feEU2vfSy17SId/PNIGh/AnlYJ4y94KA5HnXUmVK/jajv7C/cKg4h8TYQmKV
N4a1K2GLm9T3SbrXomdj2Mj/rnnR6YQvAl+edUVp1AxVpPe8IsvsG67S/lTqPZftuL4xun8TfE4t
LiJdrilwoU9YjMcPUXkYUsfPIYA1CrfpPtaGv0OSsBK7/fUIP//VZYA/tboIeQM0MCoKlKiBGx9z
Fbjg1p1rayIXAQ4RNa2uCwzU2RSgQYGEat/ZdRbSVQMzuuJ9yoTMnjLt9frA1oLd6cAWYUCovaKA
iJcwoHQowr6pcQPPr+EUwT/wdYZ/n5WZNyg5EtRTDE1dXi2nhk7ghES746e/+qYjGWNnlptKH6+P
aj3W/DGzcBK59DppFhkGxhbdePX4oDbqTpTLjdfFvCiXXvHHzMIrUJ31xVrBjFi/ZqhLTIayzwrH
AIt8fTz/n5Dyx9LCPZTSQ1NZwFIVFM6QNDstfNcnVzYOCrw9GnKwJO2cKXCpEdkbtudwdTlKercV
6G6gwV2EM3OopXxSfVTkEq3/J43V4TCTdhyzwjBbeFu87lUo1PodjQhEF6sWRnOt6HdVlAobu3Dt
FkCtiXZbmGVleUlHrCR6GxpVUMPdr7pB9KGA94JXgqrujHCj8vq7cnUx6hNb84Y9uVF5g9aFcc2o
jap1YeDEJsam6GNJJ01lfYHg32WYd40WH0pZ/2IUqGwCf+2G/l7sfglmusf9j4n4w5ICh87xgzII
hyj0XssqumsQ7UisrR7arflZRGMhgJ7ZjPlmQfxnyI59tS+Eu5wkrrj1FtiytNhgKAohC5JiybR8
Jzd2WfEhFz/7ZbDLoQy67oCrofFkJRa7zCeBpbYFq54l+6aCVsWhv9rJ9MKGyNsR2ncp/HTd4uoN
99TRFtuN24tgTDrbTTMOkXYU2h1EBUJEmapyu/bFGskvbbG5r19eTsa5CMVW6YVtYzCnSN4aLd6k
3SX1ezJJuxq+yKxq7HZOGb6Mpl1Zt/G4sbl+Z6kvPZ6qOcy2tN4t28pLZfSMuoGrWZPuOfCcXm9t
NbiZoke2eVF9Nf0aOoBXaXD0/kNv3eoifcD5RrSR1z3rz1cspl6Nx7boZb7CeHrSv9DXdKjc6Ajm
W7RVp+H2ZveueMydH4Ud2L8qwRb3sSvsk53lTl+uu8Hq2Qj98n8mZLEgUjl1FRGndgZBj225/wqs
ObSVbERYszxqKkKrrbYFH119S6onVuevOgk8CWVa2KWxCnzAzvZBYP/z1XoMbe9nwDOSvggmoLF1
m45XGtyOws2w9eBePT1PvmAR+kLo9fMk4AviyqYn2+kDNy+GjYW+ULQlIQck7b+zuxT8yUmAR4mG
FUja0l17Ix9CWz9+r9z0u2YrP5H52xXvnmCbbnjMbrtdY4MV+aK8/pCccJ8fAZG4sbu9CTf8b5mP
autGMdGTr5EIlayIO62uIVEVSE7uV8NHAeXOVwmeh94x+qC5rduQHucoDdt/VClSVWCSo/Udopzo
rqsl6wHBVRMt2sxSx5dp8JoveReX91JXexTbDa1+Bb3e7scgotdG7mPLzdFv3TXhILR2UxRWawdB
6fm71EzKWz/Smhv4XJW73CjJyqLA/jKIrf5G9iEkWWsY6o2Hptt7WvfebVz5o2+DO25dthQZb6Wf
HjPDSg6RMFiHOqvzXSkIdEybCJ6l9DC6JJdB36VV8zHJx/7W063AGeQyJ4NumdlDgvLFU06H8rdZ
ZOchbSckLWpawBGWzTtD33uamt0qwRDvNc8Q3Qw4rj2EgkqKt1a+hE3cPue4dupag19Qh54yd2rS
4IMQdbpNz6/53CTdCAeTWrW1rU+TdNMUpkZTYzPqP0Qm8C4o/awhQ9iKvtNbhajYpRUMNwAyvaMm
JAakvlHZ3LaWVX0yp278ACth+WwOQ/BUizClAWWWjiXJz13Sd+KvsJTBhOeV+KVrZOvYZQF/0TOr
dF+MRjk60yg1x4pi1K0fq+KL6PW+4lKdMj92Ytc8BOWoF25ZitlPbzKEvRforTf3oyk3kpkW4D79
pFJvW/CFui3D8J/tSWWpLeqsnpZSbIrbAbHCXh5tM5KhDBxq/0X15IDkJNLKjzWiKc881FEk10sz
/WpUvldDwOlDZVMblQAmsTSsG1HN1GfRi5vbIFWEB0tvksYpRDPaVbo3/tJrXXXyKcqaw/UA+Tt9
fuXIsOTzWKVOZApjkc0iP4Sv3AW/Ru5zfOu5P+DWOMhP+TF03/s74zjuA1vYClO/X/PXrC+uOynK
Z1Y3R0rz8L0lqXYTvEH1Mr1ktvxl2pm76IV+WOPeePIejTlubhEgrF5MLNqrdToYUGpc2B8TtrXq
x4y+Qdu9GcsHXZ3Mndf23xBG/RFX7b2RsWhaPh6vT/xqzoi0DbIRM+fWhXxoWCpGWgwQ6COsvPcU
SC9z0/oWo2a/r5SOk0EXuHQKpGXFpAxtQSKRlOfZRqJhPosvFuDkKxZntdFUuSlS93KoST16wnBQ
heOUHsqod6+PdzUonxhanMQduCKB4lrttGVLureNO7uIvHtNFL60oWl3m9R6qzdAUNMKXT0KstbL
R4+QxJY2qDB4Nv2dwokzmm5lvEnE5sbnaeN2w0O0JSywNkpYG2YqIa6BPJEXu6kZ5TaZWUPF6ntm
cM5r73ql2Wb7rm0hadbHRyYO5SVgdbDPntvyA0Ns6ooZ1cUP/gAJwZ1GH7nQumac2Ia6D0s3lKTd
9WVcu1hA8C7BfqCAklgWKzor9IuuyWqCUQb2N7oLmnBX8Dz/F2boDJZoc52bpJZja8e07FD2wcxN
hciyLjzIza/rNtYSQqi7/dfG4gHE21eBfh0bvlGUe6lqumMZ+97GhK1tsFMr84Se3AW9cVTaUsJK
19MXG5d2TydOL7ugBp3r41l3CMCC4HJowSH3fW4q1LMiEgRMaX21m3qu2ZwhZjk5ZZ0f4VLT0apO
7aAyXbVQtkL5mmPQ3ggKfebXk34/TU7GyesYRV2tgS8XIAQdsqGo24rfbWRR1uI1O/q/Q1yEq0my
4rbseUjGwr3ajC4st59p6vgYCclXyWOTJ6pdNFsVuvWZVfW5YEYbJ/5/PrNazGuB7t/aKaobT7Fj
6dDBZy07k+zo02CXkm0gVnN9OdcmFPyMpdC/g27I71fWyYSq7SjQWsNQLeVVw1/S0daVjUNo1QaA
NYDWMO1RZD8f15CWk5UXjCvR/btSPshdcVMU/1wfyOpJp51YWWy0qDGrpOmxEtKOK40Bx1j8WnrD
U62aCO+gHZJWlat2vdtX2geryrZUCVej8skHzNNwMpVeQU9unnLLaOLxsz6QfpvCH4JS3IhtaVfN
1gN4dcufmFs4qZZKSI55jDcLDk33KRzem/BT125shRXoDGlYKAdoFEf2nGaGxajSIJXylrvL1MY/
J9H8CSnNTjNidCT9+0790ZUVGoiAkVolvFXl1DZTFFmzsu5tSw8iuxh+Fqb0EIYA3pute8Xaw/vk
48wFPjEz9Cb0Paa8Rzc8vJvMQ5s7llY7kYguzBaly7of0/FKR4dh0ih6PhUylAieP08F0h12kUlu
JeRHNdsSgV6NPnNj7f8zs3DkQQVbbaqYibr3pnhqp8gd1b2ZmDA9QV1B1niLW35rYAvPHRvJK4MO
i2I6OY3pJ7YJ6Dhvhi09zS1DC5/1A71QpXqeQeNjrD0OiLcUMLNejwSr8we4Eg5YCezvku+aho4i
lGoumx6wlzp+76NHf4zc2vtGAycHlF3zFLtucnUvInxgohypkG9eXMiSom11T86JPdreLM1DXx9U
62Fspf11O6vzBxoWkTkguRxQ5x4Yc/Gb4Dvm7AU1PanHgJwfpJK761ZWA9mJlcUqpebMLTYxgaVW
3Ge0Ze39RvhiNOZky3L7kvsQLl63eEkoRo7n9FxfmBxoNOj1vOOFJvxoWrs07gOKZ6ZXOoJEuQl1
e+ONNhkx2snBV78c0D0wNsCda2t4+gmLp8OgBEkSBXyCUaauGGj7WH0d1eG5al+uD3ZreheGcsWT
u6HgcksKYJ+3X0otcmqR3FXr38pRvHH4robIk8Wcfz85lSBxjfS2xFpXHgXpY1Tdan3wMlW9m+eR
rZhbPc1bo1ucF1mKfGBYYS+ph31qKM8FZC2qmeyQvnwccjnZ2O1ry6b9Gd/yCDAbcHtGyJboIOv3
hg9V/as0fg7C6/VFW79enNhZbPHG9MKoyLDTWPLXOo4CVJIy4U7y+3s5TWe6eOhIM3PIHbFI010j
U9ppivhfBZr/BgBTPl/NOiQwS/NoK2Evm25hyE6bgD4xtlAfq8tI8wtBhjYc5XcN4sRtLFlPZWtk
GYPiIS33Q/wize0T1XvgbdwwVh30xNLiuOsFw8qmAUuW/KkRmcc9mPEpq+yW3lu/39IyXPUX8G80
OFO5QJbjfAbhe06asJvXscRSKLlp5qPxKj/oSb/Rcrdlav79ZA6jKi7EQsFUYUhvptx/iTTKUb1+
rDZrr/NXLxMsM6rvP6NaxJQ6ErJMnh/Mqm+9IDtc2kP7XTXrjRGt74ITO4toEql+5vVBwQHu75TJ
zUijyUHhZvhGmXxoTCdtnifT0bagVltTuYgqsREMbV4xlSVMayRg6c6oWjvuc7fPtK2QslrgggyG
+zrcSFx/F9bgCS0g8saaFg3/JIXkAGR7Mgf/2KThZy8DIyTX7a9Ik+zYyu4DU0SmsqZDxXNTPXlX
QZ9dDz7L1aUBBnGNWYqHHBPg18Xqdlnj5X5nCbbafQtz8SUOjL2g5B+uW1lu+d9WANaSV0JSmWTh
ubvGRaaEQxj4TlFLP5oiO3jF+GFge9pdxTpLtXm4bnBtWAC84F2BPWLW3D43OLXZ2AlS7DtG/iEr
mscgNOBb2bq1X6BRUcwFoQx0eCbShLZ0seMTxLvSXEgC5+4zqi62b7/ahx/vzs552dodc6g63YVY
Qo0VtR3IiRFpWpIVBDRzelpGLUSmFvmw3x8O97Wb2I674Q+/Z+aaoWXMVOQhHkMvcGI7tQu3pwQI
K4Gj7xT+i8yBPf+b8s/d58/ug7V7eNrbx2Ee+OH5h2rfq4BwtV0B6vSH/cyGskET2u+H3Ztz8/Lz
591W/nu5e5fzslgB2Qxiv6Ja6QgG8P2wzcJDJhX5TvbjV0PrpQ20zaUjz8tAdpSMw0y1vghSA1Sj
Ui8xO1FLO3eV7cXSuDX78mEYmj262BvLfunG0NEgs4bIK8qU0LWeu3HRyhm94kHoNEN7W1PiseOx
vytk4S8hdP87i3+GtYgCiSdwBS8ZVmB6NE9+bqd0F9cI+bXDjTJnL7VEsvXgbykmfpf40ZBC4JPu
bW2ZIZqAmCnm/5B2Zctt5Mryizqi9+UVvZEUqV2U5JcOW7LQ+75//U3onBiTYB92eK7H4/HExLga
QAEoVGVljhXYE4sZISui8UQnprJSIbiYRAAJ0GrIkl8Q7Ea7zvkkykFo1UMLKpyh2WvormUiGsJa
583F/gRTGzqd0bMisU4CvmRbJRXqgIwJyei6jQZOJxyFm78802ACyXL4Ak5rCIFwh2g3005JmcDP
HPTHMBS9RpduxdT4e58DEJi1gCI5zuKz8+lSA62pJCbPHZsJnkc1gAb7JH27PhbmuNwpc2aECzaz
sp6mtNJR2o0wZxIttx2YuNQBuSBF8NPgKxzrp+smLwIMOLmJdhJw+KHWAFVZbv76qBwA7BgjW5Oj
h3CQPdWI7bEWPySJPowJKJdz8VWSClJRFB7AjXzd/sXRgTZTpgYCLwFh4YUbdiD9T/tQjexB7CvS
DsaHlRvaz0rpJFsStNxJq3x6uW5zwfWxsRgcWVMBduQ5XMZBRf+pXoDZOZYrV9eKZAOp+silKPOv
PJYuKqGsjRZa67AGzibwD7FvOQlJwxhpZ+ANInui3ixREuaim8/HIO03TXLsUkhEIqtnCDdhyqba
ztLnCSi+LPbKRAS86bYOfhvGVhu21+dAXtia6BdB8htk4iD34oOPuZ6GpALRrD3n0IZxQC4IDLSV
My1RKunZIZmKSLd1vU5YE5/etZuikLX7MJUFV4zqLthkkUnDXY2bAa3lSqCgF7SSHwY6jr1T91Mp
epIwCjeoQ+aqLSVpK9jFMIBVocoq5a0zIot6sVrFnXN9aJcujaMNxVdRYspEbEOdz3mtgX9ryhPw
vNWbWJEcoPxmfStCXHf2DDl3KlAuWLUb/i27Lju40ZqHOgmYv8Cfx50RcxXmgVCmjPY2tpVEc4pG
cCgADdfHd1HbZ3ZwN6CvCG1zYPnkfEpvRkvL6hwsFXiJUqAbhejBMl/UGqh5t0ZHLmp3VbBTqN8X
RwFkjuZTLdph/7Msb9DrbKru2N2N2cq0LzgUJGq+dSgki/HwnM+6nvSVFg3AGCaFHyCXJOHYuj7w
i3rN98BPTLBPONlM3VjhWdvARPkRq7YKzD76THbT2/BrfE9XSpULBxOKG5AZRcFXRqGZO4utuQI9
JYNMml1Gpm4/NHetrJKicZpkxdTCeQSaSkaVzN4cEv/6oWh1oZGFC3+m5aYNZsh8aluzWOPDvAgK
GQEODiIop4L/EC+O89lLWRZMEEGvW86Zsq8qc3bKIShtce7FjRTRNWj0oj1VxHqhY5zR0JzbS+q5
lxoQlNkWSBPk9p1GskcRG641bi9MH6NTwfGKdmM4ADeuKE16mUYNxjVVt7ixPiCY5FPBfL7ufUvD
QSCDOBcYKvAJcAETzsE5ROgMPvX4h6R99r2nK59luBICLFsBzhM8oigC8dIAUSRKYRfJ6LkVt+38
OcP56Hgf9Z/XB7M0ZziqDPG7DnnBxBSnLYLbwIpsNG91vhBp2S6rVJSMrChe43pdOq9QQTYgDwfn
vrwD40mrCiMCE70cDuJxzND2S/Iwlh7GScwLMglVLhMRcjm/mnwwvLydOrS+03mfDbFo3NdQgshw
duOl7EMCR6yIITbBJ3pbxuc5pOmHYTTaxjDzhtpTbxrvalxIP/9+vkCK911OBTyC19+oOtxTgxhE
dgcBqSAEDZ1VbKxgLQm4tPqnZrgtkwN2BsJUmEnDwpvGDW1FW0sSZw6O18ezaEiFzhcyLgiCeKYP
S63kclYR73eZgf77fFTVV8lMqkdlDpSPWQ8RGFy3uOBxuo44A0xRiNJR7D8/DUoxkyazjNAWqidb
wRoddY69oF3Lhl+E0HgOoLjOTm4MDyfeuRmllgO1bcPUDtRaIU1nIa6Vd5PVQZi9tZyyap2u+7o+
tGWbaEfTATmDoAe3augnCyYKZhjbiiY36uG221J6YJJ9SnafiCsh5cLFpKPhg1Fa4hl8IXmIHitN
L5QktQEfuhERJGa94ejdV9Qy4Opae9XSsiGzguicdSJekIlXgTlkspalNp3NnagFBM3O62x6C+6o
s9cHKIGRObogwuxAeCVYQp5CkkT3WRIhzkoyAEZI8mHlsl2YPvg7nr0osn9zNZ87SGNBiXpMx9jO
5wSEAGIvHHCI/EI+vCVxIoJBhQ5/242Eix3930jtQ4EW//wOWE/iFiEwhQoAlNjOBmUfV4OdiQIB
ld8mGLKVnMXCTJ6Z4sIWc1ZipA7QzJ4Ux9IMSYNEol68hapz3ecX/OLMDrfPIlFsNSWHnUKDLHnT
uEYbbbr5b1nP2cyBHgIZPuQq8D7k7nYxEmu1lgI2c6bTSfVtAA014JC866NhgePZwxtmwJSPlmKU
RXEtcmbAZ1PEccewmvHroIP9Unm6bmBhujTgpEwkDkRTQTnp3OtKiNaHOlAdth4O2KmZVygxiQP5
750b9XcR5FF4aaJNmjuJRK0xQ0GnyLekxX6OIF/SiLsu/9SahETR9C+O9NNdy3zxxK0jVYgRP2PX
KrX1nNalkpJSY7yK+rSmd72wQDggcDwAo4GHj8jNH+pHEb4EprRK2JqTcTdJayiGNRPcaCaoJdAy
gIm6HK3HmdYx0oqUPl53hIX9eTYQztPCSTel2YIVcxDIjLNHBTk4RCfW3koLxxzsmKChN9Anf4HJ
GGpDnPMJgh1RpT71oMztrWAzyyF4aZKDIoAS8/q4lu7AE3sGBwyaTFTzaQAgmFU2I0TfwsIuemoQ
KlfvQWB6NKJ+WCQr+3bRKpoOWeIZO5h/cw4p1RoaQUZgLtKdZUKg5LcMQb1Svc8ADe7MFXNLD1AE
L3/sMR868Xh5yI1GqGCP9rI91RMRGo1IqghR56dBu8uQJ9Ym11rVmGKnNnc+ndnl3F+VSiqKIexK
wewroadWD5PyPKh+i9FC3rZg6JQo97pmq6+lGxY96WTM3L7QAyHrKLiH0FBowXN0jYijcD+l9CBB
kGbWsr9PTJ+Nldsh6ghK1rBgY5X3VMpIhQYcfZV7a3EfnoyKedbJSs5lTLuaec5kWe6otT+GpgPX
EQV+Lpqd63vjsiCGoBR0DmBrB7UrbhhuSGmb0r5RkcoF/Tya4zoghivjI2e5vih4jjfoWFSnfQ6K
WgWsf5ofxj8DXbd7+tYXK+fPRb8yBHHxWkYTIZKtYPvkkw2iWXRxGjAUcQ0Eaj5LIqueaDejBsKn
EjT8pCtmiFgEEDpEj0Todl3QkbiLB7dRIvPfLLYJBTwkSSXopHGO3ctSa4BeCDmqqPmdmdEOtzAl
qUlXLsbF5T6xwzmxYlaoQFhYAUGWnAH4XqGVEQH+iP5VyQM7AckI5Fh00CmeOxatEOmVY4ftIkwW
UQpwt2ZWsXLasmnhzwOWzQEPClpcLpL2yPKMGahEU7sbUVOh5V5Lg33Xmsfrjrs0a3jSWCh7qFgc
Hq5vlL0QSozkOon1/FkXp3RbA5C5D2VLOWpZ8nrd3FLiFszq30LDeNtc+GbYRyiBROChTYXE6dst
0iBF/67jMTftOiEFSu2QDsAVetftsqfnxWwq2KJIj4F7lidcKYZc7zsq4q4Uor3ZQlcoaSa0Zhda
c2+icys9MiwEMYqVpML3K/vcsAkBYCSpgSJheWruXKiseWojpdMIbSykpOfW2EMX501oFNlNkGkn
WWe+ogVvfm2HcnLaeFLtJokeqaL8GCR6VMw6uRX0afaTXoxBI4w6wvWpuQyK8H2YGchZ4HaHcsa5
N6eC2Agg1kb5Wnluy9dhjd358gI///O5YzjPmlDNQgl5VclPhKMhP4/pQ5pB7NMp6Rod+OWuOTfG
pSDUOFfnEpAPEoBnhobQaaIeGDxXYI1LJyz6JPATL3SkJHnwiNy0PQpeyBXL6DoFZ7uW/FCUFyFH
Q4G2T+SXarhpek8MDnKyCr1YWC+W4wUPL96aLB16vl7QVS/SSoHOoyy9SyCRDrBpetdQvwzNDju3
bgawjw+uNbwECdrTrMNqXfmb3JRzanwCYCaozqO4xruMoBe6OfZwamMqXal0EjTUVtEONB+hHNml
cNdBTahn8GDdHivJzgtvlN25c4XZGdR7ubSbcFMhAp8CksgDVFT83njOx6ehdhQxtEXQc1da6A2m
ak9BgJ7LJ7XeTJCtGyHokzc/1Zw6iXBoyx+Z+rupnyzzTrX8eBJ9CuQLEoxp9tQZuzxfe+QthIfs
CPkzdM6bo8gI5jzF0CsKJTA9RYst9vZEQvVu7MC+UzpT/KihD/X6Jl3YRGdmuUWPx1EQ0gFm+8nr
BhRvMY9PyMHB2egeKTZy3dzlcXk2Sp6jeB6GxGwozBUTNDemCY2MuwSChS1U3yRweU6formG917Y
uqdD5MvvUdn2upD3GohwdJuWwEULGYnmNfKMixb/7+gIC6giBAXzF18aRltXoCcd7EzzCBqQDO3A
T3n629J2UvdgGALwZ86cOOX0OtSJo0uerHwibYGGQHQRZ2hxRuGrVA7D6EPkmwgQYr4+999X7uXu
+vOB3AskyKiqFRImX4O+amvu4hk+r2Ywhz1vAJryO50kUqeya9D7OfpRlDdJnpFWzJ18tOwpAkuv
9dApDZrU78we5FvGrdzoazfb4nqdRJncvYE8pDhNDeaRghBTMGwreYkgEQCgFvBIoLl1VOPRRAkW
mXSrekU9ths/1WKNan/tK7j9CLKh0UgCfIXYGkQNPqtGQovqmrDJQniPDYHeOJC1McAbT37ei9aM
5pRRI2n1kMleWG8VNSVhlBGghDvrzSjeRUw4Xsb4+6c2Fq5ovQ818CPPK97BpvXCO06+hBtwgcSw
ojT4kqafSVxtukYleVLdmPLOChD01o6ksBj4DrRIoujR+XacXlQhcGi86VCAjOOJyN0O3Qh2Y7qZ
1tpxBJo9tYWw75sBRUdIn/vXv3kh6GOzh16472Zt1LPPrywhSQfDGiC1GzbQ8/UN4x0yqKRuVH8E
biAAt08LPAHIJKU1jatF98CSQbgShb0LoBU1e3RARLNGunQoSAfmHwds2p9qi5r59UFeBtJsjH8s
cetCzSBQlRqWUPHDwyCzhRCEz+NW79a4e9cscXcBkPFaGySwRBXRCXBVzjnKEOm92q0Ezd8ou0tf
+2dM/DWg5pVpTCGOnQgwXFNlYp8QqdmV3Qxy/IdOQOcIziYq2bNwK4m+rOxodKNaCEOOqfWmlEfD
nPEvP4bpgLQ7qbu73MrsuHILwNLL18l6uL4GFyDj77OdZRBNoDSgXs+m7uTJrytpgEohPlgXgtsx
bB2jNh6oZOBZPipeIqveKM7I5BhOZlk/kuCjrgVgc4PIn63eKdp+5Sxf9vyTD+IOyTlUqxEQWhCt
6bNXTKUtiSDatfYNhJktoURG56YR7wc0+BqRc30yFlwfEBIVwjiYD5CHcW6SyZkwRBkOirwNka8S
DkGfum1argBDl4YIO+irQ6c+ADk8ykhoEl0zDJzAoybEtkDDAYpewK9nUwvMbNAIHv5f0O8GrMJU
40rLoF1O8t5cY2heHDADPCEHg2Oax2EFldJYOSrRBF0xW5CReNGcu0W7BoK56KuCk4GU6I8d7vmf
KqCDCzPYievmJ8QFQBsjHZVWd2Q0qliF9hTQYWuK0PQS0R+rhg/6IN1FquppfbJClLY8+SffwsUK
XWKlIFLAIncs2aH5fb0V9UMxG8Sid2Cnq8VsZ2j7LlvZaezP5U4GSLqyWcCRBywQ59cQXdWliNlN
4p0uUdtqVzhnl0d2YoE7T6VenSIxxyxn1i01Xkdl22SbZHhVxoes2AG9psp7tCpc3zNL4f3ZuLhN
g9o8DVUT49KMF2kGA1IAWeWdkN/X0VfaAkUBbMvfl83hTwrr4kar+CUZrNbi1apPGKmqY18E6iYT
wMmeWyuPVjZhF0t2Yoab0Fqsw8lgZkaa2eXgh4kb5K4yPhaKDvTTSlbhe9tfM8fNJKJsuRVK3FJJ
cS9BgCs+ADQe0d8pSG4rxc1y3Ix2kX9CxJVkw0rEsXgU/DNWQ+RKFWmcpVKb4thVmtAdLPEOPJ6H
PjVXdsGaGen8upnTBDmuFGMstcemvYv1tzlYSeYubrSTkXChUxGJodiNWLVkBtvaUNn9Whfe2iC4
4yyB9KsGdAOOkBDs2CMelyPdWcVaPzQ7EXh/ACoNWDsRcAxkys/nCv2lQmaKWJKmVtwImpaBeZCq
FsDGG2FVF/o7A8FZQwzAkAZIkigmL41GVbPUmhgrU0m7fvrSQnmTt5uqAH1eHOMCvhNnMBlCiApi
0eCv9UWj8c3xyeo2nfZpqbei8lkYn4LiqPK91eZOUxSOOtwIxk8TnUhJK688uJeOu7MP5iKXAtoq
aclcKU7k5k6OJ2RAivZDscDyhf8Atu0qi46UxvlNOM1gXhzEOzPsVtu02GpfTBxkc79fx8CgcssE
TkEpUENJI+1YZm5oWpUjK7W4l4IiBHM6BVF1Pgw2ONaewjTLbH2Y0TETaTKuegDZJGNtAywdyYCV
QUCWKeKCb4nbZAIWrTZaRSNz+m6lItHyN8pocqoX3dxWI3qLjSeIprrXb4IFdz1bD24ekGLD+7bA
eoBlDJRWOroo4wpCRkmGojEgJVB0a9Gfdt0oOxMvJv/Ea7kjmmayGbUgd4c8qpsjhTbkE6mj3AU+
zO5ilYjKiwkyretGl10PsfJ3Nk8G+8z5zlSLUcn1ETsT5DOk2cUgRegFIDod8zY17vKp/lL17LHW
he2KYXZ2XQz3j2G+zZj2Sppiltmj+rkb3iX5i1pQaDOfi3rbxuhVmR9K46YCS1unrVyGC4certo/
bs7NdCh3DRKYMK1rGchl3we0xvRrPE8LqEjzzAo/s7oOKqQJVmJcseCC8KPpWEwzbltHMX/WJnS+
oJGpo1cP3JKiPSehM+cxkm5PZdw6CZgW2zfZQqY0JfP8tjL7bN9czj4r6JuKDmwyt6+aPC+zcsJO
L7qXcbpJla2Sej3aXsZ5QydgL28y1U7ylUVfSr9hTv6Y5S60ZEafi5XjITlA8lZO3ATnSpRGbovW
obpxwAZhF8HPPvalENrtKapBhg30KJmonwqPmQzaZZBQ2DHSkK1506x9H1v4i1lByxlCMZFdV/y+
jxWjCgXMiq4OTjxFJAFRttXdB8a2Sd6n+XFlFdbscY4oFDQtogbTEUcgUpR3UjSQUPLKcpsKu6h8
6c0nTTu0wwbNukg9HiawxMT0dzyCIexBL9fIRJYqGwzE+8/4OZfVZx0cODFbHu0t7+Ztnc4g2AIT
TfQiC3bSHSdVRjLluZrwRStn7v846v8xziNMVICyR0mBcQERcKnt06D09OAQoPAFMSmt/LTCj9hY
yXLwK4AmQx0RCfTjACxHcMLFP704oI1RMIFjEbdaPIHha0+1vSId6/6xWFWr4+M5oHXA1sSAaOhN
wpOZHUwnGQqG1u1noQjtN++Xt/19/+HePlFnrQx2yTDERNMAYwGgE1Aq9F2dm6FCqXThnEX2USNo
miVkjzZVYrublTDfYnHJ6X5h42FC4uj8x9WhW2y8J+ORAzktZDBi2s4B3blvh//88LyDdyAwi5/4
4f73b/zGJ1uCn2id/e9/I65L3Jzs97azeXjYfD1snJuH48Px87hZ2WrMdblPRQMGulbYT4DIOdfO
qlZTg6JDH5rd2J7nRfb3j024cqFeNIRhTqC7jW4IIJbQecVrA4pDkSXZhMl3bhzHczwM2iX2ymgu
3RZG0HmJ9nUwJwEYdT7xtWJlWRVVEdqVb26ON87hh+e/fqjk1V1Z4ov44Hs4J5a4I0rMqRRYISzd
HA5YNjR5rwxlaWFQ0UTDHsCTIGnjhhIVVhE3EYLam4PjvB2838SHO9iblejqu7GCd4BTO9xApD4r
wqSAncOPH7+en58pmckzOrhnUtgzfo9/g2l379qbp6/Sfvp6Ggj762siKPCxfzxcH/l3rfbyixTA
IBghyIUmbg30R874pm2HbZft3RbTy1rb7c3GtleGf0mqD7dE6fIfY9wTYzBycdQqZsyB9xPv0cfO
hCVn46yYuuilZy4jgVcBUOjvrn3u+BHBpDu1VsNMHdgO8LZs27ODAMPD+Bz289/M5YlNLrCgVjJ2
TdXCJnR9CX5J0LefkSNGm9iR/dt/9e/39/u9u7KIF0lnfrDcBdJVvRyKCQzjBCyI5z377/bt2qGy
dKKfTal6vt8NKskAzrDhOQdk93B63vvw1Jc1N7mIAPjhcDeUHqW1JH4benO8rU9u1yx8U/NeeL2u
QjQddSxk6rn9rsRFLiSAxbCVujHIW+91ruOBRaF0P76PSnvD9sBKyL+8/U/Mcts/UYIsmyWYZf6R
kLfOfjs27oDrYLJbp3F7B5zv3iPBTcnoG1rQNxD/FRV+u4WsWQrW9xx/Yf431z33m2z92nxwF5OZ
h4Crqf9ZWnaNOofvX7Bx2OZhNyquUbZZ2S/4FT/2+Of3ZsJ2wg+HbePrX6Wz/XLlqzQuhyZUQdWJ
Z1/1/W2e85/bm30F+xb8xI3Afqx9gcJcmv8CGaQw6BpHAQNQuHOXLwokt9UaiBJmGBHF9w8ckY/k
FaO/tXfsmHQevLWg5iKmQS5Ws8CZAASliIuc2wFK3YRKb8Ju302gTNJRMAUXvJVorpKugcW/O4fO
BskZ407lFoRXcWgquPwKckcJJXiP2j35jd/NZMSvlEVuLsZLMGx/f28/bh/9reti+F9fD5+Ylq3H
NtLx4Wbz4DwcjzcPm458UWcgn2ukI2xnch8LdCvWRAG6FG0b3M7VkiHLUWpKbDkXIZdUTEkBVQxJ
AUlSNQad4c/GHG1pnacrh+zCkkBlUWM6oiqqSfySmIFQTbMKxoQRpNwEL4jOAYb1TZu0eJfktbQS
wi2a0xGjq8DygsmYu78go2PU/QzGiV74oVbovrZcGUJ00hp64bsgyU0oI0RCBy1SbWBH4lyNDpGo
BMyQVANlrtudPNpRHpIZqB7FC4U3Grw0uTfmr1AbAi5mkp9SiCvq/vXNfhnjsaoZem/wE9lSfM75
VptAoF/rDUg/wUEllL46ziSLO1tT3iqRWMJ+Ll4MoN77NVwTG9/Z+Dm73ETnUyjJHaI/Ow9mIgHp
GqS6nazJeqxZ4UIDwUhzUDyCIrMCzarWAXHghcHvfzOFCmso15F5RvLwfAppZalJPsFIFz/R2ReH
l1nzE6QpAupnkSc0v+rwBa/762bZpXUxgSdWueNDFcCQCWoUEHM2P6PqGEkx6HhvhH6rJE+J9m+Y
jbH5/hkjt/9TIwIZvwJrgvAeKR8qyDSgmHF9RMu+eGKEu6enERILgQUjcfkQdHeydTuKwG4Uuyl0
GopMWWEPgP+Vwso75OJwY76IBmA0mqCVGW3M5wtYhuApgSIGE50K/Hkc7SwKb7uB3tbG9NNoMu/6
OJfMIa2NcAu08wB4c+YspbWiCCVku5eOLU5UHSxOoKVF4YIYkLG/bmzJTU6NcW6itMosFwmMWf1T
oN9LQO8N2i8zLRzN2IbtX0L+mboM5hE9O2A3BmsXt6uDDgztgdRBTEkufWrUJB41N09+XR/TxSHN
WeF2NeiINcC3wVteWLeQ3yC64SfyfZyumLl4nXJm+PB+GOdJnWGGzvkmbVW/gW5krZhgb0EmDOn4
fLwTpTVyPrb6/L4+nUIu3LeSgFoD8Eo2ld+t7ktud7L1/P+bP84BI8NSGjRn4MBqx5RMFui9S1N+
ByTrppEer9taHA4CKo2lm4Em5w6O3EiztldBBDvAE8BbtxtU7b0GGcF1M4sugXQIgGYWazLmzJRt
AbGXDmY0EQCb0bTuu1L9UmjhZ+PoX7e1sH9RMQEtFUvBQG+Am746jtQqT2rIlJmbO7ku7aG/VaK1
gtxFDIz449QKt3HzSS1QjWugoV5vyrkldbUCtFhwbxhAqht0geDH5rvpJ32KpiSAAS1poGtukFmC
SHv3PCMgEQPhI2wy0pjBSrPOwnmEpggZIvcIstA6xS2UBa0ehdZQOa8MzUMsSUZdfWAqfnG+b/eQ
QP/b+JFN44k9/k6hEHMJBNgTek/pSNwUmzTbzqs8LxfgIBx9Z4a4N0se6nrahDAkVdtS3WqyDRn3
pHET6whEkoxCRppsxtjXZmhMdSYR1XllDyxstdMv4JPoApI8QynjC6bpkAK6LZubJN9c9/2LTD03
TJ4PIaOdac1s/RJhcgPowKqxRaKx2TcA+CVG7HY4TUJpeCoMXV0Z4P8wjmgZKVYZ7xBuTyR4ZEyD
3NU2QmeQVgOEbXpp9JqrT41QEFRqgAsgsbBidnGjWH+sci4L1id5EI0eMuOdJ1Enl8HN1HgieGgK
UmaJB/KT65O8vJB/DHI+OwRKngkzhlk3h8q8s0a8sdbAeyyu564ZIPZUPEFQDAWvFTeoSTWCkpYD
3BUpn9sRal6OWE2BG0hK5oxWXhLoW+DtG8ox0dQZVUy1WJNsXhonUD6AKiINin5N7iDN9HYSkgGt
iRTl7oDKtjzfhmuNWEun9akRzmeEFF1acz9B57ui9pi8pbIvBo5l2EPtX1+2i5YvtjdOTXFz2opW
XQcpxqOPLkUDTPkQaa9h+TS2vjWiqF+6aXII01+K6M/dBh1+s4LOfdQ1369/yMJlePYdnP+0ETrT
0hrfIWTAuCrHXJwcxNYkttbkBBdXEGpjiGLB04/OwPPIOUEpSgsrGSNWNAgqeBNKhWXhXR/O5VuZ
zeuJFS4kCq0yTNUUVmItcyToP06/THHXi5Cl8wPtpjcyL5D3UXKQDHvs3rXkK5h/obP4+mewWbvY
MSdfwXkrOO/EoQVNha1ErjFhOQu7qwCXCQ0webu10P6LUwDYDICZVQg2KiZ3oaCQFaSCAXvzbJVO
2mizj2f8T61dFb+8zLexCcbjFQ0EDA/Ad5alcRUmZYgJBtbGqdzRAViLTCgwJbcoOm8hB+IObgRB
PZJ+oR3Li/bx6+/Sze7k28iRfFxmr6kd7sXN37YGfe+oPx/G49D1egAIZMCHVeZTEoREmbfJGlnq
0gGBxBaoFFAuxWuMW9dZGaY0zZUaijbHCvqGY7xpp502u5K8VmRfiulOTXFnUTRZ0jgrGE7buCJo
GhL5b4ku2ISdWuCOIJQ60yGZYaGA9lAjVSRRnOvbYPESPjXBnS7oSMsitYeJKN5q9U2oukP2MxQ3
sQr1jF3Q7KVxJYG/dMqgQI88Farn0E3jBtXVeTbFEvMC1RNNt4r21pqJy9Itmzgw8jIhEITEPG4Q
0De8HEAfZANvt2u8xrcsp/mI/FfIznrQPHYCOyDBSDKDNJvCFVbu46Uj+9Q85xlCkWno7WKTWkLX
HOc0ImND3UXzv7GDWB/yKmiAg7+fH9imPoiouGKY03gX6Y4a/9KLO01+uu4jiwt2YoU7sEVZGBhr
IA7sWERHxkaH7miz1qRyATRmvq6gSx5gHTBl4ffnYxnktGMtsUhtmNmtIPo1+hTNY0CP3UwUrbhJ
rPsM9lXTs6BTvLbTlsxD6A4tHqAUEkWZz3Wkk05DqZigQ8lUsQZnNB6M8FUbP+T8WahIODuNvgMf
Z6fcyWtyVQsHCUsfAR2JjDeI97gd0Rh4f0qWCuUKUfg0ywosTVq/EvYu2WB8/Rra5sFbp3K5HKg9
Nu1k6cidlgA9SpPmQahq5XW2cKcCEoyODYQO6KfmsQziIOlJ3YetrYUmmSN3nlVSm19d5DYjlLDW
OF4WdtmZOe7o0sMpE6MZ5oQB/HSCCcqTkdQ9Ynpt3FzfAt9XExcuyKCqA6kkcDg6Uh/n3hmaal8H
FtT8hl1B0NFsB05BNMihOt2u8NEpCfCB+8t0KqI99nZIDBtN/s5H5iR7xRaJ8V57179oaa5PPoi/
SwUrVYdZxQcBAC1HvycjdHBkh3VKenoo6zU5yKUHMSZAlQGxQukGuIDzCeipVqhGDnuShKq1gIYY
EBHbH81buIFA6vuQkcIAPYl9fZSXNWYT0pMnZrmzR657pCcbmD1m7igSWpHOR3cOCbbqfbSfN5bX
36C0SyzX+oEUfUZ+WtufzSagqA1Tr/l1W8xO6032mqjkUhSLD2OwCDxdFYB9z+eDtpEYtwE+LHgR
vHJPnfYDUnamE+ypK4E1BlATxCDb+F9s41Oz8rnZgKaCNCswSxuFSEpPzNfrM37RtozlPRsYt9CK
OGh9ZcDC+NE7ykZ1o9viNn5rXiI7eNKQAyb0SX0rEU6WP1RnF7oJ+fp/fgK36FmZaDSlWYuCfkM6
t/0l7VWneLnPDh/v5UHzh9cAxf+fgmMSzZluzBWnu8D78lPAxZCWTCk4YzAFwuYw3mVfgLJuNH1j
bj/eCh8gxiAnqCc+mU+WbzxM5PP68JcenmcrwEUPY63KsRph+NrdnWnrfv9LckYC/ugHyLZD8ttV
7Hoka/CwhVsesnpo6sXy4zbiTzgLynBlNiet3QVuU3rgmEd2HGw/OrixbbE9CHSH0qEY22Zriz+i
0B3XCgGLdzBjOmJamPibzyBMpVHqBpNMnVs8rpWWJGAAwaFsq5WvKNvCujMbQjs0GuW3s3lbrr1/
ly4UUNqoGL+mGCJ/RwojFOTUDvZBsmTG6LTe5hYU0vvj9QVeM8Pt4QEKCXIjYn0DkNjMVbGXJf1D
qMNHqQ1WYu2LBppvV0a1HVx1aNZRefW9MA9bSWO+ZN0FQMeEfvBguul2fDafJV/Z9Dfjo3DIv560
T0QdHq4Sr3EmQGWa17VdtXxinnwKN+w6boyBCpjdZMK27fEGxtM09jIbTUQjqDBsmfS+6M07Y3t9
vpfeOCzmYZhBqBcgeXF+aI6TJIK4JsYktCBfM0YfRDl2W2Npx2xG9/90hwTrz7ZVQJc6rBwmS3EX
UuMAtGFrAcXLxXapUCsViPxaW6YAQP/u1/pqlratDmkVxv0j4jHF/fnipFkDZRekHE4TcCZlYVBv
lGgKXoCMVu71qWR/GhcGQYMC8R1S04AJf2OzTmDC4E0Lc0NETTdrUtIK1lNVmxB2hChm9KMv19jW
WVB1zRp3ENaBVINuHZVcK6d2nh6y2g4Cwyn0x2RoSNIcVGXFVZYtIvGCrgFWHuc8RU9CNU8aHHhG
lLpNjXei+hpDWLjLlKeh+0oDavfJWlFtKbZiylKILVFsVVFrPffPWI37VtcAvoFMX6OB5AMiWnJO
oBIgDls5Bd0OpEUEFM1/al1B6mRbKSvx7cK6yqdexIXSMa2aqRrhRWnbbvNa99pGcSezR0uYSqbw
/boXLe4JuCyDZZloiuR8tjGgDNgNBaSx28gB1GI/iunKy3hpToHLBwcpEBzfmfHzOaVxMQETVrZ2
UUwEpKQEbNmQkjDdJChu+jzfBQNFI0a0MWoQIjToYZVSJJEVW9bWmpTkpQMfeBzgnXC1ACXEra/c
Z1Tpu7q1c8F0y7FF2x26cqbUH4NxI6Wyl+epZwxPUqGDb1jx027a5rJEKrMktRbv0Rn5f5xdWW/j
OrP8RQS0L6+SLNtJnH2bvAiTWSRq3yhK+vW3FOA7Y9O6JmZwgPMSYNoUm81md3WVn0BPl4EyiEUf
afk9Q7PSZODXzfLDRB2w2fQANtq2JHitRk6A0vHu0U2QdIt1lMzQEhIr+OVq827zG9X1oA5QQ0o4
uTdrbyyvLfAgXHaOc+AqEtBjm8KptyKzVZQONuOFCheog1Infsw3hU5Cpbob3YOa55jleRjMkP1D
WfjEuOCaCaQXxnSCccbJS99hKt557tR+k+aFN4Iey5g+JctdO3rHyxWPXumY3dgvy4VQoIMaX1J+
y1CQtozAii2PN4He7hSwXeoGyi5AsypbShANf/Hp2nZ/SX7N4opCyD1Z/xIgjwI8+mJ5rIz4NVBS
DtzxpifA2JqgRNjMUbaxo/umfFdA6FRmb03+izhPEvsrjSwNYHOorqNOjma8cFTMTG0bTPXh+2vP
LbJcI3lF9UXT9qaFGd/QzQI7lfXm157SxzaF54ZBVbUejQGxN39KhhDUlhOxPFcPIUXrVbEkMq0E
v5NgL1hLJq6T2MWlptvVe9lhQszttVaS96041YkR4R4zKCcxyBIhujzE+zimvmU+tBAKQCcp7I1/
AK/BGtp+izjR4j6C06S9XYwzbk2XKhtbm32HvqmUPveVE04pEgS13l/2k+X3C256bFEENSNtU9OB
wWJDQfGl5bsIihJZ/g8VfpgBfsdA1oORZSEaENDS8yqFpCfBk8yryfyhKN8vr2TF+U5MCMc/0vSa
a4tstZKWOxRGPWsMF9gBmPFG6OZp5P2yvVXPAKUh5qYsdIrFOo4+UgDIqgZLKr2B6GEX3bV064AZ
vJyCy6bW7mAoH/yxJbj6ULoTaAxhy54r5X7q64NLrQc2u9t6yND+0ciTZtAOgNkYl0mXT/cR6j0b
UAZesbxI73qnKF4kv2klwJ38JuFkuEPNB5fiN0VF+goB2o9CqW/zPPsR8dcCDcAsigIOuhAzS73Z
wBRvFP/QLMi+X/4dKymB66Ici9cueCcxYHZ6ZOpY5/XYAFoHNk3efGd94GZvBYjoLpv5wtaLB+XY
jlimMt0mUjroO/UBAW/Phu6igKGZ7QF9vf1ODlPQ3c2bIoifyI1MuXztkB7b1k7XOLhDOtnVYlvL
tmaeQtHL3Rf6v3zKYy8T8oWqMlnqgLHN78rbYaH/60AbOr7abHf5W65tGSr0QDm5i/qFKF84d2WF
lh/s0Nh3lK0dZ/uqv3algNK1+s+XYMj/DAnHxjCHkeoMLjo4P5SEba2pR3U5sl/ipNzp+TfLdXaq
M3r61AdF99Zpwz0z3bcazqqW2W06KQF1C0nEXY1TR6sXzk0FLMQIXnPEqYW98MZAagbR28IGVLnY
ZqNMinrNd44/trCphBBGWg0fm01oI/QBhOoqQJP+ZUexm0AyOhbi1KmDcmUs2zEFcrKp/cSuw6gq
PRM4tkyVXMfrH++PoeXvR1lVlVrRMKVdhzn8n4Y539tgXXNCSCay6YceyQQD1x31jzXhOm550lGg
dnEgdB1FAE9xuy2BIAdIGS5/v+UfEoMLCLT/9/3EW7iCIJEJeTsIodNvHRoQuRIUfeH35luTBLaT
XY8yQqDzIT0H6h8KUkQHD2YDMxenXzKLAAJlBInNXIy7sRk9FciQktZeblS3mT76xKpDx/wJ5SCz
/KVlENqBJLVSuoHFiu3l5a/56PFvEXZ1NrUGhJ24ujuegoEGUIyAN3oSGDTJdpdNrW3psSlhS2uz
yp3UgKmMx/t8UL2Ysn06F/48av5lU5JVfbXWj3x1YvWojZhG8E2VHKoGzRNd21m2pFW4mhscrUgc
zYHX5JUdwUxE8i2jxhupAJ43+w2JdS8HC1qmAhTIre1oo709pBsbZP+dYXiUy6Z31k4noroGFjTT
QtVZuCMdhTPSmHDjLuZ+Dvpwq7f9zjVveP9JVbAZl7PszlrLwkCFA5CKg6KkLnabORK+NnEQTfVJ
f3FbRr2uSnMYLZug0TXo9MSq5LCu7+sfk8JtHNURxjFymLTBsO/HZHY2LeWjlwymBBS8NvkBhp+F
jcHGQVXEm7JQOaE2xu+geG8daPzTzdmVprCtAq6yNAPBNfgFwb5ra2xfKYPkolpuRzEoYa4NcsnA
jy91/NMI4aiprvMGxuspDWlqPmbDLOmVrH7KIxPCwdfSMQWnEAIss7IQExI7Jc+DKpExCK9VXxBd
/yxFOPV6iV3Kl0Ce5jd68sKTBPjqh04LsubKSiBvqLwTDNJcPv+roQbM2DAL9D1edKffr2zcwu06
XIoWKBasIgrLlG3tSgM6N5HMl8hMCS7JTNDlxQZMJY61GZFDpBNHA9+9g0Lh/eVVrZ5xtLcwy46x
OE2c6sry0UULG58SWTAS/74My6EDxvilLT5NR0ZOvb6wP9aWvx/F0DbOOiNfEotIPVigOq/TvZuA
g0ZWWVwNI0erEnwd6peKnU9Y1RQX2zHhHq1/u0p3NSZvA1ElF4NsUYLXV1B6AUkIFkX6Dc3dQ2Z/
9hG/62Ruv5ZVgInyv60SvF4raZ9pFE+jYaJu0MRRhr5+/9Db/D3W+C2bOAX1qzFf51ZqyHZu1fif
d5mouTIA1aWoBYyblAWkDsbxB+n2bkEhJ/uU17/jNLzsmOcXIXqdx6Ojgq/02egqLMLoqJVGnqNF
Ye6GdnEPCJJRAy+OZvONjVl3ddOU6PYDLEck5KNnR0P4AYITdTMg8ZOGH2CoCVpiOAxQNPZKE4q9
pZJtijjatJq5ubzsM88VjArOFOk1M1MOo/2YbNL6qh0LL09CMuzI+O0fTKEBCg0HUwfr0BLNjw5j
F7lMgxpxBqLeCry221rb5C1w2kMQydqtZxfDsipkNZaCEraKjOLUlJNVthG3kOMZ3bu5h9zj2ywj
VF03Af1KEA+h5yeG51QxhrLRQHOWTA1gf8Gk/s7j98tf7LwE/7WOP0aEwJy0STRDGi7zlQ4CruBj
V7oN0WP2XgwA31lIRXdxNitP5YhXfV7X/KavQbQHsWpC91lOTcmFu35IoBX6v1ULZWGUhOeaGgpW
rQW24rcJnvhOYEbXNuYgkweX7hs3pAxZvn2gpt+qsh9wVjb6+iIISsBIgPBClOvT+syYbdRnlrq4
36t+QTa6sbeUg4kSjonoQAIXIyUcOhk/DHMv2Y+zqrhgXdgPMhmTOTVw4UrZJv3tbEeeRj+dKeD8
TcHQTBt2rWTF6372Z8HCF3chOT+ULRasRx959jjVh8L4fXlZqzEAE7r/+6ZCnaNqlFmtFxMQP1Da
H6i7F87dMENDRCbEKlvM8vejEGAUFQrfFb6fnk63FfsgrhJqUlH51UB6tB4hkrsZRqrbYbECpEEC
oI6x5Y5vg5nQbje2KwnbZzeV4BNC2K7cMjPRKUOsme859wz31rJuxnJLoePSX4HM/fJmnVelBHtC
xG4gJ5cyAnslhsXfo9+dp+/mz/wz3lf79BGNym32DIf8NP/23QK7OhC5mBlBrQEDyad7Z+lN3kaV
CyV5DODw73EKEnQZbeuafxzZ+ErEj/yDaZlaoCwMrtYsggJFBmWFHQfr+OVPuOz/ycvkdCVfz6Yj
KxpkBLjVwEqR688a1zeo+ioDz4DjkxzeNU9EXx2KPmg4Q3hYOLwQPDFaN4GkADRF4jYswFs+vTPK
QMB5zaPt5WWtfrwjY8IxVnPTGgcVxnjEN1b8kEJ3ux0+LxtZ/XZHRoQTHCECgsgDRmxce9pwKKww
RzFAiWShdnU1OobpMDyCOTqRrMbpy3ieOlzhNTqO1Y9x4N6EOSVT3bSNtnGSpxxqDWoFVpfSZ20w
6XfJ+L1lkp+xutw/v0IswqADMlBS41eUKTSqv4/mlZ4/RURytNasLBODUAuzoHX8Bb49ckjXxR1u
ZVAC7edbIwtc55aMgaNIIsfaFwUjysLCaZlod4gHuB6SjgMvhPLK6A3utw7ycDyVPCXPWdFwuBzQ
P0KEAKqzZ2Q/E1ehcLtYURXIF7C8yQ2IaVQYmtUaSIYg/oNaAHKJ7SbOHHZwnLkGmJFP1WG07A5j
YE7uNL84wVwcJK+q2NX8OU1Y4MS59kvpcjOFwFAM+avKLJUm7Cboq2wMp+j7m2HQR2WbF+aIzKQ1
aiMw8HSXFVvXNgszXUAH6WhWn0GvcgBCCKPQX2xULSijTaFC7cXx2PS3/enlQ5qAzqD7riLTF+6V
ulb1htj4kE0bY1YmtX/ntSmb/V1ighgKHcwtggd6UXgQu5ARMxICHUM8eqrumkLgLS4TSQxc/V4u
RE9UjHWAzkTIxa0hYc08Q8Weov2Ed9xHC1i2NUIDe2xknc615aCFgPGRpUNyVnOKQBXZTJh+BbSx
8JzqYcgl5YtVAyBZU9GwhTi5mPU77mCSPMdiMC+Iy2mf9j8ux9d1A5CCAOEHYoE4CO7G6Ri7RoIh
Vm6jXqf4DmQGvMs2zuuCcC0MKmHoC3tvQg3z9CqvWq1o2hR1zrGLtirduBpetEVArEA3X+OUBw25
KZ2FqEhieX11fwwvfz8KdEMdY2Q4z3Lfbsrvw2D7RqxJjs2aux2vTbig1C53oPOJtYHoA8NSgT5u
iGOGkym5bZdoKZ4cdIzBiG/ZKh6agltjss12UPiH9rWtRn7S/BgXHCt/a4f03h0xp2yU+Y0CyM7l
vVtdHrR4MPxiLPLogtkCjLF9NMDsNFgJ0GB6kKX2Z15hHJn8vGxq3U1wT4BTcOmMi+NQCvj9SmuR
FR5q3beiG7u6m6zbhO41/VfV7EzzgWjP9rC7bHaJa2cfdhFjB4OwYuD9fuojBq0mJAVYodUm9xpm
TMqfDbThnGxr8PCyqdUbEQP3XwOKBlgMTk01iaFh0gyhnDTuLaear3L9po+zzWUza3sGbsb/zAgZ
e94ZrOoxPAPtRQyK6BxMSHblUSjKpCyXfD2ZLeGSNzLQkZEBtobym5Nfl9khr2+ZTIP0vCK+XE6Y
+AFoAhq3Zxz3cUGnTsdtDDxT+ot1qd8ozLPzBOx+hlck7X1WohLffNJWpte5GkLQUkB4B5EcxHJO
96wyhsRuNLhH0+N516ktZoykSDSZEeGdnyp2Cc+AEcqzVx4pz3bx152nJQbjrsKUx5JfinNLZLLd
cSa4SSbCfjUx3dd8WroxO4d/NO0g8fS1h8ixNWFBuoJHPhBUUD9WZyTSCtuAJc+L+XcnIW/R4N6q
5ttlp18tFWH0ELqLGEWEiqxwuExbJwUlMImGzANHi1St6YvtVAtvgsehJ2uWatCXde1F+rvuToHG
jIA59cZuZXOdi6mzkHL0U4QDGAH/kucNrh3X5H5DcPRu+2bD0OTMZaMrKx/ahmgXeA5xM+ClLLhn
12pzU3xJc43Q4+22qR0kJtq2QPY4H0Q21CCzJmwrZU4/zEWJY4j3sjW/NPH7GGug1sSTyb2yZDQ1
K8EFU9xgxwbrNyAFlhBcuro1Z41DqBtyNFvU/Rj5afaPztxILrmVu9VGFocHxAIGOcNpG2NLaFss
ItogzW+fLb4zyVVpAKLdeS3oU1j9t7gQ9GdAmAIha9zmNu7V06DiFAyClBFuuny+Hxs/KcdrbbNn
6WboO0lTdsUXgWBEBRxAdFfDEk9NKcRqY2WRb++Ycz0ir/BGBuVbE+iIKLPvLeNv5bCW3hMQkxh5
0VG/AaDp1OAcV2OUEYTqlGtbRhyvR0uD45xdPu9rvnFk5ouU9yi1azutNvvFTIRnUdodABmKag06
xZJItpaVgEwQrP9QGwE4+evvR4Ya12R9PS80L3UL0T9MMmVeX2rN9ZQbD2Ts6INDJ/1H1FiATJRV
FiapxRIAmK2ykbyo165BMOm6C8Oni7ERW9hMkjha0TsYWJjTmxozcSbHzFy05O6erodEQUBDP8Vt
vl/+1mvH/tjscn0dfQLIFBXjkGjI30fy0FQ4iIn1WiXOlrjzfWOnELqRKrktSxFi6MlShbzajMZI
70o992vt11hvxmGrGfvYvbHdvW3cuf0LK8IGA0hmuueR5Am5Fg+O1ysEVeDcVRsMVbiOxw+qfHAt
zOdF/vLKVPzY7TwqK7LKPrAQV+cuamhlwWA1EahzvDXzS4FRZq1KfV58qMnu8n6uxgTHsqAxAQF0
gBpP95Pxfq7iZe6lVzAL0+16G5h3x1egNcw7Sbn6fLhziQeoKWBGDRNkmCg5NZbFYzQQirXpVq2g
Nk7B2c0nCMYUBuar1OiHEaf1Jku4BqyI+kRAXRVwu7d8FIBdXOKJDNG4tnoMIBmLjgRo48RKn8vr
JjVLA54VORvbrK+NdJt2oUOybVPM28ufWlu2TvTjI2tiRa9K9bivMSkHZPcdUzFA3LSYZe8fELz8
pDICXqRB2WqHJglrNdB8e2/R5zq9QZAmxaMCIrT7MSCBmkp+2ErKaWNnQF2M8tkiYHi6LUTvCEpq
+Aoj+qJZU9/hathfXvtaiAYUCEBw1BccDHecmgAHZgI+pSVaZdTOggnY79abbIy2tXNDQzq6/dPf
W8REJEauwP+Ckozga0ODjplTQl5opm16x+IOdTJlzg7NoNIgivvOu2xvWYG4uXiNgG0c3AhgkhQ+
Ih4fJoH4DB7lHQkitp/hscmvyzZWL6BjI0L0BZdzp/AERgbiut5Yp/4Yk01u6kGfcq8axu2MSkqZ
ug+j7VLwb/yU/ICVLiTIQ/7s47LPR+HfYMBlIJ9HMu+mftV8H9iLNW+4Cn7rt1E7FAkeEt8u21z1
TgQmeCAOqSFOhBcKibO0hevkHJwPRXfDIxmGZtU7gfxDYRVlKZCOnq5KjdRsBhc6hv+6GyW/tjEQ
rW1d/nB5IavBBsUvAAyhPq7awhlwKr1trGoJNnF5n+nkqkmap8mhm5ix2yRug8vmVr+bjawSPDqA
54pwJ6WPeV9A09JfcOTXnVW5N9bsvF42sub1cIf/jAj+UKd4ogM9iKKkOWJ8ofFImgWN9v2yldVk
54tsFngHG6A0YYNyJLNlmlnwe6N4aLkKUfp6T3myIxGElzNjx2r3mpu/bPef8iyUW21ESDif7gjn
GjO5iRtRFw8PhlNGv6mYC0taLRySCNR0xbYwP3g1biGsI4nK0sMu+EuF7h7JCxz2mBShUW7t+Vsc
3RrTtu/iDWsfNOXZ0YH1Ci9/7DW/OY4xwpZi6lJ3Ch2B00yrkOhbxxolnrmW4ugII8s8KTCGIs1E
G6ux3nUTPJOXvq5u1OElJVuD7BiIN3NI2F9e0PKDxciMgh5GIhbRSdRuTk+3OUea4SQ43aqK6VXu
p73hd+lHRejmsqG1L3dsSEjdutosY4BlMKhdl09sLp/18q8ZYXFPoyO5aBEuDETiGDE1olx3BmRQ
Sf/uoAfQ3Jf/8rA/NrGs8ijEm0qfN8VXxstfENhtWnp4U/os9vvmvlElR3t1c44WJDi5m7lKQyNs
zpRdqe3gE7v2uAM2CFmSIzMkuPVIUo0NGb5cGl2pzsuQH9ru0U4kec5aPERpH30rUG2AbVwIVGM6
O7MVYZQuzp0Kw3Xf6rrZ8biUXCVrnobRPRxT3CUQ4hVcOkoUczZshAYnS41rBQTt0DBV05fL/rxW
R7NRJQT5O/5vnZFmKH1ql4yjxkMZ+WCNvtUwCkyo4k8m2DLH5IZ3nzoH49XUhi6LNzGOlFPHfg42
ZMlPWVYkHmIHvB0Lay8g8yKcQa8tjopwgfRq7g2vpMPoZSP6sUYFjU2oCBDXr2jjuTVg9OnsV+C3
vfwL1h6Cxz9AOBaW2+SFjSF9YDSzoGRhZl+XQwjggxcXyoZVFd5L/mWTay57bFI4G2bE07iO0Zt3
2zGk/WdHtxXXg7n/vGxnDeuHff7zcYWzYWJIk9pQLca+jhQk+KVXczuw7PYq7jF1jmnfwO4/9Tnb
cl5uUtAC5bpUu/bs6IBSTEGyDo4E3AzAIpzGndqIUteokEpArIRv6rDcVTd66tfX0W6pK25BNlBu
1af47fLizz6yYFYI2oBoq0ZSL4+y7mpG/NF/Ag8AtUqJ+5xjp2AH/DvgTFkWh1Hi0+WhuDn06Ppg
M4cWArFJkgyHZs74b5ytbqcYDKBbK6vHT6c02G058lr3lCHDcxiSIFfcHttHSEeDFgSqwsVLS43s
vskJ+6xdMks6zefvdPxW1OtUPJxAgnLWIKBFbS4oi9zXHtir6xUbXfOSQNnPV1VYDZ7y3EmqEGfx
TDAobALEH5byKAy63YMOLiBbNoe6tsvHKxKyuN6Ie4c4MKDqGzBIVgSlf8Sx1Ague9OaE6PYCfQE
ojK6K0sUObo8STM0jKpx4TsWqvwsuy111IyHVgJ1WfleiP1IRxcCHjAaCddMWQxNyqHg5DOHB5Rk
QTtKYs/yL5zEW1B4g8EbI676IkspPlY4yJL40GIh2gQo7UYrNwPTvA7481aVsYavbA5qAgs6SEXX
BvXp0482KEadD5gBQxHEG8qPdrzrKwwJybx6dUlHZoQIPnDegNcDie20dZ8wza351aN9nd9F99Tv
f5exl1FPC1OPBI2kiHhe+Vm+JvqGgKDgDQs2mtMVGnrWR1mGFapP5pNxZWzIJv00Hj7NW9TZwLCz
d0qP7QAc8ele96ddugUzzWXPXHGZk58gHLHMdKnmTMtHLr9ZziGVZabnzxVhjcIupgodTOrCgPlD
p14fedQbPCOgmqckG/ZpyYqJZ68IwZ6wnQnNkyFN4KHJnh0qKPqBd3HeGsybr5CxPpDt9AZ1CP9V
f+4lFYnzvEgwLVzMhOR6bmhYavsOfrg9dYLhzfCaylMXR/L7xyz8+wB5snvCDZ0A+TjkdIkruJwV
sonHv25uC2sSQgokeKy+WNZUatneGtJdVUvWsH7M/xyCZUOPYmMDzvdmxpSS35Rx6OpgshnfLIgz
quFlT1+1A+5ZEMxri6iE4IjmgEIxJn4hvqc+zCZazc73Xr9100QSIldiPfh6/9gRHNCCrhXov5MC
7/P7aTh0/I0wmaedpb3LrhzZEDwtsyIN6vawMcePKaag+mJToskS810/H7T2gZZ7xf0+/cN1eWJW
cLfl6UmoswQLw2cYb2CNAhWAa122VbJPKDpdUkFblmF5EbTR67sW6FA9Cy67g8yG4HZTNUeF1sNG
Gz/Ozq4Cf5aRSILrekSAziS0qC3048RiG4PEZGwA1eo3YItkZuCCZAPsr3np28oLlFsM+trmTx1Y
QyMVAmj5M5FlHuc1ssVVQKcO9OGiVi2+kKquKbqhgtuzJtTth6EISxU0gA1YTlzM/3NPGW9yqZLD
2tdFQxQoc3gpuGmEHezNxGoxo4dQGIxBtK8/Z6j14h3m5158Z/r1QXmEFKBMRWAtQ136sP+ZFTY1
JXqKr4B3trW1w2E3hrHntdejz96bp+ba/ltgHz7tsTUhq7OtbJ5a1cY7uNjVxgFymU4HfPvmsqMu
v1lMuY6siHwwrVs4YOqEFbN9L+vAmA8OaLpBtNiNYVS8Xza2mpIcWxNSEpU049xosAY61e0YxNiy
9M6+RQqUesUW7x/tPQ7qIHl80q8gWZUGUJYZZFTG51LIp1/2S7n26E6oRlb3EdT6/PnuA8Oxh3mH
SeAnd/NL23dhhIGSGh2y62vZPOC61wIfZAEcDEpOwWvnWs0qR0EqmLdB27Yehv1t8nj5C/8/PvrH
iOCjfAa4uZ2wtj4cAnPHbguffC9ueBCB5JTvmCzDW83AEIP+W5XgpgwE8lqnwqC2VfMw2o7P8UP1
Ps6+anmK99d6n8vWAYuOYiQK40AenV7ngM0bbrPke7RE8nzTpzsue+asbtPCBmzgxYydEhZU8Tbl
dERIM4rUAzB5zGKvGyTX+EpivMQtzFGC9wEwFSExHrJMIQ7NCtSPRq90blVZ9r+Sj1jLOCgQRYDI
goX39EPlNmj3uZMXoHbgXkZ+j2gvJYdEdgGsfKwTM8I6+kTvaevCjB7fxOnNkOzMSJJZrX6qo5UI
mdWsEaeJs6LwwZIc8E7x6vj58qGRLWL5BUfxgLRxi3oEFgGFe+DIfidD75n1x2UjayfTAi8FpHiW
CXOMOJxamYHoxWQNrKSx4YHz2ouSHBSTXlneojQDe6MZzN2mrl5G9hLJJhEXrxXi/Il1IbnKiD6k
GKJDfjqk2861n5QBCCKoT8a6tQEnSpACuFM63fbyqpeYdsmsEPNonsZ4fWPRs/7YRTe5eRjVb3r7
oc+SA3W+hygc2IaCYWugzFC2Of26BejerE6xoYFaKVBHYM1tYRFwViYSONv5dwReAdgnA2cWRYOz
PL9nTV9OFmbpSswns0MNmpZm8rm+V3oMkKIzIoHqrS0Mk90L+N3AKRDhbGNdWBh0tjM/B2xbfcmS
R9J9u7xJEhMilM1kVulGFUzUJtu2xrvOrKCTjaqsZKuOBeoZHToOYFnQRErXSHV7PJEwejODR/23
U/vFb9erryEn0Lee/UEO1lMWVLvLSzsPHqdGBbefSG1zPsJoY2NGENSiXBbJV3IamAA7FFwCYB5Q
uJ96XtP3cUKbCCY25TOK834Rptty797k+w6wVB/UaeWrva39B+65N+nWvZGNaZ/H+tNfIAThwiBW
qVD8AnsAVyQ0IzcDcPfdX9PHQ699gW5jmbq2BJPTheJ4YQqfUSyQvZjutT6GtvLMZFC0c+bAxQw8
BNI+ClqCX9nbUTRWOs1tirxARuoVj9mrOnjxJlV9lHU8ekW3UZB7euynh2ETh8WTK80OV07DiX0h
kjT5rHUQYQDa5GoO1SAPjW/q7RRqXv7iHH7a2+8/L7voysVwsmARoQWAUFukDgxGH6bqccXPXodr
iJ1szAMbQ/U34I2exOR5WEbDwwUwCtDtpfYp3KmpMpHWBEwWDyjylN43t8MTgNvWjVWjfDZv3Q/V
B6Ii8iHHpzxetr3irHiwgspAhdYSKr3L5z/aXpNMlgpxYnhRHuXe3ESPucJu+Qy2ExV6sZLzv7bQ
Y2vC+c9A+TQTHQNyJW0yz6i/j2X+rMXfnFnbTf3vy0tb8RyQqaNriQsCSsVnXzWtk6hpsJFuBf03
5fs4Mc+qny4bWYloznIEVbDuQy5CrJGP6thXtsuQly6oH29QevsBKaAj8co1M5aObAXk4cBRn20T
daDlSzie2Cj0g4u9dv4+lXdQuACcQIXoiIka9akjUJeSQssAXJjLLtDsVwzReolsfGxtS2y0+HBx
whZGnk6NGHZOa+6g0Uach6ELcxYAtnZ5Q1YyArQxNaQCGGCEQrUQL6bELdRm6IHVicJsfk9a7qWY
bmmDSg0xI4XmQiE7vl+Ii9O0ysGNgy4JhpKwKrGvl8ykcJMYvVMdKOwZIsDR5BeREt2Pug0/txNU
0vAxawOkawMLXA6KpkZ1SuKh9AVea3x50vkGJ6j407nje86J8VpEHV4jVBnqXVrr2RwMOhIqBQKr
yZbxHDSDA5Krm67l7Abtxva2UaeYXdc2Ne6t2cLNM09zqPVTcm1phfKhTRUg/9Tp9gwHkQIKg0lF
z5gNtcEAR0Zar4ld63ehVGM4G870SclkPlRdVDwlpMveagxMXxtuNoYmbDzUTmxd12WpJUEBVq0r
I7es9wF4tq2WTckyV8D7KVBjUt5W1BmCWclBzjy1yvAdeTcQtlqsgsvegr95LQfVES/bfr4GBotH
9y5R9Lt0dCE9wF3d7cExn1R720ym15q1CRApgxt7ldoD7M8za5tQfabggqlqcOaxCUDIGZT1d7lW
Ku9ZM0cPIKyiEPuzzQZ0PCQN7Hri7dVggEIS5eikvC7rrLrCNurxRnez6ZfWaFXhzTwrninTapTP
TEUJy66jv7u+AVk/sdsSRSDbZhnKbSDF0Qzef6vmeEi8IXHSTzVu9Q2Gpw2I9pS5fmMkHarqvRXJ
xlqXIoLofjCuIpBjIA2TkqeniiJXTUgDjIBWzL4BsnKN9Ns5BUF8X/uY1vyVElmdQVsLSBgiQasO
CT4ChmBzKJomiXvEPfKEAlV5816B3dkrDsbzc3w7XIMy7sm8zTZNwO6Lz2TjIA3TFjGuy4d99Vdg
2FoFH8jXoOjpys0oto2ywGHXs9ACYSQDHOSyhXO5GgO19yMTwpWl82isnB4m3Cg0macdJv8TdWTb
0+7dMtAfmj29aT13L7uYZUsT4nFd5nbVc9iN9cojOWbWyv3lpcksCLWpflIZ2DSWSInz1dHbUXu4
bGAtlUJKgbwCQNcvAPbp9vR4f1RlPyF3rDTyYQ+2/a1MYhQRG6dE18eduzwsIhdz/0ZhDTNUdyOq
BYAXFz/bWE/hv7S7rikfZBNea0s/vk6FhCuPo5HHBq5Tzl4IUlrrrykN4TXHBpYfcJRWOW2fVRqU
VPyGa6+ZVm4bF1xyU31VahIYwEoCh+LbnytVO7XkFiUiSgpYbDd+ZKYVpKwOWgACia5KjoLs8hY+
mlKxquYEl3c37dT2qsNTW0Y6u5IfYjDAQD6K8QDzbLycDpM2IJohG83KsDCrsNhaT8lcbIxI3V52
Tpkp4buNlVJkE0HtO6op0Hn7Mo9Dsw965ZD89XwNnOF4VcKHG1U7HrIFEIhRuKC3oHVjBHn1aihN
UBLLv7yutcsAWjcQS4QimgXi01N/aOJqYJ2LT8hrn3bUqxNfN3Zuq3vmuOepzClW3e/InODonZoZ
UwkVSn8q0O0fgkn5HQ3ekL9eXtVKk2BhekZjC8y8hmWK8HwQurcJrzGTyTZsY+/cp1/oIf/AldOi
10Q9favs+LW7q9+5G8jY89ccH0k+yraLKN4ZoMdiIzNzE7YT0nvg2HKAE1HnanN5iRIr4rtzAlWM
RSfcqGlSek6CUcxHS6auu7ZbRysRiyPFjEmbbMJKzNq0thw8ZWgQqocZVDpoK0fp0+UlycwJZ4xO
RpN3Oczp+o/c/rEgJ2uoLSfp22U7X8VaMQM6Xpfg9GlTOCpZXmH0u/usoNbozTcomuHyvLE3aGiB
X+TWCemnxOzZJAwONrhrgOrBf9AYX2LMUZRvEULaiAG4POAGLUzMdz8y7UmdUMalQVKF/SRHNqyd
7wUgaS6VAuDmhaW6iZrweJkg0auy9utZv64Ye2K8LqA3ejugyUxcCWpqLVRCCNLCEhdFdRHQjEyY
6/aCBifcYCCAvDczBo5SWir72mneoWkv66WvWlyIgdBKh+aKyBxtsd7omgxXTTXlNvAAKp13Gafq
h5ZFJPEbo4nybYHRC0lXYCUvAO8NJgGhT4hnhfh4xBaXmQVyAL9MzH3FDnbUbC/7zMopx/wBhiwt
cPgsvGynLkNyThyD0cJXsqzYmLOSBFbbjUAi2r/+wRJqH2AiBQEwJF5OLc21a6GrhcicVqizAsWJ
oqcmEwI859vCh0JlEMBwBTzmeAr8H2lftiO3Diz5RQK0UNsrJdXW1ftid78Idtstat+p5esn1Ji5
p4olFOE7NnBeDuAsUslkMjMy4twKYmPEcmMGCh2xPyC3zNf3hl/cTJvMd3xIAPnMHz08gLyh9Iut
/+vgOYGkJr9Wozz7EcIlFNuV2RB1WlB9AA6jSPfbvQn99jYGJ6F769D6T/r3qNP0vvKdp+u7vOYx
p+tfvvdJCNBmhzVpg/WbFvQyVYMaw+66he8tFILb2eqWKHtiwoC2Inc0rA6peppR8vGRbKz3T/Pg
3KNVTq3H7hh/5I/lCxhBf1sxjYinBeGv679i5USe/Yjl/5/8CHuOGFaHH9EsQp0PibrRjF2eH8tJ
+uKSbanwLokytUAbFaZsmr2jfGKNtPqdvx75m/Ll7MhTBwEySYRbNUkAzcZbD81zsRmYAu4+OROK
X0yLqN27XsU+r+/fN2/QxVc8MSF+xThWCwU1EK/MfO2+pnG+hRYPte9fEpt+qpR9WS8/GooZhibI
t7U/VEgCaI9Ly7rrbxJZzWDlal4IIW2QTiwwblHjNh0SuzIqzNMT7aAPYLeAzONXacpqYyvLXqBI
yJmW0jb+ClHIzPJ+ipeMvkvichkQ4buCu81M7cK0It92mXMbqzm7i1zWl35T5vXdMGTZczwb8SHL
9bzcho2mJLSuexLoVpg9Ly3oI9j3wRSvk7HeYezWjD/aYWhDmpQJBlCsOJ50VONi8zlzlQTYlVa3
9lBeqbHDmaYU/vWvu6zi/ONifZB1BM8cmsmYdzw/HeGURmGDxjvqEKYaTEMReqRtlf3QLQbrbgp0
fSBbc+qHbcNrqabukkid2QcjnKOBTA1algjIYqzPQA5R9qpaeCZzKJs9VX00SUYr+8WxfieLmgXE
L8nPMrzv/5mU5dy0KP7SjoqZ4ugA8VqPG1Aj5H3v5wbqmOnL9T2+BLctlhZ1DgiyLq0vMQQ1ozI3
Oizl5RsLN820aOmiWgje1AOwSfbszTIysEs4jWBTiEX2PGeFVsImJGFpam8ylXhKeHSSjWLeWPV2
DgNL8WPZRNxl5USwKxybmDtKn2mwC5i/17j7pruD8rhCvG445j3Qv50fZhukmADkh9ZMr2/1RXBY
rCOfRp8BJJMgazh3Z61NptTNSbGooLz2QwLC3cEb2FumyHQ2L9IhwZIQFbuRZ+o4wFIJRqaKMd/g
8aZS/plyF2aWtAvkplDCRr5+vqBS4yM4JzQsSEGZ1E6SiDoRuPQLQj5SrZfA0te2bwmuy3QeMAKi
ozp1k2uKqhSeohceeEuo2zEwhdePIem9619qbf9OTQn+aaCSHhkoseNpmjd+aoAWEgpBll9ZMsLB
yzfWsocnqxL20MYQNOc5TJXFTat/6O6DBWq3+siqT/QmDGgiam9auNP5jzJ90kaArSWp80UKcv4D
xAdyMQJSggke8O2Wf/L8oDpHiHl7jv6Qx7KO7LJtYjw9Wav4TuZ1SFo3ikqvne2vlL2lBajdLe5X
KKQ7FdtwkkkWt2YR68OrANIB6gU7LpvjKud4OXom+ZMoN2lFlbCkbPQM9TbJZAd8zW3+s4Z4en4e
Qq2eEr0CdbFdlIe4bHcVrk6piuyaFQjX4MQBWWcirTq3oiSWkrY8hHMW5t5t+9e+Yn7Nw+D6GVg9
bidmlsvxJDU1HJbFGoEZKILcdCXZzDARj+auyXUJ3GjlK5m4YU1kNBi+xmjBuSnw5f1fF7TdoQ2y
EEORgwo58iayH5JOUX2zGRkF2K/512cGmJNVDA0ht4B9SyTAKKreYnnOSlTSY+XJ6HMbJI4Olzjh
RRoDK8uoLxAIEGzCyNf58ubaCMvc4KWX129W76vxcZppG3447kQzKB9rMnDnZRsJFlGrBEwbHJ8L
IdC5xbrkICSr1dKLoXFtYBAq6zntZ9ubepRTBnPn6nMQ6wSaOcre6DVq21FgdvG2mzH4Gw13cQEs
rTUEs2W/qKVGHSfbZm66SSARXBWul4L097q7rfiAhW+AcWj04uECy1vixN3mtBjMTNGgIWJva55B
nTuwwqDu3yOjBve5xNpa1oOOHghDwK8B0RkxtWucKWr1xZydYzbi92DUFC0F6Pja804bgqHfKqbk
UlkJtIhD0OxC1g7eNrGEbJbodmczKb0MBfE4QqPGDsrornGONYkl61s5vHAAaNAC4PuNoDjfzWkc
snqssDx0Vv0qRL6a0Cz5A6Gff/5qJpC9qBxj9BYPnmXNJ1/N5oUSpxxrGrutqaPewvbR8KKnwDF1
OxuR/v/P3OJEJ+ZKrZlVe9nCMXotXUY19y7h9yx8LQZOc5lW15qTYHUYLF7K0waG48/N5VUdj61q
ldBH9zMHGoQdTVLNb/W32KGtuZ/L2zL89yQRiGmglbQlwINi89xmpPfmyLKh9Hjjd3hIQoq8mF4G
tZFs5Yo3ntkRwnuUu1BL0BCUoHXPwSppUVMhqL97WSV7ra6l3cs9BQ4gHUAOdE/O1zRFY9OQGLZs
7WEkD8ro6QaHxorXd5yaEGTS/LLaNADfJCBF4X+vO83qZ8SLHHA+zPCA5UBw0tyyEyufxm8n7dTP
tP6wzY3Od5ULuVWAEfptNkrOxRKthEwH5+E/k4Kjsi4ci9bCV7RAfj/P7nNuyIYgVj/giQnhVmGW
MQ0mhwmlZsfabDZKVG94E9+aafaDs0lWDVwc78qSRPysbmVt5XTYRbse/jTs3s5UaEpF924zHCqj
f1YiZ+PyEkSUP1tHllld8ijgRjvZUJFzzC3dbqpcrJa1+7QO6mSkQ/Wk9H/C6M1hx7J61qC4aLxU
RPLqWHfe//bZFQ5KrOg6qliw3NSJrzTogXTsaFrJfWOVr22VbabhaTLYVok4WLufJwNgzkwSztce
zGfLN85PUGpYUwlJ69JL6z9Z+NjXg9+5kNq757WX8T3IcDTjRysDr63dIqBBcYH1IwDCiIkL5AOh
4UtglWl+0T3b7UM4bJJCkoSt3PwY6f8fK0TImtMk7EvFhBWTIEPqkatsZm2nmx/6gmB6uR4MVnIx
UOxB5WGZSAGEXjg1sT0VRFMRilznVSnSrVW9Ta7y3KjgDCytY2ICAWvKxBIkRsViDkjtNGXoYJSX
fslfIayVoOTAoDWgHu0oppascLYEVOGsYkwRzSwwe4FxXXwiYFDGjfQG+R/mdKtOp3qzn4Cfur6V
K95xZkQ4GGYO+coOHNRQyX3oUMcBKx9kGrB9kptKthjB92PF0Uq7Wuw4v4E7BE4CXTIZx+BKNEX6
iemDhclqIew8P2BFjWmy1EbChO4Yyd7cMnDmYIIsSVLJPs7qvp1kusJ6XB0g9lKFqSq8n/nfeni2
o2ezk7yp1nwOo134+Kg5LSjk8wU5LSv10EGqVOaMlune1V5Z+dMZR2p2nzMQdFICrbV1IXUHKANX
PGBjwhZOtZVBZQIWgZqkSheC9zw6anPo69k/wyMADD4xJdYsgNdLzTpdTIF8GywuO0X/YZgznUtH
0sK4BKp9m8ITahHHgsSOkDy0kR5WY2SW3tQ12Z8ijMrfTqUpPwe9rZ5bWw/NYCqzCBR5LDtm82wf
rQn0wVtNc9k+7W2wFzljTLoHIGS1PohnVnNfNXIuyThWoigovHXNXcZ1ICwj7H5ljmPbT3aJnAoC
QPrGah9MEMpkmOszSkaH5v366V87MOhco527tHfQdD33r8jqK161sMe6mqYl0J3vIxJIS31wYia5
/lbXZi2s4eB4hZ6N8A0U0pS9saxtrhsNZJgMhX+7um2iCrNyc3WXZmW8w+Ilbeu1ZzT08wANXzo6
ly82lhl1jKJmhbFhK3xzQHH/ZEdEe57jUdc8g2fd+2AZ6U4nuflVm737yx0ZD1reG6BZs3i/BxDW
/IkHSzRB9jp3npwkNdOtUpJh8K2aMxY03Ep/mAzSULlltH6iNNpXNBuod2hapElT8eUyFW4GsNFi
LgnaQFC6EUGtYQUujCEFgLUq33Vyq7tg7LceK/1R10efjYeWBGMj2ceVz3dmcwkcJ682Ys8NJ05b
QR24pHM2+/n0a6mrmllGO0Awu4zLkraV/PvMpOAx4zREo00Wk02gglmJbME5nAKOo9m7Suug5Lt3
o1vUmbp6U1SPlft2/XSsLxmEVFB0QcwQ0wxctuDdyfoKLaPbqvTb7snpSmqAzxW9BzjDdWtrOSqW
+z/mxAQjxdhHFWr4qokKXJq+K927ie/72lMwYbSQlYfWW6XuUJnMrT9jI9ObWnthndkXLhvoP2LC
PsJyo3mfQOo2/gH+3AhkdvErM3aj+bMC19n1Na9kBWcmhfgzxMhX9WWHdf2R8b8qNNb6r+smVq7Q
MxPCRV1xns2jil1lEEQtU7DtaBsTsGE33+Wz3yxfNrhucSWogsEIdA8GWK7QNxf2URlAojkbM4hX
3cPkQL7QoW7zOw63tvSbrZlCnQFiDIRgpk/0ULfJMU4RAc04Kh9l4ZsQDnFSsJHldJxl+NOVzADT
GwDTIq/S3IuaBunAiAKyFWh25uhiFkfkpkGSfPJ6d3371vwQkwF4SyC2LehQ4dhrXLVCnmmVR3oT
GNTCJj2QHRlhGKnuyplOrapD5d1Vi6OlON3g5wlGPqCCPeYS/PCae2oWGqto0y9crMIv4RELnWJK
4Ds1BjWi8phhCDp0bEluvPIVl/Y/EEIYWdTg8uehVSWq02lzWqGRSrMZ6pr6MxqnbgruSEl+sXYY
QHJggCoAzxUwzJ5b4gUmRQjo6zynhmj2WwWACqTQQY6WK+M2L9keF5/kay7eLt5VSyKJjBwicyjd
nJt0lKapaq3E9at+qekWKS3VehAk5h4f003qvpflW2S8JYWEk+SSUBDI+hPDtvAiHas+VTsDhonC
vbrHwLriJ+6DGf7SM07rYROHB7femvMudr2WPDT2zzh6n8u7VsrGsnaRnf4UISKM3ZTz3sJPUZTG
M+G8g6ZRHYqZ6q/Ebj2j2en5MZr9YqKRAvypFxbj/yLS4qUMEkuUktEjEX6CbYRGRIwa/7TjBol5
zxg4L0pJOrl2dPFcwZExFnpXkFWef2zd7vQ8tGCFoxsxbDL9V5hvncWRm00yHZqEe5bdS5a2cnzO
4sVyjZ9kJm3WEZUbKiDdbHxs588y/tkB7TCl6PfOsm+5GgVB64EDC2bBCxZOoL2jJukRnLK5LWlo
g6cI3Ns/S9f+qWR2JYkMK9aWCSLcIlCkAZOIcF7VGDKETpnU3ujkP5yq4zs9dpqAzVX6yMOp2V8/
rCvxDoO2mD5UEYZMkHCe7ySLeOxAfLf2VPD00r5OiwCSMSkdOyIjB1tbGZp1C2ku0Lqu+CKLs4i7
TG1qEE5WW9YUQcH5foztXde3kkiwcvoWTQ2oTiP9xxzisuoT/+iHAU3HFqacpNvl9rhldit526xt
3Df7+QK/watWOF0hU9TaMiBik3R4JvOo/WMzpff1WQZcXTthABuDkwPXPsZRxRNWo0xUVc1QA89T
eETtbwASCVwOZinV3qpdcwct14OWVhstlM3ZLof3PJLjYQoRANAHgLr5og1fu8YUzSUSALU37pTM
CbTy3R2fbP1Nn/ucmj1ynFpKe3txf4DR+5R7V/BJknLdGRZ0fIshikyH0mBOifN3Nj9r6/fEbrux
91KybXtJqfwi+f+2C8kXE7yU6PkKXuMYE0uhUbvAHpNdZLvULUMA6547x0+AG+MSD7oIYoK55byc
OGldgjdfgS6lF7H5RzHVASfWoepRPF3kpzT36/pJvzh+izkTUXoJY5hAEwILhscSF485gGZ7x59q
dG7uZnWbTLJwubosDPhghF5FEVNMbVg8lz2JYafOnxcuaF5vRy3ynfrWkannrJpyQT4CDAKk0MUb
rmpyUK0lNVC4quap0c5Q/LzcTOGv2JCUk9ZcY1HeNE1oQkMXRnDJeHLGrodYqqd1QWci/j/y9F61
BnTGjm0nuQIuQgu+1Kkx4XbT4rSKmA1jBW+LLU80lQIl3+313ugkPigzJdzeaTrXJNdgyhju7Okz
Ux4gCCOxseZ4oBxAMg10AGbZhEiptZCALRM4RNWj4tSjt4a580pXgAOTWFpdzYkl4W2ZQDNndktY
irqOKgYQGuEd5+/Xz9FFTFy+zokR4RwlNScqZk0AcScxrUEcVMdUM1E3fMmnmrbjfS2bKljdQGCS
cXciEING/zxQgGM96osJcPeR3ZFyU6n7GDQRicTrZFYEr0O+6vZjDSsYYncpBtU/UPI5xJp+nzFZ
s/yyLQiNNpxYpKYLhhWX2/mSGFBSWuJg4jQHR35TgETErahVZ7QnX3am7EEPrIN13TxEPd+HuoZu
dyPJIVeONH6CqS5Ne7SWxCM9Vmh6VMtPsMmXbgdo21fmnpcNVe1PUC9LXHMlVC2qm4ASQU9qGQ05
XzBe0SXAcyoWbHKUV5QNntsvxBp3rlLe5JElq7QT/HtnNzc2GBtLUOGFrOnFYM2sNWNvGPia0LIP
BssJIJh2/RysHLZFWX5Js1D1AN3d+YoAUMmmBrVUYC0/qugOjXqaZBKWaJkNwSdJFqt2DlQRNPwa
8H99pLZy1Jxxc30lK55/thLh2wxxihS/gic0CWp9rZdhiN141jpbsmPX7QCcfr5joEJANQCkxZ5K
OC3Ve2g396g0RDKSom+2AfHjQwoHICn8x7XFN4QOcc3aaDAyMjcgKqR9M1UpZURz/VAbUeV3nZKV
Qd7XbhCCnGTPhnHYjy2mmKPYKHYkxshHOlmoxGQDS/3ZqYftzFiygbX+b6GmakwbFEgenM4N8yBt
EkhExeMc2TSf0nAIOpw6e9dDoBCS6WVrBGlW6QCqzOOPcJjV9yRqo6MbV9PHGGV2+Jj2uvFO0Anw
S6ZABm1Q7WjrZJr1J4zT+cHO9Fz3FYcX26qqigEzMNGQoH/Z9OG2CTubH90mVUDy2qYa22pRxH40
wFj8UJraMLyiLNl7NTlaTJUozAvP6YAigR5msRmSJnElR30tsAAzuEwBo2GL3Fn4zBWuwVwjGKUu
MEBtbhukrxXZjfWxIgF6Cdedd+2InFrTz61FSR8DvAprgHdQIErRwWPUgabPdTNrvntqRrj12hS8
KO4EM5rxR8sf0/CJ95+1VNdyJfUH+yAKCpA2W14ewr3QhCZzDWYh9a8/K8PX861B7lOWYHjlRkm2
0Dx36wfLery+uEuYBqLlqdll9Sep+NCxKMN7AJOrxh/OTVrmT1mLUSsemCbEHch9qwRd7Cn9XmJ4
5eu5SxUQ4RNkmIB9nht26rlTXNKBodiOP0n5MXPQyZiPEX/tIXFhRVPg4EEQpeZ+xDhbCpijBfga
Kw+TYW+v/5aVG+rspwh70DVOBjlC/BQyaBZ6j6avmKDcNTqwN6MPDfoXyTlZSaSwcNxQGvCuKgYr
ztceWmERk3zIMVZhPZcZOvdOlXpmHt71SvkFBbhdO7XPFZE9ai+HNHUgA/8z7Ahx2My1dADNBcqR
5bwP1QzJjgMEcaeQ7la1+DggBUqTm2RGm/SQMiW8UcHUFHvom7KvcDJUxetSS4P8Wc4fVH1KdgkG
rktKlDTT6dSH3TtLzfGNR5BJpQlh9YEN3DxMqpo9qAku5CIqJQ+UNRdGVor6J0jwwLslYvWSaG47
xkcIeyuco+TX36pOayIqkHcgm9OgadIXCBE9mNkWQ+8G1UZZ2+WSlADzJHg24yip+JwYHD7/oHZk
2u3o9rlnTa9mpW6Ylr+5Q0F5kj27KAJHjoqJE+5pbUM1Nj7EADh3Zvzc6c+kT25D7WVEOU0xZAyE
K3sDhRnwhNk4Z+DZEvcGmpcGadQatPQFaJJqo9O92J7vQRhOw5IF1azSZPo9gh88ayFVbD5fP1lr
hxxcDQS4TTRTUF843xfCbLC8YapvmUr5YQBy5rb2m6XJNOxXQjTG0hcxKPQt8VYQ750hGS2zhltP
w0wtyPEtLPVsm0Nu+fp6Vj70IrSFWhT0uQGJFmtfrYZ+l+ZMGH3V30e8vMlPAKQazc/nA1dfSb8J
ewraEKMeaQb+enBXZfGeRTvV8MACI/k1l7uLwuXSc0NVEZeuJeSIagYOPRws8J6bICxmwBNgrkmm
/bISM/DlEFzRX8BkIcrq599QyVwkuAyDzf7m9v5l+fO0pdQ7eM8T3TG620ky38uPCbkhE4hzDFLi
XH//npMbqWfcNkYoOKMzC+mO2B8Bq9Pfxk7S4r98JpybEYI+0kejbheFKbAH0IHcTa6MLeTyWlks
4N2zkK+o6O2db5yZTbGWm7BQGn0wqa/F7KcFhhLmIPxnBqfv+INnJfodwJuIIoqWNYdwBcSf1E26
h66IIYza5f8OxYCZ02gi7FkSKSa3Ogx+d7W74TUaS5MygZSB3c3hV9PGmwkAKlCl4b0uq+GtbSZk
G3Fd4tJEkBeuzLKE/DMI4hBh8WSO+S0aSktyFI43cyqD7q554IktEasVD8DWsBi2jLnzes0BXc+N
Ed84stfK6ppM9AQgcQbEqliXTJkFpA5ANl6Ooo2mltTONv10l3UfhbKVBK7L9BKf7sSWcIpHTlqQ
/cEWHq/Iyf+qGnLynRWWHrF/z8A6xGRTQu17fLlueGWNeIpBmR7HABgecYJUd524tcnC+pB/ReA5
1AvczISqycF2k+B/YQtlhoUSBWCh78vwJHIoQ5MXYL0qPDDfU41sdX2rVibw1z3tZIRzKz4ChDUQ
fcg5AAQW09eqm2o9mmrYarcWiHNSFwUwDch8yf5d0jPjUJ8aEs5cZUyNlY0w1Oc3Kbudq+1o/NGd
AJRiBbqLvLiB1KCqv5Xl3mmDPpU8EC5TVZgnYG7DrYexHLFWVJhuFiEZLbzQHCA83npdbHnDIgNq
PxdAK+nGn1Q2Ybq6tyc2hXvNQDTTcwKbM8k2brLR8nBnGwezcyQXqGxxQlCp6s5MqrGB7izQb+By
xqIm2qefmgl6LsK9WN3Ezvt1J718I59tqIgdx10+LdASgKps1NwOXevP5GNuCR753pjImpxr1pCW
qqCwwRMLysXnd9A0qrxBGR0P/zIOjKn20uaooNKXYka/7geohv9zgxr+empR+Him2WMSz8bAuqJV
23YEbC71BsfaxCwH44IsO1kLL3gzgyNueUshMTtfH9ryCUsbrA9jHv5U2NQEu3w8lb4evRWK7JF+
sZsAA0GxDWM5S5KJpOvcWjjoA+97TYHKqAeeVg38XMzSAWG7dZJHvNiue8pFhrJYQ/MTJOZI7y6u
BxabRZuFsKa4v9o88gYiSYG+L7KzaplgQbgUQka6ukzQj7C282e8y/abeffX2CqH6i32fnOaesBN
+NjczT/T9cMyOsfQ2VBRLQK683wnednacZ3ZCi1UvIRQfeju2vItAUQnBd47xxzy8M9KC4JJ4eNl
Och2uQ73iKaPDF1OzE+UCS2yTaX94g6GTMP99e93kZ4LBoXd1fu54wXqtnQc7xx9Y+iQhIsl9/pF
qBRsLL/h5MoL52jObQYbDCE5hJLa0FMAc2siWcuaL+JxhUoNCp3wRiGOAOTcMj2GnaZ6yQzQnspk
ONY36z8DQtiw0m6a83IxMD6jIqFpj2yUpAeyNQjRvjMnI0k7mHAYGB5BXDYTmY9JTIgTZ6WWoKqz
bFMLxBGJ3lRX8h3Wtwnz0UCtQKqICNlAOOoWx8gg1pC0C+ioaZ506+m6336HMTEsWBjlRHXEAe2a
mNsMFrMUi2MV1qu+/YkZsbcMRNRbbZvui227k2IgV534xJ6wqLowe1WvYI9vtGftJ/+pe0+pF4J9
/OE4HPWj7atb25cscokw1xYpeDTp5pRhtB87GaV+VJte0/ize8N76MDa1LLv2cKDDfBe2vqqjPxt
1U+AKgVO0EQ5TiSx1KLUSu0GK7bD2zq/d9p/fUMvYeHk3xdOU8Q5T0ANgKtjsjxicHA6UXW+zWQ0
7rJ1CEcKMKDInJYQVzYZzbVdqMoQAZfTLOdLEZGNDemVZIhgAnUOO/I/4sf5yHefoHRkX8VNRq1N
vqleZTJNUrNCYhGHbjyPA8y6ujc9PeZfqhfTHBnhzfD+Y/Lz/avr56YkH/1+xV44JT6dBoU5pBni
C6ZXe0VFL0mhs0vrg/mpb6etc1t/df7LQ5LR6Z7hLER+Q5NX9caSxMdLuNWy1SfWhUsZzMTARIQ4
EpNJZxaUb9DjbOgYBspW/8EkN9clZPXbGsgsUOpZEUwo81gr5yUFSI71V/2meyiH31h7bTs+Qafs
0FDgaG5Slcp8dnWZNsZJoP6LPyB6O78znWQe52HEMse0pJbpV2gzJHeN4RnTvjL9JLyrZf3P1cXa
3wQoIFRAPVaw2aYh7ysFi81z0NaqQdHTelvcmE+YfDpOG8whPw67cZsE/4xtwC6fGhZiq9XWXc1V
GE7du06lk/ZCzJTW5u56OF0LBKdmhGiKb4k+gQ4zqv6OaR30j/5eN7Caq55aEEKaYoehHhJYQCWy
pvqh2pCHjtLo2Ea+RR362u6K7aOxNx9k52LlejLQzlQJmDBQyBCB8fpYMXNuJoXW7auGXk0N2ub9
KJu/WTxAOPqwgstggUpgAkcIOEaSu2bWzIhzJCjQPAGbJNrXMiTqyndC0QJDsCqqkkChCAFbDRvb
6AuIcCbuq2s/qkwyxvQ9pHm2DFQgoRWOSWVQkS9aGOeHi2u1iTnOnHk3o+940c69N6izTfxwU9Nu
E9+kQXeTPxIvCkav8+a3h2Fr3ll4aRQ0f2jvEWtuwoDc3c1b8EvtdRr5r5l33ZUudlr4icseneTM
zIk7ZSgyBqz8XTrcpFZghP96HGAC33CRYFXxVxxV4RFmKZuhYF6VHNXsiRiSf385TuIuW+jpQJMd
bB+AoZwvQeFqFOdDybzO+NKa56E7DGwDAhwWSwxd+P6ykBNDwl5FbohzEYE6XMcsyhAeYvuDZIGU
2kNfTq+4oO9cyIC8/OXwCfDlbWaUPRbkW28jtYPqiNGeu4/KB7DCi7ZgNj1wL98zmtyZj9mTu899
ZABb5aUMZE2zizMCqDv0H4HiXAie0IU431wjL8DkVAzM0/SvLvZ7wPuvO+DKpp4ZWDbjxAHzLtGs
KYYB076fww3L9xUQqTLcwoqPoOsG3zOXCiImtM6tpGGuhWa3WKlvs7Clhb5bBvqdDB0V//qCVk7U
qSlRrFYb3dLQRpga5wdSbvv2wB1JRru2GlRDvjXOgGwXL+2sZGToOwMfhXwSMKIWN2ELvRy0VFOJ
y699/lNLwo1Z6NYMfBEslVBxSgp0saXDhxdvD3jYqQnBw9zCUdWywpgBpNp0GrdUD0K/CtpoO2EO
HXFz/nP9A10+6QSLgstFLjBO2QiLjbJZiMEp8WqvuImONVIt8mk6ngwMfVm4FkwK/tcpM64IApP9
oVBuK7RMvb+uN3rqT5BemxPVcl/xp+31ha54IirV8HegGgEuEZuH3TDwlLQmWBZRoUtfiRUkjQRv
8N1ME2IVbED1HFPWy2TA8htOjq+hWBhHGC3mcb++A0swdQ72ff4EhSYPXCNflg89Iq+j6bG4+zKC
gd4B9gba+Zz+Gmj0+/p6L18MmJc7/TGCtzpN3poQHmPe5CVQ5nOZTzCe7M9H4rHfXRBuCgrV79IP
PZ1amOGR3PcroezMvODJYKkLnS7EXmTGX4fQqDJpnTyVrQxyedmFFtYpOHCyqKi0MwxNgUFz2t41
Gz3IXsAX8tTttN28feUe2UCCMCB+d+du3UO/Q3NGMl2zutxlOgmvpEWDTbh3HWdwQezhMsy2+YkB
xVjfAve2jNljJQKhWwy8M+ZbQMgkDi72saHH1tzHntkB0/IS568Sp1kJpmcGlh9w4sFNhHpe3MFA
99kiyLk028c3UeDs2e/5Tr03t5GXsyBw99peYnntfJ4u7eLsxLVec1hugzKj/Cf56rfzPQTmgHO+
VT7qYxvjXpdl8LINFQ4J1/uCgcoi9qp00+YPXfV1fVmXbrGMsqI1/V3Mvkj3YgZpsraJgDpN9G7n
ht2dQ+Z235UA0tYjk8HHLt9CaAgsPQH0jBGBgDc6/34ZJv3SnqMgwgxvCID2h/B25w+/Zur4XR40
dNok9C19Qckg8v6o6PJIMpgldp+HQPwATAMgfkMxlhDhMxJnVKAchx/AYwSbJdqR++hhoNIiweWX
OzckrLQmSZbpMQyBv/sIVO5MgZSvbuJ97v3QP/WN40qlzL8xUdcWJ8S0NC9ms7VgE+DVF/WgeuS9
x37+de5jDwBdmv8uJC+Ste38Vm6CfAiOnkhxwW0doo4a5qHM2qQkCQpIJbgPgECqiQ/tLxrKgLqr
HoRr0sVQHRBrFzSi6sStRJmhop4cDT/Z58EQuAFuDnRHIKGTfEUv9i13vIna/vjZg6FF4kArl+gC
1/vvBwgfNnat3Aht/ICcGhtlB80+7eh8dceff5zNdBj96Ga8wXRCAAx3SYub9IUAT+iph7tu9uqQ
Apch+UWrZ/jkBwlfHW+gcXaTGMWFKbBacMY1mxipMkaUr8eKy9gLqKCto1fpIIu9GDtts7kP+x4S
r/F4r7EWcN/NUD30eruphl/XTa25FRg1QUODpyh4aoXbKq1NIDAJTDll7z6mhTo+Dll7M09psyt5
G3v6NPw22mm8SePx87rt1YOrYg4VfL8Q5hbHXIbIGJXGwXaaiE2hXQStjBp9ufEvjilen6g3YJQF
8MvzIBglYG8qrATwKhNCUApyH7sDXXL8o7MnjwO5Y4Or+X+xqJO4K4S9xOhjVnWIDHH9kICntpMh
kS+vR/SXv7kRIHWMfptQBOJ50rhOjQmrsHiYARerH3tZi2olY4QNTAZ/M6AuldfzfbO7Wqm4ivq5
9THeY+yj3vINijN8F21tcAP4cxAM/oTDlvuyM7ZuG1UuC1EdF4dYfnKsZtRiB/3edJf0dHwuNq7H
cIW14GTyFK/23b+z5c230WYE3/CNjCR9NbQDCPH/7IvNBDWJK4OMsN974aO9txq8gxZxmnI7BPsZ
zPa+5j1f95nL0i9u6lObwjeNR7RiGFn6FSVN9ugnHTA9X9LfECb/HLF4nwVjEP6obmWl38tRswVT
hlQVHCbExjEUQlqll30F1uDUK+Mfduip8b7muzHamg5eKMoD76El3dHCUtHj2l5f9WU0PTctpOtV
N2pdbMC0bo/7UQsArA9G/jTL5h5XHrbnhpYYeJLKdiDzD4sZhqqj8afZzD/zA9kbtw0eQwHZoCne
766vbOXqPLMo+lDStUhKVFhUJ498lLvRT+6n2+iJ7/4Pade1I7eubL9IgHJ4pVLH6eme7BdhPLaV
c9bX36W5uMdqtm4Tex/DbwN0qchisVhhLZTAjoOJSNbMzugcehFwfe4Kxsqu2NO1fMqeskjw+FCF
/GDLnYwnH8XZ8jWy4oP+PPr2tNFikpnls/iAXPJ91W+907Vk8XqthaTph0YIYsAaou4WvwVZ4TSs
TsXbS+taCOXWKy/so7qHepOAOUiMgNRicakNUOc2/KsvgF4NRM51b5j3dbst+F0fFo16Ew3QKwZs
CLbV7Q58tEEBzgx/jwZBl5R46q1hJ+5RprGk5/uCVxd1TtOBdB3zivRjr+jrmJ9kLKqX+ESM3Cp/
9f5xQ92sG9oFDPxH/wbtdsXS77hullEaarfpFeN3PAmnhhuLDWJ8518o9FcYfT46Q4qRP4OwQPoN
DpwJt7Avsw7BPKhyfflfaUT34WsBULCRowNwF3fwZKsDDqrW2VkqOZW4qwV7Kr5E7v2+Yqs+baEY
Zf5BNBmj4EGmEYqZVSXRUelGANIbOWfnksgCSVg1jIU46iCkPHBxtBzYZLx0DrzHssMwEgP2gSWC
svnAiIIJaK7YKv0nsjdosCaaz/CX6wcL8B0YjEHFCSPH115DmQD43ivQQzGOnABAxGMukwa3v7Tx
kq0SPmucD+Q1IvlOqZzkBIgTRGwYearvyvmNwSy+Yt7cxT1hZFIxaj2+Yqi2vETEYADErK3Fn8Fw
SlsFtQ1LDYAtwgq3Vo1mIZe6g4MK1KxFDblj9CSqphhvpiK01JDhRW6L2jjiEAOee0z5AMCLWuV6
aiMl8yCHA6kgkaGHoFYbz0MnpIf55GAeWeEFi6ulXcDKiM5mQq8teoU0kELOhBF0E2YpRSFYAXOY
kT8+SFyJmVcWrvPt/gEAGJOzMlIsPJov6ScyYN/bCNNEpQl17Mab7LxJtkLaOWpZHdGxBHDEmqSc
ZKWp4mZjEFn3D/+8T1c6zvJRuse4Ddr1QfB1bT9VmzVSKfGlWfSgoUuGUQNwRPcAnPjAliMuxex8
K9j3Zd4cz2uZNEZiy3XACEJFFWh+ltFqP3hApmUJ2NPvi7kx0VkMNJprRGjQl6lYLdW6BNV1Eddd
aLh8P3yVgrJBxXuDaoxzX9TqNqIbGU1lgJNCaEodhxDUaPKEyRszB2X0jLYgd7LlZ6olhI0V85jf
bUsr7V5jQDF2nc+6NubYiN7FpXhKVX0AIZlfQnzdDpqdpuBCkMMeD3AZ9EUhN5rA1jrhzT8ii+3/
1JTo4OnVT8Ya3NxdWG8d0OSAop1pob7XaOGKQlT5wRqjoP4SRI+qEvWAuh0cwys/hVHcRZ7ktnF8
aAMM7AHNidHzu7bZoKpV0N0HmjhMdl3bcaZXo14ZWmkCPe3Y18Ol8KcL5/Pv5WR83Fd0zXwXor5d
1kLPGWMCdEk6RDVFa+Vjlp6iDhl8tZJZ5Cg3HmheUgwAztNWMzslZVbi2OiSX0MUJtlsqSw+eln5
uq/NdyBG246BJvoZxwXdDXTIkWJeE5kTsQAO+7aU0ROIRMqvNt4kiUSy+j1o1L3qv4zF1hueSuFX
ZBRmmRy5wkkRk2euPJrKZBd4fRVOL23vf9ztrgLxAs3uGIJFTgmjkNe7Wg+KL+ddWJhCaYnCRFq0
i4/iV2Rc/oUcXC7gOkY8CeC0azmD0UkdSAUKcFd6RAGqeYR+40TayRmLvXxVI6g0J5AwCkI3TAVc
UXl9mBTmiKCkmS6a/D56pyH9vK/QreGIWDGUWr6ZSzCHda2QMSA20T2gUTZ9opol16im5yFjdl/K
mjI4CcA2x3QoUO4p86xbTqmrALCsXTEke2B5cse8ElVLBJUeJqVrBpD67cGbQbWB7TJ3hgDsmtol
vA+bYfIATFhpHuDsWldpNVPNWcmqtbXDpY/0AhqWbkegkAmT4mSeARq0Ter9EhNGvD074+sDBzU0
xEcAcPwG8LreGy0OulFNuwLAMZZUEA/zjHKwF0QFJfmt3P6+v0fr2vyVNv994a0EwQulJIa0sFfs
ifcPasLqOZ5P4Y1C/8GUuyFbkxK9VNGRUZg9t6lbJ1DckTe5IXVDFcQyCNswunZfqRVLECVUK+cJ
cAGVBcov6EMQGd0gATsbzRLG5IB31gJ+3H0ht1k1vFrBLv2NrobUGg374Q19PgKnCbweSmqp+WBq
Oofp3Qj55ehtjNTnLn9FGtiKvTNgib5GvtgPMbiJJKsUWaPgt0kv6mOoV1rdA8bWm9EJDePMTfC4
je2DhD3GbUQa/S1r830HOhZj4uykP4I6luFRVpYcjQ94auMeUpAAp55t4oCce5Sj5p76+jMQLX1T
bLvajOuEFUzNXoMyJxk8YCAfm9sSEVJcW2xeCGGIedsK3OgyIBq4BgY08Y+l5n8panuKy1hjNOF8
j+XQIhGDKwApxKA9qp3XItHUlum91lRmdhB/zNXG0P76iCygk9uI/p3KRsrGbjcvPVHI+Z8P3+tA
MRAwbYkHDsIXOniUdS5QxL6tzHokdUX8ByTJIdZSbP/YmdKrlBDgXT6kz5uYcA7DyGe7oVQH0h4G
4efuNNRSqNX2EfZzUg5uJPGIVCN6PvRtbL7l7/k2dlhEhmtGDGg/ABnhPAD8kk4KDZIHIMEG68w9
1ea0AW+OC9ji7WSjKXITMa4LpjTK9QWJ5k+qAdVKW935OwwTnRIrBMnL6UPeZ6yX1O1TFbNsS+Uo
I9KMpBSEDsqNZyCPYYicoOEvsTQ3Ytdy59N2s2uLhZxv5oVXV4UIR7WFrH7X2j9R6HLb9/IdU20w
kOHECsPWPOGVatRFL8gtcBRm1Zp3jPx/avuOdDsMP8ukIP5T41Yv55R1Jm+fE9fLSb1pMhAU9kIO
mfo53QQWQDSt0QwOBnHQGFBaDdLgg/sR2LyTua+MQ7G6vCBaAr4h3jIYGLpe3h6c2vVYQbbwZfyK
Px3vKJoNuMqBmzrt8i0zC7Di8hRU/P4jj7JUJWz5uJi3Uz7iyX0CnzW6npr3Eh2iE7KnSNM2ZnLU
zYxxxa3c3FdyKZNt+tEAbS/ktmbh6BH5eVFcnmeb67p+IEPBaNA8/kHZTyKIRSAYHTzcTnTb3+lR
sgJww6fmTAbffYbbz2DX7kcmsMNK8AP9/sqlbAjZMSmSox78pe/xJ7IMPvEO1c/KFszBzhLycmZV
4lYFoiYtgBoZlcDvss7iXCqNpGTibDg9Nx0AtbJvMhZ2pLTqsRcyKGPpJoCZZCGuC9Rp0AlW2ydh
O5qny7uHbnR0GBDtQdwew5ffKhk/UIYjvuMG+9CSH4znF928f1RWwgKkx0A5DTAtNA3SUMZ9qIR6
JIo4KflzMV6SzB1Zp2PllYGGMUR7BmZbZj6j68M4KXpcerECjnt5sAZM6ItAtPKOfse6ClcFfYM5
4BWMZwZ1Grg8EvI4kys0iZnjLtxMRPyQiXJWQduE2oxVHnj0jUyPLc9YxNWrA2CgeOlKoCWH7GsV
A7lsy3pE+/ngdPqmePQRdtjqiXMxqX9/v1Z1XEia/74wUGAWAbxlgKQZnNhE2zQBh+y/EAEKL+QU
dUx80GcgbJPO7xPsV9m9BMDi8qRNGW51VuSyqsmMSYXWIgQTdCxRZRjS6EZYns8d1Owilmi2Mcds
c1+Z27IobnVklHCaBRFTVSK1YLEOxAZPU3H1fQ0W0IFJ7Gq2T9StfggSMtnNLiAPPck33lHbsuiY
104X3h0iOkGQnQEW1PVuGWNQDKUGi9T09nFU9U3bGE7Yy4wdW1fyrxxpvosXVpFOAuj+BsgZdwCg
6SQT2I6cKbjwkZfeNexJIQGHlt/cDuZ2JQOsT1bH4pH5JpemgxpUDDGqh8F5xKTS9Ve0WRgIcQ7D
UY/1p37x8eg6hDagrb80p9oEn9JEpB+V7T/zG2DafoUguWQsxKpN4cUx85Ni2ofug419OQWlFb4g
nbb9cNa8EoN0tg4qlvtWxZJDufAxLfUxDyDHQ2UvQDEYFvbSRilG90dGa+/aFT/nZf9PJcq1zEio
kd5C1MhVR1XwHJRJrbzMTVHoXiv1K6kKpxAYwdtt+8J8ahZSqVPDNZk0dRWkTjOOWIxp09+jQErg
dIBwQZO3wGhDWaEBbJsubsXavr+8K7cwRsgNoFTN4xuAzLk2pAoxfxZlHgxJQ7uP14Di+59vIMpC
AHoQAOIsGHQLGkZQdLybQASSCQEZwUSqfQASL5ys+4qsrSMyUcDsmi+GGRT9WpNC9NFu2Ia1mQLT
0ClO8tZzlCP/q7E7G4w2YA1jSVwJu68kUjuniWNr1ADaQidzgg5Y8bF/NGqCRsl6U7HAhtb2aakd
FRZ2YtwW+SwrRL9OrJk98nr3F3DFgV5pQwWAYldPTepDQmFsFSBEcTXoU1lLNpsT5beuhFBeOi0G
ta0M9DzyrnoOrNYGO22CZrOn0dV+3ddnLVLAHCXAmcCEN9sF5SOntE74Ko8A0vKFXcHUaEpwEQ2k
ctXj9MEQthJpIqrT0YMIRBNRpouTQwgWGF9JalN0jRNaHvYe+toKTGl/go3TZU7LrZrDQhxleqVU
SL2SZoBr7iSrBs2MoLO2at7vm61aiKAsLvbkbAKzVg0UTas/y+7cu+ZUGhFc3WoN0tjSeX6SFCQ/
hH+UZ8Z6shSkrBEQx6U6ZZDemvmcWnr42Tm86T2CX+wp/1WZwe/7AleeXVf7RxkmN7T8UBZY0N54
DBOby4gogTfdI5nE6ENYkwQULYCwok4PLt9Z80UAIQ0DvD2f1+aY7isQKnhIgf7KQ6thTaDetlpi
UnkpifKIIieWEydCknqMONLvVFexT48nviDFZiC+m5Ad6OFa4tktq6C8UuW9lk0Z6FRVmtgYkJ2f
OyIQw/ROsdvZf1qMQzDizjVDXapJGWoZ+yKQuosarXjZITg1G+7InWuGENauUfbYtGkQVjn0MXCL
9cI8xC+VoEgElScL03MtuMO+zTPa8vxcpLmCGrBKhUJczgpNDuDWfOSq0GRkD9tq8xE4+btxFJ+D
y7iPkCSIf8YjI7Rby2FdfQClLMDN68ro8QG6h3m16r3MH2ZIiPxLGa0M0I/9lyx/TfUDiriSUqE9
77Vl4bLdjgN/G+/fRaAOZJVOLSjv5kU4RtvxrLrCXncHoEPwv9JtR0AK5XQEXbOOAJyI0NEwLB64
w8kgr2jqte87hzVntNgQeri1TKuWH0d8y2Q0pFPPcs4g3vvO6tDOFg0y4ItDKgTgYpQNx1VYTiFf
1WaHtARCGDcl7UOAGMYPkBWVN5hB3kyPvMs6O2uJX7DV/BVMbXXGAU+5HiAYmArTlsdblzcnHNdy
9vFhwRznmc/9PUWpbeXAHhJXKeQ1gkh6VC4qj4gC+A0Mxp7NP3RHEN2DqHMj0C517Bl6dDXBrL29
HO7mWjXq1IrsSMHXfRu5HXadDfbvStIlV5BgRREYNGrzh7+rS/IbNwhO7WQi6LV40oJQmRGwsTSc
Q5LFRZLngPH2VWjYRpussCoZdR8nVTAvSIr0j8YSN98W9xaUCqd0BfTVSjNbCrA0eWuofvrNI2MN
1yLq5RpSd6MylGjEEyADmAlm+9t7Tvbcj4ioD9K/KIte7RZ1N9aNVMuNgMVrWhNo5anwkHQMC7xt
e6QsgroDE1Vu/P9dMQdMk6a4y6zURUtPA4uIt7WDSbKN+CZf7i/idzbndqOAGIqpPMAI0YjbSpnE
japBNeNJ3Wl76c1A9rgmjx1yMYBddQrzDZ7TTJDa5Te8JXz8i3QT1vbvB1C72JdRHGYhdlEA62N5
AMlNILkDC+p11SmjBIikNThYpO/VX5g/qFE1bkIuEJCZPMHThRjMIf3ZpG9WUtaQSsWsJWCKKJMP
jCHhWx2KqC7qYmb0KwCZ50P4yFmJnbj91rfub9161LQQSK1cG+mRFxgQqCDAIGNP3j5EUj+Nm3zT
M7zHupksZNEnoEQqr/IgK7d5z1aBSRQT3hyIvG1QsScqSQPy6D1+FRffblC8ig8SaMYYX7GyiWBL
A7IO6gCgaf3Oti02MY4rLylFgJKqKF4TlF2tThlq8/6yzncYtY2YddbRRTQ3qGp0skzW4qmJDBkl
orKyONWt4neQFU4dhjvbU5AxNnFNJTRHoSCvg13pptOnTGR1qgI0oqkJPz2pTfkyYktZBduVhzS6
B1FKQPFS1sCNde38QdpRTnjQ4P70LW+wkjq1fJXU/KvYvDeJrQ8HMIRPLAjulTtgKZW+VNMJ7IR1
K6HQmP8qEuVNrERbr7P3+/u1IgWtUn9XkIpJWmBm5nmCBsU+BFeCLO4aVcZbTN3cF7NiFkCYR8Z6
ZmxASZFawjLyhCjrAiwhMplO2WmgzY3BxJVl+anEEN7Fk8vyOUyYSFkrFzca5xDkoWsDrRt0o3bT
BV6rg0seUHJbX7db47FCeBsdy/gH6PTi+Hxfz5Wny5U46hqSfaivyRBXjTjlvB1zhR2VFfKLlgAz
vS9sxfoBjADAIBWWiY4jyqv4slG06Vy+nMptB9zfJGG196xEkFcSKHW0JFGKoBmgTiEQIYvNOrrI
6TGvB8ZBXlu3pSpUTB70uBPiCIJU/lz3GEH2C3sq90KeAq72X6S5r7SibL5Qq3HIeZRf24krT2kQ
D3bLlf65mIwznzUiQ7eVI4YDNnd6AwZvvkGv3ceYtnIxKhDXGecs3VbhL2aBYG35kFmGC8TkIfrO
qOXrynhIR3FCITt/DDFd0W762ErHpy5jBDxrcdZcCvmPJGrtBi8QAIcASaPruemfyWn2PycUZTRb
uchP/mPhyj6yfvcNfc17LIVSKwgkOm2+WOAKo00K98Q/ap0lt9YYXIKO8TxcO1R/ZSHBeL1begsQ
oiCHrGZ4CvudzqqTrz344dfnEAdNsOAHoqoAfqZNnhDDr0+nXDd5Oz327jDz0+C1hIu/xwPGsPCA
YWFsrpnhUq54rdjoBwMSwpAb+jP14FvkJRbPMSos60L+c1XSD7M+T4wi7XFV4rnpxgWC8CTfSTqL
5HDNIDDkO7eHozn8htXRM0BY6svQReP/5MmmTy9THpOuAhkG7uWf961v1eaX0igvKILQrolDSMNQ
h/pDj4Z4qxqgKUOnrDcBVUyS7AHW+dgIvmICRTw/aKBl3wK2qLZ5LgnNIenqbRClqtVXjW43cfHr
/ieuVUrRLK8bM6Ahxv1oSp4wl7IxVUcYVSzaXfPW4vHdBqIVRYbTl1+ihvlKYO2Ci9IU+O7YSJik
60tkvNqPSX9MgmrLCfIOVaOTwgMby2BxYK6u4fIDKesbqhyENwY+UD0OTgQYQn+T4IUmN6a3kZ/S
bbYLcLDdluXr147zUi71rOgDTSy9CDWBPH5r5GPKSuqsWeLy92f5i6A6lyM5lmW4CxGnSkLPYNNZ
WrCLokevI0bKqJquHa+ltPnvC2lZ0XGRiFkhoGb8GKs5b/6qsJAx1+78pQzK2tVWn/qywIpxiRPF
zxLyN7EljqyLZCX9gGEDoGJivAwYhPTLGTSY6ZAmUGUSXwE4bFbltsK4cY6MouKq9U5GO0HJSnqs
6bYUSu1WbUil7imwwr57SeJnJcFr+aiyXiWrLh6uHWyvKrq8wGd+vU0yelnCEcyoZmXh4E3WqXZD
zcZu2cXRs3Xk/HoiX1hlyzXjANKJhoIYxubQ5XUtNdTaLhV1rGhfxHZYogJXd69TpjJqKmsWvxRD
nWQ91T0+LmEfQeNOuYUzTboJKDHg8uD5mMgS40Jeqy0aS4HUEeYqte75b4McG3MA84uMQTE8Jg6p
FFl9zmtAQwtO4PUjRtkxIg/WmlIGIwaYUZd4rKnHn8P2I27damBMBa/Fbkv1KGPhRC2f+BjGEg7J
pdPB66cD9l2rnqugs9FJxNi+tdzp1XJS5xsNAo3uJZAnPVnyLnG0dwl0rU+1M5njFvVFpx6t+7fT
vEhUTgATj0D2xBwiZknpBjYUxpSw9iBRTbjfY9T/zBKZIWJtn9AmP0/44Zl+g/AuhYnc9AbaoeT0
sY8fEu2Z51kea22jljLmg7FwvhKC7LrLIEMTzWFf7oQLZ4a2uu0jMp3bbbcDq587fAi/WKh/q8rp
6BsBWw2areiCRacnvh6niD+UqXa8Lg5JXhck9TxWomNNw+VGUaaRTwIfGxyONu/WFx1AMd1eQBUo
I/LGO2Ag3uItfo92MsbKrumH9yt6yWRkMpFevF7Y3ve6tAdxIvot9LfQSzdCrh71QGHYyFrXCuzw
rxzKcwlKrpdVAjlBGr7U5QvYh7fqmFi1OAKM/G2YALzetU912Nt+X5MCRKz6mLzcPwxrCYnlR1De
TNZSIez5eTNH6dR6gRnKtR0l8oFT/R26v2yll60c4u+LZa3xfEYXxtvFojLI4GoGI5FEkJEnhYCJ
XHV7XwpLufkrFlKkMG98IFLg4ktMHWoML1LoSBJmCT+TeO9hDOm+vNX7fLGjlMHyuRqXgTbLk+1g
hhQwM+ONZ8Uqq1IUWYRpotdJpZtbgF3Np+OcBcmkAz+4im/17VES3u/rsh41LMRQWzROGDhNZzHy
cXrXWiL9RLKdewh3zZu6bc7FRfWJ8Jv1lFrLg8/MmhgvQrcqSqKzU1jsWehrNeamsIZh/lrJwMfd
VX801dLEUzdT5FlD9znmm/u6rjqahUzKlfpNLWljAZnC4MTRn0EBJ+T4ZkQPTcCCvpt/ir580CcL
BHYMnWIakFIvDxoNJVAcekU/VtmxDY6VfGqKV2k6Yxb+vlprhrKURanVitw0tjlkyUkAqiq78Cw5
LwjXM44ZS6f5GC63TJDDXA1mR9Ymdj7opMx/hSBijbKGqJlkIoa3/yvNaGyEqffbsvLnVSxOuf9b
617CKSIGz1jANbuYhxQwiSwBbJO+6aos4XtOQ3+mAlglPXlQ+90EXmyv2YssYKc1h7gURe3VICdD
jvEhOMRo6+WfvLZV/N/3F40lgtqmDJjTJVJBCMiFwRRRyiq+SmR67gtZtbm/S0aXCYxajlNPmG0u
bGU74rPKEmpFICFaQU+C4bGGAlZtD/3zyKBqoIGjiyFqU+iYpZ4jrUF8naLINyd1sKp+3PNJRsZa
egNQNCPRvaoj4FaQ6UH3/E2AYMiB4Fc9GmfTvLLi+SJpzDGwEvnpX6wlXmyqhB6necbq+lz5uVCB
TUSrTCPrt0lsRmNuGoDLKf4xbjaG4JGkAUAUImID3brXghqpT0DbETVoaD+k3EWINgJ3ua/LLXcy
JWO2zoWTGNSi10seMirlAs5KrgLQx7FNrC4Du2RoC92fRnYqfc/r56rbK9ljHZ5A7tGm71LA6DVY
GWSd9dWhKyI8kIZT3yLUvMJNfQx9Lf8BYQ8xnvJP2byEh+7QbIJL66Qc8TYzhrdKdsFLzQLnu3Us
1x8wW9hiMTKPQwktxgcMnuMNThFYgfHRGQ9FoDFslakrdeFUJR8moQJRkm+V0YZXMN4l/wqc3/Hh
K3Kit1ywwq0P9N7s0JLwuXCBU35/61nKUq5N1/NBK8FMDA5TC8Gk7GNIMbVD/4cUvf53kqgDk2j5
2GQgkzMBt9F5+zLZjcmlHp+8sGToNJ+I62v8agPptjAZUCRyVEFSJR4q+UcTs57F8yODFoBZa1nF
mLU+D3hfW0gtF+C7kRM4luGkeCc0lw+JU0rOlO3HwYJykh+AIZXFQfUN90PJhafBoZCAdoQuROrx
E/h1XYAqoDGNRrKqdOsPwOyP3KgxiNjbiQ7Qj9j0DXWTFnu/O3LBHsTmo7JXpYdeeVf7M9o/iDiC
r9J3Y8+K8s4GQnrP7+PJ6XNLm8xKkAgodCLd27feSEJ9sLtaMZuMM+vhtQsKDDx8iq2bpKqppSMp
4v1YnbSGd4CXaaCm6CMoZGGhrdioCDBUATAdmIkAutz1csPNoqdqAuJ6Bg+I1rTcOMaAeuPtUqkY
QcXtjQWMloUoytnmvTw1iTiLCg+hatUBoKRAwAziB+DJF4xszqowjAkhsYl/N2wF/tS3SSpBWAKc
9yGdHJ5TSSO8c/0hbx+ionHun8DbqxHKLeRRjq2tR2D+CJAXc688uscl8dmvVWdq7ftyWHpRXk0A
yENRq7NeigfC0NTRxa9ccaUpcAtN3+oTq/S8IlCa8UjmpgucD7qRhBMD3RNVvTWFyub9YhtOP8bm
yGXlKRTsfz7LicEFEaMsyLAgSfWdOVhcD2mmAY/JN1pTVDxzLF5G1HUC1ekzhnXcRoTXcihTLAQJ
0LSALsMz9TTEx0R4DjuGS15xlFeqUFetNElGiCx3azaeDLro3lRZ5KSrSiBIQkkb7grlt+ujK06S
6mcBFksO2rcmm6yuCC5ZxIgZVvVYSJntY7ElnaBzashDCkCtiISWs5z1CGXpQXn8iAsMESX/1izT
30VpSyP683oWdD9DCD3CKCu55OOAoPQGHrhG2fa6DM/LKAsx1opOoOkpGmrkHJrwrXIKOtHC4Ix1
//yvdE3DdP/ux/f492I/qiouGwXgDphlnY6hegARpdnnAIsaJasIs0PaJCQLerfXeQBIaXYJlugh
EKygy4jS867XPzUxqxYxbxF1eV59FHWLZKjVNwaH1U3bFz1/KscH398Dc73zj0Jsd+35/iKsONsr
cfM+LNYg8vgui8TZJsPe7UKDcOFbIrpezCh5sPaTOsNtZ+h1YcxnOI4e26rcp9nzfU1YEqhrIy99
Qx94SOjldy9zxYZFurVStbm2F8pLqGEyofsca5Uo/LMeRWB8n3qdtMb4OHScbcS6M4Q5aeqL4bPS
gkzhlPMI/Am9ur2HA8E/p15FAhzy9pROj7W6GyIDMAj7jBMZIeqqMQKpBlc/4LmQa7q2jhrYo77M
BeBNg8fyMjuUI9TYTW0AZtuneuGb3/f3cM0aJXBDK4AcQ+MBndnSB7kuBgPyWqP7k1b58xCmbitk
Fi8xF1RcOWhLWdSC9g2Gjcs4xOzbAd2PlY9GleJTO3pPL+Kl+soZXSQr3QIYIVyoRrlm3ZOTSMgg
rvviH8JX7Sl+GH+XBqhIQDYg2ZayfVXOzI7g25L0lVQ6yVVoYuLXCaTidWr3f9CzqhzlLcbpA1Kw
YHkYm0fzT+pCkfPZAFljFVpZVJpThkzURWehha3dP4uVVOaNXbisQInQoR5BTiqh2JHI+6AHb9bY
be/bIksM5YhbIaiktJnFKLyp97tIK0j4dV/GSv3men8o9zvqoza2sxAOiFO6W71Hz9lBsLJ9/i4/
AcY4ZLjh1TtvuXjUiQaMBN/F8ybV2av/CZrqHw0Afzg7dDsT/Vrc72IvPqPryDgnr/d1Za0n5Z/h
N5MqrCBZkr56/VWUalLyL/dlMNWjXHQ3xgIHjoYOPTkS+nB+CKTZhzsls4DBbpzz92k3PMaWUhDR
1VnPbYZDUSiHgltbDYYSshN0JqVEOMkmZiVVTLj69gdPMldjxEgrdW8VcMaiMmNPfqPCXJ8Eb0xD
o2gEDLkVId72pzTZxZGdSBbmbq0wehrLY+Zt2tYtR4srH6LYZSz3bYZh/gB0T6J5Ep3U9IsGNMi+
kWQyZkX6isQd2p8KxRyBxF0TgNNEmLxDyWDy7LSwGZK1eTWv46Rr0dTJyXVfD1HjAS6eukevTVOl
gO7YxP02jI+ccUrzQ1W+55Jbaa8GGMrEkHC5LfG/BeFTxRtFIfwQn40ZMMHnbamxw/6ol95m6mJT
K56RJQH6+5ybNYqI1MAYa6ofQ8CbTXPygScqFxtJDNDTu+1kTOIgfVEf6im2C/2HDlxArpHNYXQE
cRMBPzDdKuUu5zK77LcZ53rRVs0m0qCzSnfV0a26p3g4etJJ8TPwSPtWmv3ywaaWAj8NUUWKhpTp
MYlOmWihIIJOnwLzt9kpSrfR6PAN4tXsNUXbpbeJtI1uvObFWWqQEQC3+XhOwCAhxJZebbTySW+c
NEadtDso6i7yz2p+4IAco70Zkl1Nh7ja5xLoi+Ktll/S2M3qT69/xmxxZjxp3SZXiTa6sXTKcH74
Dsgs4VcNksDm1E8OGKjsEFjI6Ttff+RaaE6DRxAUxeox0E1ZeMmiJy7/lMbaMjAVioClUX0sF5CV
SnlXc5YRfom5Ysr+Bz8+pNGJK4BoWfkoX6NBVndgfmaUv3glgEKdqfnTlGZkHHjvhDRWV7/o8c8e
rA5BeejKeUH2QMrNjMGMO8eX7Zqvt1xbHhp/dBXxlEg94XPd1eN3AFs4aWinRs26729DJ4AMoV0K
YyO8CqRqytGmiu9VStA28AGmsNW2ldMAryAkyaHG/BvhH6Wj9lLZsLAnjMWMjMBtZXgbyXjA0gKT
A72T6LS4dg1louRtJUJ8dEgs0exN8COfKgCOkbcn9eBb2e6rMeu32mb15K4MBl1Lpg6mmo8oN+BS
m91g7dniriTTm1+SFKGredFs7Qie0sO4CbaaVViRyw2Et0DSzHAQK/7hagGo9Q+6GoV7EL6a4owB
ANGopbtwxj0GoF8yghvO0g4xeTd+3Rd8GwVdq09dc10R6yOvNUjL+1aQ/ihEuy4K0kos/ebvp/zf
lX7UTcfHaV9qSteA/ix9kE1pHzig6cHgbeeCtHNfb0BQZN5XbaWcf60bdcOlASCdGx1rmr6WJNhm
Tiljkhr5R+uzOT4krmL2jGPE0pKKmhOpAj7wbMaasZMU1xvADrBhaDUb5P+/kpjpuT4qAXBd1biC
jEj1f/LKZuKzbRGBNqb/RMXJMpLhs+lFAjThmADM3RwF4K2H3TmOWS/Mb4ire59CZc4NIxELo8On
IBg8GwGI7bItiHkePOtn7A7WdMGtBv7AjNSOTjqQxTZgf9opEXm6vyY3RmxIMtgZAVI6I4iqdLdn
zwVjwosewqgRLKmY8ilnyhztyOyZvdlfCPrGu0T1FS6cZsI1kikpVADoI/EGHCw1IwVnS6JzX5vb
OImSQp1JsZOmZEAPlFmFREdHPeIzkkdutvGe8q1kZqAGQvGKhavJ0o06oRnagTW/jHqTy89N9Fwo
Ti8wTuT8E1f2QilGHUhkLLmab6EYF/E8yrtl+iZykhrZQz7mR62Nkj9cGw2MPOaadQCYWAMroAog
QvqhF0dAzemmpEc50OWBMsWj3bnai9I7Y9tYcqiH3iSLAKRHc6VpIK6z0Fejuv5O/OAM0z/oT9ml
2CvHeKuYtca6Pefb8WZdAbICShSw6YE15Nol+Npk9EYYAx10i1O31XjyhpZgW3LrbWQjSmOBWd6+
A+eNXAikNrL1yzasWghUjyCqR2bYNUzlrP3ogbwa7PQHZjriJjFACaQcK6eMWa8FEFgqgIzIzf8h
7bt6JOeRZX+RAFGGkl5ly3VVe/cidI+RKO/dr7+hAc5OFUsoYb6Lg8UBdrCdRSqZTGZGRnSgUTAr
ZGpuZq1qL1837i+t/SlunT3Z2yzJu1GEtcEmJ93rfkC6twa1nTW/zyaPnmokRqHVfMGbxs3avbV4
EPEW0EAyMI9szv9+Zn0keZ5JU9pbLCWeCPmquYql0jWnWXRXGZgzTKyAqJ9vItBG1woD24pkq4Uo
sQgRYuFQ7opv/15zKpRDjul94Db9SgxY9h2gTNG6mFM9XjwHww1tQHXYRWPph/JA7MT17eRbesYg
j1We2u+VYzkfu6vDcWZv/vez7VQFKWnCMAdDo2ROm6YxoZltMa8GlLYHUwVefys7e40/mN3nzOJ8
XM8saq2f0FTACvXPAMIqqFO7mSt0IJSC7AuYvE8jWE6EbQR+k9/gjv8sdsJhjeP6KkuYfwPms0BE
Z2CndS4kVElR67k8B6PkoJDf+pp6wPIizwxwIQDDD30aNIjlzUCtVIesphJZkag/Zi2oWNvCAN4F
rfwqMaNRQQk6NIEZ+oIAxCYoIgv6F6ZEfVD0l6e+6LexLpukr550tUOpT2BrD4zrNJ/bDy6AdDG4
YkVpvt3oln7OytE5dcOnYvNYgMBO/5G6U29HO3kHPUNqD9ZoP/0zAubyJxhc4iYLylAlKnYMHJKl
+Cm0DzqDtsobFI5WPHDx488EX3OVA4857uNHnVqyqEb8mtDryqbiOAyit3KsFsMH8P5E/6O+xU8P
DZmG5+kckUGQArBbemyPrroHA/f40ZjBs7oD+TezmFu5tw2v2Z3Xfna4Ir+KZdbALkTptkoxHdCl
toJ8dMI1jpvlXfy7Qi4Od9GoTk0AS7rxxtirwpzbK5lPCB+YgHIB5AVgBSStXPas1UUY9EEJlwxU
r0bRw783hsc+8yCMfUzX4B5Lqzm3xoXBlBZTWCewNhpvbeDOKtu3l7NmgIt6VGPqQGYDVH9SyM+m
29z++7PTXm3XTBuMdySAOhp3gok0yjLtqt7qtO9ahUy4VzM3rh0jWLuhFlfy15LOHdR8AOmmFsMS
k8UOolUhKs5xdJcGPwM/dgNJtsosaeysM956BrAvJtZfxQ4oWVXPj35Sr3j8NWsVAgcA4pCCwG2N
LJbb2THA2ECX4ffEv8EBYNgNQEU1iAiPACmhINKIK6/YpSMGKjYM8oBrFwgaLnwoTFb0sKx7K/Ax
4a0dCjkFgNbJa/sfvyiSAIDewRtEdLBb82DPkmEQkEgAV8WlvlM08MyIeCAO8ieke7bBmo7tNcz+
whxI9S8jx6DpZT5KwDglYOTUfhUDsQOUAOvHAgT3FVC7Ye6mgJ1CFPn2Oq/2kzPMHXSAKOpRCmA4
i8AVLtNtwCpXk/zHLghXDuG1r8y2gHyau6BAb/P47aStB9Alw5Zep4GJlyQE5iYzUxN7pHDQYnDm
/76q5WNMkg0Qv/akrw0xXZXZud/ApQZl2zdZ0uM3CFrkP1ea0O9Tmgl2NOU4TmJB7F4IJi8Y9HFX
MKk6pUPlNbrerzUc5ph2ETL+/BAVnM1EphjJ5CI4CZMUfKn4ISKNLL+xuxY15x9C48Yq6qzIAEDc
jU1CVX1YUwFd/OYggkCzAwhjsPFcOps0Gkba0xJ7wD71GGXonwb0d9SVUDX/lasFYn1I40FPj7B4
aSUSBlnIi2rW0lV3Lc03YYu3wvh923+vCxLYR+j2QWgTdH2ayKfsWlIwokeQCpY6MMoOvv6aaZCj
UJsCdco2kV58WXajJvUtX++/hyJ/r2vtoVR8wyKp/OI3iny/8pPmw8qvHFhmkcxTjejkcDFqVnAk
UgXKlbhOHV/2H5mG5B5ymUIPXUWfPSht6qhD6gRrKl3XTbt5N+ZrG8OOBPb5T4tSZicLAKfHxX1F
B49VyncyxmbaPE6ksUkQ/tJj0McaLx04ALrio4mgtNpX0rZWY4gRSyZdUx68SiXwk/Bd0FgDpSLk
jrkIM2p1WTYjBEnZEO3i7iGVRy9RZdNHBTLPOteP15hvlvz73OJ89M7SsKIzknEE5YNVRFNpypAk
rsXkg6mNpQr5Svxc8vJzW5yXE6GZBqmHrRiK0UbPTK14Lfp/TS+4LZyTgrMFVaoQ1sSAkRHxMYpK
kwWeYOx8iNWvUeXNmQrvu+fr4RwoT5o2zMMCXD6NhMa2YySmxj79OLAlDN1AWQxMXSsxedmkgvIo
pjfAF84lT1FfsLijWJ3ol7AUWVUsbUcD719qHH1am2p6ioVppX3/B1t3tVIM7WF8bdan/lOhP9vU
xG8pnt+IT4rH3hRrNKHnesjvZDOx9oIzWv7WOAw28Hh2elfYk+k/Q9pG2Q479uy/lz+VlW88f8Or
nwOgOuaaJOCDeMgzSKjUMSQIyrKCLo6mH1mwqku86KzgVTAkDLBAI5gLTHmWTiqYsRGSH5RH4ua7
wOkMPCglV/UCN7aL3oSIz+1oeJUaw3fnj0pniVOQz3MHJC9ERvO6QYJBMdR3n45dn9oxoqZqQ1Gy
t6KgUR/rOtfWSEWWFguNMhiHZNe1um1VpLjrgdCw0vEUy26TgS14rRy2FGl0ZJw6qN/QuefHAiDt
2GdM7WMIBn4J0zEIX5jxQnX39hYurgSDTfhkBKkvH0EnbRgTXKc4IDp7atvuNaqgzdtPzm0zi/kZ
VDG1WRFHAkcEF6kbw/cDcQByMzHu1NCh8b7P0CT3qvZeVJ2cODLEwOmBdM+3DS+u78wuF6/DgbRh
H0I9DgqWroGJO7l8zNM1Lsyle+h8dZwjRgGbgrTHLoaaAjVOWfs1G90YTMksqcg0lxUtscssWxH5
XbYLYQloc0CXkQ9vap+Vct1gdRNLUTbV9x3mZ8dJOPmgNs+I4FL6+/Z+LoUSRJD/s6hwjwm/SVkn
ZyJCSR6AFOtotGtlxGsI5Xyqz0xwrgIVc6WkAUzoqHAUmM/1nTC4D/q3gmJmYyOBvh0KFreXtXRP
oOYMWV1l5jHjN9JXC7WeIhVu0uWOrn70WQ7Cj96Wu+bIQLzRKOlB7Mft/5dVfjMV3O9x18GqPpym
4hS191L4Wgn3tbJBIbpUVrxl6SycLZIf+IGEbBsLMsz10VOe7ENZAVPTSjxZ8shzG9x5y0G3RAMJ
NpQY1QOIRSmhKQkJWAntsXGmNWnMtSVxB29M9XgsRZjTwq8ki8xscKp25StdV+4VCROTuMfh9hgZ
4usQchw0ZY1EwmrHJGGAC3XBB+R66A82xYZr5CR7GnI9PoJ7qwKVSRUIpzQTQQnQx0F/CMsk2TcA
Ba8RuC+sHdc5ypxg3lJFqPNeZm56ZrCiwft6JmH0wUYNLmi9W9MLWTqNGJKC0imGbiGZ8wfBcpbK
VCBKyuUuhNP0pXoQ9FK6D1J1nwyg+osqwxs7qbeRw90NKByaUESdrNuHZGmZ0MkDGhJFIIou3+Uy
Kw0FwzTBY9bXn3TlPtc3ZLU3s+C19NwGF3LkrpgyI4SNhkWg5pwcpcnNHhq6ml85DRMOUqOZYQeg
J4Fij2xYcdqZYkZMMEduxgxUBbIEuNCnJqy1jheygItfxp0nXYPUW52jVlQFjiG/9i3O0C6ovdt7
vBDV4dw6VTBaA4pevvVGuwSD2xJelVL1O66ew+rl3/++TEAhA5IV5AB85KH5PM+t4e9DawSExxA3
Jc5tC4t+irEtAGPx81XQXl66STCVfqMGeFzkdG80m6F29NxKtA8FaEDweg09Si4r9cKl+gDqTX9t
zm51fjZClZLOADmp/GQQE6A1k5jKB5rCx2k0o9f6YEBj8PY6l04DpqwgIYAZP+zm/O9nJhMKsLOS
z8814ZBQT8CjbVW/Z+EypOc2Zp88s1EREcLizbys0iYiakT2lN757EWE1ptktmsp6HXbGfEVkCQ0
RQkSQ5Q2Lu2BDFsj9YDnSWt1tvgyMLMzFbuDFJ/osoN+Eu3RFPYNOI7WaveLuzmL+czE33ghck5T
12MwE1OifkB2Srgrhk99Fco9/3ru8QV8zl8bnJNACUFpswAPI9HTTLYJHOnDP7Su4YUmfQxsslIh
Wl4SRcRG3Wounl9uZloqLAwnLEknuBV+9OnduMZlh6bD0prwngazMV4OONOXRhrw5Y4xEyIrEVj5
IuJ++oZwQPeq6GmxaQtf+kzqzNj6LBKOWhY1uyglqROBqXbj52K4DaKq+VAGX/wqo9zfiCSY3EhQ
AT/Eg0728i6AcGcgtTuRTh3kFbRs+ohHoHVpMCRwj0ERQW5S6mAWGKP2rmEJfKSm0HSvW+muHjXh
VJXou5qiPk5eScrgS4pIckfTtnjwi3o4KBFr7hOhalGVCguDmXFqDC5rwUMQiNK3PsVt5AAy7Uum
hGv2GartDLdCx46qVqmAbassmqxC1ilULUKt1s0pH+vXhkJ1HRvXP+JKCbZELYkDIG04mW2rKxuo
F4KVRZ7K6sBkef5lQBl3uqHaUtlmILGApDhgvHnvQkC+csWsNzBYA9TJBq2Cfkv9lAWWOIXyS5BM
+q6nEPUAQjqTmYPBlbEAsFdUDlIBkHHQG0NkFsDUQhYLm+j2KRDnajUJHwNBm37TteAHbYFNNNyI
dsxLJ4O+p02Y7tBCEJ4jXHGfEyTWT3XRK45AQrkFlbUC7W3WaKNiy0mgdA7gIuRNniC7NgQD3Sdp
S74wQSD9UnIm3vdaEgE7SxjelL6UJraQ5clbGlNMJwVGnvzMfHXYRbKQvkak67Z5RjA13o/pHf7n
LSDJemY1iSbf+cJIfiFvD7f6IEV3ElNLu8onSJeUvp+/GaVEH/osMMAM01YypI8UPeldPw2CxGuL
UNrmUt08ABJVuoDTGQARyvK4E/qs/9S6UHQ0oRpTSxfywOtBWFSZClOTe9Cf1cfELyMMBxhzmmMM
wVMQp9ljnk00t6MiLLZtXpYfgUJDwNVI1X8pXSRUZkLGSd1JYdK8R7EmuBEQdDu/FeXnrC1kf6v0
Mdu0sTQ9kF7OgPceVUvwBe1B1Up/i2EBVfQ6BRyADpRQfQJyHTRPLCWKx85L6np4SIpuhMBDYviH
XhXSDfWFduOzQiCmNpT5dxa14bOMfQnNMqyEp4CodWZnWpc855EyPElBQz6NwoisIDHExoyKKHvO
5K78UhNUHk0pA1LGDOOwfMsh//zgG5juNrNClr1WUNK93g+BM7Xd4CZ53T9LJZRHzUCo8t9D1w8O
mYj0LFEGba9EN3JIG0v5UDiYhAif5NiPDilTQ8gO4f36LI2S4OZ+K4emmM9cLqE/9K9yFfRbP0kr
w8x6Svc9aBKOgdzgAOeiOuAUgVogTItu3/ex+DHmMnQo4lLBT1d1P7XHLteOaYXCl0ngZdvSZwJC
B63i0WPgkd4plRDfj9HUgr5RCcttCXypm6kN6urqFILRulGHAzRw45+AG/QvBUZQt6meGInlo1kA
eH3oZMFYhnZR5dVXoPvhEdGwtYUqHb+1VCrdSZEFPCGzIQQqs4hycxrHYM86htedMVLfA3YkfRoQ
rl0xqqUZ3KUE29woSleX9fhOKfLoUfDHcENDWcVxiAscJBo2TiBnA+YGps7NJxp/ABgvmMoYtk46
xtqmF7VuMGmgdnZVjaDYF4hUl67WyoGrjJp+6pSyd1iUKU7exWrvFaDVMSwou6pgCJVJbZh9DglC
W0LrPETdooKMj1qA+dPsFDlzWo01sqUFWuxQEicYspRRSs3qQZgQwtRqtKZamQqQKtTx75BmUEMZ
8rJ5LXPDd0a5Kj40xW82XZjE7qgk9YccCM2mVDWQsQpt41RaVWCSGJseZsL0ppBW/N0rsW5qWpw/
qLKoHYIGswCark9bAkd8aVMBynW3U63F1HsujEFSV8Y7i08OVLH2xxo3aWo4ZYnJksQcS1sHecVt
O0s3tgqlODyzgClBELu8THspwtsyRuYq+ztJ+AUmUT1ZKYOvmZjz/7OMTlRHAFwHmGj1J6NjZlvZ
4pqu6pqN+d/PbORx1WE0FZmpnv8uYyfOT0PxeHunlr/I3526Skz1FpcRllEgVJTqm55/+mjRV2vl
3cXn0NkX4b48I1IYUBV2snanyi9R9++FGHr+xbmUEIz/veEr2KoydcowsWr1leivt/dq7XNweWAU
S3KXFFhDU++i9q0ynmL/4baJlW368yQ7++KGn0GdvIIJSXkPkxJe9a+kFXgYQM4FLT4V5RQc/0uX
GsU2HkVM/1op2bHBETBqJfprj7il/PzcCPcxOjnpNbGBEfqQfpXH4DhtBIvardt3ABAXX+Lm9q4t
vhrPDXJfJk5UPZhnmgFAJbjb7qfNfbeH8t+97L0YtnhYe+QsJesgKZoHBGYWM75ZLupQiDQaxLEx
Bd6jv9eFh1a9C/TTRFci2fVgxPySO3sXcNUKGdR2VR/jXaCaxUF2q/dmewKlqQ5ppegezI4WRpr7
92ZHTcMrfmcWrogXhZiQPQK1yso2z2+Qq3fX2W/hwmrIhDGWdT+yOvlxYq4IOAjRPiSwdAJajKUL
EDsaXaVzb9tdOhRApBsgjUJ36OoxW7XQcCAU9TKh9sohNZOqWtnlxef5mQUumActRJANGRaMdvws
yE/QHYAP0TepjI4X+wHepHulWdOFW6yvgN9bUg0gIlTC11fqqJZrEv35tBIohkwVhYeNDpE4Kzix
79t7uGqMO5NlrUUt1KRRi9NRW2NbtXNbHH5ddVm4Gdibr/yMyt8rRmfn5B3mfIXcucyrCMX/FEZD
0L5sqp/pDmVlS/kh2hjU8LKXFXPzGq7N4bGhgpYOfT4uuCliWQa+MINLHqqDbCfbb2YFd42ppSaz
pHvfrbdoQujH4LTWrVpyIODP/meZ212jmsLAn120Stxim/wODuKP6jVaHXz+w/t+a4ncjmZGzPwq
hCGQl4HZ4NWdPGamMyudSX+md+pj+I3n3hGTGvRYvegr52SxSjH3klBwVND05slpajzqJKXAB73L
H5uTfq8UmN0vkWZZGE2xos/8ftzjUW3Y6dt/+bZnlrk4qBphboSzKzXvumqekBYTj9qyZuY/dChF
utAytes9+468LsPY6Yr1RUc+s85FPibIQobEObJKDPyYweZENDN57W3g7T3mrg3FLF0vAFhABwcZ
04yzuLykWR0mQLTjI+f+kTGzp25TeH1956+1lpYymnNDXNzrxmo0ugBtGKF6bqt3Odi2axSjS8H7
3MT8E84ymqiEu7I5tE7adkgBXCDyf0hp0GZHP0mWDcjVcUciN1C1k2acotHve8ihG46hrpSI5yyY
P3VnzQyeJ5XUaS2SDi0DYdIPvZ7sGhbbJGeWHK0JTC19+/PUgvskJZ6hYRbOqYXoKZhwqHRToQ9T
7OWGveLUC8A3OlOkQWgKTySALrhPk6Qq7VKY8h+ik0Yc3D/drrGY5Mg//cfbxpY87cwWn9hKpPDL
DJyPVkdsXTlOitv1/yV3hu4x0DJoLWKk8nI51UClhPgA0zXFnWqAjShdWcOiF/w1wFPKJFmTUz2c
WzrdS9a7NNznvkfllWR2cacAYQZiWiH4D3dgNJFlZd3OrQLN6wNXKGMTsya3v8bSSjB3ChA/UA7g
q+QCTF5MOgYGAB0Jw8xMgSWio5nkDlmTGl3CqNBzQ5w3i0JUKWkzG6qb4oCCcLzLUJB0tKau77VK
862qa0uUkOjnIJLappPqJpTJVquwtXxr6WShGYdXDxCoGgZaLv0jaeQpnyQ8ErTYFSUM54SPgbhv
6sQayApabSnonZviLquskEokCzDlA2bI5Ic+XIMyLVugGhJHsNgTPtWRkyTVornN0tRekR/lbuUw
LXoIGtT/9/f5hCYzdFIN+Ptl9jNqIzvIUOk0NEdmxUoYkpbC0Dy8Bx4XESAVjXNGOCIgG6Cks/SO
2qGqIhsVXDWAyCjqzWCfA9ZaM6WAOUGcHxphPI6o2091i6o2BuEwJiRPosl6Y9OSY+sbKFqv7MUc
OPjof/4DOSduuryd2nkvWuFNp/ch3aWhE4JxoNmVYENZA1gubv3ZfnABAP0CJDsM3a0YeI+agQW+
GC0p3wQo7t4OA0uh5nxh8y85u5szI1KFZMTCIkwsyC+NcBRF57aJRT/V5ZkRF7hyXM+XJnohg+qb
CDxhJB3CmKDnvgpuWt6vvyY4Vx1pDvZyzKih1wlscpha7TFzAweshTY9tVvBzn6z5/ZplfVobWnc
fdNNWgiqFtgFQxw7NveSYKLxYv4UD5It2AQv8TXmtsUI9ncz+bE/liVGDnQmEH9MtJL6udbcLHlP
6oOQdiuncrGDTM9scdHS7/0mhvwubG2ng7yXbdTXj4ZVOGxb/xB/gBUCTCagw9Efp5V268q+Glzw
9KH805cSXCZkxSaP2IEqyX+4Y88Xx4WcWpbGIfKxkQZtvVzu0XnIzERLVpx/7XvNKz07X2UXVwrB
lCFoqAVgW0wt68wytpXuqY+SlQ+2fJb/dwp4PomxEKWxo9g1qVFsmr+kNDapvrJv1zwoqEadbxwX
MaK6B+Ut+j1W/GoclIfBNlx/K9/1H83ed5Nd9ziaa+6wHH3/LoyLIL5ImGbU+FYB+NcxX1PVd2N/
V1IU3qidEc+Q3dsha9kgUPVIjED/yIcs0lI2qEmLF8t7fwQ26RDfTzvMeb/dNrOcG0F8VYFMjGEg
K7n0jiIa415RYEcDlXW684dTgukxibzRftMCpqGYUKUEUs4Evui/BP4Zvo/Gq6xjev7SdDZMMZqT
MB3Wu6wNLRFd3jDyVha46P5nVjhn6SItVsPZSg2N9OlJNSeX7Yq3rHACalX7cVs+RS/CrJ639l5f
PAxnljmf6ZRsFOh86xi6F2leldamtAbZWAxTZza4a6fM2KROKmwMaQC0PIJ/u3Kk1yxwF0zQFwUT
BFjAZzR9AVQVa0Nf17Ps83kG4gSSxhoq2fxUReob0pQ1A5A0Vu+xx8RWXdA1bOirC7EMq7uj78yF
AKapu/XhBXwDm5WHyDU5KPcDOB8ZVKYD3YofMNh3vm38YPtqC3EFuo2OsinY4MXZ5c5tv1w832dr
5pwjB1Ka5immADI9eo6QA5lp2teHKcxBmS+PaEsm4yNgCl+YRtjeNr26XM5pZIkNDS1hG+RwnakF
tnEClYPHHrI39U4LLcFTDJM4zNVWfGkx2mgYdQavEWbE1asJ2bivI33+0kwNHlIdg8fGc1+XaFkX
h67WQAUkPlTD99S8YobVUYQ1Cvj5Q/JJtCZhwoOASACQU+7K7YW0lyqClacRiSNX1EZxo3SC+tNI
ivgAmQvycnuvrz4zKuozvBX6iBjAhtzWZYxLmtwHER3LEeNKU+tdRTtGeLRLb0zTnVp419ZaNVcr
nA3OrNp/xj6udrjVlFYd6jgH68NojuHDII02egjdGvnl7CMXO3lhBzx7lwurMKNT+BQLi4hsx8Ob
YkwWejKC+p4ab8DbrNwVV1EI8taoa2M+EQUD5arkq02YuwgqMbNKupeAh5KDYMXCVbSGBdTtZrw1
miAY8bpc0FAmuRa2FL0rXRLNUewjJ25SYH+0Ils5+0uLMVQgWnH+UTDkx3hVWU+ERNIyKwkKU1Xv
R8297XXXr1ksBv0c6A4gT8IIybzYs5yvrcQ4rqBpDY74GqRevrrXUrVxhTE6hSJQ7LWi7nypPxBB
2Ok6pJql/KUspzt0oAJguUS3q8P7TAbmLVG7XS41G19QJDMQ5bW22nVImH8qZqFQAdKQ6vD1vx7o
AlWP8ZCtBOoWJN2IaJyPVLQxkonxz9AqI98Shx/BpNoRCSyjW+u7LXx5ShCQMHGmoSXNK13XhY8S
2CjM4OVd0GlmUD1KRPJuf5JlI2CDnKfoZI2PfGmSlmkxBggEEoYwa9GjEtol2UpqfD2giPYkQhum
tEHEIRF+XL5OlAl08jiWg6u6wvF7sNMvaPXYulXWpjf+qN4egb89ZftDfAKY7fVJeAY89lOz1/So
rlt9f34JUNtgbCEieLw4F4zKjCBvzK18iJ2sfdHGajK1ZtgAJAn0EogY/OqRFKgsq3W/cs8sbjY6
4rN1TDXzE82Yrihl3DA5cHXG1whpr6Eg+yScVubxF84xNvuvGS5tULMKGXULMxCpNOuEQmuQfdx2
m4X7g2LeFBKREoqwGIq+3EW9LKY4FfA9afWo+McuewcTezM86vW7omzaVdDEfB9xYf3CHpcaNCOU
fEcW5Zg9sfPqGEPcZ65M2v20U4RPQzab/kVYY0K5Rk7AVyQD1X+Qvc0iadwq464wyqJKkO1thMbT
H0Qnt6QP8GFTW7HTbefFP37e3tclDzm3yK1TnlieFijlWUUqnkY53w2BemLC+79bAUAcfQBUMJHx
cLc/LQ1mCEmaW2oyOlWDt0ZV22ChX/HDpRgKB8F8B4hmUfHl/b0x+njQhxxf7RQeBrfbgpbZIp/5
QfkRmeJKG2rVGuf2IsYIyJjBWgNOXWGDxNEj+2o/HROzGMx25V5eOmToq4E7DnclXorcHvYRqFt0
UuKQjRmIrX/FawauywnwvnML0uUZ07RCbYFGyi0ATZNt8y5ZkykKJkqexI4P3W6yvhIL80P/7ht4
92poFIHngPASsICtTyg114hR4jNRd7Lk9MmaX8xezJ9mUAtJBGUEsKbxOCtfrSS/GvrcAo3pSb97
pj+lLWZYduJTbGMKo7ZnjQCB/YfoC1E+DB2JGgCW/FidH49h7sstYlZa2VlFzQAzwKs5zvUrBp/t
3MzsOGc5zpgFWlgVHYLGKR/NzkZGCFjFs9Sasafdgan1lW7KvbGdVkLHnwHt6139uz7uZlMLwMsx
KI4Q5X0OMDydskOPqOXKT7kZ/yoOIOe1wc/dbKRTZJZvws5pIVryhUlJU92Wm9t+dE01ze0Ddxyp
AN5ckeLnNLWjbrSn2ur21C4c6anI7dodHAwrbcoDO8VvVvzP87WzcbzYMacPL8NT5/IjgPgwN+Ic
Hsbovk28tE6gePQQh3bm/6p6e5X1a8Gj5yL+TL2MqWhcGJf2ErRoFCNuCktG8VlrByjaPTT5PdNB
YBkxsxRWUIQL9wTobjAmChFePKr4tr4wgnquEoccmlEdOOP1H6A4QqCQ1pogC1EOuSeytj/PAvCw
XK4rk9GaDpmIj6hXwm7qJZA8d+qwEnOWfEWjgD0TDO3hJcVDBqNQC2jajziaL/qndmhszcTQ9T3G
ZEDlOECOfdqBh1S4011gd1b8dGkrz21z57WMqhEjD7ANjpDf6Wt1SO7lfVqaOpzUKKwJU2lm8SK+
3Ta7tLHnVjmHAUsiHCaB1TrdD91rviYku5CgAQxLKbwfXV3Mm11+OKkFcl0P8feFyimgMqGjUa4/
kxp9JkcKvLFe+4SLCzozyN1WRRwbTVHMBvfUaw7koO2nveEIv2p7tBkxRXCP397CxSXiopJnhV6k
oVx2lvS+ClIM+KaWD7vWGDw/g/iA8VvWvvHONH2ieSK0vW8bXVzmH+p+5O94k3Hfre8yFKjwLEUK
32y0oD+mwpq29tLFj9EGHAYwi2ECg3/4KRhMyVX8nxVg2lJQXhO2ZeJdgyoG2rrdizRCYOpewoOQ
fSWt1yG5Wst8l1Z5/gu4jxmrQzeUmYIz4U/CTtZa6aSU6o/bW3kdM8GYCcCspGBOd+6BXrpoKqh+
MEAT1GrjJ/R/aLRrhn2jnARxpyi/btuafeHybry0xX22uI+EPJ3j89h+aYqXQWt0OBB2Z6ypHc1/
6NIQZkrPvp18uahKhtIMBCtQf4pFR8D/r7tmi/GVlag1X568mVkwUp1RAcD9zmfjPMkwxJENxhyX
8YqEULVFBmCu2KnMc/f2zi0t6MwSj03CAB9jYUow2yxPm1Tx3diInKmnj7fNLC0IcD4Fo8Zgn0El
9nJBSUzKqB19+HyVnjQj+B4qdgdFURf4nJW7cylDQ1sHONi5rE8hVHNpC2PBGE0MYAuTMPu2De6n
kXpaBaI1XXchnbwR5XsChqiklExjOErkCeNKh6BWzVL+ruJ4ZenXhIlzmvL39/Bb3GBSLK9b/J5J
9d/yjjhKRXZqke2iOLyvU93BcJ+toVyhamC3GLJ/PocwD6QbXvESsnI+jvadhF5bExRWhjmslGwH
YkXICyVmpQIe9R+3P/SCP+m46VEGohBzA+vr5eZPNMDkY8FgbRrMRvXG5GvqVoL0mg0ufKl+HmNO
MQQzDsvMyfeyEQLVY/TvZ/BiJZzLBmUxo7KwEiX29OZDYMcwscM1lNjCwbiwwkVJzAq3jdJiLXS0
suCQyFvUHyX9+b98FbzRZQqWKUTky6+ikynCHCjWkpDQJMrGwNTzaKyEkuWl/M8IDxEMh7YXp2r+
9MJdppxSbRON1rCGELq+VuDOKGCD0H3mc+VT/zLT/GjQsGFCLSNjbbaFXB5apUjMLoHiDfE9qV/r
Oiw53NwBQEMclWKJd+oEzdzKSLMCFEKYIRihQJRmntGsdW0WrmVQFqBfg5APQzxIr4zLiIxFCV+g
0t04aV7uf9/2g+t7ci5zIaMCLlgFdxuXU4U95tkrGe8KTWeQVO+AgIzDPnVInX32GH1HXAzWkKPX
H+zybp7d5uwuw3RA2io57uYGGlf6MfJfDB+UQZh5PgzSChx6ofwL/RKMlYgK7hgA9ecfc2YMcytK
Gpf4UiHTt3n4JsqqFaWjRbXQljKEo+GHGCRPvrGW1V3vLCh6YBdEliIVZb7FNyHdaQwF+XHD7M74
UGTHb3e98rmKKV80hDI7Km6YY7tqXDCfyG2dI0Mt2veBfvgVKH5fK2k3ZSvH+dobsaK/hvhrq85j
TU16ZAakeocKjjkM3m1nnIPOZZIjobgGxmIU2KBVzfejaqWb8qahyKWG/dTc08wTwrcq2JT9vpD2
GJW/bW5p487NcX6YBxhhr0DuaiWAFI7idgJdnM8+hWHTRGsN30VbBq5BTPui8axyt2A3QSMM8QRX
vvja6NEGg9AP+f8j7bp2JMeB5BcJkBf1KlOuq021n34RxjUp7+3XX2jubkbFEoqY2cUu9qGBSiWZ
TCbTRGiVD4AIp9AGQcRz6Z5m5HMZWViA4eH/89csjN6Qmojm833Y9ylmmjc9eQlE1HuXzv0Xujou
dtT10LbD3SB51JEx72NE8/lPY3wsoyMbvUjkaNdszgQmFiI31ObQgXSuiaKUaaZZsxTlZAYh0v6n
60aw6oxwdeBl98v/cUvVymWRFQBgcPPMM4sXNfhO9Xst2mPOHeBL7nVha1aAM/pbGOeMkNtlLVAx
cG1MuhOCswZwDOgatOR9LXqfr5mAhXyRhakZPBosbnuanvQAEMDClWWEGcGtHQOLlIlColUpGJYA
iT0iSdxV59vDqtxAlTbBmKV0Gm3QadqPkiX/ddyF+2IhhFs1UvYSPC2ETDic+b4OvwOiSlb+up8U
ztpCSR9RMVLG9q/uoMWhyYqitmLAerokNm5SWZJ2yCrUjk6HD6s1b1UapP4/mMPc8Qt3JwMTkNsj
ZrDMkAPcTUH6Yw4k0HhSSnupL4BEv70uau20IrH3f6IuMNrRA9bUUZ7DHMZdHe/LvnAACiPsclu1
h4UY7riagVG2bQ8xQeKb3ZeWPRbh63VNVs8Q6iRo00IhAYTU5yZnR0yvwiQtXFU9ddGmMQ6yHYDG
yzVDgWtYVQbOB2RBBN6B7wtkelD0WgplehAiFKPmRkn6PugimL3VrVmImf++sLsk7YkZzWLiFtO8
kTuE/qiYTpMLqjBrrhRvsN/qcGc1NK1EVWLIAR/lXmuBNT5RgZWJVow7qUge0wwFl8Lt6KMR3of2
/TQIArr17f+jBbf9tW63pTEbcq3EG0Zv2nhb0tRleu50wsTBbK58QLJYMv4BU9lJX5c6hGHoOnaM
vkZOddpKxofZEq+xUr+bdK80WxD05N0unuz/tp581GAC5r8rKeTDvbbqc6dvg1qU8RfsmcG9ndWk
C2NSQEZSgQqT3cuN7Vj6v7jwP7bHj1iVZt5jugtCFDT5NX5HNoZ6sESpq1XbsOaxGdyxaDea/744
SZo8MqYAAMvti+9B5pSj3yWnJKCuFYviuZWcLW6LhSzO1JnSh4PVQZa6VTbtIbzL7/IXVLl21oTp
4wHBw0O7s56v+77VvbJmjMOZQATB5LmCTLdqPHIKuFcZ0Et+kv60RH3K83dfmPxCxOxFFmsYUUyG
kQB6mdkryb4NytcYra9AxuxVRxZRuK9kwuZV/KPQrPBCWsCaBNQ2UKjIHSV01C/ZTeVYtxgj9uyt
9uP66q2bxx9hnKO1OinJex2v6UrSHC1sPTYMLuLv3viWG4Jb6nI0fY4mFppxthg3Q23UDMLkcZf6
sgueIxdjOHfdodrFe/tFcmy/8xtMTIOb+jH0QC99XVvRRnIGWlPayWWOpWWVsUNTQTe8GWO/VbQv
anHbqf/w4liqy7lltP/FFdUhTc1A2mCN4KxWdeBvi3rZRRbzq/FsYTGWRgs0FGJdG+pXwTMo3S10
Ik3RDg3nubnLQZqYsF0AKMnryzkrcOVc8LP+kzIwozAhFxMsr50d7e3h2QCNT262jgSQMwXlmrIS
RCCCPdQ435wHU81oDKFtX21S9VSUIDmzt2r9pU9zJ+0FiWGBe+FbQeQpLmN5di+YgkCjROpWTfEI
QhCBVqKl5FyMKjXG1KUQI+ffjcgtmgOY/ZB93LGZRMupRe8HkVqck6FJwcDnAnnBeGs1d3kOMLmn
69Yxf/I16+BcS1cmRWnPIqb+aRi/Afrv+u+vprEW5+uiK5gE1Iw6CCBD8zqN0qOCIZVCYSeKjq7R
NG7C7L5IqBel5v4/iuYcSUUwvhuFEG3q+auWtscooTeWNR4SPTxUtuxOReYAkgasMCIyvHX7R5SP
+SMNxdc5Plsc9ixo01ZrcBlFEqgO5e9yxLYsnTbKFHhpFd1OuSnICa3aCgIIAkxMPDr5Mro2xfqQ
RPOJM3ofswl+hmmTPi4F3mT1KlqI4Q623pLKjkasaRN2m5QQTO+G912oeqn2k9ki9OWVAhguo0Xl
lVtHEy+/EJPnOAEfEnPCj/Rk7svbakeBCLjHDXSIBkf5Eu1FFfvV/VvI5dQ0q0brZAa5SgOGV2AF
2O0WJGuVPDlq/hZ3/7SqfwrMXHikG9FUqxIKzEH+KqGfl7zVuTfVG010t87HmT/uc0b+f1HLbR65
zzBro53QfOWGobwfJPsGh/8UVeZtx5jIVNa85VIWd/wUKctyOcMZGNR4y6jX56d22iGr49uSQxli
TWDDXj/ya9a5FDl/0uLY6SktyiSEenXyCc4Hqf0cmpcYU/tM0rzrotYsZH5cK2jOBvw7P5dStV0z
JO3sOOONFTgs/FDJMRjzjap6hBoCaatudCmOM8g0t7SirSGuRERk6ftkphsnJ4Iuo8k+ktwv0p+t
aQrErprLQkneLgHSahXavIXoaBq2XY7XARpWTHV3fTHXnNdSu/mWWuyblltR3CCP5eb9Ryy7MnuI
R0GcN//EheUjPw9gcJQNCQ8PjiIRSIZL+McclIxdETwiXhBcOCIR3F2a5VJB8qZCeFAER1R2/LIW
PRRXF0pHYQa4fwameTgDR1KpDDMCRwGyCkdhX2p5cCLROOHqwf0t5GIyCYmwkNQDnJ81jh9T8wxk
2n2IhO/wrZaeolA5kThzrxvA6tKhIRRFXSBnY4r23AAytFSQoMbuxONHZQOPyrv++6uGvPh9bmsG
ORs7aQ4QQ9PcETu8ZzE6Bmgu+cH4L7kP0K4R9CigFxFgRue6mKwLe7AhYI9MOXHozIsXtsCYANz+
daXWjeG3IJ4kpbWGRI0NCJILPCmKN8BGu6Apuy5kfeX+COFuYBlxkxXipYsO/A4jGg5mmzGLEjLB
8VxprES5E1BkSILMiFl8lzoq3irp0I7sjqeZGfrkDd/zA6bDg026z97odjhk29GL94GTHEQdwKu+
fCGbc66ZVDcj0aDjOE/TUBC5sxQA2sYQupM9OEWc7Hq8lq4v7MpdpSgY2gIhpIK2/Is+osyIGObb
0HGd+GEHNIETeg+r3JPs1+uC1l6e6GAHrh3abzEiwrf8xmOWmalpoxPQaH19TLdSMoEAkKK6AoZE
/SeaAoDdzu6j0TxGhqjLYU1PtEuh1xjwiDORFnccJhlY4hF6hvQWENBaoma+0se208Z54+IQZZ7M
ShFI0Io/wUAapgPQgYBpRL75Uc3abAwUFMdAOJeAU/xbP9pMsIErQzcqpg7mJLuF2iiC4nPNusmo
AZuPSpU56g9ph7YsSGtuiEKygzSOeF4P0gPyUtaNgvjDVafoa6SCmsIyuxhkgkbqRFTw3FpbbEwM
aOBqQikIDKDnn1SMqpwOGvTujO9G+RTT2IsLilUfncC0/97/QP8/wjin2qIMLBcmhAHgHq1LkgF8
G7MyHImN366b8MqNBEmopOJlg3Xmz0pWIllh14jrqhHUcglD+J+EIdBZRmlfjqGxqRJbceqh/tkM
+fN12Stedp4wnQeu0XGEw3q+pBkLSIOWdThAi+0z2h6DDAk4QKP/NzHquRhTyUCeaUFFdOtWauro
LXV60aDmijM/W8f52CzirCYb23xoUCmUAPOKWWBL9YpG83XRbP66Gf7ZL84MxwiJyrpAqYuO9Z2F
qLHMtlpRuRIBKHUuCB7XjANIoZjTBY4vulY4YayZKjUZoFRb151bYjjfQVv08JpnmH+T9exHmADY
Pq+66EWu2lTw7l5bUnQzEozfYajatjjpGMUPMyCyoh10KionmqrmwWjqEjQYYGObpqEVyFtb2plz
CzNqwJazeAzDqQk6qsfQtkwxs9O+2vWhDXYKvQ0bwfFee3NgFva3KJ5fasqBeh/q8G/6YASOYnTu
mLN3ozHdWA3e4rbao+31+1iAN1QWPVQvIUoN9ezYaeemCv6widL56WHcp3fJfbOxndB/yDagLpmo
g57X+KH+1t1WpWOIoKhWwoEz0dwpyTqzNMO5eGaMD4oKmMBTUz+q8TFFQlwExiySxZlP0pXKNNSQ
RYf+mLWmU0W1q3e130XsIeoABq12gn29sCBdwzAxPJoB6H5Um7iV1cKg1wEbA+Y59TOxLAedbIEs
PbR2v83zwbvu1i6Dj1/SwMuMkgL6APnKj9bVSR1hPt0tlEBz1BTUTyCJ8FmZl1+60Iw2eSPfN3Sy
7jDmdxsRyQIreCzAovrlA85ef/NXYJ5bxqwCsCv4AltgEDZ0Aebih8LsEXZ0qSa7mOTRn5ECV70G
xgwi4SHO2E1VliQAnkYMMi4FIId7y4qq50GLAZPdSJb+lXQUgA2SNrVOiRa9g1yOGfPjCb/k1I1Z
P+d2qHhFUMxMGVkz+nQy0xfVbAzQ5OTKs9zo0meZ1eXWjiT11QiCcpc0Y+qhQWA6MuS7XqU2CJhD
wanx0NJqKP72rtHn7mljXglECmCmOT9bcmjJ3agAL7ZTJ0/qAzTEfQRT+B+lcMcI4AmpUSSQEmo3
LHpqQdMc/3ULwqzJ7CnQK4ZMId8RXlQpSg02ZJSGk00AuCHUaRWHMdGU0uWhORc0n+PFzRnbWYMx
HQgaVObo0nda3tqaP1VOKcJzuLjOMFWAlIuKeSEF/O08jqKEgNWeLIqB2d43MuRWUa9/6vI7HJU4
96xU0Fxx4YBwMoDOAOwIWcWQAZ+fjweM16pdlrhEBaCMaj1kxvemK7xYqUBopm2G/Mc/eAS03eG2
RoOw8r8UWouljDpT71sLb9V29G1y0qiXtW+Z9cy6r619QipZN2/1+q/RSWY9YSnoxlOAlcXDdPWJ
OhqgrU/cnoEDTwkcvY7vzUoXLOeqv5t54DEcggZGtC2dG0rUNG3V69AuD3pQZ32rR8cObibboYNL
dF+1Dh1grAoR3eel1UA99LIpczcWkI/mvy8WleiNFZhpmbhm8zK1T0NxoBFQNp1YQtCzU8KtYBPn
cJR3qADnBfkEJmEIcHnO5bV5W6QqrRJXb16AWjhorhx7Qeg3sWNF71qC6ZidYt6RQiB4dhrX5HLn
MFIB390T6EnqZhtaw64fRahql0ddmzsq8bKZx6MtvkW+avpGTcDGNSPVFTU6znZjmbqGCf7E6a9d
5LmoeZUXuxbn1LRIDlGENm5PkZoyEkdOk8313RJpxPl7Go3lVDGICVATKoaHIX63gakQjD/E75g1
f4JXkgnOXDgUnc/kGS1DB37f4KbVdpb9aEc2+vVOVfDUyhVaMwThhbpmD5hORdIQuTY4Ts4OlVLq
ykqDtwTR+IRajV08qRN2zpfKUx28AjhO0m9b+hXt7CnZafFnXdwxq3CUaEu6G1n/UUmlkxZPybTL
TC/MRCMDa0u//D7OXs2y1mKDIvAAj2IkOx0Q7q2TVn9rQkGIc9m3AQcHd4pmbBDZw8VxjkerSK0w
AytR4YbKwm0yPiS/GM6cJj6V5ugxRXOQZfeTHJ49+Sg04F67Sfnd0A7x8JoR8GINrmyeBioIOFdo
gs8/jTPzVi00Y5gXoUxvQFuDxffxjK8iT7Ofo3RjRl4X73LJS2jqZarA+OcImvcYJmDlNWT+kRHh
UyKoN+EF38WJOyEBm1NA8OluL6rUr7nfpZD5lbg8yHVhZzSGkF750jSO0WytdKOx597YpcG9KmrH
vnh0znu90Imz+rIcDRqOEGeiDYGYjq7dDRrI2kyBf1qzXtB7YTjDRHQFKuVztdpRgsnl8LZa3Lly
tK+mRwYGK135moiAT1f8Bq5LwJMhQ4jrhAc+tQIQvoU6RIXREybvnNQCQUN+T8EkrLkghLruEVf2
60wat199pNJEAmKZC977qQSjMbKDIUqSpuqk+gfI4DBmKFjLFTs8E8ntWQT40MxAvwWYhDVfblrU
Q29lkWGsbNiZEM7dTH0UBVUFIRTzE2VyQByMZXVAB9qVgkhHXd0xnCfgylgYDeExh9Is0hN9nNcw
eQqHfQ/w5ExzUSU3qK9nz2Gku6z7USP/Yh6DaWdpldfrpqPJGwK+zHDf0E0VAO2i9atedVFMBY80
EnlurDs5u+9FM32rS7P4XG5p4B/bTA3x+xWYReyKYhhoa5Xfeon4lijEFS0NF41VpG/taY5SghId
el4tvYXaRrMbjKjtZQAZoStbO9qKr+YPDWDIR6DyqY+28Z6kbFuIrqA194sRvP/fKJVHGqzlJOhl
GV9jY5lBOUNvkcoxYtmpuz3YM52gf2+rYWsYDxkm6QYRUfqKs4J4QNSZeGyiYM4tBhgWtXqYQ9Og
fBjsZyCVAgb9MDDBBbh6vv6I+YXot3DB0hRIdh1CTFa/h0BOocUuK0UYHGt+A2gVKvkFtQfQ1XOH
WCDNWGN8CA6R7Lvxp9k9q5o7WoeSfsvJJhS1Ea29JtBBhMcgwT8I7bnIrbMnNvSKgbdSBUpahqz3
i5X7SXAY9MkZ7DcNKZUGIY7AV11W4xD4YvoQKVWAHwEBjktLWak0VkFuJm7q1K/t19TXvmke+5Gj
QdkJ94Bvpj+Yk781t+RmFMhe2UeIRocy8u1gav4V5yz2Ma4wZQ5KCVwE044QL2223eD/tfe3UBTC
UOWcQAUwDbeLqVUMZSjh+ixD4MVsTHnLNAfDzY4RevBFUS5I2q4cgaXAX5nWhU6mCp7QYghgNjpm
mkCaO4X7Cf1oor7/tbVbKPbLnBZyOplSoqfgYSUSRW0NyaTBAXzl9dUTCVHPV88qWiPL4Lld1iO2
D1zNfutF/IYrznpuq7EJ8vpgUOH7lGJTmlIthv0ptn6s8xbQNtFN04d+DpRm2kWC6vOKvz4Tx90N
oYQnhCTD5hL1R1yCBwAYPonkl+RAsJYi0g+RNM78KqMFLkcGaarpVagJdsgoVTvAYhjqKW4/r+/W
yjU9V0CBxwr3i0PNpz4x+WqXTQM2tZviCFatDViOt+Oh2tc+2duu9BK6+j09Zk50J31UDhqJttHR
g8Nxap8KXmuXlnP+Kdwyy3JgZq0F+i2rLvHYODR652SiFpnLswYhwNhBQtCeMz1czGpgfrmdBuir
oltBb70S3Map9WhJ++sLe3kVQM5cjVQVDGwAJeL8GEQTzeUihBxF+YzBqEK9qXxTswgsOKfU6l1m
CC64X03T5y+Zc4nc8uFdHSlBAIna/Qc4q95r/ynah9vWf/5uO9N7+Pg9rf3QBXxZ6BSNo3vhsUC3
RP5EN5Ov+UjtbYnAk16e0/NP4kw5kftcGdN5sQO/ynadfaibL5jPyxqB6VwWo+ZM7+/lRgfU+XKj
Al/02WzGE2ZukeQNAqBrNwG9VbQo2oQ2OMmKtMp/6Mykj0whbIuScfx8fc8v+1G5r+CMSx4V2vcm
vqJ3K7wafObafvMtkZ2H0QPjuhfi2NxIOxHs9+oy6wpiAMxbGhccA0FlV1oqI/vclLc1KHwS9USs
L4PhlZXAE65a9UISF+CkRiRX2ZznjjHMadeuVJqOPAxOrqPJ/a3TT3rz13cjNnYhkTtHRA/0UdEg
EURZee9PgIsahvug+IdK1Czod9WDb0TRB5YN41yPkC20gbmGUjsdQAaRC6jaz0B/lMPnwb5TRDhL
63v3WyzfpRVQOaJmNuuneFFiO5X0YNp+ZvtyL3iRrbrXPwryLeAKrcw6zSFJ0n0jue2nB2V8FxyA
+Zhd+KCFDO7yB9x1YbUzcWVtdI6S+ymS2c1U+zZG3I3upYscadx3ssAqVzQDRNw8yYoEF/JbnI1E
TKMdwYizm0VHS3lIgJH+9xEHsocLEZxzDU3NjPoROao4e2jUh6p7QaPtNN6rrcCNr6QszyVxPnMA
GKuMEiEeou/xV92tQFnjdK/U7Tf0qN05mJTRHfb1gJjnvj6gA/zzU/5IBPmPyynAucqEDkUMKKBa
ALj7c3c6ErzXhhZFYEVxtNbRt+Qgfy0TJ37Nt8lNxtzpMHwO9UYVBI8rp+FMLudfyhZJSquDXBI8
JPJTVAKIxtXh0KNx9/emeiaKMxq9QymoMLHOJPlspHfzJ6Z08gLsF+2tUr4q0S0NRD19K7HHmUjO
iBJJ18FGAe2QTuqV90neVvYxE9V65l/hzuCZFM6AujGup5FAMVv5MXZfNckL7MeSPSbhLlAFPmVV
I6KiUWDGELwY3JTbvmZ9j0yjjkRBh6pcWLs0OWqtYLdWT/hCjn5ujzGwvbS4gRw63auGFxTPnShW
mX+CXzYYPDzInCc3+IAtawjL1QA8gYGaO7n8qYkyzesCgHEHqGVgcfPPSo0gO2BNCXRQNN+M1afJ
yAX9fasiDBAsoDIlozrMxR8xU4weSs9e6kdePJr0XywYKNi/BXD+nTWKOkxZmrhGepJRTFfjeyt5
ZKJwbm27l2K4vEYVlR1uKujB6v2UvVqlEwUCi1rzNEsRnEUxWlM2xNCEYKYm/GLnPpGQgAM6SlIK
vOnqrpjAxgPpBQgpebxmEuu9UsuorxnhUUfffA1Q1uvOTCSBUyZGsJLnc1W5wZWAPFAhosZd3ZCF
Ctx9gHlJ5PBstAFI7CXUn7VxcKNesCOrMsBFIQM7EUk/vjRIgykr4wEl+Hy4lySP5Ect/by+Tivh
K9D3/4jgrpekonWMYd7ELca7hjgtkJtBS1rcltKuLUovs2zBxqz5YhVYRWg8/DV3x60buhvm1m5k
Hdm4Kc3aA1SAk4yeZB7hn8te1Ba3atQLcZx+DSglrX5O5ZLq2Cu70Hq1NG+sdkX8DxHXUi/u8uw7
UnbhBEHt8GFG2zL8MHRB4L+qC4pYc2/6XCnmrjFS2inaqpGQ14rnvsBIwV6nXpI/RZEg4hII4vsY
y7Zv07SE48dEe5c+I2pF+2SHvizz9rr1rRr4H434mTAKErpGQcOba7I3jOw7VRX6YHy4LmTtRgbR
HADhAL4DT81ZnFyowOnuZhPXHN2mTkU8uX0NRK3Cqx5nIYazNEyFRwqjEKPKJ0l6LyXvuhprD3oM
x8yoYgSdKwjsz2/8PDKjLJgbBcop9UuJ3ZAo9rRQ3Smsv5H7uyHL0EuiZqWT2bUAdnOlJIIsAUgl
kGeem+B4VpAo00Af1UxwRXfKTbpFyteTZ8ICY6sNTuCjk2wQiLxkFELEvRQ5e5JFbhaeoi2jGiLV
bbYPH5+zPa0d5c12S6/4RPZgy+6Uk/KhuZJXSY704/pyr1kNpt8AqYUmdvzLrXajpbY2ZThsA7kH
5qhjRLteQs/X/rqYtROAPow5fkBmFlNQ50qyptOmmuAE5MpWDX524/1oifLPK0URrOQfIRfgNunY
lqkFIS3mxXLqqeQ2sL7o1tY2XAX13Owxsrd1IjjcawdiKZULveiooWg7S62zm7DJnUJ/u752q1sE
gD3sEaCO0D9zvnaV2k3FVOBANINktq5uRfVWGwO1dEsrNhsXHBt2KjiF82/yMbGGzkmU3QnQ8PjI
ZdAmYFWZkBk0IFt0dNJHmPIqpBJslg3ZGj2mWYu6CG+lJkBub0yV7XWlVw3mj9J8dgQF5BogPrMX
yL+m1r4kX9p2c13EuqdZyOB2ruy7ACxAkKGYe1YrGKsw0HzykDQPE1LEdeBhDFBW/etS1y4dDZ4N
hUITjye+rzJJJKK1CYTqCKUSzS9x6AI7caTkVRWRVq1azlwhRIYfWX6evUZOtbaz7RYlsyr0pijz
qdSAQiNREScaIjyR1R1bCJs/ZuHHpjxLgqHscJsWD6PuNf1LTAQ7trp2gAmCC0EDpXXBGUGZlWRJ
jw3D3EgZS45FvuJh7Rom6EGYIbhQV8/AH2k2l1kuzbJBDwwUGkP9iZEvU/VO7emUZvKNnAHSuoid
TBc1Ga5fBwupnFFWGSn1ZIKO073MXPqYYXQF6Zc725/uQjfc02d7SzZd7/Ue84O7fC966a36s8UH
qOf7mNBSUqmCD0jROjeHrZ0o87lSRYajXojgLh1LklNpiLCyw0bZGE/smYHWxdMP5ba4AbjjxFzr
4NIv8nvl2F71T0ZkAHgeVQMZGeZz/dK0iDTM4uIARp/aJDlT72iGY2cvhqidft1c/0jiVhKlwwHk
lJDUyoca+VAM2mnhqetQW/7yD04FiMcobIHrBFmGc51AKU+1xhyQ+UH3BhBhqtLtyDMafLugEpyK
tWP+q70XAJYKGrLmvy+OuRmTMdTS2T6Nzo+L3i8xkKaqr9cVuqTCQlS0FMN5k5BJUa5WECPtgtv8
q1Q7w6Ne+fGx94wHtCSmog6p+Qf5Gw/jXwB2RwJl7rI/1yuXjQwEuiPe6tbXSPsc0BhaBve1KUjU
rNmEjnH8X4M2QI/nrK+t255WDDtFpWNL97J6l/Q3KhAwzA/BCs6/dKHQQhJnfXJq5C0DFgWygcV2
quybqEGjkZZpnq0Wrad0upPk5Va1Yw8cFj8K4/36B6wuKDQEQwkyX/CU5wvaVmSaGnte0Kp3bHCM
0NJv4Kvp53U5qwa5kMPFz0SSEnRPyFhRchMZN3q0kWpBNHQ5dDZb40IGd75SZZz6WkGMLp/Mk7IH
t696qn8im9PszKfG8qSXgDqTG3rIXvjX1Vu7hRaieXiweDALjYVYxqF7G23MlQy7aBjB/PU5otKp
jneytrsucXXjMA2OZ5AN9hbeRC0yqsCYx4KmqJoCHNRUPgGETMGmcF3O6lFA2YagSxC9TDwWZDqG
rRoZMNB42qHdoQifpd6vi3tDlBdfVWgGP4I+CKF5j5+0tM4pJqxdO5H2ZvVJ7O476AFcuSoFp1sk
iTtzVRKEIN+EpF492WSjp2/azL1MY4FRrN6gAIX8rRJ3gyLTg/bLQIFKJbmdutzRzMrtsuilqPXH
Km6PoYzxa/asFq9ZyB4w6eNI4eT35IuO/APgDPzJDF2rjPZ6x/bX91W0CHOAsbgh2sQoTb3Etyml
V9t+od/KDE/Xx+tS5mN94d5MjLUg5AR9Ep/xpqXdq0qHDjgyfCTtZ9e5U7SXy8MIsMwf10WtFsVQ
Fvsti9tWluIexNsZTzw/e8czHXRFm9olHm08hGMeunVB0Jx/awUHZC0Sm5lkkI7QAODFT3zpY6T0
JJ4PyHCfK/c1xpavK7a6UwsB3E7FmlSMcQkBpZl4kXYcGy8ptU33L1n9pSJczGCpeZeaLeQY4UeY
To6BhEb87bouq95kocus68LqJF2iYzLLGAE6HMXvQ0HdWGEggnkkomaI1XXDuJgO3AzAkvDThT3t
kGcYIasqHAZRtSPL7iAqbq9a+EIKd7Gxqu5RTILnZziyZuQ3gYMez1Z+IMFGF9GnrF4zC2HcDQfG
iF5TWggDT1eAzucazdcbW3lm1K2rXSli3xWsIJ+qyfAEUI3xV3Dw3ubbAVku7ZnK3nWbuDhASIXO
qURUKeeJLX6i2Ry6fMg1PXONyNhKE9kU4V+nQ2cRgBhABXRtrKkz03i0kMty+4nuS5VgKlwUfVys
1SwCiIEmyqBzYpf39e1Y2hN6K8Gom+7UEoRqw7EKQezEAsG1siZpjjXQtD/j8V6sVx4lsYqmFMxa
9CjzUC+3D0Z+oqIcyKocDS94iADVDV9xJQnRa5ws7Esq3yhAQSzLXT0AFCkyJIFKlw8JrB7SyHhw
YnBvbiA+9wuqpBU6A5Ugxrzugv5lMEBBy3ZKEiO8uZfyF7O9aY1D2r0wEfLixfnlJHPnt8vUKmQz
97IMlM7yVsn2qiK5hnZnsRdl2l039cvkJ6QBb0JH3lxTL3klIp3RdJRzkKagM1bP1cexe7a7wqc0
3xRR4zRafyvL8ZFI5FArwZfr4td0NSwL3BxzJymod85XGThWRlsOGSDoVPt1BFCTmmsbOyLA6sUr
PlRvGqoLDve6xuD3BccgWrDB5X0uUxpGjQUUGg+x8TyoMrB1FG9QGvSomfRoKr0zxvZBLjTXCH6k
uimyrDXvYmKt0YaM/rsL4nktYIrVNTgteX0khdPUe9LXbklGBxVSYvvE3trBJtE8vFUHA0Paoi2/
6LnClmO2cR5vRLkHeIPnC1DZYVC3eLeCamivpC24yIBwIn0y+AZT2iXjXg9uh14QlKzttI3FxmQ9
ZgmRxjwXOoUVLRkBOTBmIaJj3ADdaDCa4hZFu6epDe+A8P61A5Pm30bW0NXG9K2O9AZaTvjuf0Wr
siRUG6BFlShvtZljmeN9OPSOrFBBa8tFJAESLPgm0DEgmWKDX/xcw6DQK9nKwUwIrCS7brfAZQd9
Re3YTbW30N15/eRcZqFncei0siEKyDi/WksXgUsLbKg2nsduSVU9DbruEDV1czn2FVJu+/qhAyBt
1wYbqoiKxitu+Ewyt5VSbkZgIoHkOnjoEcE2WYU0NN1g9ll0Vufzfxat/1ISl5eOLBXMlVtTaZww
/5PCPzSTdtDDyLGK/MgkIFDhKRKnOkZt2SYnj5PJbkDNuK2BJnl9nVeVnWcW5wnkmaD+fFezKSwx
Iw5lJ+mjMW5rZJSK5rGORIiFK+cDI5EmStfzo0Tl82MtSYMaZxLM4Ep7qEjno+kI8yTKdylrdlI6
7JEl315X7TI9Ma8uZnJQrAHeBaCOznXTC8vKiASZcbg38l1oHBS6rZKdLvsZ2bHJS603Qzpm9kaN
XiTUc5p+Z1j3rah2u6o7sfEgm+Nii6/ytZo9MAkE9m7EvDTe6tqzZdySKnBjdmMnxua62qs7+kca
H0N2w1iGEehC3Szv3EZ+K2vmDQMG2UUub80hgCYM64s6ChIjnJ8NABHRt+0EPnS5cQspdCO7fcyU
4oZp8eNgV6freq2FLDP/KibzUGTDDAEnD9idcghqcNCS2Uj0KIVT1Ju4lR29uM1SNyr8IHwMsldQ
c7voTb4ufOVSO5PNXeRx1ytylYJ7TcmoOwXRUWGNwFzns877AtSibHtG5QKVPadeVxcFIwGYw1AK
8wmIOg15RBQYCtIQlzB8OBUGLmeA/YGCzeaT4karG53eII9bV3a+DWdk4QlIwKeUUNsDBXiyBcrB
bWSZEI4pjXrEDBajIwJDarxIuGz2XZ6OAk+4YkvYWBn/ISsKb88dVYwJ6ulogZc4j+vWdAHZFRwJ
i6cMWdkEsb0F/t0bQwoiEdLpxQMPl7VpI0ST0Y9kIuN27iPMMAaTPepmbkV9tbrrzdJTAfZmATM2
IV/T2ms60QasOP0zkdxGh21m9zMLs2uRwSuLF7sChO+Q+roUP2DqF9O8DXMQ2QxOosrbxLbdPhDR
OFzCH8xWMP+rGLYMmiju5klHBGlRi8NUaSH4M1HlBcBlafzotOZGl1MXeJcbTf9qhyaKotVWbyu0
Pme7MH2oiLmLjcYBt60TmeFNQMwtUyVnADr89UO3bqog89U1PPEAEMNZRVe3ER1tnLqsI4jmDm38
HuG1r3lBTV8ivdjr4btSY6bT7J9VwIBEUeVUsgjLaO1g4jj+D2lf1hu3rnT7iwRIokRJrxp6cLdn
x3byIiRxQs0jNf76u2Tg7HSzdZtIvo1zgA1swNVFkcVi1aq1FpYYtFfRtzrfIjgA4H6akfjEROFe
bGjjrjHzwiNtI4F4rVvCOxN8y3iWf6b2JzmPhjmvrNNwChJD39latGt7yGtlliTSrN0Q4IY0l4lO
By+T5UycmBlVoiRmA7pBO0LLu93F6UcMeWkjl32/lZ0OdCFemQb4khyYOzdUgGoy4QvJflmHoR5E
sZpvTLXhSNwUDD/Yk/WmdZq2y0ExcmytVjvatNEORlGhu6s5THKDrPi9MOViUBYARPyzBKETv/EW
6xswDhZeFk/vcQawmdLcckXd262MCWI1fQU7A+57E3MYlkh2Cm5rDBGEQNy0jdvHx7D86JTfOg8s
493Ut+jTA/V4/bRctshxpE9NLu6fuBcnXdlbKUxOnuY3byiIPP2AoAHetm53AMeJ+3AT/QJxnWf5
uQT+uLKyZ6aFlZ2iqmkdyFZ4SfG1VjEWmrnNdD8QmTr6yjVxZmfJtE5cDPNQhaA27Ch6tlFqxUud
0VPGdt+hIU+USLKka4nb6YoKB2VAh2mMB6xoxt/nZnTn6nmIn1TFL0NA4mWMCxjYxc8XUwC85tBA
BsoOoVmId3OSJ1ZBkLqhsmZ1Xt6MY7NtayDEAkQGetNwvSYBAyP4Zsp586pWjf6gmM5EbiBShjHG
odLGDU0JJs471N/Yxpin6VGfSsxwkZmQ7AFBFnCCoTCsXRym4/cUOloY7poYCaKZIdozm6WHtnb4
4OsNJPjcmvZlFIym0txkKqA/0AvoPVLooeLlnap9OFxtd3o7pJOv5o4CEdwoKSyvHUP7zlTqxHQ1
za4eCDPUl1rXsndTzW3VUzR7xuOxVZnqGbEW6m5U8mTf5QPBc2hC+1Wzoga/we7ueisEFiFTFfZd
g8y0Dyqx5pnUBDN3wLYNQZdw9RtAfAhphhrT0uc5i+jGjGr9hg3lmLu8WqCTeTuY0bbNlXxfIbxA
wEvLDB/jIerOqXVMtvGs02eQIo1AHiVjUSMCq1N/M6SR03k1S+wP6J8stXTL+Z2yStvnxIm3KD5N
vpOFEYVEoQbSOT71WLcSi+yyNpkSv7a6DoxfnIYAPRj5r7qauls6O2XraWkSdps47KIOANjE/J07
If+uxaDY9lLWNj8xAlQ8l3E5h65ZT5CjsxXnd2ZieZ+s0mJ3jTai04Iqf0ncAYyIBp/roG/A1II7
DVfnAFKnvgj10Ysqvs95l0A8eyj2qJ/qe5WP9vd6rEA2qBdRXm6aFjtMaUZS3JjmRPLbwiztQFf6
mPlN1hUHUvbhrapXSrObCohG+6muKrd5h73rTlAnftebCZpsIai8Maw1zXXtD5bplI/VmEQH2kzE
8AAvq2e3GOsakNW+bM1gTCO2SaBSfaeYs/ZsNGM8u3Xdz7mrk1LXHiqzL6qgG7SOAVzXkOM46G1A
8Lb60TsTuCEpLUyADHWae9fj6uq7A7Vyh+AxiU0kcmY1DcfuySvcyirFMMw2qm/14Wsa30GPqkh2
pPzdzP5EjtSW8Z2tmcZjGaVDqNQA8yveWGXPnbpNkQDx2Dy2fX9nso8UbMdmWm11mJuGflPqw6EG
aU2Ldgg3ZOPhKyEQjJEYo8VME3rEovpvoahzHiFF9jpFc3Vvax67wcCpVKGzLdOdXonuCz84RYql
q5dMq5qSma3GFVQuO5fSuyqnXtzupvAlJLIm+5pbqJmp4FhdUIdiMauaBoTNmkFBpjVQJYX2442m
juA+B4gfROOIIp0/My2FXEhHh0GSGK1cl2eJiHCNZQqmtxSKRKQe651dm76CBQY1sseIBMu/4qex
jFSgwg/GIZDnn1+YZAQ2wp5AzZr0RRCCYNTXlfJZGYcggaqlDdKGcZSxd6y8lc9sCnmIxRLgyBLY
zLrBLRqChP35+pFcyZPBxYuMHM8C4EXFUYiwcmKjnVq0fkC0bBTAAY6NG9oSqNDq2v2xIj4Niyjp
+nnoCm/uHFyqymucOndxQT3FyjYWM7Y9U7Z/7Rho/zGQg8MGonjxc3EytfE8YFtC4shrVajOheE+
i7W/T9dAlOqALxWVALAECLuCowNhVxHkPRKNB1ANBJMuMqoXsDBcd2ftlQk0IZ5NOGJI3MToMdGx
IhWDDnaBQ/Rej6mFGvw0F6bH+0ypXHAD4FdESTrNLh2MkLoTkpBvYd/1tZsxlh4LplmHqO0hGsco
kJ1hxQ5RPCiBZmQ9apUtTUM/5UP5MGbUrl296TFtfd2NtRrByXYTC08lrzQ6p6DBwpwKzdBn/q2P
+7gN5uwhyp9p/+u6udXocLLvlizxJMlNeKyDuwDmohAqQjtM4s3NqyFjVVk9pSdWyLmV2ESJmyy7
u7FQThsSVHnSSEaws/YMwj5DbUUHNhkBaPkVJ744fQzl6w4yJRVFeTWagbIGo+L8LSIF9Hi+Dbmn
Z35uaJLEfSVAnJkVNnjaFrneJDC7qLtV+QuZpm3WSYysraAKsIOBEVYw14pPPJ6RdoL05iIeAfJp
Et2nTDb8LjMhhFKtbHBXMpjI8xRnI4wedR7/fdEBgUZDFx2AoaVld/6JmloFmLvFGKatVk9Fq3xn
YbbJw0ry+F47RKdmhF3dxVlDuQ0zyyhWdl9yaDnHt6A7zZyA9G85lYTSlWQCbsElgEkX7kdhC+Q1
2i25iTIenyK/LPl9MlsBH40bnYeghZ421w/tqjkbf9NCERFwBMFcMtOadhpepiHaU4BEBkB7+XrV
oMEc3VYyMp21qwmydP9ZE/ZF3Y+jkkyw1ij3gGACaPzRprfc3ERoaReyML726YBppgBQgzj2girV
SGN9joYZ1ugvwwocazsOv7PkxRlCv+4+RsyM/v1immhJoRgOsiDU9M+3pEFGNBqhhwrawzEwyxAE
YJkxQgIn8abImryOdj+uW1wJGCjv4XXmoImKTF/4fHk0lk5pVWhal8zVRnrPmLnV8e77B8/w8FnI
p5G6UJG2054mK8ZZK8C6B03xQwscujMGUYNnj2xkYm1HnlS2xSSJhCj9zhmSTKt5L1XVLeMvE8Uo
dLibZA2uNVOnF+QSxk6ifImekzY4uEsMkLnq407rPhrj0Yx/UjO4/p1W70YCpnd16V2A7OzcUpd0
3NJK3I1gdcB7jGMCckdBYxy+XrezdsAAGPnPjuBR0jodGuHwiCy5Xpf+tCsVZLXglM+cr2Zo3FSp
THRBZlLYglYxQNZyhsmco3oW+lH01E7MA6QgNX9GwLJe93B9JRfqaZDVgkJl+aYn32xirZ3p1vIy
YIqb9XcVhq/7+NFMZeXz1c0BGAaleDuD6F04zHPYLypLMNRmb2Z+q2SgdE48EPrUKDpc92l1CU9M
6ec+FajbWCOBqUk5qqnu6nkXZNkNwwM6TY+mrKe9djvjqfqfZ8JmJDGBIlmzLKFabyCbeQDZ1e66
R5rMJWEj5mDqio1uWb3pW0GfJs0ro9G1pxue3DTzJh08Com3aseT3SIoReMvg/NE+cNEU7dVXiS/
ZllAoUBpnHos7NFE78pSNfBrmh4Umwd0El3L6T6JTip6cBDNdHVTt4eoCLpoIzG+bJQL4xivQct5
4VamwkZSaJ0yuwX5a2jrX1OCckQ93Clgd7C1dDs5pYuBXX9svhUAsSPM5bJPsWofJQPwiKCFYF+Q
i6IfO8QK6Fg7DEYS0oOaKlvE/VTau0ZOdooRuX0efjdo826okof8Wi9sGWHHeN8yNaKLvaESM4s0
s+F9P7wN4F4P9cafoA+F9PA1dPQ9aoFBNabYGmPAzPQdJb4gpPwIyQ9ZX24tdJz+FOGYmaFJxoxj
IQrHrVgUqM4vJDlqzf5lxU8NCQeM2zkoAwcYqi3U4NNXYm91tXLb8oX2na9g2BFPwAS15UjWaFh7
uGC5ASHD8BOeryIWE5CGtK8dLDdElVxSAa7yQdRH6BkloxmkyX003eX/gP88s7nEgpOQPBs4WR3U
cbwa1d460OOJZD5N8gGglXj82jvV8HT9TK3F5j9eXmIO5qbLMN2FgDl2UOCocXNbt0X8nDsAoc6y
DtUlIGeZF0KOBWgiiplIuM4dNKqJzBFZ5oXyg7Xp39WAuZDCKlE5fijc9sHc0ufO/z65tnfdzyUu
nYWOc8NiKUeryrQrShhuFXs7a6lfU34bcmt/3czFhSCYESKUGYPRKExgJupq8KMXrv523cDlthQs
CEevJiRPjQ4WZv23AexL3ewG59UwnvT6LQILq6LdQNxYYvRilwhGhWM4Rj2U5FIYNStM0YBhAlOA
fhpHLprYPrE+OigKRsVTRzH56Hwd48hTujdoWb/0kGKqE8AEjOHL9d90EYKEnyRci0qnMrNi+Eko
NGLc+bmqQIX+1MjqcWsfFEIZ4NRFMx76T8KGzSue9yVHx4frfjz1Xj7Pkp15WeKHJycmRLhWYcbM
LjHA7bG7NBhdULuFm/jLvO026QfyXDx5rq+c1KCwSWnJ0HJb6HSTY/e72Ic3PVDILgqo82/V1dE1
ltzba5/q1EFhyzospU0e21jD/m1U/dF61Kx3869L6sIyCns0TLAdSA2vpuzXaMOP1OXjN+78vr56
a4EE9/+CnzKhWiRGMDqUbQJGQrQSQfmAQUfT2MyJjLLm4r29+PLHiBitbL1SI/Q9MX+Etk7Onp3a
d5JHu3Hb5NCWiV/1rWRTXGSZgkVhT6g6c6D4BIu03hjM63Sccd2diuPwkRYy+i/JGlrChrCdrgdy
EMaU8iXt/LH/Qr5e/0prvLMoHqBrhY8EALjYSOdcMZqpQ8fXbNoXC6oyu3HSN1Y9vzulBi3EwR62
Y9tMfsx6/cam2ftQ1iAOSQIn/mliUsDMhw0ZZy4pvK9FUihfAuBHVVyE4lvI0TsjUkuMvtu9ApaE
GJp6IbDF3xPqcksStteW+dSWsMwNK1UlB4DIq+rBBbelNzc/jUECCl873KdGhGOHUSxmTx2MFBMo
HJnml3hK5tAKn/+JLhA8Nrq1aEABtLb4e5IdYdzMjlo24urTfBOJblR8v75rVj/OiYHF1xMDagIA
pJXDANPAVQyhAtLFbti/lkagFTJs1NrNAolHy7YtdB/RYj031tnGpMajsZC7fauGn/Wwue7M2tc/
/fuCM3XUGRYLCSZhQRvBSOtH1gsfZb3xtSU7tbL895MlKwALDnPomnhlsu/NbagGhtYDOInJ2ud/
8AcieOjj4zYG4c+5pWzIS9teFBYAR/XqdkMA/dctSdxY/Sh/jHxmX6fumGGvtyqMhFDCsK0t2piS
QLt2XiwwUhMdWxlsWoIbRQMG8DHBNUXq3dx6TgEUxFPyL8yaJ1ZsAdRaoGegDTr80Nkm136PEMe8
/jUuX6O4MIDagPQQXkfQAhD86DoT8WWCBQpKoMLYY6aZdhg82aaqb4f7qnnDCU35Fs0/MLv6JqZb
r/+C9YX87wdQwcVEUZIGaI2FxiHyoEIf0i9l+z7KwLqrx+iPn2LNgamxVmot/NQ01BlwN2TPjix1
WT1EqAljeghIIczxnG/tcCKt3icYDC/0V7N5NuO9WuzLNkhknAlrtzxacP8ZEmOCXk4siTCGD/YC
fbgdhi+TsjP4e5PvDBnHkr5cL+KT69SYEBqM0ukagKqQ9nXuvLGeoUfsTomLCvTD0X17mz03OAYB
dXdExi+zeopP3BSe0UOZFNlkwXICFNeM0ZYqllzjq5zUp84J2x9P8sRhI0yQ+y732yfFU+4Ur96y
Wyuo/XpfeYGLMszz4BdfjCPzZe/Z1Zf0yQ8Qt39hNzSaFewZ+5v2zO7KVyjocjd5/qV8ax+0x5vO
BxL6VjbbJ9lA4mko9RGwCxtW9Txy2xRcU0e7O9bcN9JvGZVUvNaM2YtW5lLwAqmDkFrMzDGybgnG
Y1puYl33Osvcd3OzazUH8oCjy5tKQjq4GtZslP0BdVpUi8TZScLDOA4zpKZl7IVEdcFlRYCP58p9
WO9N243DX8iV3aS+S/WjlfpcOrO0xC3x2Jz+gmVzn1xBit30WtzjF7DyTh+BQfLNYVNltxGDdveW
JU8hHrzXQ+lqUWGZ10d5Hl1gdPjObYIklfO4c/CogSrFYIDh6iGuHpTmENHWg0wqoIypCwUwidnl
z4quYiwXtwcEk9CiFSJEZttFXlCYdQqifFTp3ILCxRkOkIfP90W7cJ2DHnqL2t/oWUlC8CDRBzxS
7VnFLwPdXt8N/8LjupAQYRIFzSVA7s6XokvmMm10hvmH5qklbxnQSzGwvtc9X7u7To0sofPkG+vF
PPE8jHLPUAI7uqH2PdIljJZft7IWBk+tCF81m2arV1S4gneGa9WAYckoo2V+CHs1VLVcLTRYMNPH
IQdbAWwYjhvJiNHWLkgHcujoPCwHU0w2Ulst66pJck9hzWtiOQ+NptwROh5s2m1bne+uL9zane9o
C7PIMtZ2MR5Rg+6hcOZF7kot3YK/1/bvCvRr142sfp0/RsRUcwR1kTE4UIWy285rDGCgZanmZesI
ORr650A4QrcLqyfs5ZINIStC+BHFbp27+W/lPj6Mh2pTHPC4iY9WMOCqmAN6F92Y++vufbYjLg63
DmVnE71ugEqEG1JDocSuW+yNMvJ6x8UFdUxv6+E53ad+sgU32nV7q1vkz7kVC3VmCnVixuMc5R8I
rbGfHWRqU+ejqB6kki+r2+OPKbFgpxmTPcQxPBtZ5sfJfIzHyNfHQTLZvbpB/mx68YZP8zgx5xAe
9Wa3HbXxccb1d33RVj1ZJAa1T2yoODxOtdDsWQ4TbfWTQBQvjYKBfb1u43IqZZlNR4kAMw0gMYdm
+nmwy2nWACQFRejBmzfO0fDYDfvV7KI39lj9QOGRPIEkQP+A5uvCFQYARrFP367/hhU/z36CkBB2
tGVmrVS5p7ZTaABGpaoPFvhiLd8oMD4fXLe2VmC1NdNeSGkhoAvc27nHKslC0hvw2AAkPlFweZnH
EKSRnQViQK+a0aPrFqqNB9LwDSYXJEdhJW86My/cLmqvJylNG3xVY6OAEgc66j2mE2qPqPeqIsmE
13KHM2vCLdNCQSdNY1gj5Imj3DADUArZCyt67QgudhTgjiH/h6vtzKhw8ZiTYxgYhQGCrLqv2IAk
X/a8XHu+nJlY9tTJHc2IXeZKBr8U5TE0N60dkIj5hnprhu/pMgSjuM0HyRUMLWCu7Q1Y4YUiHVUd
zwJbdHwY6E+VfZ3qF7uX0dGsrzk1gdoAYmmBy5//Nog/5XU84rd11WsOie7+uzlvhsre5s2LMfvY
fBALkOpBrZwiG2cZnZCF1OuCb4fEZplFNhZ9ulF/GV9rCAXsat/00hfT6w7avg4wQCP1dSWw4xmv
otoA4BnCofAdokThhaLj7I6bKdC/h9/0YIZ8GyZV2K/ijm7yewc7e588yq7PVXdN8K2DYwjFfvH2
VCcjrDUIRHnh6CbklWIkmm+uR4pV3/C0AYMHSpqWCCjIFJWMmPPCSdXJ1hp/YqYNsBxvLLZjsr1u
aiVV+9Rg/Z8p4cTUIDe2aQlTkeZnChjwd06xnSyJQyt31pkV4WNBJXSZV4EVO92O+n1ry5AHqx/l
ZMUWN09O5ZCYpV7FMJDoHmVf4n4TyeCwa5nLwouEBszCxXvR+Y+iRmniHlorVqwGgJkBXhLk6Q/A
zGPtSKCJlG5AuQIdNFnbZ+1cn1kW7imFZBB+J4vKS/3YoS2eg0LvB4qDaMRj6K1Bk05W3lo1CWys
DgjYAn8U32Cak4QZ6dEoQZUma19K6AN2Cgp3Lp86NwF5jjLh/eBf34wrX3EB5P5nVPRTtZMpXUjM
i/mhpA+q9puOP6+bWLkEz0wI6WcTspnUI0ww21Mnt7FcumcYhJ1syW37ydcqJLqnlsRmXdtzE9wQ
sESq4cXs6pskXJiOEtDCT1hI4nPyu8neqfaM10RNj/kYgcIGfH+2q6aJa5vRPu4p5jkbn9Eveqh6
uf4zhqofyFvd3iwexsG8TyDKeX2BVgLC2c8Wk5S4jzSzxc/uUc/Qy82gvTrgaS2C62ZWvwOktMFl
6oBeQaxtMiMKK0zqoGxPZ+M1dpz8G8M2hF69QSI8Q0xEdl5Q0AepmLH8+0eWCflHnGHwQS3z7sIu
GLI6hwZmDKbI7LlUD0Um8e5yI+PvW7icYMIEm97y30/CUd6DOC9M8PdbNGoxTgYgYLpx1Pfra7jC
agozIAxGpQR9Otg6N7MAPszShNhXFj9heH5INyrZjsynjIGO/96c/XrB4R25V7+Yhss9T3fNajPL
QuOauxQTlEg7QNJ/QdLMo0pLJh3u1uWvMqVHPinbqdMlY1crtU2ge/EPZtYoGmNilZFnhVZnvEYR
bnLNF3Xb++prfhMerVuz8bhr3eYfAMkeshuZbOgnn8T5WYZlMAQAXAwCXnSOzxd6VtVOqVQE4IHS
OXIVPK9/a6A5PWCwtU9dNePgEOf13HtxSdrHcsyg8jbnWkN8LY7LB4w0I8dmWRtDOc9pqU/A3BEM
bdODmZt2eeFibp1hTLNOo5fQ6tqXYS7x7Yia2js9TGT38bIxLvwBWhBkOahnAnB+7k/d5Rk1kgad
doOhNlNZgMM6meZZim27tZ4fpyZDip5BTAx5loxG9XL6C4kbwO54C6HhdUm/roUZ+K0bHP5kr38L
vxO3OiqoUTuesYeIxDtmpIFewoige5PfG3fgJpCkI5cx7sz+5+V3cjwVDSREqgP7Zfab0UMYb/sQ
EGRJarV6Kv54KQIzMYrbJ+aiYmS3Tymm1hvIKGtfroeA5UOJHxIAe1DagbZiEck4/5BdC3GTivSo
0KKioXfmbeSQLQ1nXNGlayuh5IK+zOPAoYzRQBs0BDbmPcRHXU0UpnVwCbILntPorh59v+7QqgXU
m5Fl0eVaECNnWIIJKFpSAItuHANzJI1Ef2Z1yU4sCKniVANhUqWwMJaPfQj2tGc1OTgpKAdk06iX
dxxWy1mks1HtApeBEJ67sG+gXjhgm893oCFX610YBcXgmqB5lDJcL0t/sRP+GLtQ30Bm0xSLDEVT
+7l+O0zbvA5ssOKxHTU2I/HL9j6PMTe6szGefv2jrWijn3nqCElDqOTLtA6M13ftozq6yhfHm4Jh
+5Hdmv4tWIsi39q+aTuX7StXA5E+uEjcwgN3T5CDEVjyc9YO3sm6O/r5ocBAHhBfy7qr9bFBR9PZ
MRnmfC2AnpoQDkIVOWGoLaojXeZ3414H5HH2B47O4kaxvVZKXbl6LMA1AFJeAMwxNHvu0likqVEA
ReqxatPyB3V+15Od3d5PkP7gv2yyz4xvlQIGzyL1SvV7a/510RGHHgV20wKzNh4EwrEMa8qSjsDf
HFrWEG9ye10SLdc8xIwcAMDgRAXXl2BBnasq1ekCkSWQ88pvQekm2RYr9Tc4gTYWmH6gh0PE89jU
ilqHKYj6BxOwgEM+PWnOTklvGQ9K6jMndesWQDf8T9I+XAsEJ4bFs5laPeN9D8MgV3OUrUZ+JPxO
m7601Y3G/etncW3zn9oSdkoyIRRVi5MViGzb6Xs16zdKFEusyDwSj1hdZHRaRCQiQlw632fFAS+R
kP5Q+Q5AZ4k1mU/CaesA22tTdfEJ2CvrW8tvkuHr9WVbuxWgFaYu0qMY0xRfBFVlNk3NIf1khwYg
K038K+7BXTaU8xREI5sDaILLBqDWFnEp06HBCtQ7qL2EQ61EJHYWIF6ePnMOwmVPUb+Umjs5IJZ5
ue7fyhKCohp8xxibAJzfEe4io+u1UqGwxR0UfnWDvlSczpvMiifJMVsJjctYPzqMeNgtFBPnXjE1
xMMXEr5eXMSuNsV3rHyAiMKdolU3FbmLVLKxTaTH1/1baWqB/fGP2Yvuy9gtpL+IH/Ho7KCthfFJ
y2fxK5n0naLQm7Z6aVh06KPWR1oBuhYDV1RruMlcAGL5xUiindEZnqH9vP7DyMpXxg/DtgJ5GxIa
EdDXsKQvrQKb1y4htKJ0LL2JzBJkdJkTJ694189fbSdz9jHphl1iTKnfdBzZb6WDmZlxsPvUcxq9
FU2lPoCtJwl9deBmtgvbtDPcchj5TTGSMXYBuyK+pUfVR5f0DCxNYE/9yIrE+BWFTbxpjXEa3SGm
+g+rb8x9MUzpYWJ2N6LB0sxPndNo2BRq+jVsa+hmNVG7Ac64zY9K0Tm3qdqXfw3kQFZkGiANBoEN
Xo3C/mdgPOrzBUNlTUq8VeisB7R29lXVNBijQpVrsu0Q3EFG//e3memAPRD8a8BygAH2fIuOdmRh
ohKdOl69hCjYx9KMaOW4nVkQovCASvmU5OjkK3XlojxIu5tQRtSwErKAOAZqCy/izzLGuRegxUSq
MKD7zbWjOvpd/7W3NiTdT8Pr9S38+SGE3BKWEBdxOwMA8fkwP3kvdSSx2BSiJ91540/uV37uWhsw
yLn6c7yfvepx9FpZ/8jAr79mczlWJzbtQuc9ZWhSjxvjd3oYAtuft+Uxu6v33GMbcy/LGlfi1pmT
QtzKTN5QACOQNW7ZU/4lPqb7Mag89en6Yq6Eg1Mzn23RE7/MKo7ogAFBr99YGxRz240Jd/qv/zcr
wv5LimjSSL2s3s/ZZ4/hEVLtik/2161IluyzV3bii830kGcDrCTHcFt60Vvr90G8sSRY8pVitHm2
ZuL9rxmcJSPsGI/apt/xQxMgLrxn2+HxukOrx/bPRv+E9504NOsWKEcIDFF1N4c+a/ah/uW6iZU2
grkIWQJFBn0FNHiEfdaVvFf5jOa6ln2tlBvEXr/sg4k+hdYGFPip/ttSN6UlefWulDxglSy6Hji/
jshjYEZdSNFBQNfK6T095kAv7WpcAqXs3C47Szi3MASBKtAloMQqshVrWZe1ep6id0W7oCQ16Jcw
8oUxihE4Iy1A1xMIQQXwnCH32Zz+uL66FzsS3XVzIfbQMKS/yNOdR41esYpq6KoWGlLgkVEbzzZ6
N4soyCI2CvVBKVK1gyQ7vVha2ERKhYYQimnI5ZY4fbJplDLD2GvRwKZagl+/sAKjnPy5anyUUSSf
8fIoCMaEsJj1SmmDI7jFnNGB9AcQzxnxEUtZWl/A0Zg5bxE6QtfX9LLMLNgUdmxezxz6M7BpaDdF
fJ9zLGTl8+Q5Re7f+UZ5y9RdmgQtuLb47WTvtOEm4k9WjKT5EDMZjPfikJ7/HFHqVlGgY0Ey/JzW
ZN+GtP2gerqtxvBvk4RPM7jvgMeHIJ9YidLwfiJxCTOJBZwNLb6iiCsJNxc3uGBCKEU5jNAQI1VY
2KR1W+MA5oVgVh609DVUv1//iDJTwialDl801XEwmlZzo/yxVepNZYE5GwQCpWTl1j/Qn5UT9ihv
ozDPAPLyurIBgbXPFCA0DcmlsG5k4V5GDRl9HMGhdHTsuFVw6lIk8WkSgYU8PFSkkHyii+v68xP9
MSP40sQZpp/ntvXm4nZsXqjSvrfFXZnxDUWdKwK/sewhcxFABYvCaZuhv6QmHBa7Asyc5c75BefI
3VS5N7HizSC56f+eXxERbNF8+uSYBcPieQTjfRLzbsRaqowfE2DwFGsIMn7naC+cSFilLqHUi38n
xpbE7yRcVhkrmBnDv7giwQiqjygHQr5qvLDa9ExztT4wtNfSecQIs9q9dpqbyQQOL+9g4Tcsm+vk
N7BiztACgMOUgiLm22g8gRsu52Ba1yDHHIRD49rGfWt9vX4IpXaFAw/dichC1wenEGAvtJPU/rEE
Iay+qUB4qmS5W1HoBxu+NssGA1aPy8mqC8elyHslKSZYrtDqUfubmY7bPt5e9+8iZ/9c1mVUBfTh
qEUvW/tkWZUBZOgK61pPn1W/5WbiEt69X7fx2WM4SzAEI/q5kcFpuOWMHAS5zj0IoLj+5jjbRjnm
xh1I5bz6zdG3Lb+zy5/c8a7bXg0G0EL5n3/COVHq1FB6B6ZJxsEgp7ozNDgjzKmA9ZQ6u0qxZK2y
tXwGmkmmjhcy+ryilr1ZFYnKZlhUqpepv+WOa8WbsBrcDJlVx3fymf6LOYNlef9YFG/X3tYzUKnA
Ym9tOR7k5cOUzph2LP0CZBoEkjdthYanbARpdX8SSM0QdJYWfPL5V8XMVlqYI/q4pXJsx8c0vC3Y
/vrXW92df0yIgAzWFXW5zKd5NRRdQCzvAwYgCd4SL0RsWK6FeA0tXpjAaDRp6bPpEEW/rvuxngMa
UFhZlHkgGyVsQ5VpWazYsJKl0Vf8+1Zr7F1jVUESzqBlJtuBPhZoGiLxlVG4rp6AE9NC8J6bPJ+B
SoFp7bUaI9fJepSUun0XfiXDt7aWybSt7v8Te8uCn0SUGliUZOiXBXXmLZlHUK+pQVXqbu7096ym
W3Uh1MhkNJEyN4U4nY/9SNTFrO4or0r4o8/qCIR906Yk37Q+Dwa9kr2bVrcO0BOfnA/AXQsftYuM
3OEzVjbWp42uj5C8q25jSFHb9nyXaF9ibdqNkBJzrSmukGcDIe0ob2rquHaLxzeVzQmvnpaFH1gD
3A0k08KBNDCI0CWm3XhzPW4zvXsaI1n5YLlzLiL5fyaoKj7WqsLM5ggmSOcO5h0eL0m6tQ3M10sS
0tUX2okh8V7qTCtHORgpBnjWY+A2O7QkMVe0K6R92PXP+L9lAzv2+YYFVUIZq8tn7Pmup4/28MY1
2aXw/wkAf4wIe6WgfFYnDn+sHDxwGujdgaxOs5s4RAeyCMAYoC/P31Y2nyQ1LBx/DI10FVT84J3K
QbkLjAuBXvGux0gWVBAmuiP1XW1JUnDZkgoxANp5qZ0oMFrovoVphJBtrbb/l8iNcXvQH+P/KMuc
fzdSZPloL9+tAOJmjKutMdEA+q/e9di9uuVPzAiBpdbpZCcUZtA7cbvqR4MBOlYCiphswnCUGFvd
9ifGhJxPc7hVNhOM1VPhTtld1RvexL63paw/JzO0hNOTKE2Z1uCNBENx8ZAMWw1OWbY3xZI26upG
OPFHCElmhQsgTbARVAv1D5Y/R+q0yev2+fo3WjcD9DzmoTHrJypl11UZ5e2MsKRhwnMgE1pmzyMo
lP5vVoRAUaRVw2wLVkZu7jQneoE62zYpHMkzefUmA6/A/5wRQkUXWxnrbAcxFu/+OdoaYRGY8Y7j
OVkzf5a9XmVrJwQIaNcNRlfCHKZUI92r9N5NYlmlXuaTcFZRrIkcOmLpclQC/UZ3ogT0/Pn3OLPn
AA0sFFNqqIUEJJu7l+tfbfX8UgKsFeCWIJ0Q/GvqNuMUdIZebh6QHY9a4xNwjUae+v9Iu64dyXEt
+UUCKENRepVJW1nedb8IXVXT8t7r6zdUi3tbydQm0bODGcxDAx1J6vDw8JgIWaSUvBr6LKC4VdYJ
JomyAlCy2t6o/gjtp8chRU2VtP5HVyV7FVXpvoA+yvUlrn7CBS7nojQSD10US4h9YB0tqKfQT+8P
vSCRufoNFyicb1JjcASr8+oMzWmSxwKUNzK6I8BUXFSmK+zXWfVQCzjOQ01t15pyikUlvtshEdwV
W7X+qemtYPNEOJyLkpO+M0qCZSllYw1z1FiGSD7HT20eiSLG1UTRf9ck8+ETFCxTLzSAZQYvYb8P
QEcYgxu+tacezJ/x02T+HshzronGYC/7cOcn4gKYC6cGSU/0KQVwWBuYRPhde6a/MQao5MCVlbG0
TYunrhstszOcHsFq0YGSBSJEigqd4449ghf6fkyJKdj76yaFbofzWyhrmIZmCnzjJnppuiM1Hpo8
OETJq67/jCuRkNf68QQJAWRYUL/mWQhUeUSdOoETqhJiQcgA0umoI9dWJu+H7NcIplEz+Df3+fec
FUjZwbjNeYQh9hQlrOBc8UDHIJ1bNz9q9Z9SF0TL6xmWBQ7nAaR2jKLaw9IYCCuyfRqCHfEzqXZp
9zDKW1nZD8VX1b6UyQNmoZzr3mc9RYa3AIE2NpIefCOO1koBuh9gXFXj0uo4tW4TUEvNb4v8YDZO
xKy2rCwfLDLXgWfPffEY+YPL12UzfyrHLsaiJ1mxEoxpeIPowK6mVhYQ3LkZO6lJEhkQRoaJCqyi
YDsdkSxGXGNovIztRh83if/Xww7fx/W/O8pXaVmWoXW9g9lQieHTta9TlWyvb976nfEHgosyqB62
NQFnuW3mpwoKiGH+zHD9XwdZP3F/QLi7l6F5SxohW2Ojxgfd7n09k08oqlXjg+nDYxMfJml3HVJk
FNyJS3qSZq0CyMxDYzpLDl6e/bwOsX5j/FkVd9h01WMsNBDUlugPz6pT5uXbVj+FoBj7N0B/Qhfu
G0F7p/c0Fe5RYxjvTyPfVjLD7YbMyg3t7TrWqiteeBDudteMUmn02eTAZpXoaAyMX+s+d1pj0/qY
MRSN/a7u4QKOu931opYhWAM4Hwpq4a1W2KVxl1GBa1o1hgUKd7dDx1DHHB5QunjaU9p+ya0iiNav
LwRlx/MrLCGRWWQhIMKycgJEJ5IKMun7pNxc/z6r59WYyzAygQYn3w1gmJ3SRClGSpUhP0maetJT
8qpX7PE6zLozX+Bwxo3BoLj1VPgFtX9DKUtW3SjcqLLVUN8lFZrhdqA5DEBXK8CdbfnCmS9wOftT
Rqmu22m+RPTaqrry4E2qhcej42WDlcWVG5i/6iz4LKCKUZQMZN31DWNgKrz+O1Y/5+JncHapelOm
9s0ckSTtodCKYw39y3QYLEUSzaXPK7q2Ys44U5MWPV5fld2mXxSGU0V43KFXvH8DF6/AKwqWpXJW
Gtexl6G7Gset2vhBaAPLHG2iCTzjqhOZ7y4QyYH5yOA+oqYNesR6GGk5brX6H720CvQEhsShzUtF
asHpXr1dFmjct4KsQ9ywAd+K9D+V6kXvjor52nsBBlGOWbEZm1ZwBkWA3BeLa0/SICqC5WWR5et2
Jp1kTNRU+W2qglXcVUXpoFX/9WeFfBc6DQKoqigBDr0BrgtkGqaoeb5u8OutIgsMLsTxaqVG2RqL
Igl5MMPenNUHO0wsK50jJ8Nt2Ud3pKk/K7WfbKZNL7U37SXDQ/4wvAurmbKvSiI3T1QP2s7gDOrH
PLUiE5qigl+qrByYWfwOfVjoiL9ovk48qSEpNFfsREVZv/a3GOLDxFte7JQIo7YlunS7ZqsVMWhS
4amifj80pigJdMkmgb2aBVKoPmvwobfs3OH7BYRR2/mbjDZ4gzHba7N3/C8oHHZLa6txf5CPBj2I
0k22bdCkbCcP0s24vb4Xa7fB8kfMhrNI3zUq6FkKCVtRgt906OVNrtm6ygTOcA1FX5jG/EEWKB5m
R6G7CtOIyHSQUDdKCu3WL9FG+verWeJwWwqZhKiIGA4ysrg71cvdkmGgRBMl4de9E2irGEF1Vr/g
HdW1PKIylsP0l06frDp12gbTtqMLSh6iiwgO1q9STOJDCBMktxhVON8+v2eDF2uwlCS2EzZaeXuT
ogY8BM9DcOozqMFFltSAl4oKTsqq21gAc9bhh6aU5GjYsEdWbiEQue1FKkGr98kCgY+yg5QilMJW
DgZC4GlT6FDuY7scKrnXTWP1kgQBJPqiof6FBN75HoIrzhzyHqaRBY+0dEM0XBBEpZqLoXcB1Kq1
L6C4XfMGpSNZNkOVD5rcW3pNwNgdCe4QEQq3cxAz1mRzztVJ4Y2JxoAwtxIhI/HqRWXi3MDWVUx0
cCDQ3pVKtcbnkcGQ7Yc3Y4QRM/Az1Xdm4kZxYpWq4Oa/pOme3eI8poUMK6NQiDz/UEXSxWnMANlk
Vnyij+O9/lzfKvfehjjkvbJA3NDt/d8I6q4byNqhXuDykY1SxVmE/l+8kaa9wVzaorPsXvGPreyM
0cN1rMsp6PNF8nUGCIbGHQJh3JVb0/Jd5ls+/D/0Lu/TQ7otjuZkvREreSk30FJuLAytSILnxtp5
WC5XOd9mFJHVUNew3GlAK/pxHJFbfjYqR5d/XV/rauFwicSdPArdEKX3gaRER7jkdmwdlRwpRWeJ
uqt0DJrodika0rycCeJ2mDuEhtH5Sidhh2srP00I8zHqaw2+heJH8Na8eI/HRrUwMeT88lxfVN2+
HPzh0Llzo0xxSLoIHhvMhxvvWb+P0B/P3NBFFW7r44M+RI7hQAt7Tx9LR/rZgIpkW78XsO7CrncI
m0zww0b7nfqj2pAH6RiK3klrrn1mqYDenCIjM8BF2Bjhm2LIc+MOG269cAAXh+jaWnNQyyiL++5V
Bs0yMuLyyCBSPqLHLd16vWjibDVhuUThvnOV0FCb5isqhUM30GienEAfogVfaoteikTamLJbkpeJ
bHtzQ0fiXrdu0SLn+20R2Wio6qJxEfBy/tBLmB9F+2CaiYqsqxHAcpXc19KaVILIC+wJ6YfK2NT1
zdS/6hK0sJP3Onoh+Y6W+3J6vL64tct5icq9i6RiQL83xsBsrZQO8cSOffIb/MJv9Sh9XUcSbSPn
9KuO5FkGKn+Mg91T+WXsnhrv9/8Lgn8CRS2E6pmPxSjxhCkIBVy+02ZKMuc6jOhT8fPwk2EGtO3n
TQPVHrIPCDRaY18pdx11e/krko+57BA93V/HFeygyflzPxg6mQSA9el7hRR2Jz9Q5e06xvoV+d93
Ex+HUgOEE2mBrxT2aCbtwLHWS++G0R8rqnxExlNthLvriOte6g8id7pHM64SzQNiVZ48ghA3hW6M
4OJfxZiHEY2Z7uqi+yqrjVruZw+itMFtbvZIBZla3n5eX8nq3mEi1tDAWGdgQPDcURB0O0FNZUaB
BuwoWSM5ecmIQU0VulN3PhLn/z88budSfxpjME7BY5SPlXbnxZt4vImMH6n3MOiVYAtXjW+xuPnP
F16QkTCKiQ6wsYOas7av4hrUDoLu8VVvtADhXG3sdz3K+wDx+tIFa5lNQhO5BuMOTS0CsxN9LM7d
6n4WKTEBFIhqVRPtOW4zfYzDk6ocpUZQDV/duz9pAL6YyJp6LBIPgQoDrffYH2TDCUsRicR6wLlA
4cwh0/DKR8tobRun4K7aTTvU2/fpqYAcWWShhpJbIUYEM1s6pRuSWsnJcBXB97tkUpqDosVv4Kyk
aTUw/8Q4At3nHSSt/Ff0L369PyvUNpzS6Wy6ZfZkj2+G29rqYYIe/EYT/IbvBwufK13+Bs6IkAce
0trHPrQgIXHS3qaPw7Hedrvoo/wMHlSwsboo3Mvu9dO4Ho4u1s5ZVJIpo16XwIXymSFZyLUcm53y
5X21qoVqONkoVvmBvo67Ao3zzE1F9cfVw7PAny1+cUI9TYtjMwQ+fTqZ4F158276yMW3Jxso6z22
R+9RuQV3kP9xfeEiXO5ij/S6oHqGbw6G+hD5Ee00SW4tKlsLUL6fIIvVsRjzCIOK1YXVR+QdoQAS
R501lYK36fxjrxjP99W/gFFo7amROW8i5seTgP2j4g0BrRGLqL+ngOBZQ5CjFrUHrzqjP5/um9pk
gaplUxV0I1Db4kvyNCeJwSWUgLXwWUeONKw317+YwB/xT/4cU/NdMO9lWWVg9Shtqr41sShMEi1q
/qKLRUGCem42AgqJPmvZrVunDD5p7I7ICUYirvj1mGyxhdzpoxKIcdnseaSutkZmU9DoMCeEXmgL
ESSkgcCMx5pXzCsKzr1oM7ljp7QlkWiKZTbtFs/fATp0wb9KXCwWxx0xtKbncjq7FhMEpNN7n+7T
aWug169ioAnVBXkDwRngeyXoWIVtN3+41HCl1g1bh2Qwy2g/KZ09msdBJLcourq+/3xhKoWB/HRY
4eMle7RvK4c0AWdcczTdxApP9QZj9Kr9OG5ekm13AMGWJWIAXI0P/+wv30OB6QMPtUysWIob12cM
iSnBkZvN79KvUAXkgpjRRnvV+WHoWomqmoJww8hf22DPzGNTvgaJy1Tn+tkWAXFRAB2kMk89ABXj
pgy+JgL6EDvpnfZfNcOBLe6/S5oPxuKj6V2fBgNGW22Sf2IyGtFaglprLho3Xf82Bqg8wAQNOQPu
YI+RSuREj3G9oMU1NWK0FO6vb9m6o/qDwJ3gEaqLk6HD+iYZirRhCY+b2x7TbrocEuk+deqeCa6Z
71z0pT38weRONOhfA7MkwAyz8i1WGJ49SVZCUjlJd6wuNFw6fqpQC1H3+CNstRSDsJgJ1xMGGrAs
lNQPpZ3qz3bAQFWlGcMN6Yfip9YEySNGAbVTGEJ/zkInQLhLpxqNVYVeOWXbGL/R9eK9tiMZPzR0
7KH8NWjOGKsS+HIa9CPEYBfd+Q3zNmlDoYFsFGZ8AsNVd2Lj6O9Dog+vUdOc6iakmPvNtcEpTTX8
7Iyx2BuxSXcTq8FJQ8oIYlNgLLd1ibqROjyRgqXbuKRP6iCZOy1XqFtJ4X1uhpLgg66egZnCG9rz
EJ6n3M0jZQqrWiXDQ1n+oZUW6GcsplpafDOIxBbXM58LKM469ao3DQl6i7YZKXtdiqzA2BXmDwm1
PJkd4wDDdJqb6IKX35qHxgMTFAygfAIVA2exZdtHUqbhTIxDaoFpczMTw/V5u69otg38aDemNSY0
ydv1g7K2r9B0wAwFgx75RVNk1nWsHY0Ez7Mah509dDQCTXZRIyAzTwTlg+twazfrEo5zZV7AqEQG
wMXkoU9qtzZeokZEs7N2+JcgnBdjlWFOUOaEreT/ZHgixU6XYDYZY8n5UfF0gXf+juT4c4+xA5Q9
dFlFYZiDC5OpLwYTg/p6HFiJ96s3LHREO6oHcdLnFuevbiwTA4zm2FieLIjUVzcUDP4zOqZc+QRF
ImlFZOQY/mTKF2Rw7HB6a0QB9Op+LjC4j1amVK3iedg8DhS07W97H2M9ESKIH0r7pYl4hNZXpKOB
BNenjqbZ8zsIXJe5T3ucdEhSWiQAN8fHQHNBPLR2AyFx9B8Qnk8q7jWiSXGOcDmvX4OMbjL0sP8L
U19AcI0VejGBhUvCOuoidAO8HsuxsfXu6y9RoDMo485B1RDaQOgxPt+tlPV9GBd42ISKUm4aFvvv
xqgWyN5Xonjn4sPMUDNDHBofQGrJxzuDGclRFoEhK2nRKs7kLNwHhW6gsDf0f+smAAU1m1kI1lQV
lH7PVxUVqpTDPUDjYCzqY27oxYMSNcaHUajhIMC67OjA6PvMkgWmSQW8bzxV9AAmhb4uygyyNtmz
eZfvBofKTos4FSrNVnyDublNfONvDYe6iSv9Nt6yreg1sLK3Z7+B8/5yDAI5v8dv6KIbSl8D9iMG
7exfm8oZBrepY0z8NjeAMWV3XntXBZsofLoOcXGszreSr8ZWA+ISaQKENo0bWU52eAA7fw8BpkLQ
dOA/cNjOO7kIUVmvZSX0PJDzAsd2qLP7PosFq7isTn2TIfzB4IKNrgGXdiMBo3STwI3u0xfjhuwV
35UP5jaw5MKaRB9nbeeWy+LOcR2yAFyugEymyjLBQd8JwtPLGRBuUZyJ+agq5tKMUN2wp8BWKpSu
6aPm6Fa66R3wgNnGHTtkNhEl7y6uDw6YszsJjJXmEFQgD35I7uemMtv4QY/KfWgbe4bnYLoxX+XX
7uTZov7fVWSEvDp4UubwhrMVnXZQQ0RCxNbz0NKy5+g9Z7FFBwfdP2QQ3MTzMs7CgHmZM5f+LNIG
uk4ODO7FTNqqgeyVfDd2nSWD1p/49qBDRXc7ehh8F82brTkNYILbAg8pPKW4B2gbBblZ5F1mZ2jY
JsMhjX6ByeP6cZtN/XJVfzBmu10ct0qtJLx/gSFlVvi7q9+I70SB6MBdzFnMTVmo5IAGDCrEqGyf
o9S0MRSqDZntvZBD8aTPZqFsSgOl/lGQU135TGdQ3IKCXvGGSuohO0CPkh5ZafCkg3I6MC1ZR0XM
LidBqLGygzha4EWnBihjZZ5eLaGdiZERCN0UxV2p9lasocyH/thC1CC5CsTA0I+JaPCB8P1tvqKX
LIs7lNFBsjKGsmVCNgLsNW6tlY/XrWLFWxFEnP+B4jO3XqHlZGoANaLHd6izu7EtflyHWDFuWMQs
EQ8FB9PUOK9RamlfewUg+s53Uk+9j1F8CGJRJ+War0ebFHTI1Zm8Hqs6N70WzXK9n4wpZvA27fQY
JkcpevWVPYXyVogGvfI4DXYf3RbJfZk8X1/jZZJsVolW8a3ALohol4919YayOPCQCVAe0GOB8sKN
sXfjbbxFIW60xo35IO3zPVTRWutF2oreSWtfEU8+gmYS0P4pfM6YSBLrwpiC1xCkBGmLIxFuri9w
7SOC7WTuB0MLH+UdMG1p7uk5EMLileaHSXkQhoqX7FTzHuKhAIFKqH2gM/j8A2phN+qprKd2SY9x
75hWtums4SE8TQ8NOt2kzS9lV+6ur0tZO2uQwVBRF4am2cXE+VTQvKElFpZatdUe3mu3iSxMEEIg
u7VS665zlK15i27WW29XQUxuj2QPxAMtH8yhoh9zWaWad2DxY5TzHYintCqSGj8G3W+yaaGG4tlo
QLOa+2izLdF+xx5D2/cw123ffgk2Yv67ufvhDJvz3C0G42TwAEHb8j3+PR4c2XdLS7tvf3waX9N2
2CGHvutvdGZFD2yb55ZsC8kOV41ssfzZzBdXVFtqUVHN3yJ3zSf1vbPQ4XCiWxidPbjS6UF5KATF
38sUkWbKcEkGmOyghAnJCA4Sl33vVzm05JstCP1Htz5lx/Gurt34fhCArSwPjgF2hiZ/E0EMt8Oj
H+fVVKE7qo93JJWsadqFkCu//h1XXAEUedG7CS+I0Jq/gA2al2FhyDChUbYxQg5NAQHCZQ0X4frM
1IFLEOGEyqdJPOhm1lnOQDN6W2+DN623wHHbWuTpPn4PXCS4QBZbW9eXtXY0zkDnc7ywDUUK0sxI
Adrb9dbfIX2K+HdX/yje2EnZKXcgPKs2wSk9yrMOkQB8JdSgs2+HAARoghD/nYMzcxoKLzVA9+x4
2/IU7Y2Dr1nDh3KPsPAhew0dug9/xG/hU7RtflwHX3FQoKlHVm+mlAY0N/GTllAyCrwAsWF28oLb
sDwx83evCPzgitnMmi86xBl0GYJWnO814jBDkREz7H35KmvvevL3to88gzrrt2Pi4yLlkNVtM0JG
IwMHHlL4saNkd6BWuL5TK18J7wMVlg+2NhV34flXUhJP0/tufuxhUjp97o1tzt40fU/oo0cTKEeJ
2m7WvAd4Z+E/oIKNQXR+li9MuxHE/mNmN822d8Hd+MvsnMyKoK8iegGtnbozLO4ASGgXVYIKWKCh
SG/Tk/EVbHSn3Sgb5c6GysuJfBDRS3PFKs4wuZBKzkuou8vAzN0Aol85rsjAieGO1VNw21gHwxcd
8xUfeYY4PwQXx1wiMhgwWkgOM1zAn+Q19u3GGvejBekA13uS7eTQ7kUVxnkZ3NV3BsoZTl8rOWiD
52WaT5N0xAxrr9tqk1oZ+u2v2+halLrE4hMredpRvRmAhWdY7RIszGa29pQdI+eePdRPvnMdcHVD
QaUDK4UDkTX+YGtdBq9G4Czb0Z5w3UTac4k+7L9EmTX3ZtpJzAqCEZavAxICKQU8UtDP3cQQnnAK
GSwJIorLi6VwIJxtlAVYlbwBINSDFqYHzo1sW4sc1YXJz7J+kEdT8QzHeC7/yCNyP+jDAF2/SIGx
q07vFwITuHDo3wjAgKLdLB/GfZGmLQrom4CBdChNJysdw3yUE3TSffz1J0EEALkwjEgxomjzbi5O
kpdXBd6RBXQQQYeSlJCfGN/8v34WQMxNA2MeJH1mIg5+t6Q6D2jFIG2SBeqD2nYOzeSt4gv80MqH
P0NRzpcyJr3XRt6MAokFkDxs5bC9U1m9/fsdA0X7rIGKT3+h09INSMrrE9RTuoTeNIN6YgwEEWn7
L2Ao8reozWPLkJvkVjNJil5R9EjVFfT/UjB9qJYUC479fBbOXBo+DPRjcQsyTYX+GXdbKHmZIaMP
fQ/kMza9GboQ00G5R3fqJHocpN4JhH0wF9cvB8ldFpGBae6hYZDUCTVMKblh8cv3GieGPIqWbLRq
CwXu6x/swm8ja4wCBsJQSFKiAYEzcTblekEbyMkZRo2gGk+TvgDhT7HVJ+Ox81JBjHTZxjTjIeJF
YgsUPMhunX+5wFNbr02hxNV75bZN3EI/pOY2x0wWe4njV1l+CIJ30z/8/SoxJItaMoooFPT656iI
qvowrZBsVauDH9j50Fh1eKwH08o7QYZ3xTWB9QVxtjIriuJRdA6lZHEylTmgEATvU9W7aZMYRAjl
79ZsHq6vag1KQUCIMWDcGriczqG0LK972sFaqN4R8IgU7ckIxuamqEvJavzxX3gqSLhh9BAUZfpc
+jrH6xV0mXsKDkSl6C7G3yyDRVYpSsSsWSQEJmZlGxQ0Lp54phmPsB4T6pZyzDBI6TMLIw4PoZxA
LijL0QqQvV/fx3VEdV7bfLvztbySVV1SlQbOQEf/SUawtKKpYvKr2oqMeFMLp4pEePP9ubhW6qFu
chYAr0jD3yRo7DobDgP0aTCp+KBXonhpxfWjjenP8rgjPuKdWSYxNtTI+k0hPcs63eShe30PV0Hw
+gHV6swwzZfes3w0jXxewxAr+1J9aDAqosvx39/7TFmgcDvnp20VRxKWMgTKhlTee9uUJ3X69MPq
/u/Xg2IrnCLuFwhdcLauTiCRmqIRnrh7THrT9iXJCkTOd+WG+R5JlfGPgZor55Y0yGVVHqRzMVMu
OwF5I+Gbhypr5tUPZfgrZQJ/sQoHEm5DJWBUJCq3pnEICNGK+dacigOLbxL1q8Icgv5P0fv7Tn26
voMrUSCDGB2CAAQ22EVucRXpW1J3iDhi0/yUwLitZqHgRbzmABGeobEQ073kYrQXh4hoSg1fizTO
nrSZ0/bjT9Q00I5OBffkmn0jSmMoLc0lf76gFcol3nAMMmgR22HI3UrIbmZDub5ll+lb3I5LFO7y
0LUwzcwSC2oSLf2SJqofvEGt7iHTPL7I0sR2qK4U27iPEiTnWX2MCtTKwbsUmXeK2XdPeuoqfbe/
/rPWviS22ETuBjTuF3Q7bVJMWRJoSPCZ3r0aFvdD+XIdYfVDqlCZgwPBG4ufbFd8mpljNSOEZRwe
OpLK0XZQZRAQRgX1fjVBJ8qUrkEi8aYh5kGaDyZ07oS9RlW9msIJY4z+vSdvU6w+FKinYygs3Vxf
3WWOg/us3MEzw5F6gQ7jkaChm/RbSAvpE6bcAkuPnLxUMeu5rUX36Npp15DGRKYIFSOF7/SXJb9i
E1Vxy1TNPtTV/RS2N14y7Ea4Mq9qD7FWOdcXKoLk9rTL9dHLfEBCjNJqNN0ajM/GcxLfc1u2zcJ/
4c/wvpx7BPHIvBiz78ax03wJ/qzJwm3LyHtGikNeoCbLlFMzgqQuFfVDrlmNNifhIB9NNcgmnVtN
UE4DjUyEXAwFOG3C5EmaHbUcdRaDClJxq6EyztvsPwGI/86xFBbFNG9hoVApAzdmjxF64PqbKP4c
GKi1bkvvCe3xQpqJVVcHi4HNaOg24ikMAz0mU6zhK2o1s+Qsva+aeOMJCd3WoiBk1/8Dw3fh18bo
Q/EbMKTyXb95xZABGtA2wThZnYhsdO2zUcjFozsMCqkXbPA+leRIgUQ8In+vs0AO+WWWPbOlBhoA
GNDcXj8Gq+d96Vs4K/HBHIqGLXwtvVVvw+oxN9D/HOf9NqH+RpmSH8OECdf0DqR2ghtx7duhAwIV
CQTOSJJxNsPKLvP8CDaDPuTYKqj222zSAyrLpSASW7sT0JMGV/2/BDKcSwsbNcunWdMubccfeWkG
ljoygd9c/WpzJycmIUEvpM6LXcTJUTukPVqPZjH10cLkqZVHEa56qCeIhq9Wvxje+kjxwI3MKgbn
UNA2Had+Qjuf3jSGfGhM1U9OCDaLwYIwuKlvgy6qDUvvlfhWa2jwqARKezTaKhDkaS7XjOccPAt+
CVIoF6KiVO1pXyAKsFHJcHvdGj2ocDTUyrLH60Z6efwAZKD6pGGkCyQl3IrVrqetaiLT79U3mf5z
SH1wr+zwVEVHmSCsuTTKc6h5zYvvCLXiQgVpbgaKZMivmK6ZI4wShRAiEM4gO0rrUp5b4VKQYdQf
ptRZMRUEQmsY6GWCV0S+BIPW3OkKja4ig492GbCfO3rS7VKWbFRJlCRZgcEsN240A1mEue33fL9G
GeFCISPfnNXsF3pDt8yD//AL/69jWrw7/uDwijKqhHRYr6JQoKdQlCmkTS0NrkdlgTtcXY4Jgo5v
1iK0NZ0vRzJR4alLHbs2ep1NjNywTD2HbHHrCdI8K8cY8tAIVJG3Q6YHcvPnUH5Z4QwnJhhcIUSF
6S70gMfRychDx6h+6kWwMeTSniSBfV+GPXO5Dy85JHFBRcIz/WGyJoi8EKhGkjxD/fdVKXBLE/So
kKy2qARtLl/UUL3iJ2Q0iKElfO7ow9T/+Uo71Y+Sdvqe4yGbTv1Ixn47IdYaqUhJZf6bztOgMMQ/
SLyVgJTJr4cBSI3xQg0TV6gredSdhp8UBBSNW4rKB5f2giYctMkg5c7YZb8zDQsw/qNWbcdV84KU
AuRilMjJ1KIXhKsr5gIEDTlXOH44Qb59FgRoAYT+EM0hE3BQjQgqJH7penXw0+v6r8lUXoNUtZU8
u5eREbrufy+NBoWLOVGIJw+aJnitpQzqjx3xk8IGg8091M0tn8p3Ul7ZcYfhwAkseh2VBEmNS6MB
JpoyEbuCMc7gMY2oNIqeALPFvzqxJe9FxkDIKJqYXl3bAkc5N06PlnUXqcAxvN45ZU6e+bZZ3kvx
xlDcf7GNaBqbpeHBSsGzUDGpjVuVZoWdo0zjh+kW6cKycZpK3lHtaCSCoHx1ZXNQjj1EcoNvK/Ro
AbK3Icf2ET/clZMu400XYZI5zcdbMzVlJwm9U5H0f18dxKebZTDQnIZI9ruheXGHqqUCEfSxLJAz
vJvzD2gnJ6XAUa8uboEx//kCI4oz1SM9MIaIfTRdfPTC0G4NlIxNfc+CylIlUdl4DRLa6Qqyxaga
XdyoXdqXxtQGqBbLz5Jkm/4PNu3r/jntFbxwBOf90pOhjLcAm2PaxfryVsHIVQSyexZHdtB9aRE6
Xr9H338lUmB5/TGkf6v5gsqhgYZGjJQZBN+Ou/uKIOxINENK8rQZ5OYwNeGm7fXN9VNwOXY140Af
Eb0t2EgURs+XNrXliCs2KjCS2Fq6+uSHdmfgLbXRqKP4nxCIL9J/JAxtpCJa1rVNRckaYTq6lvEW
567ciESM0gJnnQyDLRmhm4YvhL22+sFnjxkkaPLo+fpi17zY9yMO9fi5GYy7+vTW96Nawp7KgQJh
CvnQpoob0MGuMtHNvnJDYF/nB+P/YlGuc8gYgk7LYuyrFn8F6DhI0bllU6q/VH7ohlm+V5qhtEhh
3hnEf72+znnnzi/eGRtdaOiLQXPxNxfJwlyzNujqlsSFDZU6eNJHUwmtjCTQTfPtrBA4NhEYdzam
qaNDJAOsUz9Nf6s0iZNEb2XpDmDpvL6u+a+6tq75/l+sq5rqOK7YDCW/Kskv3Lj/4u9HvhLiFqYC
djjOPnzS+AaGekFCZ6ZPctB9KKmI8nN1CWhZQvIZiW2kuM+XUJBKNfMSRo82rAT1IVKIxDK+0x8X
u/QHgk+PQPQgJUmcwlnd5aFd3Az7eDvel+/aRn/SrV/Fb9n13NytXWOLiWkR+99lDAbbQxgtK0h4
z3rk5wucvKbrowbXKiOgFYb8Vo0+i253/UOtOf8lCBcmoOqmGlUPENV8Kdk+TRzMqSMWU+10uEs/
r4OtfrLFiri3GxI/Y0mhJWErg2TJeIFqIoKc1T1DyQPKHxQpV541TcqykClVUUCkTNatEk8C209e
5KgW2Pc6DlNg4Witxavj/NtgFACHtUUMYhhBvyU0Q6NtF2SOLNciPaDVLwTuVA2OFkEj/8qQCPhR
awr3Z5LKbfRDhC7N5h9axNCJf1a9x7//RHB1SKuqeMUxftDRnNBQkTGYfDG+NTW6Ddu/zo4peKL9
BwD15fOdG8vJgLI3APT+F8MiSnYIRFfG2tdZYnBfJwCxcp1FwBj1jRk9qPQWgfb1fVq7AJcQ3Lkp
SEuKtgZE390EEdK0+wIy9qJ2YdFCuAND0fOmtCpQKrWGTF0MDnnTSptKYM1rFw9KSgjhFR1Trvwb
jEmKCcGc+VxiYtewAvMl7guwNHxm5u/r27a6oAXSvK2LeycyQQpBFSAV6H3T0beQ6tukFgR8KyU8
2NgChYuHSmWMx6LHtnXh9EAx6dyXuLYD2dG1+KWTGycwG3y40Q5D3dEwN2RlebhJkui2KgfRjxFt
7ny+F0tOSFJnmjo/Vw7Snfk0PmDiEDNXlswsc0v23m50Mjd6Md4MgYmuBk7LbeBuyFGjtTJG2OzB
gA4Bct3hlG8SpOcYRK0GTbPgvLZTrzhBGm2vf+c1p7WA5sfZA7xxW03Bov3wNAwfJZ73vTtgMKFz
JvnpOtb/sU4wHmDSEW9CPtioyiYfSw9gKlG9fTKq6UZr/Xcom+6jckCwlrTUjmn0lJvmgZRjsbn+
A1YWi8cTXk+4o5Hy4h+kneEFal41WGwe4HR+9lDj7MFD12+17hCJnNvacgGn6Trm3ZA45tvFEggg
mHqE9IERSLeajLiYNqewCe0GvbgxkiZjoLsjqS0yJrvrK105vmfQ3PFNtKqpqwQrTeVTVLhJ+Zp5
AoiV4wIIjCViIAOdQHy/Z6YXoBGWauRkyoeodSTNjcCc2B0bVZCoXF0LZszQGKHKyMdwvrUbY5mG
DNvY6TtlPAT5a9Q/X9+u1bUsIOZ4aHn0Jd2PvRAQWehG7alEAgvZ3el/SLuOHblhJPpFAkhlXRU6
T0+OF8EztpVz1tfv4wC77mYLTdgL2L4Y6FKRxWKxwnvjxhK1B7CF5yJVmQ3M/VcZpuyJpBkQMWNS
YmNQJsyi3VR+jMF9H39e14c5jAspAEHAQ4gNGvEv6TQD7hlgb3HppTYFtrST/1C87iBjvOu6oKW3
tIwhC7SVGhgCknn09iTS9bQImW3fTLvgYTpG6+lL2gbbDNI6QQ5+6b44lcY3sxuYWiahREonPYTr
+FAewlV0gwn7VbCe19q6Fg7DLATCmClGaZdNXRgXtVAjyetwNqCehXmfPgnsdhAcoyXr/iMBzcTn
BpHIGHGnHSQQ6a7HFGezzYQ8eyzG4c3hVAYXZpnohRn8HjKm+9mdjmlu6z9rb1r5r+GHtPqH957M
WinQe4bEKZL85xoh+y/3s1LBy2ZkdOMMlWSE4Zl93fKWDtKJFD7TbpSdQsoBD4hOfWtVJ5P3efza
zn9/PZ7qwieBVT8DR2EEXWILFT/0VI77NF5J8aulHPP5/rpKS6Ygf3fCWqzwzp8lszPqLKnqEtgl
tYycm94A368MPWM2RYwmS6KA+YPJCTZZjubi8z0qFTqjTRZuqEhA2rae4o9O1EC3tEGmhVw9ayVA
2YUzg3IcerXJ+9KJwp+14pr5KmrWIHwU2MFC5wced3/k8IYQtHEqDyl8N4MbXQUeegKRVLvTfAa5
cihFOMuLK3cijjtLZRJlWp1ALdIk9lwWzjiAm9j9e0s41Ykd6JNbwmpB2hbV7D4aHqthkzYPcbD9
/0Rwt6pUpAGm1KEH1aAAOoXl0MGw7XUhS+4ToR5BVyjrsOA7gKQOD3tEfQhsAwCFzO1+ItY/nFDw
lSB9BX4ezIRwZqaZYZ/JqHs5IVrDSvCqF1OxlpG5jQvrXg0/TUWEvL4ULJiYusfQP9p30XZwvjkt
HnoD8HBAPAg+xbavwPD2oKUBOA8kO9IEr3CRMM4SKqXqupSyF1/uFV0HjLddM8eriaJJbHV9s9hK
8bfEqV6cRRRSaZpge0OcNR4JaDMwpWb7sZdlbuO3TljfSXhyXhe5eJhOlpJzQ/WQ9FPf4v2X58Uu
ya23VpdvFDUUMfQsBf6wERSh0FuLeVPOSPoZT/FAwmUxttSWk5fKeLFUezC2NAK2ruAhubyO/xPG
JyOLNpsKQ4awMgg3Q5ofwqnbYJJsG6m5LRnzL1kfO4BCk0Gwmose94+WF+MiJB70OMFlVWgmmHOf
x0C25wgso6L62uVwNEa+T9aTh0jtfDjdnqk4yOWPkKq1TRoNd8l0MMrRy4jixiS8Hc13AnqnwnxG
yLaOG9lu9eFWLp+CUUVJlbGb9//iOFkJHiVx5OH41qRckVKlNHA2wWS+aRrEBVH7u5prgdNZPJWo
M3w3H7FxtHMXQBsMIoA6CLkx8tT4j61yW+fr+Wcwvf7D+ZAR8lJAYaBTg5MzWFUvVTP8ZxKDSAbp
D8uIwQj9eV3KojYnwQAnpQJcWlipkEL05B7f4iSY2fLBoJmlxa6lothj+cY+kcf5tLmYZ7gy3G5I
4oAEkfycw49izBzSqStUPW9mOj355NloakdPRb14i4fkRDjn5ZJR6lNQC8ChknRvao8Z8R+TcF4Z
WNnry7rk3BgYHebFCAYW+CH+IGN8qAUkFdUBvbV1dQAk4XURiykGBuQEpBsKvjh+gCoC23NijAS3
n/nVTU9BaNjouXVC9djBYEZA/cePZvYPRSm8K/9IZQZ1Ep7ggTtZGCeAh0OTaEsc3RLlThZ2CQoh
RYQOQ0z68t2MFdoXsEk4YOooPycKHl+REnx2o2bHM1hBrq/igv1jZFFFuRsnDZEEZ//DpM9628D+
JfoT/KSuPiVbKZ9cU2tsJf66LmzBKs6EccZvjAF4OQcIyzBZPta4hOxhENQnF1fvRCHOxjGCMCu0
R2pmlgrMYD/L6UPSDHYoYvFZuOnOdOGub5DFkabEH0BIjs9dpQFTfdpkVuUCR/Vm6pRntP95eiwy
P9ESsv8/MT99li3ATbP9QpFXR0NJVtxOoqLeQuh6phtb4xMhptkFtKyhWyAV28wEiETbCaYfRXpw
x6iL1GJMA+gRj8q+b0fgYVlQRITQshD8nGnC/v9EkxDTIgUGZWENxlpvD2a7GmugsaInX2sBffPz
un0vr5uhU8BuID7mn31tRjPNauDcy6lwlWZfRaKc0yWvCIMnof8Twb/40lLCDKAEEdpK2QzA0FEd
MD3vpecjuR3egwO60J7Qf3NTrn0vqe3kM/udiD5i6RI7+wjOaWhNbeYVS+6im7sbwApxGMFrUoCw
3i7HxO6og9KsLhK77Kr+qM55j9DqpZYWkJpWGnDw77PsvRwPfTjawShwIoKNNDgnooxR0lQs7aqj
PXSY1qYkerovu48/yrAvODHMQuqLsrGYBLw0zAFsfd4Qr7OEte+6MV2D6fS6bYpWj3McEcqY45xB
4Fy5s+/O8100JE4XuYMi6ExfPtp/VOO8x5BbWZ0RSGrIeuqQ1aN2TkXZUJYa5B5sZybI+Y9KzZu2
ixBgkMmRZlePXuv8o6Wq3ZOPPHYn2e7H9fUVFBkF50swP4XmUBV6KfSl8z+EqUrRunEPNVr1ADIY
8futFf6QpgG4VflrW2qr62osxU2nS8eXvVq0N/czM+4SuEqSuTLjTROAHpqg+nij524u7zQRCvJS
9vpMKOcyolofs06HI4ahm9vII6VNN/k+2sJ/qLJT3UpP8CF5615XdjEaYPjE6F8HcBDfKWAkiHx8
GWKBPOZGGdkqSFQY0peRivpwFq3jf5Iuctk1jUjWdZA01Ymt14VdNv9yrk4kcEtYGEbXEXaX1WZi
G/0XRoTApHV9vRbvyxMZvI81qyauFdiGlr7rAOgJjmhNGNPWNZTXpBMIW3RJMvpxDQytaYA3O/eB
VBqMSq8GnGH5XqGo1pju2By66LYU8aosHq0TSZxLIlbcdYnKvEXzQDRXI54lYi5atvATGZxHUgI5
KuYB2oAa0x56T1JaL5c9WrZ2RZ2iHjBnYAcK2i1fkuy96J2hE5zsZRP8s56cg5rKCrF1Cy2b4qeu
fOWd4DAt3lknGnIOak7BDpONTMP8JRgeQDbaSHd+h4PrZk0MNrH2/zMQHo5Nm3NfzTHR6wDnDiVt
x5+dIfgK1NDpRaUogS3yWQ1QmcpzR5ktInEksf16i6a3PtlpIow5kSTuiAGovx2MhkkaJDRK7yMp
dGhj6+PXKGquWPR+mAhFv7SJBj2+Zaaap7byWXmAmK9SK9uB/tlqd42oHXzxdJ2I4U+XHKVNwDI1
s/FDt7A3B90X5BUXTftEBHe4WrOnncFejoP5GLa/JxHzjUgF7uhocaUrgY+VknPQxCXAoO7Wyl+z
srLY/UQJ7vxMamUOPVsnudcxpgKEw2itBG/XPbhAE/52z+o6bpEnwLsU91Ase7MElqjorxlJzlXh
0wZ1r8Rqw9JY1HgO1Y8oWKejoPXhkmGAk8EdFIB6Ao2EaWIAlHkzZLZ2+yHfxbfmHT1WbvxKto2b
gl7abQ7PoJnOK7vaSwKXunhY/2wZDyNamehANlnMB6YeR+tfIhDB1sUhiQ7UElEqLLrXE1nsDJw8
CaRIDhOjgqyg/OHLkztX6QuJFWBVEK+1LLeqspWmZ+/X7UW4zMygTsSGfpFTXI8IO1f0QFc+Knsr
2Rt+Z6AxdPXtvC4O/r728heyug8+m93LdfmLEceJ1pzzaFuqpzN7MwfDh1o+S8q86UGUnlKg2rXg
yciTJLKvi2Q/efF2OBHJOZMi7P3BZEFOWwLpGAy4vgdEZ1vqBdeX6ChyTsXQ85qOTDV52pojCDhf
JVVwJYtEcC6lrWeV4M6HfVorY3zI00/haMM3k8eV5eJv4UkxysKaoUZ8AEnsmj5ENtrk7hCE1rMb
ADM4Bzzxq7zyH+JX/ZXYw0Y+do7lPivrDBjk/9+i8hd1lZvS1AXfm/eUdndW86BGgstmeVExMcLK
nHg7cPbRpspQEXYiJsBSh/Em8Z9lUQvHsmP5I4OzjU4HoD41ISNKp+coa+1oVFfJ6NtlWbznqqgv
ZfGUoSGFcd2gWZ+H+65qrZYzBUGHgTGmCgy4Vrfq68ityl0Yb4mohr+cIULhW0V7Noa++DGjTM+b
bMwmZHofmhd0aMNEogMG+zQ7u1OPjagot3iiT8RxV0Xtz4k1GVAvIu/qtDOrbViAtHF73W9QkRjl
3FUCrS43hwJaSRvzfvLITbRTCjd9LT9qm27jdbxL7jTH966LXTTHE+W4e0FLUnSZ5JDaKgf0M5Lx
NRTxxC1ePZgaBOoFdusC3G+oU1nPAhQ10mbXkQ1NvKbLbHl0m2CtGqM9J6//oNOJQM7rg5ROAtMe
dErNST7oCIkdv9PQjEOmXuDtF5fvRBR3mmezTOJxRj9gZyX3cx46UWDs01GQz140jRMp3HmWcXSb
oIMUPV2bym5Q7zJy1ESDMJfAxCwmOhHD+3vdL5LRYs2Nc+CCJSslta2Hx6r0xuKlLxwz2mOsLvL3
ffMAPF1FW1n/9JYGThzorHRMKxJuPQc1DtVBZwUwVKaU8aBNH7rIOy7a44kMbjUVtCqoGmoQ7L0O
XNgs+zTaH+3sUf9npXpCxvDFzTsRx61qIwUtMOKgkqq+adMXlZ90ay9MvC2+YQwd050MugvzZpz3
mFKtyNneNdPo9NVn6AtscNHSTwRwqzaooRqVBgTU7TrJdpnyK8gFh2npHkF6SGEAXyCNUDkPiDF1
KTQDOFoQ8eYPZdjuLGDfe3MXa7sWY3THgKgJYBEbEdTF0hahG9VEjyBGQC5QSOQxHzUrH+Ew9AfD
uEcX4ijvE1EGZWkFgT3PAM2BiHWBaDTIrVRWocKOl+z6EdkG2uxKubK+7v0WLAET/RjORiEHaS++
vNBohixFJvCoCKbfHRL6xE7LShQbMnvi4rYzKdy90VuAiO10SJG06a4EFUJYpSvDjB4blGp01Gqu
K7Wwdjp2SAWvL9oegQp/bt5hm6agX2WIV13oFXXzpbQjKE+JoDSzKAZcUcCeR+89cDjPxRigCiLZ
COCiPi7f8h5jM7S+s0JRfWFpiwDmyAiigPQDUZyYSM80NQSkkG/mmmdWSfxA9PBtToLYi4Cmn/nl
MYn11wLNvnY/6zd+kIF4sZ3B7ONX1jZpNBEXxNJ+KoBxZciCGqCEuTsz00oazRXgLnoltIcQJHvz
UWsdmgAY9+n6Xi6cNmCXoQEBvoqCVpXTPscgetgkMdiXhg5DFF3gO36OO5pOiY+bupFaUT1sab3R
javibIMQAc7lfL2pn0m1QsFdCMLt3iax3qzbsmgEOYVv9AP+TGgYlMbRA5IANvZcDJkbvy4mlH7L
cC2TXV97oXWTS05WrYPURcJhXZOdXgJ9SP3yTS9U38N663d3ERGclu+2u2tfwi1xEgdREI8dwEte
GvaQqj8rF5Azzq9unSADuQ0P2l3omV630Y+TwLqXLAnMYOAEBvYGvBx3VPteBu4GsyTW2T9YxWzn
rU5tA+9Vx9cGYCli+a9b1KJIsLwySFGc3O8Hw2mWYTSCKqdZ5ozjyup2vlbj78cEZJhSNNa1VOAC
RNcfWfL5JquR3se6ClmTD4amcJP34E2PHDIf29lVlPupwNNV8q4reEluxLDMT6Ryi6oDTq1oxhSk
KVmSAjtuNOIbmRbNh++b043ZRsot9XXtlz+MZrkK2q7J7VQn/jYgtL8fpjRHUVamFVpVRrK1aF/3
TlM36L4olY6C4lCy6FfYBLo3RAGuqBYTVqOdykq58ZMoeA5zdUrdSmoxF+L3mqD4tOQRYDHgAwQG
GObHOLerVeiq0UyYqxSztulNWbhR8GLNAjHM6vlTATBscIpqQIqgPDGrNaTVRIsI8GoZXdcjXZlN
6E2+ItisRRMBBwsm4YB3yR7E5yYSaHrfDN/0QBNAE7xsCLXfUl93CXDU5NhfWVHnA9+nah9SuEDD
6XMkdu0gyUJRhfK7nYtXGTxiBvB2GGgL3zQC/OBeU7ogc5SVpDr+lrqFA74b74u6oM5cdfeBp+yA
ayeB3M+04128BZa2l216O92O+8nL153deY/yoXrMnX+Y68bs+P8+jm83UWgxSFKFj5u1yK6Ux87a
4iNDdT0YN3kv6Pde2vxTYZyNATFfsyS2EgAQkWV7kGryiwL35aGTovT9+nG9uG/Ql4ggHD4QPFRo
6GP+6sQf0QLEEFlQ4LQS5dWYmvsGkcvfi5CBWQfEYcAOIRFyLoKMQzcCoxxxV9mB4qSSW0cKRMPX
S2XHsx3inF2ZzYaesR3S7+vQo3vZM0FKChBOjDWs8qPvEff3db1E28Q5uikCBXSVMIMNHlp1W9K1
L4LvXgK1ONOKu6dVDWwDzQAZxuNb5M3b3k0+MBZ0e6DO3by580FAaauHaKV4weq6dsIF5VyDNlt1
U8kQ3f02nua3/vZztOnatLXdXbYegegniASWlxO+DpA8eFXxN6NcKphR7nAZp9rvMb8DWmQkCq4W
RSBtwPDLgGvEY0J1VhFHQ41glmgTMKGJjW4JlGtF7cVLA5FALmIgwpilMIFJc27xctolcvdtGVFh
T5P6GeRfWZce5AYuakp/1tRwqBo7WpZs5jKFP43uBLvHRFx405Mgmdu9JCUtrRVmnO1gekZSvxJQ
Va40YF47VRoDak9TH0ltpjYh0X7UIundAEZ2RjvdowA8FviApWsTJFlYEtxqOl5G5ytCgKSfKCyQ
jpVfLfUGNB5W80YXdVKIxHBOAIwt1UBLiEmKox+7pX/TxdgBEUjV8gZrDCkaACnAaeRcWjekSdRU
SeYEiRGv+rKwYys+xNP0ZHWvYZ7e1GnnVECn73RplafzVpPfBBu8kIEA5t+fT+CSHJTGYZCp+AQj
cMMns7Tj0E5/T17l3cqS/Tq4wSMF0dPW2vaDHQtuqKUoFjgqlIHIgcydx/XsgybrVQ2RZav+NM0X
GJs9Fus6+pmJ2pgX1TyRxDlARR6aqGQxbN1qrgWuv7Czk5HYIZJfUTdsS38QVD0ubkTEr3jygT1W
RTc9UP/PTVUKpr5WWPyKzMhoZ8k4uXWn/kP5BqkV+Dr066uadXEgpkhtCcmxgijhJs8jagNkdgU2
stAcqIPChY3ogxgZHAbnqmBqxFArCRkPMEkPxW6cXjpzVc8Hk4xAGUPN2jVEkDRLY0FnMtkRPQko
gsgvNMmCTDkJ7SJxKVxN+aNXjoq/qmR31m/DypngiaS3SnZSoK8VxG2zrV5sLWCcXl+BxfsTUDyA
kwNmAHgIuINq5Q3L3jL6y2IfWLam/vLH+xLEvL49yI+6D9YSj+auXt9qyR41DB+AKtWu67xyeE9B
YBQLbtUlB6ViGARMs9h1kL+er441FsijpHg+aOTX3LyVuuFMpQloJeHU5aIkzPaqGIdUdKAznEsy
LD8Iax2SGi91i426RviwAtrioUdL6EZbvQ02XRm3kW0dJbtZd4BVsQvnPfQAJuWY9rinXrLNj6Y7
FPamfZsQZPQv89q370vXvwm9l+s7tXQ1g8Pmmz4U8+J8kNglTTNq6oDwDW8+WM4c3ZkiGKBlGcA4
owpeqHjxnC9JE5lFhznuzMknbWNoILUs6EaijcA5LiTtQbSF88YgGhmG4bmYIUmLIAWKuDM0uRXZ
80DJbZ8P8a4mVeYqdUvu+07udtnUEt2ZsjB/vb6Wy686QMECaw3h/UXSDhetVCNNhkfqxv+QOpCG
gkdeq1eY889tRRBqLK2qAQgqhgECkBN+DpDGbWf4jDgcFNiW8pFnNpFE0zlLt8CpDG5JE3RRV+HM
jk3gzoadgHw1zey4WAEfB0QN15dvqRMEpYk/GnF3DgrHeRgH0Ciq8cKEuMoGuOz7W7HO7ACwCcXa
MBBEOcgoH2Znp/2cNlTwDUuXEPg9TUBBAmIJWc5zGwLzXIEcIT6hnnEYOjm24y4WmMnixp3IYB7k
1FNn0ohLHDJ8E8OR4JeiW7kJP42sESW9LiSZDBYEBklQ9WEsCeeSQiKpeh/1uTP7xjqigSMbmZs0
8+r6xl2IwakDqAoMHk1+oLHnnH0G8MxZ73DwpGob9O/EX2cit7pkiKciuKirKpUJSXKIqPDwkvzD
rHsRmj96gvkd064L7x80OknTch5LqRKlMWsmrpcdNbNuwlHzpmh+uC5mUasTMVzY3FVoP24rHK85
/tEUrlHXdi696s2TJW1L4bwi+zX+aXKae+YOsxxE8qwOkIZMQ5u+zYFhh9kzYuewfG1NryiIbf4i
1TaNRbvHDICXfHqqOANBzdiQghyXTPrUFEe9vR3nGxLfRo9/v5ynYjgjycyhwkgcFPSTx6BR7bRw
GtWVpM2srhE1C2KcpesG4AcKw/kBGRA//qn2Yy4HPUZn67cMhe/Qlt/jnf8wBfY/NGAwXgkkPwEL
DP/IvuTEYdRaq7cphSSi7c14ncrgXnOuL91S1HIi4vtmOxEhT0pdDRXboeF1Hn7KjUtrJxONbi96
1z+KXKQaIjlRugGKtKRw5K6xgXR2XY8lV4Q5GODfAGuepb3Olwp8kKgtaGBEz5WDBoiIDKM5ourp
0sZ/F08JktHImXLnyBrhaBv0q6COjgLCegaEQobXEbD07bFct3nixoPAHy1GFqcyOU+u5wnVkTSG
iw1mW80PbVAD/mJPstUwOU1wHGoHDf7X13Lh1LL7gxGaEKqDtex8LaU2iGsMMOJFgRGxnuH5Zr/i
Cc049aciAjT7ruhxLgLC8KbHFaIB0Iyz8Qhz4V1U+6iZOKrTPw6qnWX2hEGGl2jfbpVVtpud/MFK
bUDVVXfW1lp3uW25uh17auOI3tlLSbjTz9HZC+/kPOiFD/QpCbrnB3OtO/lT4CU3/saWbsK9sose
ycP1tRYK5BY7GACZXsTQP9JtzCfZphvctxsDosYX30m35fqnQCIz0ysrrrPr4kTFech8pU8gcUAf
uC3ZiTPu4tXdjGx/7shrEUnt0pPwbEm5YxN2w4BpeMgD6P1BOcy9Y9mJXdj5reqQH8UxsF/12j1i
izFI38CdCqIU4RJzZygP60Jviu8PaG4aeQUb01dfwe4VZQ3fQO3cBv2poNK5YNdAZ0OuCkj8FlwS
X8fXgrTLjR64IJ2G7kAgcuhmb0+J1xv6qtV+mkB2H7S3EikjC3yvKl0hYW8n1m8lnm8yZDG7ZqOO
B8t4bMlWNx+CLvekOnUNIJ2KZq8uzzv7VJCm6vBrABnhfCeJrKmcM3xq2njR8ECzd6QveoJX+vjr
uu2xlT4zPROvfx2wGqBPBUIjn4RpLGnWmxD8rF1R4C0xq60NMtpS4DQv7gImxdJY8Qg354X/AsZX
qecROjUA7TXvmqJ5Hi15Xku5/vz36oDtUybsLcYyHucnqVdaPwEhOu7nMPiRIaM7y4FzXcRFpAhd
GIIyCtdo2AEB8rkIkEspKfJ+KE2V75Py2M6OibZIGgR2Hr1o+j+sHJL+SJdgkFwGtcm5NCUvp2TW
alSOovpFo8HBDOsXK/hrKHf2SMaRQP4BPMsXlYc6AlgMcJ4yh6YIPYcnJW/BNfggqYozK4LetIsA
B7IY1RjgH4GWiDrHuUqRn/XWBK5KNsCj+78l6mbzXTe+XN+mJSk6AE6Bs4eQEMZ3LgWcNkibFhpL
/I33sfIJkIGbMjfdSp8FlzO9cN9QSEePGNIqMG30rZyLqtRAz3IDolAtcsdu1ysow2+sYiOpe6o5
4+zpSLPFw3ts7NHe/fd6IpGD3g0NNWPggp4LtzoQO4B+MndIXjihsTbMLaNZRmVOIGjBU4D7C3Uj
A3N/wJ/hrkVTidLSAnUha4V3prg7joF6f12XZRF48KMRRQYtBKeLXJA6VAG47lRTsEXRD3Anffl1
XcaSXbAZOLQuIFsDBLvz9QrCLjJVH3h4s/ZpIhFqvNcV5rwGgZgFj8e2hMDyYOnoleDEdHECCrga
q6XuQXV3k6mGC7wkwZ6IpHDPLFSyBoVGkFKXAF6K6kOsqT8z0C/+w5ohE4N1Q6kDVb1zZdoI/JVF
DzGB/hbln2Pq21XjCgGYvh8d3GWEM/RfOXDi53JKvS20eICcNG9cqVqDL0opdnMo2yCYtDXrWOBV
XjmpCI12waWfyeVMW66sNOh9JldtPQA8OHlv2THoh/tRtVXlgaAt7K9XFKwrFHx9DAcUWdJzTfPR
j9qxTcALYqlOMBZ2BEpeX3nxRfAVC+Z+JoiLtHSMlFJlgqBGSbNHI1LkLbpPiv1Ulx8J+HkEei2s
pIUuQXRjagYwn/h2sk4C2hNV4CSaMnkBdLXbBl1nA73Ajkl+oyAZ5WPE/+/XkuLqwg2JO/KiHykx
KChk4i53lFEHjnVv96Fr5ZPtV4KWwYXTBg//TZbDrhU+qx31Q12ZBlwHqjs7M8tBxUtRRVIMEU7f
0qadJgs567AmUvZDAo0mZD4j+am37pXUi2pFsHIXz2cTlxa6OtG9TRWARnJ3ZIQG/qaZkcGo+h9N
uYfTt5ViPSIkrl0l96gINoM5vfPzfS6P6X3yzsnKPBjkEfLkeVOAgEQGTeW7QW/yUtA7dtlSyTQD
s56O21+3EAqeS6rlaDCm0qid4cY6gnyRviabchPd1DuwaziNZAfb4A5tXb+sbpN8ikZFFxzZuXjO
LytN2BCLie9XxbHDMxkE7Z/pXlpHbrPBPNLfHgC0SlHWwwpAeeOCDgFUNTRtoxgTeXTdGN7Q3vjA
N5a3/yAFlFSYMMKyguDlfElRaNfkaU4bp4o3o3bQg+d6dCXr5bqUS1QjtIWqaMazwHAHT8RjVE4D
ncesVxpn2gFH1JPxb7Ome+Uo76xVG9jFukFz9QpoWuHO2EYuUg57DK8JHouXloqvQFUfky0KQYsZ
dzJk1YrRB4LfTms3RN8/tbNyFRZ3ZS2w1Eufci6IOxKDGYSypkHdUfkKJDvr8Z78FCypSAZ3GPSe
mK2UQBly3x4qR9+aK2WNttQ1IPg3HUDDQ6f0kjUQm2zJjT1tS9amp97ID9e/43JiiXG1o775HRWB
tJ77DnWa/YGMZuMEL/UXemw6e77V14Et/TK8fBO/ajd0NwlmBBaC83Oh3FGMNGsELBuEtl+TU7qG
PW/qQ2Sr22YlfdTHaXNdyaW1PtWRC5WomQCZvYe4eDo09LfefxWpe12EaB15grGulNG0PUPGS7k1
bww7uwc7EbH9w6uFJFV7Q28EcblAKX5kdLS6pAXNUsOml2Ntq5C1ZHrXlbq8is62SZPPvQu4EA3f
TyHCeFReQbXilnb0lK8NgTlcpr7ObVDjrtaRzG3cTWx/tgDmoYc+cegqXalPOAtesZ1W3ebZ9HIb
KAa2H61EMBzyZYB0ricXjwV64KsNM8fB853woB7bVfyeedGu3Y8P/abFGTRwFsk22h5/j3fyLfpF
vOjTh6GKOsWEa8G2/eQ6LkgeK36LbwleOk9xw0O8ysE7s7K85BB/ojXjRVrHx8fwZnDidSE4KJfz
F9xOcJ4Pw2KalrCdmHa656/RhmehhZluqP0LnAnmV/Iu3Zsb0Tjy5ROT+XOgP2EbdPbGPNe5lKoJ
bYFm7RgRWadttq+DQtD8sHRaTkVwHidQYjLOE0QMUr8py2AT4bRUXS6IRpeuKFxOhPWfAU+Lt2RD
Sdu2aP3aKQbtRwLSWbvJjPGmCLWHYWjNVa7Jgotk6YwaKoaOGHUN6MY536ZOvilXvlo7ISbH0+A4
g+O8771w3oKEy25rdIoJHA+zgfOAEbv1RyJPdOFXGpm6XgPBbfESFCAWrKIPsNWj5tyLQLuWDiaD
xWapYQsg6pxhyJ2ZRL6O2BSPtn0StA96BrQJqdKfxsF/6EjvFvr0fN3pLZ6BU6GcqTSkqoCPhzjR
COa7HmTFemZ+mfGMtvePCR0WSRCtJtahWkzSvV40RzzR18R4JqnvWiDryTVjVSaB4KJesCzMdeIh
jpZ1pJb4hvhCC2pzjqPGsaT7qL+JwRxrlCjegV8+Erj9hUgZc8OoaiEPSNGdxj9BUAcgVlEidgUd
thPPX1YpubQv7TKaVpFFADZWUGRnQH1VzA+5FgvkL57Vk13nTLrKo8b3M2wAbeeV39VHhmlVhJVg
oxeNC5qAdJvNk/LPEdWMus4c4RKy8UNvkVOYAofEaPS6A7lOY4hggxc2kDDGCQOjgXgE8XwDmGCe
SWxCqzR7b5WcMZjfZ/PvvFcwyiy60hZ1OxHG3dyVpQdG1UOY32SemSebpAGKhKOH+6bdUjMURD+L
O3YijrvA66COtLrGUs4+Ghj7wYs14oyRqFok0oq7pztJJ1Lvwx2MYLCTlB9h5ErkB41fe3NviACE
F93ciU5M55OLuB+t2ooaLGGRyjbCVbdqfwZjvk0rUaeESBJ36TZSXkeEvfj1/HeReJ0k20nzlJsi
AKPlXUIuBuUE0LHzw+FIV6tGTC1kFhQVaO3k2KJYjDnSzXUHunibw1f/Vwy3S0DqwnO4xB1Ytglx
/SKim2kIRCNiy7bwRwq3PXmkksbsoIzeoG/YWCnGW4+263atS05lvl9XaXmHMP5qshkNlPvPbQGd
ErPlS7Dv1pQcCcwABvhvlAoNQrksCFQW9TIxq4cQAsU/3s9X+kgVX8fqyVFs1/qDUr0aIDqdi4cE
IC1UNN2y5JVQdiZIeALlUSf8MiozirIhXH1ea3ZSH+sO3dHl/dS/1epfl5jAM4dhVsyesHwy36aT
qwjx4xy5iiLAgGJfB4ij5Tha56V2lwZx+3R9z5bMECUt1BTQoYFKJ7dnfV4UatYCgVOpQRQiB8cp
GFfXRaBv9jIWArY9yqgqchLoruWExIWZTVqSNI6J5NZOi+Pw3QhQvqbtQGYMfybJU+5Lg0eUoNhK
kZJ9tYWpY0LcLx770gyf/BZBRDAx6tdcaoH1GmlI5JjSYVDq/ti1dMhtqmE+aF0qSfU1mlnzlqSj
4mgNLd9kJH1DZ6SlhGbJYvwkkqQ9NMiHHuvUAi8mugE3tA/GX1GnZ8px9NVwGxgsTktnov/Wx7Zo
XCUN5W05j5I3BHO6nUmILsjWSjR/ryZhfNBKPUS7yZhpxNb6Fshn0zjphovuyXwAwWdhyWsL2Lul
7c+ZGnoxLZXcbojR4BkxhIOXEr338JLsf/eYuGvQvxCHkQPMT0tx/GHOtxNVxn1MpezQpNnwZIId
7qWRqmfMEd1BVL8Zixz53ImA3dpuDQvYQf8h7cua48Z5rn+RqrRLvNXSm9t2e3dyo4qzaKMoUrv0
69+jVH3jblpfq2aeTOVmnDIEEgRAEDgn0QvqVZFubFABpt9bp3H9SeP0sS37ehfXREv9Ue8Sjw1a
aQP8Oq14aNo5xozGQrXR70YNwL+r2V6jQAGlGmp0tjE4B1iSErKuqvdK1YmD1XXufkQXaee5dEjC
plPa5mcetVp8MOlEfXw1dw9VY6dlKMzKAbZMMuh+MWHJPaRsEfwFUwUg9SuMpjXGyJ/MKs2QvOaI
XlFivxa8Gr1GIWQzdGgFBJmtDQoWs1a/D2PmYDKLliMYRkk81L6WRdnGMUwM+QrexU/tVDfuE6VD
O/qdxfQ31jfFjpsD13x7KvJNr2njL9WJQZhRaZyHhZJ3LyPBngUai+xyOwkTMvXKSt5MJRfuwYwF
eUbmXexGzEDrGOUT0cx7geFPz0UnrbtjWtscB5077FBHmOEMRvz/kAk1Kb2SuJHl4aUaOEElI87k
tSlHhcfoy27TMma+YqwTiOc1ZeygFKq641Fe7QaBN1m3mjACUVFu4tqU6w6IKOPo2eoMLegGtblt
gVixSeDJDnXCxC5SGnI0eprqkB3nWQCK63jX0D57rNxo2hu9ZYJkZki1sIwA5WgOU+xVnHSjF1sW
8IY5dbp9V+UKQ64yaME8Q/3HSLsY4+hdivSi0wH4ZcdDdDQUhT6pTtn/BtJaGo5kyh/Gvmx2LiYc
fmMinAMiPHOnm5xlUVDElvEgak3x0wJ1cM+AzhtLdLnqTUpcfY8LkuoeCJLjb3qWufSOp9ztTxFj
xaGKKF6JXbWhD2Zfk6dGF/GpMNj4rR/r0dmouUFmvtWI7SZHqY+JRh0EQCuNw6LJ7YeOU7UNeleh
2rFRKX+0lIbd6Iqd/SktJE+gbSPMAJJO3YduzFri2bnb9U9Nz6ifZaI52JMzBmimAGKspTljeN1n
fgXpAh0I/uACCZqOuSXkMpb2xCkst0Z3zohzESgTWMrQ8Tg6JMAUcIio92KJ3yatmJfAe2Kq6vAx
xmXAyltLHVYuz18H5qSPkXKVWlV5HYMaG0le7JndM55pg8z5PgxGMLXxn1L8FLF1TCKkYw0w4Oq1
C+7iVet8NaT4SzWFumyYC/gYxMgACdwKIHzXul8VAP+OtJ2J10+bJgHmNEPXIG8ruzEHKOkyP4tH
tWKeCgUS7eVuYHg8w0gqAphdfeSJGSR1sjFY/b2lbyUmpL2qK8PGLuOAcgAx8mElSC8kVpjvB+gd
UkLci+SSPvqtMNLmCIhvxL0VtR84KoeOHZi92t42v1N/0fRMlJRll0o7OU1b1T4ghIKUhGomQtQ3
vUoFofCrnW6H5NDqK7nwQjY3t1bhdqkb81ydtLy5Ss0Iz3lIrxAHral/RTvWbppU1yPM8XmVPyrj
j+tbupDRzYA4mK8jeCxBw+jljiaxoky0hcgUmBo92GJjsOcpyj5CV/salMdCjgVEIRe1dQ1ZPShx
LmV1LKlNjB6gUGD8bOLec9bQF5bs41zAvL5nlzC4QV2ULgS0jUhBd2IWd6yP3mmWj7gtURFcX7v5
tMk2YgASANAWf9/spO0ygTNsVtaE7eqeqv41yd5ie6VCuLhknyLkztlkBKqe0kPEYAzoHETHxloX
+YoScuLLIkwx2DoktNWH2+1a54WP2+vrNK/D13XCwAleOPFMLTfSGAAtHvNcQ26dJoXnYkivFDVg
ubV3pnNQfjQPE3jygHcee9cFL50nA1iLM8MbOIRl3qrcoHiGV/Xa72rNi4oPtQiRsynJFNb0eVBX
HhwXwwPilIkJ8blnXj6+SjGMit7gkc7+zgIAdNP76k27Qxa1L3+JxlvD/VmydnAAEgPUpy6avaXj
xFrR1sYcGnPtWZQhnT4U52ZY84RLUtBnBbA2sGTB7UtS2gQXPtWAfWTsHjRmYzQAOQQpxFpv2poc
6exanDR9mqvQBjNJauns6okeSySqlKkrD7ZLhwrwCS6yrfnkyhgtg1L1VpbALJBuHKk7HUeM4l23
vKVTBWBHxKn5uowL5aUnGjvVRKoAU1BaJ/Y6mzmBGMAfxHQ8vV8X9ffWKB8vez5bKENjUJZIK4fr
hlCsgiArCYd3XHzsIrxptgJcQtMN36S+/RRtnNB5wfu7N5ZedWArRYhFZc8+QPKDPalySp35A2gN
5NsDY7/z1SnwecX+/1p+aSwjvTCGfIIQZYe0X4S3Rdh81H60pRt7X/6MnutT/1Z9X6O+W3p8BvEz
epPQX40alVz3tRyzrZiCN6668r5PO6fw0u+J5sf7J6F6+q7I/dXWk2VVP0VKG2rE09TnEVRV/W6v
7eI2sE9d45FQ85Vv9s58zA76nXJSd2svuIvZNrod8Z8JuGSw1F+arW7xMUH/de2b2+Gov6CElAXp
Ntqhr2Cre2jYSJ+qbX/zet2CF8/jmdT552dhe9RoK0imYGuHU65aXqSvgCEsBaBztWYDPhMwuR3u
xjEEVEd0fHU32R/2mm4ISGt+XddkMQScS5q93Jkkxuw6T00sYAG2rrvmnR3TUAnLYWNtyQE4nm/X
5S2fvM/9ktxMnMRp14wQF7MqQL+7Z4reo/3zdSlfZz1w7znXSjJI3I+5o3UQ0wTFneWpvgjfO0xI
76MndfOj3qUran0d0JIESh7FtIe06xwINH5arVfcTqqv9177Xj/HwHxbU28p10eBEfcKE+1maA68
3DTAE2mZI2AeQFxr3uut/g3tLLfuvYWh6JWVXIpyDlraEbWR4OMScymqzmpBpiIGCfE+fjSeugAM
9s0xe3f3yaNphu2Nu2l+ZFuyEiMWD/a5XMkuU2YbeYwnUV/7mYfJKwvSAV2J3vDoYKTe1+/M75ni
qdvktlhLikxoJPttxzAAL4P6G8YtJRO101QkZW4jv8xUsatZjmK11YxjoCQZcBHLHupPAg9B3LAK
+FXXzJ4modYvZe9oQVRow640JnbLK66uDSavfZtk183kVgzgMPALrPP1eNiXABda2fFF48I8xnzt
weyHnIMKNUuN3nWQ10wmaoDGkya+9Xqyy4vO5wzdBcVvzoGlYCUr1Ypl5f4RLAP9z2CRdTpi4aNM
2/ROsmEa3a4ot2jOn8rJ8P2JjcrfSKFcf+BH7VeN8gvCpPqC+d3491G5nX7QPypocVby+iV/jgL6
/1tTol+eomYqE43bVu1PTH1tuL6Lo3o7OeiBc8wYQAex7wr7VHPz23V9l9ztuVzJUVCjQuePiiUt
lJOgH0I5OPzluojFFQXYDdI5INoB7eVSNSbGwXUirGiBjgLUL61729lb6vt1KYu2cSZFMvw2Vcy8
HOd9S3+5fN/yNcOYV+LLqQdiDS4n+jxxIjlwBgQrNY2RNRn3UMIXwJ64U08isH+KDdm3u2HtZWpR
I1wxZwRAG9CzUh1jshnS8BIRo9Nflf6YqyvneHHr7ZmSHNgPmHqStr5SkOoPOhRqK8zBKwOmaR+6
6d8Pg+Ayh85c1SW406GUdrn7fZ/AE/bQYqwfyz4U46nKVxzyoiJo0sC9BJULVTawWHObrukR7ARG
I3EXB8KYisGm+r/Y8ZkYycLcqcDvnSO4yPaWmXtFtDPtV7VYuXosHpczMdKCEaqiND/H0xF0vfyY
O/tWCfK1S8D8sV+s+VOKKQ219CRlE40hRXcALnFUq+/UCYgGGpgQo6bXj+ZisoXebNTIAKtlfGFv
UKjVmb1IGr/94bah6MLh4ALvZksPaYBxlsxzuwAgJMaKb1u86JzLnZf6LHXVWJVpdjXLPfRb5155
xH3utmz95rYJG7/51u6uK7q4dZhYxB80i2N44VKeqbb2YNRp42faMZ0s38ryfVb9yhW+8pK8mJQ7
n5Lk7bPwvOMiDmP7Rr/lG9e+sfibNgLibp+z0lPLfZM9FNyr47VOl+W860y05JaMSusdtYWS5OeI
Loq35El7LG5zDJruBgy6+LniJ7fqTRmoayghizZ7JlmKkRgnxLFgeePnCdoLHwtMibevQ3tXZMdB
qMH1vVzqZwbpOHwXBmtB4S4PZqtZAgBeAT1rJ6hv1UOER7LDFI4nZ8t3eHK8NbhX3OuPK2Ln5fty
MMFcgLcedILqsg0ZJRO5NcFmm6B7g+/3oqd4/y25JbvptCJqcT0/RclGlPUuiaMJGvL3NrS34s76
yH+Xt+M9mM/HjbmxTvlG/R5/A6DOSuhZPplnomUjGnujbGctuwDcaV6xpTfOHdt9e4n88mbVcJZt
9kycZDkaSO1o9XdRNwS0rqfOT287z/GNR2B8+s6R3hYfa43Mc1pzZSPl8EpVRHVWQkVG7ivlJldP
Ve8pNvqBwuv7uBj+5komsJWAPCnPFON+nBUZJvf8lNCgNjWvJx9dsr8uZDEZORMiudLcrpqWZHA4
ihV52vCIV8rrApaWa+760XT04FhAI730ncBlKQo3xuGe8FrTjIk/xfS2HAjI5uotc6qVV4glV30u
TrKIuDG4W3GIA6KXR81401a3Ct8U49p5XtNLyrL0agCQvo6FGzbGHpinYmd5QzDc9JpX3aC5zvre
3ii73mMPw9r5XhM97+lZ+OMDoaioQ7S5tX6iR6D0piAPSWjeV2BGfzA3dBvvpzAKVynZ1iTPJnsm
WQU0ltEWWF3i/iiSA3WeR4rmh127Btu4ZPvn2yiZJWl7q28aCLLQnigAlAjWBAxoXzfNxVBAANWJ
v+jvAOnGpTppXbRuM+ewgoUxMPRcehPTt8rcY+S4zW7UBJAEgPbxU/OY6c8Ya42SlXLf0oKef8Hs
ys8XNOoTsIviC5rino5P6CDw0MuCR1ePZGvsg0trin4euJP54QecYZeyHDUvJndAapiOQKz9BVJH
Y+3ZdE2EZJlKVXe6MosYS+2BZSiA2dFmJgZe2bilYHquimSHeccK3jLIaciW0B+tElZ6GJd/DOsW
HchBMvoFuR/WSLAW4irMZIaYBFPIzEJ0uYDT0FPcVSBVq4SnaR8dgKwAVmRqT0OElvE1TqAFV3Yh
TnJlXZlSit4xXEzj6iQYC8wG0McYlsXlbmVBF6LAhSjJNCbcFt3enm9aXRFWTX6I6zVokTVtJNOo
OsUxxgYiuuJ+0t5G7cmdnth/uDJCEcDuzICvM0Db5RaJHnBt5ZwQDP0TmnCsdM+azYrxLZTJzmXI
YyKa0oCShiMujy4NiBIHJAZlHdG+NU7p6bEIGyAUTumwE+n4sCJ7eaP+0U+GxRiBkEysHrJV8x2U
fH1+oHxXpq+TCOvkJbZ2jfE0in3PA1N9MOwVh7ngrS40lywyNxLTFANWt4jBxaD+qkji5Qlw70r1
teRdeF3ZNWmyURKa0Hy+dbXkpBm/zS7zXQaKnuIGHZ3XRS3du1DzROpm2mh5RVnj0m6MjOudG0Ez
a0S6LJSjiqfdvolPIkvwzBt9KxkaThvtEa9d964JmK78/fonLLjOiy+QIkFZuKBZyaFtNqAzyXV7
DQ1uleY7mrCC66IWF/ZMWemQgP+gaFUGZdvUukmUeMNN62CQDjCv1E+KX9elLSuG5hNEWAPjx9I2
qvGUUKZBMUvszSGYSjQtbq+LWFboU4TkWyjIkSNlgAgNfaGD4/F8Qr31mHfbLH+9Lmqp5oF9+pQ1
q3sWsTU9AagAMHgxSIiHs+hW29S37i+8xJwYBVWDuaMPa1H1LzmUdOWAzNkwgdCFBkMp8BBtyLUu
hczmuQ2zoPSaHdpgldhLfTzzhjPd7RAWG+4lB/sOPzjCdm+M0yrb6QLQAaLf2YdIDkDkMMue4kOs
e+q/5jc08Qrb15vAPWKIyh93P/KAC095Zi/GPllJ7RfD75lw2ZDQ8ZtWFnZ5pLuq91XjpomAGR+m
4AO0xYqrW8oNL1SVbKocqpz05bzmGx4A4GD7XoM8cZcF5FF7bMLEc8btGkb9snEBvhKzcATd9/Ij
BVZX9LpKEb5s26sxbgQ2EvRDT142drfUqj0LU3m6HYd2GvtU071Sz4PW+onJupV74eKROvsSaaeT
BATSUzffozBD1t+ahPku0NoA1NcnawF19jdfzPtMlrSxKYhSgYMHrc0DO97iVaY7ZadmZz/jIpV7
tmf46ab9pQQPGWZ3rx/nNTWlXVb1njR2AtGKg64FG3MoTR5UVetl3e+kN9eMajF1ONNUch48Ayyd
xSFuVN6GxPJasa+cXRHFnmY+E/sEWA0vFSs6LmZergFaFGt+bpCHHpVJt9uygtBoZplCud61+QPQ
JbRV9P/5879u5Kek+UvOfKNlidqsTEiK8fCUAsICLImqs+IGloUAaQV8nMCpk1O81K2b3FKLxu8b
pMJgNMtqd5OodXDdMpZX7R8xcpaX14My5Q7EDHSTKQGLTnkd9GTliWNNiuTZXWswk4HO8Hf5zhr/
NOSUsSAma6Bxa2Kk0+xiomHUANviI81p9mqd/lQ6Jt5Ynv3WQOr4nwzuc+mk81zQxiXAF4XB5X/s
MSTps10f6Bpf0nw0vxgbMIXxWIa2YAC3S8bm1C5JRjhoGidGaHI7DswxXXMQiyt3JmX++ZlJpwNJ
MHgAP5iOLlrV3a3O/CJSZiahzXWDWwxvBDC4OKS4ucjdWyUtUkObPS7oMxDW0I7nR8WPBqZB7hUM
hP5v0qR0czLbBO8QsIiham6MqKs9wevU452GWS1DHT27t1OvIGSNWWB5QT/VlJLPNjfRsT/XA6vx
iReal2JQg03Atv73cFPAfFRVAnh6AzxIckpvOl3bsBRHi7mYdWkc4Jyn3qgrYY6HMPBxBoVL/N6g
u3+/sAAUAkssJueA3CkZv0jNONcqGH8z3AHhMqmeYm0fFx8JH70qc/zr0pbaj6DlpzgpgJWs0Tu1
gzgnUTHWcuewDPwuu8g4Wf1Lmm6K1gcu9XWhS5Z6LlM6eR0Hww6lkBk3pe+Ye1YBndm6Q1qiOg/u
Wtf33/dw+aCD7RuDlYgsM8TW5REcBhPXfatE0TF9wfS10WxrBa9hsZcZR00HMipqdG7gABL1upqL
2e65YPns9yKyFQ7BXcTml9TM/VHyl7n7SqETOFtxPgxlPza519ock4JVUFrttiuMbY2BMULaTcSz
QGXGxgZ34fWPm5W+tihzYnPmlxpRx8xQYN0TXh/06JHZ79mwImMpOUIb/EycOmO1ylw+VVVhXHeE
DCUB3MZIUE6ukx6IdzZtQww53QEifY1+6iud0QzVeiZUckxd4UzqEHOkSE75kg14303agGMeM03L
DZpe/Q7UUJn4xsGilll/jHy6NbUXqiqe4XQBs8bANKZjFbHt9QVfNsOzD5Mcl2rH7QBQ5AbAf2Dp
Vd70dtd1Wzr+NMFQyfow5rcORnzalUR8caPBS2yicEvgVKSNRnvKkGDwFOsxsJ3lNDvdjdGbttoG
s5Sazo088Floof9SHcb0X4FpKhzqrhr9qKNALO3CBqggFiAJNFN/NpMy6BxMB07JytIuRfJz0ZIP
M3vUWsnsw1q7O6RC7A1rLRgsr+KndpIPYb2etzzH5hFMWg6VCReSexxvaitGsnSVOVdFchm9zVQ9
G6GKAEx/kO/A8/Qn3YHm+Vjt2I65/kl/wogUOl/9drf2JrWmpGQqnGFSiaI26af5ENQkC6ldh/24
1ie5pqN0QtEp0zr1HFjddG9NG7d8JAg9AHFqg0rdtWuoPGtayeeuIQaYs7GkVAvq/ta2j/bw6/q2
rRigPLqUZVFP+JweK+XzYNyvJpGLvx+Q5zPeNcZ75JYDozaRrE6zCuy+qZ7EWs/sYkA2wYwI0BfM
qsmpjl10pUNr+IhGzY99jhuzlj1Z/Nk2+a6y6U03rKH8zab0JfycSZRsQBS2KogOifYIIjlcZ09C
2Vnlr6hZuSAt7v6ZIGn3e6LGaP+DoMS9b2vLN1uMbaxx2S5qgxlNIDjMDXNyoMv7SclMQ8AB9Qhv
BR326khLL1Hf1VH4zaTurtvbUg4MklI8hqPfEIxhkjcy2zKKyqKaldrV5purBTbQJv89zjAiKTpc
kPo6BI+M0tIpYDyIcdWfb+M0qID4m1GB2I1Z+3gHTgRPKTfX1Vpcxk+Bchtv0pSgNu4hUJRbV7+r
qrApf6vus2bv/zdB0q05VlwRD2LWTBFI7YMREwz5h675ZFp5n/2Lpi4bOkZNwZCHbntg/EuLWDhj
HI9Jg5QPY9u+erAPNl787dFLd6mHivneuu03d9nh2wkYWX77/lTftAG9sbZiwzwsuQ+OmJUj8ZUu
DSnS2TfJ/T1c7avKsDEIO92/K2F8MHbNTflA34xbfjPdZW8pHv8fMJJvncRNHICXaLBWMsPFQiVg
QSwgs2nA25Er0jkQwI2CtOj+BHfFwdgOQRL03OsAa5h5+cnwdDToX9/0JQBBzBp/ypSKGCONusp2
IfMjnnztOLypp/GkvovgG/OdYPTReBEkB/MGq76zVixuqdPoQrhxmW/3xMgIYR0UPszcjmWIF998
q/j9pj9ZW1xjj/TOXQVwXLyCnOsspUYxrrcRzyEWXFaBCC2vPOS5R/z651E8m/cuIFTtWyCWBPpW
rDipxVeHc9mSl2pGNEaPBtbbuNc2k/fqoD/649H22o0daAf1pN4T39gCJMPL357aDTL0tWbWxcvA
+SdI6VTHmqq3I3yCfgusjCRowsfJGzaK//fosU3xzrfOwQjXcBuX132mHgDN1wxZLW03ePrGOu6w
7o6XwbRq1Ptbr3s3Nk3gYE6R32Qj6DszoJ9sAPmxdvNcyheMM+nyrteUCMeF9EgHelsX6mStdXdJ
AlpZYdKqA3BKGTmdKzSFOQN3BS0GPhix/WxtGHdxCYGyhws7lk8D3/3lidEY8EpSFSJQ0AcEyQ5O
uvmA5dz8ZK/c+w1I7OfRS/atT1/dtQVcCrDnsiW7MWvNmLQIskne+XGPmbMgQelA6f9Lvg+uWA1B
/C8dhmQndldVuZggyAC88E/i1XgZK35gsMO3HvAcWPmp3/nlNxRIem/crnqlpezoXLxkKL1I08Ie
5jUePevn8J7fZpVncD/GM7nn+vkPAxeN4v7XdU+8WHTCEAE0Ng0wu8tQXlnTZZHoDSyv9upQvIX/
th1g2z7n+mtmBUl+6NZeThZj3rlIKeEElUCfdBlEVqmXP3TAbXXugSdyw/f5rrc8G6iRd1aOAAQW
DzBnZWGMeP2CF6vrqs/hXkoHLNyNAfeFGi2uylLmEVV1kQwCxG+D/VKWPinuublFTdHFGFEr7t21
zHRhg1HZRmsaAU8JqCokebo+uszWROWDybbbovEP7UZR1uEiRNda7hZcApBWDbxso9CGGWLp9khT
nnaAngM+G1E3Lh9/TKa6kk0tanMmQtpElnZItS2I0GrhNeUUNP19twbhsHD2XSRI4MZBdj0z1Vz6
HVu0mZFyCJkMlEJjwA5CnXyDHo7rprB0CiAIhTEHd4Z53vpSUKwVRg3MLCDvaocB6SGaYTpza0Qe
kNUZJi7oLU+erstc2iO85OHYAW4TOAqSbgD75VnetZVfu8WGRXxPnWpzXcRSnQtqfcqQ0qzJSoA/
kkNGzoEgqoa4fvslmxG+NlUTTMCYmoKk2STxv3/Xw3gFKAVA6YHuui8hiTCeErevfGO8i6Lf6fBU
tn+u67ZoGpgnAlMODtWX2rw6lCMb0UHnN/xZEM2LjZ8OzRBhX6/LWbJzkOL+I0dyywlLgTLVQE7J
/dy4M9s7rfGvi1jqWAIqhA6CJERxRHDJ+hQnpUOkztZXlA9TFnGwQJWv1WS0oDo3492I0fxtpXJ2
LLVkXxHjG+kxNMymuHi8/il/H5Alp4hPsTWQUmEWDNX4y4OgmcyItHwA/wQdYurVxKlf+zKJTw4d
OIZJGGDjsp4DjwAzcXnQ1cy9S/LERtAEMJsPh8Z2+OXlluXOzPKIvOQI0PLe8SrAvYKtZppOMYnx
NK7wYZuWjTjyJG5eLFu1K8yQ81711NhKT2wwrV+xm5O3ZtTxzjmMzmtKeo0HiZm2D2mUazDgyhv0
IfOTRs/uy3YuWUV8dD1ddOmmzMfyT58ouDQBq0UNY3C9nzQmcHMWWqsfdCDrrvXlLqFigLxpHoBB
QMWkqHTH7JVmBvAeK58B4tMtX7DEmMMvNhOZdrWrecYI7L0s/YitP6pontwRDEU6CAwsvEhaADpF
qxqrvuc6gL7qfsfBy0H1bgXKfsGkAZsBOhqUh2Fv8msrxVyLKizssd6kNz06I8pyOAzO23VTWgiv
F1LmA3z2qpFOLmsBhlb5pOb9nZmYVeIlLjiZPdVOp73K6vwxV8k2dsDmyId+pbN+QUkYMhA0UDNR
waQlGTLIJMpYdXFu0WJ6pBo4uhV2jOL4P4RBbDWYTcADBQOSIq01xIXNswnI5q1zz4H1PaLV0bPM
ZKVQsBShyMwdBHYkcGnhmn65nJPQ+s4pZn9HRjskLcXr1GiLQICY8qmKkTROcan7OtV6z3ZrFupo
qn6+vqULPhfFJ6RKiMTom5aBREU3AnqPz34K+VLX/qkAymha4RD9+d/kSGGrKtESboBI29d0uiG2
OKpW9ApWrUNPpjVwu4VCF5RBzAfxFJDEZYLcJBo4Bew+qHdLlAuNp4znXkY2Xf8yxOPm3+t1LkvS
y4wS3EVHyAILFKm2VtLcqvGROsr+P8jB+xISepQLgZl7aStZBw8/xbCVNNHdB5CuN56lgFOE2ADO
nWyLvVyXt5DKgAMKj4vwo3DUf/vvzo46G/IUMJ7zUS9iPMNj7K9fK5QtHOcLEZI36RpTkJHAr/ai
9DND2xANFGFd/R9cI8BAgb6ArAWAWtLKxamrleN8nM3qowIZ2RA9Zcrv66u1NFgHXT6FSGZQxIlV
g4MZENfO33cXgFoN+TtT95r2YtCtBUxt3qEl6q7FRMSabcx5uRTgIRx3HuC8Y3xERt6bEoUy8LQi
pbZrzzF3fQ06zfguRzE0CWpg0V5XdikKgGIN7D2oHSAiSvGw6ITSjNVs8rzfR5m51YbhO3oqbsq4
O5omyCcnc28Z/et1sUsWqQP17y/aiQZ3eXkCeBQrAP+AltlQbxu9vDOs/3ABQnz7FCElhrTLCsOe
TcVS04dOLR6zZCZhXkOgWjJ87NYM94d8zJJRvVG7yienZfCFFUHD9bTR+bQnxRhcXzBnyS5wA0I2
AFID25BXTDioyOpmWfltoonSowQbBuxiqw/UIq+sTZdY9sbtxPDktry745TmAQWpB/6Rgo/0UjVt
Rs9RkxqITUMjHK8ZKgwYW5Uy+lWS5SdLocYtkH1rYMbpfMvrPgYas6oOx6hzpoMJ4uy3YdKz2BMk
Em9NRMAKkGjgPW3sJj32dTU9ELPnz3VGpkOHXrega/jkeqibAH+sBD9PjIIJzzIf1wVMXwGuu/tp
WGBoDEu9BKkq00gQD0l0cntdIFbqTr+h5gBaPm52W0MMJPP02sXzbpKcqs5IN6omor3Con1eKvre
UaxQ45OxYdwZN1PPCdrUyHgP7r9pa1qKebQEblteQtuyCA2WY25jwIApyBtMYzdO9fQ6VrZWeL2T
8ZMx4X3cA15zE3kjMMdDQN51zwMdtG0rCpDYxKkG/NnURs+REqHx6fqOL2YUromkAo7OQoYk+Tqd
KDWjDi6GM+HWMY0Ev2v7qtmDetd8RWtbBJhj1g4BVwb3TnPbjAE9eOxWEqjZccv+CMjuqMMgtQDU
meQMgdsIfkcFX9EAEKIcO9/snww3HOuVfHApzp/LkTwCFtAYhwLVF7eKQ2falCQPJtTh+yeAZ68s
7ZpOkmtg6DLsmhz5i1qkXksGLwEfdxGKeiUpXJQDaHfMuQCAxJR9eRuTxtBr6GQ0SVCyoLJuuel6
jra7bipL3vTcUqQ9onhT472FPUL+dRxyByj/7fa6iKU4ASpkVOLwAGXo7uwGz1KIHte42kQFFh1+
mj+1Cco9PMZ9gW8UWn6Uagk8IXfP7bXn2yWzcEFPCU5uHcOAcksOIaBaMuYlZNpRT/0Sgxg6yo0Z
3eFp7j+YxbksqWRWtNlQOB2WkTsCiOktLTYgC3luqKgeQadu/JeTdZatSxYfF2KsAZKEAEWiDxu3
Xy9G61ddUdfrS+fx+v4tm+Ln1UAy+dHQiAAWw5zaAsU99io7D7n+HCVri7jsts52TMooUkQYpS2x
islEgSZGGwzIjMrRTdPfeUJvRyfhASC9WagywKcLp6/+XFd1KSLjFwBKHgNQFoqsl6ZajkCVpw0+
QBMdSgsGmR8Q+49Iqdem5pZi8pnPkhFszUFgaMWEcRIzemO063wiMCnYGOiSRIHcVDG7WlkAQr+u
4NKZOBcr2WlW8jIy5kK1qJz5ySp1AjNHbYKhHNptrstaci3nsqTdZFVVW9ns/sFi41GGDeUrzmt5
uz4DzNwsd+ZZAOCm1Bnk+Kl7ZyeN1/c3Vf5xXYtF6z8LYlIodVuVTFGDFYvZn7QC+2iCcR41vm9E
t4Yq81UdEJyaKgBAZ3J6TI9eqjNZGjBW2h7Abj/M0D7ooemG1iMPxw17FJgaQ7DZqjdrY4YLb+aX
YqXzHQOHxHL5LPYVmL9JoOwiEH32r+bvYst2I0Wi4ld/MPJircTtRX1tcMbhcq4Ba0VaWhTOU3TY
QLCr3xKtATdzMDrVisUvVGCh3pkUKcIBPxkN+zWkZLiW1/dWjKlzxwcCdqBWAY/LMB63IiNekvmk
e/63xnMpW9pRhpiQAm0baJqNeTNSCFFRFFXSbZXaK2fh68m+FCXtYgFQ44zHEMWUfqsU01YfAWpb
uH5pU1wGrZfrmq3t3fzzs6M38Ii3lEGcRr5x7aEcc28VbPvr0btUaf75mQyLoiiQjPPq4TUx5Q9F
s4udg7s2dbOoCsIb3tPAHvJlqLhukGKBoRU9I+yGKkHFfyZr1EMLkQ2qzIjh+jwQ9YXrTQBcoXD1
Cu/OzRvy7UPfc4zoTd8mpb61iB52E39nGrAryqfr+/Q1zlwKlhx+WjP8TmtG4zc2NRF+OcGR4FbS
Y5jNRsDJbGulzrJoiGeq/h9zX7YcN5Jl+Stl+Y5qwLE52rrqAUsgEEFGBBdx0QtMpCjHDjh24CPm
O+Y/+sfmgJWdCkJgYErzMmZZlqWUxAt3v379rufMzD7INYARSSFREAtgrRB9E9Hn3m9vJI4GW0Vc
sZqTXn8MMj4scN4UGmRigIozOr+iWrCKhn1rh7FZ8e7WZMwMFV6YxEhBo2ApODUdmI2mOGD25vJJ
LWr7z33TZnYKg5WqAtoE4AE2hR22ooq2EuqMumQWUS5Zl4UtJKqmbYO2U4JaAaoZH+8Wr7g0kAHb
BvTwfES15hT5z351pbD7yQfxh0eiek10KgKvCp5XhE/79euZ/RQ+u9hdV+dZ2EC4kmAYZq+Qa6Y9
qtF26M0kuQv4laQCk27ltZn07hehE6a4gmAAAcFsxSMv9CoPITQTkIwIJBdcV3ZHiFOoillVmlno
EaK6VaytxcWeyZ0ttq8C2ms55I7h1TiEmJTVAMVAB6fPH3Rk6KThIQsaK6cPKujqfmenz4RPl/XM
hDZVIutjBeF13JqCcp1nB119HSKAcOu7Rne5b7Ny6+s3l+Uu6vKZ2JnVEdjIMJAHsQJxqoje8EYz
VZ9vJP3hsqBF230maGZs0MqNtMbU9xnogTew2qRCtlFi43fu5k8x7+b9bBujWo36Qp3E9IZv8q5/
DOQR9DjAl2nWgMsWKvu4mmfCZtYmiBVWxBzCIvJDKpweJGXM80EKxQUDhGYbsdmgtbrFHbm8l8uO
4ARMj8I+UMDmOYc8Bb6fztDGh3Y+hAO+FfcY1owEl8qpie7+LUnQVtCWniJGjoKNFkb9LuljZBQf
BvmtSNeGaj7Zip9fNLOJRZkKKASjw67FKLTudO0REy8ZD3bqAEps2RUqBY3FjsFWnKn3seFfjcVP
wTPHrQIHmJpNTawjfy6Z7NYaoK177agNipWnulMgmSBFN3U67Frag7ZV9NQgBQn6Hdjsdobq33Pt
paPPE5OS2BCoSbDDVE5kAqjZrXPprUpKhzGQreWSaKLUHpnoK0IFZC14X3yNz8505haiNywGpzYW
krQnzBSz6JUTCeElkqWDd1l/lg3szz2bGdjSL1rDTyGKk31N7iq/d8XiRqqPCmIKQTeJfn9Z4PLl
/ylwZllZKSaa0kE7CsU3cem3lQjWub53LotZ1cK5Ec2UXG6BIjWhf1Hd4dRieWoy0epKL46ttGns
djQBueGuCJ607KMWqiAoQycboHXRCTMfqSyMKqmJCAe4CK8qH7QJyk6DxiN8aaKXuHF19Ee02VWf
2iUocPy1SssCuAbkT9jyKPwhkp9n0AQN+TN5igwZB+xCBXiLTSzuFXDR+nxqahgsPT+Bv6pMMmus
AIQj20lwFIdsc3kjflXij98xe06IUIMWlOM7gnosNiRs0DveB6KtZOXRBzelmREk7S/L/FW5IHOa
JAB2MjKI86JJNxLA26sy3DHjkChbxu/jNbb76bN/Od6pnwSzLDjiX9irxkqioJdE/zDgQ4aWucCb
dhqqgEUiILbhX1UBEJX//WUhHwqyLCRkkVieXVJhquV1CpbVDwcNHHfpsAE952UZv7rLeEHOZMzu
Za8ZjLCJqgZTB1SA2kTJ/+MqZjcyHHji99PhpIHVatfhcODJ0+VFTB85P5zzRcx0rkFmwBAEiNCz
owAWzMR3NHZVV/92JvfjXs0cmA7nIU3XzOr5tdx/z7tHP72h8spQxvKJoIsFWRY0QszB09NB69iQ
4EQa0pk128T1ypEv79ZfAvRZJs4H7MIgxhBQDHdl6ab6Q+DfkXatsPXrE4PdIhqaZVA2BRfy7Flm
eqgpxrRbfsvk3JSpAsM7Fr76XYua7JGpQvx9VIr6fvQj4LZUSeyvRBEL4xb4BJTZkSWmio4OxY8e
9Rih0jGMQBcsN/mBu77HvqrMxMhb6jnJg2pllnbYj9/lO93unqg5YLaovAKB8mXtXJjsmT5DAXKB
Nr0PdOYkyhzEyWxCt1MSm+x6O/yqPTcbdBea6VWcm5lj3Av/PiL+R5kzb4wKrRJwA4BkeI609p6Q
laB0yeSer2l2umUtROCXxc8P5Kuy2GrGFyOyL+/bmojpopw58inaDAWFQoRGD4LqoQkRzXj/dulu
2iZg7RPggyDhM7vSLQ3BbRxBxlSSZNk3hJd9DkpXuvJCLd05EB8C2h8NlNOl+LgWMW56aDkgOhpM
+rt0jNu7xKfoVGhoQ176OMjXQEGW3mGkajF5Lkr4nzrbPaQTYrkuAaxgYOxSan4wDUD/ObReb9EX
1z9ePqslo6VgEleZsGM0QHJ/XB9ajzG80MCmKH3uplRD1JOtXKPFBRE8weADx2Waz14CwyCSUw0v
sER6O9MccGmbpYResVelvru8mvdjnz8oaAWfxmzAIPjrcVVFlCQVgGICz9jWTxiVsvvc7J+6QwzA
WpO8Uq/bjAfN/JJda8fhNByfQY63Nba6KZs1qNguf8/S7p5/zuwy824Ux6CYcGtwiL0P0Prh4bKE
hYZZsNWfrXh2n8M8lYlfQ4S8UQ/+de6KJ8xlbfVDumueBbvdFdeambhgxN6mV5lT+9vLH7B0Qc7l
z9S1Rv2cyCLkTwzTSYI64sHPBTtHoPXvC8IIFZQV1wKzWjNNzSKlE3MFmkpYYAEsLBXNCpBoqeJd
lrNovVQIwOwz8sjz5r9e5+lQjTqyyMFX2oIR3E/MQVvJ3SzdCelMyEwxtEAXeD0JUWBUwtPY3SXt
AyIRVLXXxmaWdPBc1ExBcuZLyYihe4v6V5qROFmTrpzMtPPzS3cuYaYCPum1QmghoVOe0nDbh0f4
ilLxpQLpXfSUdyumf8mjh0GeqCHgZgEI5KPJqvuqzCMVPHtJfp/JsSkQ2SyD70Hxquhfw2xFHRa3
70zafHG+kXTICYEddNiCPEgoVjL5i5uHAQkYRxRHMNb1cTUxCL461sLcq+1jza5k8RAXyLcYzzpQ
bQeLd6+/od5nrtWk/mePc9aKQ0on1ypqFYcj8Q2T6YB6fOXdXLxFZ2Ims3EmptRTA+PvEJOoHljt
TZhrs1qLs5bO5vxxnt2ikctMYClgz7LusS12ovHl8l4t2bbznz/TtDGWirSdcO2lalu0Pzo5NI0B
oEZrpY8lawBKADxbyANMiGcfN2uYerg0ETog9rbUof2dbFvRo12FgGjFXC+dy7momToLQQayao5z
KWSkN8fYloNHTkP78satSZl+/+z0hVar0TwIKVTcpRLaLuJHDZjyvyMEQ2eahDYSNBt+FDI2xNBq
Y1oK+e5zgG8Rq0bf02UhiyowYT79KWQWoZYs1GXwNQJHpk7MUQ5tjWDoMpbMoLn/DUnoKUYyCiVS
bQ68QQpkuyMJnqaOdnPFP0b91hcdUAZdFrNQJZ14gTG4ifgOLbHvRauzs+njISQh6hVWqysWV/WH
SEGXijyWmEiqzBFZpiFVXZQuN1olPF0WvnRhz2XPtI8OtZx3PqrAJButRi1PoyGtROFL9hScr5iw
UJBj1+feJgvGIIO+IC/CGExOk7W2UjFiR6D2AKaNqnt16cc2oeVjpnTNSqF0SfERLUJh0BCtIDb5
qJOtTnx9DPFa6BE8B5ZbXUGvfFqvBMhLWjkxICvoQJcwNDNtwtkZNolgKHh18Sj5DknA79Lmds2s
wuCbywe2uJ6fgugs5cCHvAuKyXeXxQqDMVLp13cYLulEJDlS3IjL0pZ180zcLNpCih7oRjk8CQ1E
l3Eomhgt2dIej3yiczMKM0zvBLbeH5tiXPOTltwKJCJVFR29SBXqs6OTM8mXeiCqWj7ysIpxWxTB
Rm74VRATW5G+12DQvrzaJat/HujNBOpG0yt1Nll9tQP7Yh0wC4N72Rat1aeoRfWUr9y+hS6dKVaY
JhdQjv618y5KDEOsuhaI+bL4hDkGKx4y0NMru1ADIXMKd62p0cEdig5P3tATYot5szY1vnjGuibh
G5AlQ15lZrYTXxq58k4gFjc7H6wEqUbNqGw2DRnMPgHt9nCKgtSWgu+X93tJl88Fz0w5ivEcKR5k
c3o0qDbhNgNgTt2vuItLNxP84cDIQfoXue3ZyycWYNXWNLgMgu6OvitGLtVe1HHtJCfdmLvc6CqQ
8cEUEP3zide46RSlmbjRJHbSgPCeDyKQzpJtK1UecFO3oTrcacUz0DfBMZSh01LakWwNhHxxrQCC
xoA5xTTkPOEpCIQIwgiosK5OLKo5Uc7MtHTA83354JZuJia8/0fOPO/ZZ2JF0WEDlzWLbuUwcrhU
fB190W4x5lnw70O41q639IgAmloUQbYJc2TM7Ksypkkr9QBV8kM5mkAU022ZIw6Mev8ky/l137WB
RXLBt9CRn68Mfy/ZBWBhAW8FdSEMlMzsArrsq6gcALUpqy9Rd2rTt7Gz+mrTr7UCL+0rBjsx4IYh
NwTps1WGUi+wmCB01+hjUXlR9Aww5Lh4bsRX//byES6U94D2pmCkXdUleQJw/PhiRV3WDDBz2FGk
lJt2M6Cm1W2k4CipGyptKAixCvIIBNMVuUsex7ncmcfRx7EsiG01kYRsvvfWjbCtyg39eis80NIJ
K6d8WLEyi6enAqMCQ8DArZ+nrrUxQTWGNHB9k9Gi6pUCIl3pmxh9CfoVPVm6fvRM0syeJWqX03CS
BD/PNIhZiN+6GBPkKw7VQhfTBNT3c0UzNWG9Lvd0kpPV6JSVtq2ZmNlOvqmRkbf5ifuWen/51FZW
9v6EnLk3fhf9uYchMiK1fyzzxxwYXsbatP57A/jcjCJLiPkLlRKDzBP8Y6XnrZL3E3uYZklb6X6T
W4ps0qP0ld2NVuTyU4Hg0hyfLy9w6Sk6l0s+3oY68YU6px20snphrdeya2ZsLotYQInBsZ2tbXbj
WjGR81iAjHaTEJM88J1v9x71Ktu/y++lzgYZqQVgNJt9S6x9CcqK3wlrz79gdveSSBdkIcHujoSc
4lHcFOloaWjoGOmp5aW3suC1TZ09vQMAYQetx4L1Ow2gZNKrcPRRebDYIQDYdWdLdmKHLuJqwBMN
pvLE3HFHX8XX4IFu1gLgT3Z/SnljMkv9BcGjDnWmjQGMuOiqm9z1XS+1NAD1bKQDt6rIZI5iV1fy
G2bTcJvcyNW+aL8RiwCB8K9PmG1/P/pDGap4Nptoh+5XonmreNSLF1VHEm6KdjAuPfPl0kqRuJhP
qyy+N+UPQ2kBUHGntT8uH+2iTT0TM7N0MfAN0dMNMWjurtoXEZOw4LglYHMWV93TZVmqhOkAOFgg
t/l4NeMx7sfAhyzWR27SoNKpodHmW81USwOqn6R1FgIyVGbit1oLbR1kJIZa2WOpXAsRxbTVqWfx
ij1c9JmhSX991HQOZwZRqVLfb4F3YaHL1GniyhEA9T14Q2jL2tPIt1Q8yGv5iEk9frGNwPUAXhkY
WMCR91GmWBpDjuk4VNioeBOn2h3u8284dhh5/0vEbFlyEAv9wOEUkEx2ysjqJFeMbaFg3iDsgmzN
Hi0aiDNxM22tGqMWggriZESWHZj4ggQJD2WNLmdRg87EzLS10wqpb3xsnBZLW1Zt8ki0Ue6zBIyC
ruGaLi4JwSqsDDxNEE9/PCQGPzRqCyjGhCKlcs1UaqfXncvXb1H9wPsAGnWUWuEXzzZOA6h9Da8U
5XjpRyDbFTIOsrIJfRClAvMB8DGaScj2stAl9QPVOa6gBKj7X/ok9bHXOFVxWAUQxupSPiRduWIg
l6zXuYjZKyxwogO4HssSgNYoBEfAH2UMgMHFl8tLWVKIczmzQwp5jF0tICdDvYpWx6xyxh6QbLlT
r6ETrIma2XxOcimuFIiKCWD+qFmUBMCwVllfJeHr5VUtNmmcL2vSzTOjVGaxNqRT5U/YNoNZE5Ne
Y/jZMSxyLPa9ldoJoP8kZ3R39BjcfomsL8xeC9SmuzQ3UuffMLMgadl0jVhPmtlkTpo53ZhvOrBo
qNIeZISC8P3ympeu27m42UXgbR8OOUh3MPJN7gUCBz9SQosX3ZqpWlRNoNyjsor5cjpPkkgdH2Wh
gc+t8M0oXxXKNWXfxjVtWdy9MykzS2UYYZKSBvmgMHU72m4FQTVDf99XqVPQE1sj8VyAwQRzwpm8
WSSRcYwH+KAiQbrCpD90ZAueZBsz/o8qOj1bs2CW8DDY4pYc+Kbe+Nfs7jeOD5UmYFTKsoJRoY8a
28qq0AcD1isgOxuzEGS2lrbWmbJouM6EzFSSDVogvG+qn4e2SB7DZu2BWczjGRP/BwYYp9a1mUEZ
YxB99/4UkQlHnp8yhvZp9Km+hsr3sj1qoAYrrpngxuL9b+zfmdyZdfGJNMbBdOOrkdlShUKVDo9o
LSqbtOCXO30mZXZKQtmmLaZBAZ2dHZT8TRmuSJOammKyIjPjKgER3NfL61q8bWcSZ0fW5wUH4t6k
F9XOiJ7D9ppVz+raW70gZQINA2QkOhjgMc9OrRULcQRDDV40cCZFurxJutyM6bGVwpVQaKmn+IOo
2UGxOCGdniEU6sE8fye15rgNr0dXuFZOZWmmHrOGvfEsrVQlFswJupglAN+hhmmI88pSgblymXVI
StbFNUW6HCQwQCIAJzDKIMxp/syT/cdr/5/sLT/9SyWqf/4Xfv2aF4hVGGZMPv7yn8fiLfvbKfn2
+lb91/QX//qDsz/nvuWHb+mvf+jD38EP/1O4/a3+9uEXTlYDfuWmeSuH27eqSer3n4/PnP7k/+1v
/u3t/afcD8XbP/54zRsgNuOnsTDP/vjzt7zv//hDRg0YdY//OJfw529PS/jHH//9v5K36m93Rfmt
ToaFv/n2rar/8YckaX8HfRQSsxi0B4bklJ3t3v71O9LfgbGHKjBce5BsTSMoWY4Jnukv/R2TwlM2
VwQmP7Cecfcq5PjxW9rfUWtCphnQNsAhQuZZ/uN/vvDDUf08ur+hk+SUg/yiwg+eCkc/L7lAJhaX
CYVtdtXKoJPbQWl0Ty53lZq9+kSzU+J/ySTJFUpkX4p8Z3RHQHPYZ3v05xecS/x4+34KnFmTNM/a
hFSk90ZRtnlruKQRuUnH8CEcipfLMmapsp9CZvdNZKjaJyIbvLi57UYFPfO13amazRhz2v4FDYNm
G5J9iXmmMQRUS52hwqutrHD2LPyUPjMsiZZKQ6jEgidGnZunwBWCgcnL0ZSq1NaLk6ggPT+GZh0H
CELQBZZuV9Y91eWWTnPmQcuGEBoZSKA8gSouzd26BA1KCzBRNuwbsT1h1Aa0lZpdCtzy+7W6wKdK
NCsTxgpnXKU894beMY7NITnWj0FgZQ+wKmsAXB+N2s9NnVU+BUwH1NWY+17WynahGLZkdO5QHpnR
201uANlZWTu/6ZwWdnHeyxoOnWhg3K33Oo2642CYIW1N2SemysJToiIf6Y/uVdrum+we/fh2iiLL
7x0gmXmA2giHaJQ6+O2J5LZoHex0Vy3ZNqyQGYyRU66wo8qeU80OkL66LPXjQ//X1s4bN6jRC7mo
j7UXE9EsOsOWxd5F37MLDC9b6X3XH4kZdop7WdysBvFT3szmtKo4UF5TwN88FXfhG6bKut5KNNN/
LK/91BxX9fKT6zAfJYr9MqJyLHPPwCRWLt+nUgbAUuNdfTCsaTPZ4kKzkSL5i7hq4NAL+Yn+zKyP
2vnC0Pll7tUbTbfCB+kpu86D6+Au5GADPWUe2XWNbqJM2Nrtq6/tAjM5ZNdtte33oW+++tFeChyf
7Nqr+KA2VvUQAWzsW3slmIIJW8nka/4tP+S3oDqT7djhrqpeCwj0qk2J/3wTRV59TQvpMeGJ1T8K
Tmu+UpOj56K3abWt5V2lWAbJzPC5vm1vK3otOZKVX1Gkal3UnZwBHBXC3h888FHZiiX7m8EtdwiP
xQ0oFbxsW2Ybv3oNrstDtQ3TXb0tD8athp+YwCXs79NbYdMcUYrQzSy8UfyX6FG+Yi5tQQTB9vk2
Eqc41In49+QmDExAUrQvigKDcRB2XWj3bulmrh7tm231m5ZxXu+SutRgiTAQNL+Jpl4bdqeEW73G
MKvWRic9p7bkyza6y0yK/x+uDrrPXMCfyj4zyYLccR73IvGa6fqKBGhWBoCtiOmTr4EfmjlGTqvy
ayhJpg+zAgS4UxoSd/BVwMSt3fD3Ztklkza30FoP44nRFI8qexEVPzEFIQxYQzsj2lWjP5oUTStV
8ph04t5PuezkKtuNgQoPvLJVoCCjLVESnSrDRGjbmb0CmN/KRmcC2qiHTnAb1hoeD/ktxstLZoB1
kJF216G8v0mV0OFhaeNNbGxOkqMgACCyE8TUJLV0lXbosFW71FSrFgBt1IoS9qgPIZRt+BKBnxI9
IMEG3VMyEFqH5zALjlUfAPgAnQkJU069pF4PmWpTMAht5FQ3KQcjNhCvdD09BG1mC1Fqp2FwlwfV
lkkViI2ldCvqMd8MERibxFA9ZDk5GhnQDosXRr9ieHPF0H32kMzerAiAnInCC9/zw23EnwyDvVBB
tPuwOekFdnB0aq24Heg1RQEE2ISgPVobhv/Eps/nCJqAia0aA+hP8vlLAIKSjMp2KMMF8HU7ZPo+
hyoijbdm0z9Z6jtbylnySSlpH2pi6ns8c7E01Qe0AJR8ejUBx3wbtINZhbcBB6xvxLZghVp7rD9x
YOeYUqPck7QHnqCnKYi848bMCoq+d9kOCmobUbFXxn2r3mT57e8d6vtA+flK5bStZLWMdplXGMYu
qcovQh2gy7o5oeHCiYXrtkxOqoSXWiP7ke0M77LkTzygdwtzJngQMlQaCmQTWmrsuUJsMWz3wFmD
JzDsC/x6coMui/rMo3ufxDqTlYtdQuskJB4aWU6BL+6oeq9E4Ndh1ReqZfCMwMdbjyYJkjXXZzKI
CyZqHq32Y1VmaI6QvBZEbUI4YrT3lhqDnQaxU0vSHriRQOjQjz5cWxWfEg/6GhoJoZ8Jn1lppRo0
OQnh8vXtPu6MrZ8UG4rHIcrr1JQm/AM5Fx8UgKSi2bS+yoJ4nybGMQV9DC8P2djvx6TzEu4/F3J+
JROrCmJXNkKTy0hlgxgTWKPVJpZ3HPWHfD+MMEVuXG4EnJ60EWofeNstGIC3A0ISAs+Agg+mFwF+
VW0xFtv4vsV70OVqwfRwAyqOm92tPO674kVJTgWcxMAF42dpeBndMnHb69ux3Or9RuydfAurCPgl
DQ6dEJiDvx/iJ5kcgGnsK0+qctuQe6N/LJQftfKQZkhPuLHstvqPtt7qaF+qPFEFcKibxlsxBd7t
9NFVsCl7V0KKst0GoMtRgQSwFcB3TlIzSs0CMw6mUJCrlg4IRFrQv+qZsI1k+RiXzX1Eyis5j7Cs
8SCxeG8U3GsMeasN3GGkRz2o3cSNgTq8HbT80A+xN0bynVbWbjN4ojgeFPooa1/aPHPDYdgmDG8o
rntdKPsoUTeBEboAIPkuAT9Cp8MdIMy5Wcn0BxBTb4eKgnvlIOWlJyfavSFn1+ALe0Uj414P+1tJ
6UyxAq5GpTlBUtosVcwgQOLcEBxpqF47gW4MeDlpBSCtKPs2igYAOMLgJqSDO4wDbI7yJU0id+SZ
FUbYjAmW1IyoeCUG8X3EdQ8YVWryFoTcVKrcrPjXyv8Rsi1a7hLDTlqMP5dydx001IlU4Lzn6ugA
dcrMO23LGYK63rD6MbPVGADiMgGYauGkZDwNXLRoBQrcKf0NfC9V2/Ew2dOC3kgBMGDr3uGNbBs8
dIoAbWh4bgI0tlc54CyyY9S2diQpcE9EzzfyztRdH+O52JojYsr7On6UYzAPjBJiAr3BIHwb3cZp
91oADpZl4sYYC09XGi8pqmstER3ArYSmoveHIaRvaI69a4prrnRWLuLS5HHZWXqqXbfDlojhrmPK
bdwr182g3XVMf6Fjb44xSEpFsg2SZDOo6lVtor5x4rEAv1G9acXuimCQMRs1rxMbF9PsrpxKW8HP
PRWd575Ot1pwSgfRAZbCntZ8HzWxE5BnofBxf/ubgCkM2XUTlDUJgBTCb4pRbdCubI5VY6IfE5bV
jMExm4UnSQvX3snPDM3MEZMGo1Ry0jQeH7yx6reUt3YioPUpoDYY7dzxRxr5Vu3DpdLGHVuLnpXP
/IGZK6L77zNHcusB1gTQKsjl17jgaTtVQ1GrVqHPiYVCldkUh0rNzTy98zvg5MDhE7U7jnZGqlNL
Z9wuEg3tBaIl1o2towWpTQGw5W+jBh6k1GOMcLQTGlkxamtKdl9lz6IIb+d72BHH8NVNJyl4I2Pc
S8EF0aTVwkXrm8qZuk0744a1pyK7jTF7blDMENyn3WhdftPIJ2HZvL1uDDBe0bYs9uQgM0m295Nd
Qu4z8RkvjKki6qR9A8xiwWxZD6SAU2WolgGfVdQEzAneNGDezKy+Q1FSK/D4hTZKK1fw3A4p15yb
IGYrj6/x2YfOkgDIEAajosallw6yF+AR1oXaFlnnZuVTrdyKxqEcY0sPQeBCbkoiXdEsBel4fYXB
w03a6eChQkNtcQrJdRvsOygZ2Sci3/EC2xyUVhIDbksxy+RJrqFuLw0vLGALuJUIcjCu232kWRNs
GovRjexnmwBXHEjq9qgC0ZgzVDmcCrzSmhqZk8Xg+X3KnNAYLZAOmaL8mqQ/phAAyPqY0gicqo+t
mOmmBLi8WklNCvAMH3aqqL8J3VcJFGgduSrAnk2E4aaWB5ugt4yUN3HtJYEHIhSFJKY2xkifQQuF
3pKy8Cp/RDvoJifgNTSYHYLtjncACoqqTTZhcxCAsPmJAzILsCo/Z7UI/JB7Ba+30r8AEctsgHN+
Wa3eB8MW/JZ5g6GgZ0yOK/T5Rlc0ktw8G0VwnGinoc5dFldmBR7O+q6JHhjKC7x/5sGNmk7Mbwil
tcYZG2oldXWvNGxDk33E7CoOrTJ6D7J2nT7cqby3ex4AELC8ln1wRsUCYIAaazB8N4rLoxFnV1GY
2zB9ZqoRL1V9k9AW5ebBlgFjWSHb2dWxlcXM4e24VXhsAQEPoyXpLjb0bUy4HaV4V9XMGXnuRCFz
pIzZYP4yCdyRy/v03i67tE+zrI/il1JBK7/01ASYa8SK+YRhMexFoBkorN4mtD/w0LghjfIdaJH3
jegGunhNcHAxSw5yyb1W4zdS6SlQ82gQjqOWJ2YZf6kCBZ2qlaex2mlqYgtKbgECyFKzKYhuGWKS
Z60qrzrW76mQb9FVYYrJt8bILANv6chiux8A+BSJTgBtHFDFExJ+LDrNY0VnB5ho502zlYavSo5s
HyZz2j53tLq/LvQGTT/FNqx9N00FR8S/uag5IAN1RXDDRw+8ixxtipjzOz8CCWkJkngQmuihM4qx
G4Mmpy8pIv814zHDtfor3zBHfMsZKPFACBqArFyzqQEQyaK6aZDApH67H+pjL+A/J9QtmGrzyviS
+rIJn8tMpPrEB8NdTyu+t2gtnfgsDzYOra8gBSB4NDIqGC95Lw7HasglpDMHNCOMzYuMCeVE7+7h
fnvyeAesppjuVSD/4UBMg9c3JSD4CRoWFdEahsch+QJUfDPQkFbo0pe0GT2k9XfEMC0fg40qrW/H
PI92MsfYhAHyPa+OV5pUPqspzGE4dIBj6XWXaB73FeTGgicZGa1Cs2vJUhS7jbQ9OM4f0Fy1z/u9
Jgv2WK9Xmj8Jr8VZfBKDLiekZYsyDRLCg0RsntF9XhjfUqXZB5yY4A7bywNzpmM0omRf4lgFRV25
vJ/Fg+LMbUkySRNIyXQvSvVjWfh7mau238QnP0KOP0e2cspddeppzKOHywbjE49FnHksZSygpNkP
qichrM1QLKL0NMX1U+YkgWvSBRhHUn/vdEEWhqj0LOAVQ7EG4oQhe5HGv2iwzaqfbAr1OwmMvUrv
07CwMatmK0F5EtRhrwfjXkUcdHmpy5E9MWYPfstB5CAnwJ7UOqTkUs0dm8OgqXaEZVax7xK+mnuf
7t6vd5L8MtXYjkMw1ogT+XCUOtmOaPpFxBqnnRUawS1/VID66qUIT2Ul21mo4R2AaxrJa6q0nJTH
TOjHnc5Qha1leaRejNcyJYodDbKFOcuNhv3E/KNd15JLEmp1cD1ifNblPf6k6kDmIzoJJkjKThnQ
cG0UcOyfprvL/YcKWK1BNu4lbL2WCXZfxCeer+73Z0c7s4FGCOIcEJQYXt80wPwPt1X2QAckBiLk
3wRVNzVpiz63FuWHqGG7jCo3PXvq/PprI0cnhny0XCo289eKW8u36pdh/YTLYaM2iK2LhHwDoJBT
Keo+FFU39gc4/eIe9CZ7yVfX4p3l9Bx6+j+eNpdTVJHbwvA6Er1QlB5Trdzx7t1eUTlwCGaF8vwx
RDD8m+c8M1WVijlTgULDVdycEKB/RC1suXvyGbUDUp26Acni4onrriiw37JV6Cj5uMo0aNS+E8Bt
lMIMs1HdR6iWNbjBk1mkmb4XUayU8OqurPGTXZ0P1TYqhkzLWBE8htTfZDBy3NN+lPF6D3tSiqaP
qQmlkmxV9f8l889Gi9O/bMSsrWP2y3/e5yn+udjgcR2+lnmV/6jnf+r/ww4PzD6e7fvUQfKhv+OQ
l+1//2/2dt7a8f5X/tXYIUt/B2fn/+HszJYjRbJ1/UKHbczDLQERklIp5aAcb7DKCRxndGZ/+vOh
7mMnFZIprHZ1W3ebVVdCgOO+1r/+gZRlkgeRpxFT9v+IHe7/+K6DjgW3YT5xJJ4s/v8SOwL+oYBo
TIukE8Dux3/ov8QOL/ifCAc+cvEQZfoYUIT/htjBL/lrn/cjkqqIoUFTtouf8AE+220z3xpanId1
Yq/S/OkbVvfO5yBTuHR0ax6P9VjfkhO0XOiGnh4v+2UJEAxwawnITYW5f8by0E6wmbbSjI8ro/nU
Ic88FXYzXP/1Hv67FP/mkJz1Ev+5TLRrg3mM+LA9oh1/ndpRMxl9U1DJbnhwfrEG1/jobYa6b0UF
HBEJz35wGKHnh57jHROienQ/EnUBN3vuh3qOW9hz4lRDXnASZ/AjKBpEAaJCm+z8p/n4hHxVbWNS
resIqCtUhcNNI5hSN2Zt0b9UekzyTbU6rYfWXI8BDPAHqXowPpcojw6TpdnKQb1kq2NvnVwa96gS
VTw7uZXdreUw/TJJyhaJvbQTszbRWv+UhS4foqmw8V0dSpm/WYZm+VgowNC0L4T5eQxJGo1Hq23a
OPDbIQJ2WZgv0tbV8022BBJL1nKxYgvtVslbNiOoQZtT1ScdygJwmAB2WuNCWjcK1x6MB7YVJl89
S0cfLFHB+O87gWing+VN4mgxpACrLYHd+Zi7h//TVJ1XR5nyE7PqXeYuAq/Yul/aN1KvPYmDY8GT
EmYpysR0hFgvnOL7sv3/5cvji0eogMCF9W06qCGebriYprSOJbDe7J3WSafMsIAjFOmRbiMPRHcF
F1baow3w2QX5gELPo3Dgcz3/joqwzUC0JjupdAeZqMEBLLgN1DoXqed05T2WBnafjto1PkTziJI5
n6XA9XbKgOwnx2XM3Ys1d5NGbuVXz5uKH47OgxJ0bVqWK3Qv1h+5haM4Gv1WHZURduSkd7P9YSbA
a39VICiNHAYn1isWrPlcqwyBRlZB0qUId/D9M/roSJNZkLwsSBAO4ewjDIh60GrHao3Pwzx0K/zQ
KGIQ24/qRtZ9SVhYsE1Z3Fa5+K6bllSs1z/SF17VTtEmhJX/9M1z+Wy0WW1YQwFO6mXWQOpufiIe
2DjaJtEGortoOHHmwPW4NiKm+LaHewCWROf0HQvw0IP8ZVE1OcGPujXKpPCcliQfclsHQiigKeSl
TMNJ5A+ti51IPFd1n4Yi6j6D5TRJID31SXtqWePM8pWKcU1dqlNlVf1XJ9MBQ5i6NY9LyD8V4Zl8
YXGfMfn3X4C/XWChL6KnRAm8d4F/bWt5E4R5o3c+QtOGZTLkg3hTNxUB69M6g6wN45a9q0Q9+6kn
TN3EmdZNmApZ853WqJPwdSvWuktKso+9Q69HYlTadsp3zm7RZ3HTD/vUvZunNwQphQszA+jLceQo
+74Wq1nEY4hVB3iaUfkXBnz71v/0S8LkhNhXNDK7JN87q8/w8m0sV1Ve0vHT344ZyUbSm5orLZtL
w++zdnV/kOHuGQY7krEFZgr7MfXXg5TchppWbSS2YRoTHDFEeAwWgrY8EA8BpjYZ6/LLK5zue6+F
eBNirRzFkqS7S9kDz89hgss5g0PgFyz3zLNzuJ112CvHIKoN24M0HwAodW/se2bIyGyWyBbGDgeI
17+9M7h/fwDR7rHLfdtYzGDg+fQBjE0u+zoAhHXnTVV4ObtbeyzHrrtzMkN1MQxFKROvDolMCSRm
G7MsIgUz0XNvifHqBL4iBGHTJg7ainVRMXNVUTsHQM+5d++MTRkSKG+6VjwZjcxuXYRRRMDbmSuS
Wjr5F5pbdrnCtMs3jsirnTwn94CWyZrvp1DO/bEaOLVuVOuIL17BNhR3rS51GpibT/Ee7Hz9HFda
mCah437GJLVpr13DgDtT6YCsypJMwSurztw1Xaq8u85zSyBlYPR2X3feCIel3/RpiBrYHj7pdczz
ukl3F5b1s22OZHiXOoYXbGJS55694LHQeRYpxuF2PUe/xUjERK8t8WYti+yIS+wlK8OXr8dYCyk4
ac3eWWO1cizYtl9XiOa7/Bgo/Fljv4+Mw+yNblpslddfWEzPPlxY8tCQfWuXsOKVfwaREBOW+1be
VqnjrjWfK2kSG2bNbwxXLg+vr9uzJp11u18LJ1ESr93A987rx9qqhlZSh6TWsi63K2lGp8ktN/j5
iHC+dNFsTokwvPW2bLLuoy7IXonHgnD0WMyT/efC3ezbxJMti7vBC5xTf7cReAZZjIWfdbbqSLS0
a4upRGRvd0tXCcLKZnnb5UZ7aEupf60hGhDhqeETscLEmOyCVGez8ttWif7UZNDxLtzZU1jhP8/J
hk3OkgMHfabKMywvW3rpydRZSZA/DbK13ocWs9dYbOQ3xJncsP/A91I3+OyLTB86q6q/a0Mx+TS6
SPuHbMssldqeQRJIP8/inVmILrwKvDav474yqvFNtQWG+k8f+UQs8Hft/sJq2t243QhNFWrlx637
r62Z2TIj/UVEiTQ2/6oLRP+Gb9j8YBp9e+E8fX4MoC/yeTguJHqXcvFsF/THAZI9JCECXofhk2Gq
5qp08/qfjUTSu9Ad8++FzxyZLAd9nAc7/CGa1r3gK/jC97r3hywiXhc15NnXowN3nXPfz5KSE1cc
V/LcHya/LhnTDxGOBnmoLw17H0leZ+uWH435Ks7kGHA9sl3+esal6TAu7+osqUTReadxqM0yqUy3
b+ImFPUnhvvjfZ5V1ZRUnjHtyfZ9f5h83tqBzPLVZiI7B9Dmp751kqXa4MxNNqdU54jgU6knTePQ
4aUxN6TGHy+s7b3KOb97GmHKbm938DonBBFbs+07TpC0Y4Z6RWiyOjDYQmJIkBPW1wetumCJOV9c
PMVGsdu5ms6Mky1383Nwc6M+BubiYKUQLfaloL9g32DPbo/ijO2JP9Qx0WQ/PVrdLt+E6uYg4XzU
2c2i1GYkssuW+yVbhI1AygrfeW4D+gRZwXizYHJfUYs5Up3WMizh/y0IXeOtiIbbtZwxIfDmvlaJ
N8BlTCC8GwvzU9XdVdsgMPOUjfptrBY2H53htGsy2tojSYfOYU5NvEqrGGSzmT45uVrhxE9F8eCb
BVQPjvRh/rbkYi3eCu3TJAivlHeZXy0P0zDaP906rP5EnQmi3lPHT5QitkvSa4eX7bEyo0pD/zQk
B27uhfebFemPmT2vvxuHG3vr4cfHAIQhNetlLhki1znDJ7SuDq5yLBX1zpVj9k2XAWTjsi/8Q6O9
+WooiRKOdZbX38iL839JZx1+WwztzNQkFDOIAz1V/xTEkrTxNjQcbUHujCLOVF2xmMdwQxtslI5x
CrJi/ZoL6X7w3WmS/7aBoRXm3DP5gIB4MGV++qLz3PFc0BIjYRsb3orMMQ6e0UBAK4bmevMX+3+x
XXG6UiXv2kx2xv3D+OuzHbu5bMRWYxaceeqjWjY3mXA9PxZbZB8xNpgp4zf0arSgw09vDKZjYfXe
haNl34/OlrfPhkltse8cVDVPb4JqhhAcXxkMISz3WHWwdlQze9f2iukiNJZf6yaKD/Bpt7gfiuLC
M3hWLvPM94OWQoDDzTnnOoaNriNph1millocSitsk6yx9M/Ra0+uhbDHMcRyYYfmy3jhN2Pg5eP8
SjrYs/2SaG8jYteAk0cS8XywXdJr2sNE9s6aKF3RMtFaTWHsL9UyX1ll7ddxbbrqgez0nXm8ZoF/
2hrTeCPDssAqp6VEA/EOVzc1tXAfjGKSZTLq1fzRSrz04sbYhuHK0xmbmnYVe4BTlGZxULUkZtk1
Cv+KhyvgM3mR+CD7Eq9lu4wa40DK4eDGUWXWNHI1ZDO41VJ7cV9Yw4PlATjFTbWG90tuDJ/aPnR/
j3Ks34+VKt/BMMjMOGcsCwe4XJGadNhpva8A6otTYGj9y2P3rA6et8g7dzKKH1PlbGVqyRW7gcna
edN4jK3oCLPS7uJ10tVbazE510Ih++lAXRfi0qcNGBdBpHV0My/F8l0FzMxihzy879nCuD0RthwB
bYp2+WH22SQgk6vww7Y16xSvQ6l5hH43fdCDJfvD6rT9h1aKMYrtfhDfOxi/BIqX3QLbxfHF22Bd
QpOAPxQfcdAJ774dpr48+BAG4fGttuXES9WgRq+3aYXb0BoGYnFY9iQSMao2Dv7kYJjdKjUdpBcY
X0Umil+MpGp58AmZv8Oer/vqzcuy0NC0429zXmEHTv7aXanM9P5YMizgFLhu/W4rRv9TByP3nXKn
/uNgBMvnLXLqLnbHbMkPeNgTDsvJT771YhtLeaiJV/rCaFfCXZ9JHT4M3og0pgLqAq4UrfpSGMof
jmLExe8wRqQoQpRswoey8Ymj0mWHnNSb+iq2NFVXItrWPHV1Gckb399M86ps6/JeBthUxS6enNdu
2GKW78kdq8yXJZ/+ef0Af17xWDZeeFQgew/unA/6QgGyZUVNkGxzWaScjH68Te125xXY0jAQWdLX
r/f867WwGfV3u0icRp9JGeuidcVg1BzIdeezZzj6ncdx+36wcN17/VLPfxpOphQlwDNUcs+E6/Vc
Sa8Vku1JqvCzCCt5Fy6GBUVn7k/gc5ei2J7/NMYLtPJYETNPoNB/uhlbszMFBFpGCSN//xDWqrlp
coyK6sa/GN33dKb02FJwzlEzkhdICuejk9Jfp48tckO2XhklY6YyPsMq8t42a2hcL+VmpYEY3U/a
zQd5ahaxvKGqHd4vcurzC6fuCycAnpg83D2MiZ7z7BB0WtfTbjlHSWivGylXylp0aktjALQpxjlL
rXHCpYZQcJwKXn+7L13aRasLguj4Drfw9GmHqrJqJ1JZUmyyvmG8Nh0HsL/rtZ+bG11v/VVhrPJC
P/RCJ4eBOvgB4J8bPuuHDDUsXrtWLKnVdpZTwQyBg0+XqDSj3uMwiDrl39fzFEFFHsWFs++FBc16
5rdyA9zE48n490tvfUu1kpyAPAjcn0KNC43iOB3CtsRgaeqG7tvrz5j+4/lhy2QK71N6r9Ahl+np
U7bxPRfwWrKkzX0pjpbS5j+5nIYlnpRW29UcbSsjea/KmyRaw8zCnRDy8ftZOcWYRG4LcCe3Njhs
9tT+o2m5iMrCtTs6hua+gTeG4AyUxNbUh2qxHXHIc128CxAF/mimmT5BAZG+rRyOqUSEY/5VUO23
6eLmKodsvQaE3US9/xVvEejIdrhy0i1mOTjsLZH/tqZKX+Nct/JLG43LlLADRg6+NWMJkxW2EDk4
ZZ2/mQMQmRQSBTBrJLLxxuoh6uCEnFfszAuGupthtfCd6wWcTgD3/GyGLStTFMrL96XxQ+Zn2e7q
yc+HBL0VnHdEKbb/BMGMDaVvI2hKjKHyVCwcRvsxhleSwEbYdm3i5+HySRdbf98URbXfQZiVeOpp
CUfcsI2HKpJdThb6CoWy7kdoQ8NUGJCh7bGNO7K4inhY4V/FapN6RMGmfIMhRjH+bpfZ+6Acq/xD
ISvaeOmRV38UpTmWkHOy7k+4iSw4VEM1bUnVOstHfxTQt9e12/rDMlhuH0O9neAMj0XhxGVXC4wY
hkXltzgam+/rLOomaI3TcLWAEQJVABXSDipZVCdNwMFv6BW9iM12Nb80jEyAL91tHOOW6uIm6x14
YY7tdBJj9cxmZtc7Xf9lrfDwZ+cp4brLapiI01q7a6ejZqGx2naZNpWGiu21xb7DWsi6lG6zLhDx
27q6d7ZiJrK+G/w8ycaOP6UWmXJvmf9o6xrFweBD384z+1jbrV5wLm5lDzEwB21l/Bh6h5YstxUt
cT9/X+qqbk5DIOSedD4FX1dhkFxdCSPizKcEx0TKdSrvYJmN+352sBm58hdj/SFylSHmNKz1p1ms
3s884muKO9eI/lCceQRGS6dtTyKcAnFVbabX3whgHiP227D942i9DgARdXnr2XYxHzy1V/qqyaDC
N9rdvs32sL7pPLMRbwvh2CS1Fm75ZQwb96elsy46lAhno4PwV8Z8Ud+q6coWvTceicRydRIY02Zh
3OTpPF232Uh7T21OAgcUrf88LDkWYwxa9aH3LcM7eDmB6ImqitlLYLM2D9xJ1SIvhPt/sAy9OteW
ObrijSpBzo8diM2/bziw67IYSdDSh0SNnO1GWxmpCqdQPxGqAR7pR2urDx1zVqISzK28HvK2OMl2
uHTcvrQLOnADwFTB8dzHTM6/Nt68Crw13HZoigqKaV0ReHEwu+upHVsmex7DgqD31/dmPXtYd7QA
9a9vxC+UFhGGXtEjxEmFcYaNBSOuxcYg+abxJrzx5tZ6m2fajUVUXHB1eX6s0tQFGFXsRQzDwP3v
//VTx24c8mCFTBbVxd54zE2fWmLJfxmeJqW+85zjvKFK+be/jyoU+pzFAMjCs/Ds97X90LrmhN5w
QbV/zdGwAR2s7XsdmvLCo3x+hHOpvXTCygj2xvnYblsdWPYzgJWtzfat9PM1sRvQnnF05H1ADBcv
sPCnr0NZXThNn79E1Oe787SHyy2e2mcztVKo3CqVyaP1F+vObAf6gcINP2se6IXO/FH69xQYwDCY
ChGbYopE0Lmnr9Fr5tycXBTUBhLc+Vu3CTPBsyrfmFFX4+9AYcF1Ek3g64OiT04oK7Il5b5HghF1
Z6iD0+GPT04i4UHXsmjUhb7jhYexp117IQNUUrvOTWQD6KgzNucwRGW5vLUtqa+aCgWFG6HIen1x
vbCkXZIuQheWDfXi+ZIuSm8sZ+1mSaDEEqNfkIlsJ2j+/WLcNZgLpfyN8RJ18vmeQTInULJNShh1
w3n6++b4ld4MLDAc5l05KWE2eHa11Rb9tOGuhxyS+zXjXotd1h7N94Ey0Yq8/stfesi0P8yYWA2Y
0Ox//6+PmWFBjSG3mSVm2dd/GsCUb+a2wXuoGRS+f/1aLzxlBuHY3XgR/R0f8tNrKWA/15fI8ot2
Qz9JHDUy4oLNujxa7oqJrF2Ynz20/BeK4heuC7zMXuWTxsb/cJ9eF4a826+bHSYqKjE/8M3yT0vr
04AC5bzjfBlPYhT63zd7nEOElD6OxyGanSFvq58ZPhxzVPPY2oenYGPZUms1bYpt+HjBTfqFPYtf
CNhGyYq9nXd2scYMjKHjQ0lLgPU0bMwQ7glOrOlMduavbRvda8dbgj0BSRkiff3FvrCIsMoPscai
79gRlKcPOJBzYUHAKNJ8C/OPzTxM16D75lujGqILl3rhXdKmc865LvmR7JRPLyXDUMJ/gq1jaQQI
t47bGWlWhfSRNUAyXoWmDFK3HLJ//Z3Y/LzHLGP+m7Ph6XV7r6mIfmFMaw1O8CfANfeLGYYlsvzZ
u3r9ae7L8enG/PRSZz8Ro4mxXGxmpiKntz9UdUnEjwf56sJnsf8559dxbeLaIRTgTPXIv/nr0wem
nGyz3GRaNkVzG4a7gyYTr1uj2VVpkMyOr/+uRwn/+QWx3wcJCF2iZM4ZIxOdFophWaXRjONj3JZ1
JLq456Dp0oDk07tMqOUjIZ3Regxxz0I55ndfGK6pU8bgJ489wzLKIxoCp4AwVjaoHZesTbqtKq89
K2N8+/odPzrmnN8xTqkmrbwHMdE72zloeUqafaNIixktHgTTvPpULF0x3vfgbAxns2kWh8xyozFd
qCz/TEE9BomhajLR56hq5Cm3i+CrCYFnTMa2XIB9+zb4rqqOeQd6s+zjXDvFd9Me+vcrXCGsM2RT
L0dIQvOnWpPiii2RG4qYeNzaBj+MNuxH7BEg4fXf+vwbBiKC7Gmx+AKWxNkCt4LaoRcqROquexKT
XYd3ayj/yTLXfnj9Si9UHhB5OHSYCXLAPzPXLactqAMDFZsDYHxc6sFCUT+H78awdO7AsvW71uyX
DxMtE0aF0FikJ7I9Lrkjs1taTVqUTQ3nNQsY5rx+b8+3F6BOCIkkk+LkBufr6Weuu7mKOiF44ZZq
TqqoNSJx3cZqLvW9NVJ5Ck8XF5bZmcZrh+r4DB9NqCPKP8iQT68ainkr1w4HCAsPN49hgLTfCrPS
iHSbZTVj2Vg99j2utDA3lJsdPECOH37Z5tRHb7N5WKuDihYglGxb3CqGzoYswnJwH60nP49Orz+j
52ULzRVGczuIiQneObAIRSvPp3YXhAagG+641aj3ehJmEnPORHjjObiAWs3kDKnbROUdvWH0+/Vb
eGGL5BbAFeFi8+/HFfbX1sURH8rQyuFs6qI+qsaYf3tOqL+8fpUXNkhiw2Clkl6EY7lzVo33OAy4
o86KtM111SNWsoxUS8zBg2AacXDK6fZfv+LzT2OnuBG/CJQGNwdDwKcrod46u+1xl0/NaWtzOueu
evB0gH5/MrKj0RbWuwJ20MnbOnUdAbgpbKQ8k5GxDNTHBbeY21ELeRIWc6zX7+3Za8ejGjgTiiTD
TNwMnae31pcYz/XK99JQD0BHOAW1X3WzqTw1B6dHMLv2YXGg0Mj/rIaL4smuffgrr9/Es++Tm4Aq
jFk2ZVVEs/v0JrZ8NOq6ncO0XXefn7rW19Cp9xQ5g/DoeZM3eTmX6esXdV746aSrYQgLjQFY9ZFU
/NdyG+18MVpRZuk0uLizDq6r+yN1a4PHhzPLNo0av3SOeZU5H2yZFb9hWw4//aJefixD1oG2OWH/
Z1s1ckbIg7iQiBCHbOISquwfu91V+Eav/T5ex2r5EyxQ5NnvKxUe8zKb3y+zq95TxAqo4uW2FElT
w2w++OzRhJyuWFNUq7P+8PyyxdppzK13FSkVwUGbS66vZ7cM7IObbx7e+r5HOgX3WbyjUp69myrI
HP9C/fLCO4ocnLeJGAcOYeZ+9o5cY+47R+GFEJRd0my1uh99Jz8SzPOG/q040lFHlxbGsx2BHRTs
mfYZKt1+upxddFi9rW8RxvcWVistqPESd2sAr+T1tfCcg7RXTGQy0SvyL86wpxeaFr/rOkvz6zD6
fDtxqOL96OUnt1TkfoYNGuxoIPm4UAgKvGk9gOtZn1+/iZeeMAUw+D5fAJvg2Y+FIub0YeCqVFmm
APARW8p+QJjRNjip9N3+CkpxcSkV9FmLwZdHlib8V56vw/zg6S+34AlB2lyHdG0G57rRiFFq0xDX
foFCv0C+gI3j8I9qBvNCIM/zn7vzyiBs7Ilc6GzOjscCQ3ksk6whhf4dfbOZJh3ktPVOvEVlrRNE
6MTUW6XhXjiXn+3//OB9QbEh8xf2u09/sNKIZL2sh4ptKXm3Emd1mh1pXs9jbaHWKqcfr7/W52zJ
/YLUHzxeH/znnC2hXCMba016koikuSWqrFGe4SPS76SJ3dgbFYZfqjo4jJbTE9RLMstdv6xM5wVq
sUtm6c9lOfv9kM8OsElKmHceQ9IaQbFyphCLsW1tgyNcppwewX895YlTGmWF9ZmCQTOiIonSpSh3
PnZTY9vS1v1jdCj59Ca6weom7B1HpmhUBhxpOB0w5SH4HW1441vdSVUL02zb0MVvXcEnuoHsXd4v
VIrfDReqPyW2jTGiXyGJUzlobtKvJuWwbIWrb4dJl9+MCSZGvIgA/5swgx4o7WUL4tI1ualqEv59
MVXZA8vG+eo4qxwxq+uLz6Yh1y6uBj1bjAes1iPFzuyvhxaKIdr6vviK4sK700u9bYnF+OoqwvBW
QtGFr5kiyXCyxOurdv2VYdyv0gUq78lmNtHgGaUtpn6l7CPxoKJBnIJK9BZGNEvRXpGAtvXXVMf5
0RLDWl87tAefmsUC/0cEpJ0rVAWQg2Zn7O2TnKfgioGuGcIgqbc/2M+oPnV7AX3u9UW4f0xPWh7e
uU8LwAYONghn5+mi73KmSYvo2hQB6XwFaSkg4qvUVx5o/YVzFWzg+cVA+ADqaT8ZiJ3L0fuudUsv
t+tU0jOOX2fDbb5VIZ7FDBd2rpyxGMEPWtQMbdAq1m9UR479sRmMajtSGpk/S29YicEdqtY8tHpW
fywbz50kNA2NU26Wj58kgGpwrXZu4k1lmKt9uzRNDZlclV2LCiiYH6JRtVai/M1HxGxqk4NylM3H
sjId0tN6GErxutKWJjOMvE/R4C+74A4J8jvVQXlPV8936iSD8KOS3nSQ6UwB6p15GrrpQLwM7Puo
3TNRGO5BgCIdFRskTxWqv6Lhje7XRuKgKXAfg40/YZpSQXd8b22bGSRRZec5QYAu9EMvmoyPLTuB
mQZ50d4y58xh9/XR0N8Eva7Hg1MBL2EqZa0emZd1+10aIyyzafRbdETIW/2Dt/jBVdQOOdZcK5No
9hwvp6wtiBNuYBm6uM6Yckm2ik4p8Wv6wmM21RxuWvcB4HCzNHiF+rl9QPhj/RJB0ddf3ZwQgGQd
TWBh4GTz2p/9CVLP6pVdDFURMow0CuMX5Uxnpx4Zsm/nagy/LCNIFX+mJdw7Uu5a5+DCwpl2y4Mt
e7/lfWfBUJKBdYDjMH6Df+/OzHAc8XuwZR9+XGU2rqcCvxgfKg9y67iaFJpZzRzMu+mcJYsOVc4d
HVUxkFo15Vg/PLC0B3mv5nF5X+WBVaVbhrwhGctIMyRcO/c4lGKZk80ajOVthLXZ59XJhXuCqtB5
iW/4WxIsqnEP1IDDcjAzd1YHm4BKlHqVD24eeUap483chvI0ZDWphlm3ZZSO/OWdVMQo6hR1hCLF
VOqTxNjSVX+YOZJ0hAwTo5K28rx/hFyjFeR7t/PKiDG+y0nB/TD0pvlVQeIYDu6c48612JH46hkt
njPeOgwPEqM7XHbkxE0NGbOmA5q37Q56S/7DRz2Rx9GU1QAww5z/yoO5jBhVQb+KW6RUUez61ti+
H/JKVe8d3KtwgSxnuNSjkvgMVMv2dUJ7/vD6tvPCTrALXJC3QIuhxrafbjtOrzgJ7GFKQRiXD0uU
4dyWNb9CBHfvwRAucYxeqGUggpKViqjX3Q/bp5fLvb7ZqsKZ0iazZR4z5aCXW41egj/IKYVU0x/R
e1bXDYy1CzaiL5QzgDURrMhgBzKd/d7+6iY2e1xN1k2d6qYpALoKfdh5AVdNb8M8Glf7a1VetOt5
4fnSJ4NCc+t7buPZRb2ePmTusbsxwhreXdt5qYRBeQyBez4X/XLJKOCFH8n1qMORWnCcnPsF4Eu1
Tk3OMdI0uT51vkPP42/4HJfDeE1YiQ+4V1/i3rxUQDkeM8IdxqJkOyfnG5apTGcEITJGYwxSarvl
z+b2iNQCuWBWli+NvNk6DaIDw3ysPoVB0RDzVUn/6yDdRV3oFl566nQKpDbsFFya+qevejBrv9l8
odLAiIrPvR5gfMD+TUYx6FS166Wv6IXDG1MgevOI4SUjs7NlLYe5MUrc+1K7a8sPfQ8hAvJNdAvj
5qLz3QtvONzH7AwbKLuRbj/9baIrgsWZyiWlfXWuYCVU1x3/3ySjjE9nrx7TqhfGcRxLi3lEXiVO
ZUGgHLzlQEcqnbht/O3Y+/bixH0Qdom/qfpo2iNeSq/vLS/0bN7OfIZVRCQry/G8ZyOBy/Mmd06L
Yag+o6PL79HobQ9uJzSWmku+fOuRkKeF4XgfI4agV3LKxtOFu3iOInghz+mRBs0M7HwxIOGP/CYQ
M8ykSsqTO/p5jeMatIS0guNJ5qfc+o+FNUx+MosSm2ark/WnydHWl5xjcxdJ193dAmH7Z9kJ80aX
7hLA9K8Ap9qlnb/AiM4+ugRBX9icX3jVUNjpBKCyAwCdA2GtyEXjD3pM22gN3kwwWdNxFvMbs2u6
tITTf6O1rC9Uh3s7eVaIAg3TDdFnewyVzr4dI4ceGY4Ms4KwxKLaa9Tntsudi5Db/k08uw4gPw29
E2EZdrY44E2UWDvs1K52crZjuYbNNzXY+V04LC4822BTV3WPSV1V4AGN72EtbjMra/4Xz5hpMDwm
9syQcdrTzymqaXG9sJvSPoLa4C6m9UbpQiUglOVtM+hfFif3hVr/+fZEc8d4HWgL9AR07+k1IWlg
ZV1xTdGU1XU1FdsPgVw5PNDtFWlVZM6bC9/A/ic+fdj0tWy7yIZBEclRfXrFsvL9qTY1x/wqKitx
NxyRikK3U8IjLd5ZRQjjTUsbil47epjJrG5BsidI83dDTtbvC7fz/N0j0KDl5kTcVcznGwMoQp31
27ykYV4UyMjYIpxlrK+MJYSgNWAT0DTm/LaUxCfikyAQL7n5t9dv4rnOHaUppYhJNcB4LTpntkTR
rIbN8JZ0spzBSjsNwf9g1030Zot8uSCPMriREJ0zfoGuUu97veEt226h+z7IPfw27TGfs9hUSn3L
/LWv0tLqjDVZwS2+bUaGMN6fsaGUYqqWq1lJgZGji4fO9eu/5Pkcgz2WsV4E1s5gAEXV07c7A0SI
fO6XFMFRzZRfD1d1yHCO+srh2W3WyharymsJapm2hrCwrDPg4sfopcA6Tew08ONsr4Ohq29EYXap
OTvd1et3+Xwb9uE67BPIfVtxz8cX3bji51FPa+pRuzPiqRDJNy3UNmizH1AKrO/mZjKva/iPqT2X
6sJ3/uLlgQZNAhgRw/ln3xw4WblCCdtSv5jHNZ5LR5G3GkxBdlsHrfF/OTuPHceRLQ0/EQF6syUl
Kn1lebMhKsvQ22DQPf18zJlFiUqI6EHj4i4S3aEIhjnmNy4mArS2wbjiQ+1X5gQaFPhppOwEoa/N
1s1JJAql06cSLhjadhkWyy0o9oFs4RVq3EdRLVnykGpSau9Ao0JDiumOPUcUc783SpIoT5Y+DjWR
S+ndeVVf5cjyGpi408LDpTA3XUQhCm1BgKWd2yn1B42s1veUyuuCiRarfmtEABBgHyYYeZhKqvys
jIySdqW2RKRTZZbAbaOawrY2KpCuy9w1/WJI+AqTBOU7d1ZyH48FGrd5Csv8kMVtfKMvjojCakRy
I3C8OLvtiipbZXjVyPPrPFnE3dDb4qfbT82XLhrMD7Gd5PnnMTLz25b0AOOImbDY1QuzOc2uZz44
g115AXVtdQc4dxmdga+Bj4QPlAdIYhsxDXNPBWswOej2nD5UJqlbUQs2uV5X4fVN/povbT4vkTCN
khXUw6Oyvq7/JBmjt3jqoK6ALU9vTbw50LzODg2QLYlSsql3x4TqRvmkKTE6cbwCsoD0OC3OL010
rXpb2VIkn9iKtCyu/7Q3Hh16hhCzCBspXW/LyMATZSuEjsTnkirfrSRCN9hV2pdxEF8RilkO14e7
RB0Qo3LcV4gbRWsEWM5XYmgjVfbVWmOKDTjJPvxJNmw0qk4GZH0oZOgUam3c4YzXlAeP9wAbk7Iu
tHAaxVAePSgiQ1AOA0hYpLuhpjeLAVUs78TwPERT9DyA+N7TdbvcKw5sOd5KWoHU281NGc7x0tGG
r5nTZojoF2W9HELZjeN9I5Jdh6s3BmMoLiUdVIZLAHK+RIK3JZ71BZkgrXXuvGXujq5T1vcxbbW9
z3H55PLIEQSvFyBlP3sT1nkdmRtMrAVnkmR4WDSt+apQhQ7Nwo4bv2fYm5EwM+TRjGG8pslnwJLu
zh68DGgp1gOWWlUJyJTc9e//nA4n8nQ6495ytIiufwEicT5NXo2MR5c0zlEBnTsA/rZqZ+ft2VgJ
0ek3qHQCtQEFB50bxsT5wAlqR0PUoorRTTDL7mSsqk+dWPL80SontQmTTjQZerlD9j1LBuN7NVTZ
Jwvv2fykFqP7hwZv8tzg76SFVk5jmDcePKafyaZF+rVLhfQHZ56Bq0dc5Ar0bojJrYgjpEDmvvHn
BVXhQNYm6HQ7ktYvU+ndb3U3x/LQgLxb7tJSnT50U6pOgWvLBnwOv+yPTeV+QIp5kINPcRLxbSGc
5PPOUb3YG2x54CdrvgzJwt72GyBdTRDkXPM4JCSt+M/oq/ZU02n3IkvS6GiUc3WjutDAtNFs7rJU
qsm9CSDn2/UfcrE9+Ep8INrwEMIdb3v4QGAmph6ny3EtC+Yo7pTNbdcLrT7mo9Qcvx8VRJ4HBV2T
6wOvm//s1mZg8OGYWJqsBOfgfHvgfxORuZvqcdLHpLqbIh2jZgfmDKB+aeWfm8TOYpRBXG0EYj7N
O/O+uAcYHogbyEz6t5a19XHNY2jpSS5IPIuCB9e1JkiJmRYuLpWw/zxTCmCcdQ4DPL+tpAG8VIBR
VbccY5cKpJ909ML92J7GY9KN9sNskpUgjG1QL4ni0/WxX8H4m2UGdouMHppM1Iq2PY40VUno4kY7
opwEsRRySE1x3ivahzrSKvcw0T7GcMiNrJsiHUolMMeK4i0COFlyw0NjUUguVXXC4iSGOqeudhEU
+PXsmExmNGDQWZgfFX6+e0ClNetRv8misHQ0bIF6tdbno1uPehMsfd28W/TZ+oEdEkT9XGvjv000
5F7Qsi7gP7pS7B2yNz6yaYIyUVcMrk4B8nyPWaPWGDKytKPnyrG5UxVN+z0ZTtI9YTZEZwNJrDoO
I8tZXobKW5B2gjg/Bp7qTM2xa2fnhGWGGa+UsuVmIj6Ngq4qqGxd/0hvnMEVOqsCKPccF4jU+c+E
KF9Fs7E2C0SCWADqA8uqkeO60yPFWXs8xVDoEt/VlyjdOYWXwRPH3rZQyGF9HNPeqjSPk1NxS/c6
qjWVsiBYnbqfh6Gf/0pNci/mKTVw16R4D0TIeaKYK5rAGuz8uwkLKoDum+6clssKFr8IoCYFaxQS
2bGbi8E14hrnEXasQTPxA96bq+tEk+k4N2TeDYljfdcTMRyWqsnfe8OiHxZBlLfzTS7hSQBfYbeA
h1yLjNYWZazBkmUx8OLIAfkqd42K7GIAhGpoDnTSo1+NgwpJgOfBcjNUnZXfJD0IVF+FeFj7SpT0
z1xpKEIYLdzxoHOo4e78xIvo0iC3Q3XTMCA3OBeFfV3aqVvWjnnU0Op8qqHk4A6faR9ku1Sfi6Ip
Xq5v0zfGQ2LRIaIhSiPA3JwmCPgSVOdgHN3WjKogNkV0nylK/t2Jh2T2nYrq1s4ULx8JtGAoWK3f
wQBxoZ+fjLG20iSecvPYSQ2/HOGlOT5wOfJ2xgxZI8tmmpFZtIQunIY914035kvSzMhr95nUcf1x
/0RObS4by00t89jgEH/oIcH/FOTQBZFFoQ7BlOqLsbP5Ly8siPAUFeiYOHDQLwL4xRsNs42t40TT
6w5OkqwOddEp952NO2v4n78nJU5rVYZcYQ9bRd681mnMTyWDuZK6tKixESmK+HFOy98AQpod2P52
OR0Wc62/8Qi6q5bUZjk9J540mbZxmFkGipPoQN7BCJnFQRsj6y4B1ba3e7b36uuISNch2bc+8ajS
nn3ACmOB1rZU5ciVbT/Aju9RImjr9yqKL9DSdSxCXLkHGaXSzn/23yd3HdamwU9jBilHAOfnww56
FTlTFrtYCE76E1Gs14TF1E7fNAkIzm+83vhtqpGCdlVTU5xB4U+782gD976IIm8lw2jqM3ofEPkG
WxgqTe06v630LHmPIO9EGl8ZVhPMYo4/tIlRfbTBByDLqeby94gG4hhGdbxSSKtE/OxTVX4tpx7l
XNVabMfn7pRxgMSGWgBhTCGE1FQhnxa3bv8sZeFUfiwTJxzBmKh3IpvknV61DiIVQ5r8SFIABTRP
G8zxVFE7TeDNIzX6WukIHVwRY0mjNMsAIMSCgeEqYvgZA+jv1oZ5PBzWaIP/FLD3P+wSGQXlQnAd
pDWt97mGdBYkZl//yZMO1ErGLdpiMjhP2TFPMibedQqy4uCUlGdsMHI0/Gcne5itIV6CERvpW0/l
Wx+z3PTQXVKM7BcJAloZFRst8ifP7j5HRH31MWp1xEo1a9akT3ubut0ojfxRUVOoHfB+McJQCnzY
/VSUoAmF1sU6ij6KWJ5Q/8mWQOrtQJZgGkrnx5QqHzr+9j4qY5RkPX1Q4mCqqjXaK9N2JsFqjffL
CDghHOpm+GMLl2BsykzxraYf+6cfarIXkl4XPFsf19/0ssMQ0hjn9h5WZVRgA02hFqEQLflLUqFV
GKPajR5IOXkzkPIIMbm5NJcGZZIINaQMIMFXR6pafJNVanYT6c6INqYGis0nymhAkHbqKj1nou0a
WHXdVwGv/DRjg1gkd3RGYoPRaBn6yLoo1peZjjhgj4HeDFzfCXswL/boLWa67ONbQ2o2lrie0jnA
nIbJCdDanX8vagQvfYTPbvpVmRaPEqg2EmJy+ZtFkfXbBSRSBFAoKLlBqJ8O3IxD8kAVN/+RWTkn
VytHew4kybHt62hk/Kpn5EOPsz44D23tZS8sHLxjS0m5l69fjxclXkT8qJq6dJLhQ/AIbUoFcm1g
ZKNXhpD1J4Aysy3AsSYD2Uo66I1HFToiiCf3bf4i1TYlPEVz+QvCR4zrghjL57TFkP4wN7V70zQr
NDVx3QVJkaHSlZ1fe3nXgVkjF16TKfL9bRPaykWZGlHThDQAMcZtweimQEJ/yiL9OiTmNyapfrq+
QK+srvOLjmscvScUEag5keCcX3S1i1yBbLomVG2JJoxRR/XNlLdqfWwyQZLeJZpdBTqpXnk0lWoA
h6aU03yo9F5YgZj1tvPRCC4+gTXBtMseezt6Z7eDfRqjievRpbMLHtAp3M8pGOHyYE9a25Bn2HQQ
XaBozykI8f4Rf+SFPsZUdweB+MnyQdaJkb7TE2OG4WM6oEWTFIpNqeBHyJ7MkT8x4z+xjK2vFtCc
FDqeN813uV40PxfaUciuxj0VesftKeyqQ0L/xs3i6ilVpv6lXIYYs2BYYPD4M63/BBDcLE4VS/zB
LtZ6haflePtEonK+8tiPw50FwAlNCtqv3+U4UEFzsjF99ExQjRzHsvrbJYlKIRkZZxRw47k6iLaq
qRvC9DmVAIcU8GFLQhXPKfBkKFrAPQGnePjWTNqE34+Ry+5W62yZgIcvkHSIW6/43C8oZJxGQGSt
32tRuZfDX246mzaeSlEKDvGqu3W+AazZnKuRTu3aKVTDRUMqqBa0xK1ez4MObaVTMZndf4yReF5Z
hrVXuraXgRqcD2riW2XoaAGGmAI3J1fQWXBnZYYMoE7fr+/wdQOfb3A0Kqng0jEkckEF93yoLo7z
Ik5UYNxtp9CwMS0MrRu73XFwuVxGk7YkKruQ7dZi3SawdmkWLXbRx6EBikE7KnEevQPx4LSBXYCd
GeY2fddp9h6E5I04BQo/OQRJJ3D/bdqJfo1C7yZNQvymqqMaL9oNKlPGE4UY8aRHibV3o16AbPl0
SOs7rgXElj7klmPmGO1cxaYRAW/VHfEil6n/TvWt6Y5eqmTevdvGyU1pVOjxdYg+fEMzB1q4qqHY
EfRtFBVfHGEDaCxp3jzlFdTSGwu9kzZACsuzDnoslCYQvaZ91rxS7wNBP/FXCuCiDqtmAvY0A0FA
vCqFuO9HKeq//lzlxr3C0Rh89KvxehKx2flepBtV6M6W+pDkzbDKohRm7ytwtTB8UcsqJPZfMr8s
o6EGwwiCjedX1ezAyArjs1R0Mmao5fKrnc8TSuWt4igHeokNDUN16HvagHGuHwvk1dsgm5vmo7Tm
RZ4mpMKWENq9hmbO3GgvTe10CYpGOlFSNmcOEMPISMUBRUxtJAGqHEKBGM2WLgfL5uciQSu8qfXq
KdLiaTioXCPod1Tlkh1pfYzziQfT+915dEb8xaILgpmYl/+a1aJ6LBpPlTfXz9AFsZBn9FUmgpeU
Wgyp6vkhclprijR1yMPFSHQLq7IRowDXVtDlt5AlKaxCDzrk8EOZ1NqtWKQSeDKPxqCoXeRg7W5U
FxYw7f9UlTHDLW5GxOipO5R9On80ItO599xuphSl1hixz4vre11sBKhNVUFnm9MTEpAVprxdBFun
luH1+b0iQs4vCV5BegoAa2h5kSeez68rF8PtBy8LjUxHVDCPdYMMQzWFH9kt4Mlhah2UcobihvvS
0H1tsq3PNRDY6qQn9mQELaD/H32BycPDYHR6+TStTwKoLcJ8MrKhth7hhOY4umGB3pL5ImuM4W4J
dZLvNRBOq1FVv/OGuH/EHmEe8YoxsjkoJzTZOdeK86fvCuW59Dr7t2GXaFNeX4LLiwRVUdR1uCQp
l7jbGtIErdOpzDkPramu7uYFaTdc0MHDqbZ3oq4X77wAl9cy460MdxgLkCS2Zb1hLLphaNo81Msk
0VA10irx6BXFcro+r202zs7lWqREzWBUgLZ61RY+j2jUW1k4oJ70mDldjbJoJ97NnT4f/vNQdKeN
FTFCpwiy6PkmAtpKec6ailAA4jwhrgjiXdjuM3UYZYdiclESZlrQLtZCDjV/GuKb5ybSY0ipbpqG
kZnI5r6SdnIX0/33nsZhou9ic6eSWPTg7d1M2mRxRdqgcqRaM/zMxc5uPN7A4inK3AUipNUbz15e
SG5hCRTuwE7pkru+bztUCBQtvjXtwfo76J6EwKdJNICo48gvrWWuxNZyobMz05DuA9XCl3yuhWFD
8qLw+RAJe9cV43Kv2hyc16YsaE0agOcL3So1eNumL0PU9acqGEZPeh8jR1HulaIjA1fcYbR2Pu5r
xn9+RaxgEfC+dAJBi2wBT2lZaKoYxyrMlNzzfNFb+klkwrovpaLeQY22bsq0rnxkxeQfU4nnOejc
tAswerZuPHTcfAtVz8euWnSJ4u6qHO6VBchoTZX4wgoj3rm0LyMSCK9IqBLeOYQG2xgrwfzDXga3
CPl2zmnsDSSj+urQtFjNNk5X3vdO0u9cpJenzUMcYjWP0NZ/thlM1Lh5SYjbhfAwusxHrtD6XDkF
iLCGVtj147a+OecfBEIlpCOQYC6X9lac0IQziGyQqMNlabwjEeXRq4sQ0r5FtFV6T3WszgFUDHUn
oLyYI31gZoalgqURW20lHWabW6uZxjbsZvcz9YWMqr6Zm+E8GO2H61O82OgMRbfXcmzUyrloN6dc
cTHEo8fVhCip5X+MUpgniknlC71/qjNOvOzh3bYdTWBdyMrRZ9JRq/BIDM9PlsmV7HaibsIe9c+P
SVSKFYoMIbAR7XgqLW1V20l6/s6DcUfLsQoRT3N3breL9gE/wyKExkEDoBkJ/KaZUhZDgzJB0oVJ
liq/Mm3AGhD+6nG2IHhRIxvNe7POFAMGoVv4UgUONbtVs3PkL1efTh/nBuifSxdhCw+bafaoi7XI
UC20+VF23nJg8dxbrYhHlV+BOPPOI3yxpdnOJAWrcgMvIpv7fPm1AVZMlKYijLBtuil0CpuQZbJT
GU/Lo+WV+KtItK1p0RU74hqXmxrVIhqpQH2oAYA+Ph95kIbZLShlhaktcw2GnC7vaovkmgAoi3am
eXEzMc1VH56zw5emrHs+GGdWmeEPi9AVhvETeIF2I4RaH1pTHw8ejMzbCWr0zqBvzhAgJ1J3AGyI
9M4H7QaDFjneWKFLAeeg6rDx28bTb4oGw+frx/atoXidPHollBfB6Z4PVeVoP8Y6tu6Gmti+lMNP
pPeGr6Zw4ufrI72xRdmaqG8hM0nwttVEgYZSlM2oE0QminM3j1P/Ht77S5Ilbg9Kj8LH9fEuNyjY
pPUR5MY1UCndXEjwgxU4nD3QBmUsfjlRngTOErm271q0fn19Ko0OZlqHjvxsuR+vD345WYi8EN9U
gp5Vt24TXyWZ8HoQh4Soq6VhwrH/gh59eadwUzxDifx/DMepxyjTW4FfW+wLiRA2W1pZhItYzEdz
EbM/tfSurNjJv49oCxyvT+/yVFAO4DMCgnsNWTe7Zo3ohqSxmZ6AZ2NLe7pTKxkdWikbXxOacl9N
hr1zx60f7OwRRRiPxGcFjwAEgFp0vlVLoo8J2CHvppztMC6n0p9HBdJshzk71Tis6CUtUmHWxYPd
4Nt5fc6XJ4Xh2Ux0B1cVua2fWuPMntuYogAdpOfvlMZFE4QNdvBoouzM9K3lRbSEJM8mRwdadz7T
uHP0kbpdEY6TNjxUOflXVJToqSal+4Ja0giQcldA+aI1D4APMADhF/1W+uFb5BYgHGdRFqsIbWzY
38erZvZpKemCAIbSb63FwE8B0VIaGCiKPaZFJv2m9KwXF5ujYEGr/Of1Bb88wGDZKPau4nFwCFZr
yH/7ocC54koi/xl6pVo/VzPkU2mQEmhmiRiVK5KjI/CQ9urO/c+fei0ioJINZ4Et7m22d6JUlTtj
BRKqTZ5/GQQVXUuv5W2aunuOQRe8KgTJ+MiAgujlv+6r81laPR59JJQOllOOd2Mh4PNE72h5XoW6
b4rBMjo/q6UbjpkBScSKoDnlWvGlqNQ9+MrFncUvYQ94q0QKQc32RUf+x2lKa3BAi4PFqfXpE13u
9P0sYvyrStPaecYvPq8HgW3lJQJBIV7c4i6KrDLG2LAnPOKm9gMIjYd50Mxv+ZiXN6gSRM9mLbsX
6ejKzfV9dTlP8MWUUHTyMbq01vrD/umzs9j4JGWLGraytoC/kQiZyDm/c/L4Z17peyjZt4bTQDAQ
snB9ccTOh0uRe9XrrNHCHhU5v4Z1fMKeg7bUSJNnkI3y6/r0LiNSqpkQiHkJkEMHg7W5J1OvUmdb
WbRQpQDzbHpj9k7GdnqqE+Jhfy6G1o88mzw5y8tvc1JOgVBN1Pqu/4wL7sVqA2WCZQC/sSYg2+s6
bhSrxJdRDQVeg9VngQK0/aQ2mfYNWggQNG+0kvFAxtWbCDFXbogz09w80AjsiZMLY/miOxz6YxsZ
2uIrrTpaAa4xLYDrGcKNL6rW7oMKcd4S3ecIq6kqhqqF00KG9vv1yVzuVQrEwB9gAK4tqK1eJhow
fWGJUQtr8OUzqCXH+TwD8XqXK3Z0YyhFdkwR1joU9rSHClkjhX9fPZxFYJ0TY9MOAJuy5R32IAYk
blVLkI+GHsS1a99lzVDvgCW2L846yioexxcDhXTxsTB+0s0uUZeg0vTlV+akP6rJLp761FMeKTbT
rE26Pe2fiwfnfwel2wkXCq7uVr9+dE0oCIO5BDFxfEsfAlRuHbntYTJj/ZPWoZhWNDAgA0Bh6ce6
B6u8eHP1ZOIgfOrSod25GN5cBIInIm/eXFSizk+qOdl5goeICk6i4p51Xv1wWa8ZnISLrEQ5GKcW
EMvOSXmtH24+MV06ZN6JVsllX6Uc/rmQrDLq6irql0DBV9KPjNI7KV3ufarMOv6dtUA2sgZxAzGo
0wmmb0UDsI1vC538EtGh+QnIVxt6Echh06nKG3QTQWaVffFtijHQiAs32XkfX32ltr/41eiNa5nn
eesWltViQuUdvF5n9s6DbdAMj1HnQytNiSGZ2J0D/6LwVGQZkjHsTEzNsXN1jo6eKZ8ATxLQ9Nle
ofGCjsB+omv+yoLj2uECPP9+mlJTNIr1FSbYjz/0Qgx4sMyD92VcaveuTiNFPSC9qsWHRJGUEk2U
XRS/bFR5O1H3pKVCoo7dkqqo7xQEBr80dmo8UxpMB7+ygHuE12+VbUS5/l6ONlke6TOx++aiHoD6
VP2Qz8DoUvGM4nd6J3FHOUjb3gteLx6F17FgZKEEsJIRtk5hY2ETpRVAQ9Dd6z/pilN9UhTAV3Ex
yJc2Vk0faFbG9m7S46w4IlykvSeIu30J199AornClNYQY0ucsWPBxdWjvlsby29FS2n4dXgjBx3Y
3+9Wlat723StQWy26RpVUfpa3yA4AecboiNzhvLM3Wkskva+mJNAoaxwQ98Tpy5sijBPqHPnliOn
n0oAt34+TXPrN0Y0vr/+rd+Y+6pztpLiANtdRAGDh9RkHbdLUNJ4Ycb9cogzs7pTVTEjarkYOynE
K8lsO3eNbgWJNlwI+qDnc1cQEYsYbwl6RI5u9RFM9ZNVT4J+P0RQ6bsiAmVYKIIAX1Yys4MY6PpP
aUEj9E1cjZC7MrIOoZFImV+GTEEPpZIJ4qKOsSinietGOSEI0v3AANt8HxdTyaaJm/7Wsntr3Lma
31o+cINsXgqZ3M2bICqehWehBDSDrKgUX4x2/jS7jvBHMPDBkkfmf2yRs1VBGtAhh8tIBLWNEVuJ
FQ8K5XPQOvlP6Y1qiKulBRCiLRHfK7gkina5vb5FLq4D6i+EozZdS6JvtILOv1i7xODCkOnBS9B0
74elhAHo5jGKMvqeE+vFS7cOtRaFLboy5HubELiNl3GJFJehdKE84NsxIkdezRDXLBuRtdo+LrXo
d9b0zfmRTK3qi6t32fr3f565CPNo08i96gCQpf1Jazo5iE5FHneVOr++lBdBE/NDKG9Fm4Jx5zOe
D9VlbP8JdayDU9v1twyd2cBOAcXtvdxvjgPkH11ozjbti/NxGpx9EM+Fu1lG0XJHMYS6i8fCHvIl
jT4ZUV4FqKA0P+yhHN4l2gxyDXu0oLJL9FGi3rF+9e1ghjnKLDsrcHFgMGGHDwWSmfoBT/Umlun0
dtQjdOWpHhreR5K+6QjVZYbqOSO1htLRTjn+jY8LkNi1MQQy6StueT0D5kt2WgMkamvHQRFIA4eG
B08QL97ex31ramza1+lxRLe3ep5mM6Apzgl+3IDRMzCbIk6aoK9FcWpmTdlZyremRn6+in9AZQfc
fv6R9UjNCwvewkHSlvyYlLjWVU7T3kvH3Sv8bktcPA0WIivMCYw9PeBNUd2lQa+aSKgcoCEhhjoi
HI/q+GS8cFiMB4ELyxMqVoMStoqVHdW87w/XD8420Vl/ANPkyqN1CLhvczHUvRo5UYUtuu200yO4
DuVd1ZXtzWra+bTMU3o3IuuW0A6cyvD60Jfh2zo2IfBahuI4bYWDyGXrXrPhrI5ZX9dH25TZcIKv
gVk2kXd006rkXndUImjsJug8OafILEdsloHfmn/zpWpDR0N1/7FdCvNzO1Oa9cWiJD9iJBfRMYVy
s/MqvXGNnv3izeeKy0qJO3L7A6Yy4qNjz8Mt3LIM1qsJYBCJ6Y+DSWh+fZ3eGpRGEweNlIFNuR6P
f65R28Hvily4PgxelP6duw7tLS1Hb6cU4zvwPDKMQSwcrw96QU9ZNwbbkrYylyo0mc19gpoDpUCl
rA9Jq3nJ99RDkDVQRR9l91aFJihYVMBch6YbzNsiEfkPsVh9eoTkPk3PI3r5CEv2LR5+xlyBM3ch
h328/hPf2rqsB6EO2T+ndPMx6iID1ZYQ3wxj6YQ4901Hd0BvUKP9/XeQQOPV1ixDtyn2bHjfupAA
RqwqjqsUkbV5BbQsVc1iLhqcwYwe/UIVlRk+hPXFpRKOF2z78z/PdDVQ5/u7KKtc4ERajLyKBDD0
QeStfhCumeEfWEcB9pvqsZyS37VqZN9QY9xzCHhjonQ0UPmhDLHqjGxuQjR20syiGHsoYzz2NLMv
b2WRy4OuKOYp1sw94fQ3nlebl3wNF+Dj8M/5Vh8ds43qKGZhCfj0ULpWldyit7KrnbJ+obNgGcIk
4TkJOC0qgKWbgRrkYSJ3pCsbGSvSdZkz+zTISDyMnRjRrZmUU6s0eRAlNFT9sZL9oz1JuP9VXNo+
lYrEHzU9e3/9O79x0gFErCki/8eW3qQv2ewhqSc1ZA0B/z9Jvc8DBWjsTdVF4gM4X+Ohy+rP18d8
a8mJBmBwrW0WnrvNki95oVd4oeBpK6pDERf2o6Mk7U497WIjAeImE0WoYL1QyIDPR8kaUxtLpEoD
GWfZk6YdMrSishWSrA+a3LkY3hgM+Rm0/cBD8olfK/D/XJhpRllQobPDZ63SAFg49rJRDRV1kuqd
BJ6084a+NR430Cr3r9mrJcP55JxGF7o6OG5QY9QOjnTwTvRF7UfVrdqgTcddxOPF7gVYtTLz2MBg
8cE7nQ+40KBw9ElnQF2BzqMUifMLoMkUHwVmslgRj12dHKylQb1Zj5EHS2Bh6IEGz8A7Uo+mvlTr
nXFUMKYFAsxdFlqpTKoQV9fk7wSk08OLLG6PrYGotd+kTf4wpmkznHBHFZ6vxE6zp7JxsfeZE4kQ
oiBgrjVz2x0wEOGvqqZ0A9dSIL/pQPaR64FpeKzmRj9pyFqGhrWrrXcR6zEswQ8VClpOXJCbG64w
pO0qEgyHNhsCBORkY2nWVwZwCn30dhK+i7O2DoaknkX8AV54e72Vs4qAuMVg5upcduNmDh4Wopri
PWXttwZCDoQCI5ZivOObx7tRSN5bpfSCoQLnavb2+KGurfLL9avjrX1PJ2c1h+YeZRnPt+Fo14Za
zDNAYt3pP2gjPmy1LOpgQVDttm/Rvro+3hvfCrIkDD+qx9xV23y5S+QA+6yE01Xl1BtlJeqHHulj
za/1unu5Ptgb+5H7g7V73ZPeVsdjhAGUZth0oSepiUfNmP8uxpj5ZpPLW68qyoeCLbsTXr6xoKsS
Or6gwHpI5DZ38YxAGsmN5QW1O0CYmzCMzwG7BgpOnS/LoO9Biy8L8vQ7QSzQ/6XdsbJCz7/gZOUY
cgDgCBYUpCDFlCW2FyTnrSwJ8HIk8OMCx5a+oyEwdU4LM3fxTvbYDTdIIe6Jor85fYK59edwcW9R
MAgYRbXUk2iFbchTOdSQ5tbCbpk434jl0/D6F76IH5n8GsNR+CH5oNB0PnkHx49iSbhFlSqy9Dvi
bOcp98bhIUNO42UxF/WmFYaLS4kmjZ2x39pdECxNzGXXcGcbu5oIpvSDAwY/i7BIttBffmhTWHhV
2YmPsszGDxgJT3uE7tcW3FnYw5RhjLLDAFHTad/cdoIOAs5oRRRUXWzN90jS5PI71CEEtmWtTKIO
4M7O6AS4XvHeFcDOg3HQ+l/KInDeFabiTJAKoWieXAfhrUCfIvdDFOljF6RkP9UpTWhv+14f922A
CYtXHlhbOH5tNCX6y1Kqyads6CvK60BIhsAcbOR2TVSBjo1dowQMoMOr7nNl6go/WyAWhr3uivQ9
omfDTZWq9eh3oiw/25GF+vdsuFGx0xh780wQYq8qfuQUvEbn22JWo1TU2YRqVTfbaGag1vjXjury
rgXKexD6Uv5A3wZNL+k1t9qSCT9rvPFjodCa8Yt4bvbMQt44FmAG4GsTXqAocoH1ke6cSTHpQRpV
8uvSjvb6JGbDfYaw8SqxHMc7tZ2LqgTVrf8DMROKwmw+X4K2atp69DI96CdhBnKxpwDAuHaaS6CW
/qD0VJmzpoWjSRDSUd9L4dVeP5xvTJqUgyiY6Bzr561Reo60dDfErR6UrMpNY8QzQ4pC9Y5IUssn
Wc7Qaq4Pefm8rIoxXIRU0RGv3Crm1Piv0FxujKDO6uVhNNvSx/+igDMq9yq/l7MDGE+pmUHwertw
Q9ATXZLZ0OgsspG8Sq3m0JHZS+Zm6VHXsv8qgMWFCv2euw7TT5MYdXPN28qoGin/C4CNoq4wDcmp
cYv6y6xR8P7vi7jGpv8LjsWb8HzrzIPexXVj6wEmOl7uT3UqX6SsbCekTQWJ8fpolxuVJBFhEyQ0
eC7oaG9Gc+aUvCIxCBpzKuh1VrzY0sPCIc809bSkiScOfa7AEdbypn7Ri1HZe7QuQ62Vn4hiOg0E
7D+3+ZPXmY6MzRG4b9Op90uxGB/ZNHJnom9tmNUMENgxBA5LX//+T0ozWriZNgWko2yq0aWy58g4
5Ab85Yqq0+fF49K9vrIXMKV1z6yCCsbap4QDsxlR7Vr0stIS9lDjuXWoTbo89lJgSYX4+zPwBSij
hZ2XQVsO7deIRgdpRxV9j4tWf77+W946mDCkEUmhV0c6t9m+Yu6HdhohnfZ2ghVjXSY3aW+rp9Vy
YWed3xhKQ7OJggAkUBZ8k8pNs2EoDpSUIMq04p2ZuR/JxKMHEU+frs/p1X/k/Ckmz1lrn+SN0Ey3
4h+4uWGulHVm4Exd9YFSW/MpIv5piAjmFPkioNDPgBPM+Zi3sZj8Ke0c7MkFtCU/sQUWTYlTyWMs
29r2LRtuX6C1sPT/+3lejVWJEimI6zQXzzeeqyuqKAbQ7DRWW/zIgSiEaE+UI8oRen3YWZT1bd0u
CnuOLgbV8BV6eT5aZqGJ0gtpBCWOJAY6EI0mFwyetCX54OazCWcii7vvU+HRA0DDZ/xTujQkF5N/
L1DNsY73jsH6wbe/iI2AlB+Qd0pGm19E/6pTyy5TccxLiiMCCv/D2XntuI1kYfiJCDCHW5KSWp3s
dhz7hpgZj5lz5tPvV32zLYoQ0cZiA9DYKVWxwgl/0H71mGwcsUaS/u3gXrYQLHJsIUBDxHhdFPJx
Xrp2Z2Guw0UUfsXVTbgO5GEt2xIVi9CgDPHlGAeIiBNp5Bl5oqR2Q0eKI8KOIftBVzbf6eBt7VIR
CYHaAyAKdXUVCcQoe0qBlcteUGTjvax3yUOWyM1Xowvne6qgeGnlU+lF9UIImEmh+nOQ5fIum+Lh
VDRt9hmkT/lzLOXs3iiN5L/b+2Xj7kUXn91JuYO0cA1gtHUEUPMylT2zwkRKQ4YcDZLGjHb0Xa+x
FEL1E5QKuS4ETE7e5bac7aCs5xBnsapWTVT8RpASTQerww2nqoY/r09fKjI3VehLyB+SBUofErDh
Tmi68QjQkILgJbRIRT348meMpj5YVtzIBGN59EVN4/q7rsbxN8QazIcJvOrO5t/adbw3CD/x7PDM
rl5XRfgpVzbWIwZk6Q+FbYWHfszye9UZq3OnNeC26HOeb3/TzS0Hg41DB1YT5SDxq94+dcymWsiY
PJMn72/RB7uvxmz+AhS7OBX2ksVIFQTBb9Ocm79y+gI6oH5h3kJ+Lj/r4WTObhfKOSgBu3sZ8xKD
pds/ces7gGCDI0LvHoyC2JZvfmG50G7i7cDkSJLDYz9XzkcYcmjuITBRv1j60uzs860B2Xx0vkCI
czeuUpI4dfoRJ1PFG9QyxE+2nuOXFMaehmSlGdeeOgxo0Nye5NbZAoEoqCImecdr8+7NJKXWkiu9
nhVPnvXlM1Zz3/DMHH/cHmTjuSUE/v8gq+slLSK7muh7eXMDhcqH0LagpeeERY4yZjf9yTICkMXq
jU4r1cbL7xYsDa9+gTkVyrNafiAJ7McD+39Gk7CmvdZGe7r71yUGUceBtgZ7AK7WmkwkLboiFVVM
NByr+bnq8VSc0tY49njxnDE3+kXJo7ovwHffvX9h4WtAX6LAASZCLPybr+d0yZJaLUItIIIhgGo4
oXZpMzxDoGt3NsrmHDkHPEvCTHKts5kAkpBMbn6vdcKp+aHkSjA+TgmG0jSWCw0dLGSkjqGGIZWn
KlP4XjdpAlXiBdgLQMyAea+rkEkZZ2Nkk6yqqF0dwxn9l0Zeio81sg6H26t63RRlLBgpWLgh64UP
+upGrOiVlVg0qd5imtP0YA7JOH1AsW0MPVRgWGQ8ygEzF3LaSE/ppKN93rQFSWw2qxIIf036J9Bn
pTtZXdR/i+RG39Nb3LoqEASmY0s/ncx9dVUAYooxTw7weAqhk1VKjFfIErWPGBb9gu627AQIW0+E
oHYhLyKL+Gh1pLoeyIkxUcJC9BqeY659G3Bxuwv6LDvZY235UMC7nb29lZpQI6TtwYcgz3RWcyws
I9YGhaupWJq++G6nU3SvN049HQCmVuA+E5TT52GRerePC0m7H9t0LFwpAqbokilH5R/sCxJRQJZk
9GS/a/YXwAOlZPfJXiRNpXSSQ0PpjsCb6/QvAM2Wc2xqq80OXaUt4ykKYwhwRPUJyzNk+l+JkqsD
uTn4aFee8PgB9q6Ee5t340LnHuAVwZ8Fus+at9qpUk623MqU8WrcIuJAxRjbno+3j4i4WFbxMv90
JEZRNbCAlKw2BG3VfsDGHSNPkonzVC7Gt7zvX+Sklk7vHYmLlR0guv9YQK1fYccJmqYLKxPdgDE/
xaGNBBGF8r+Teig+3x7qepczFD0pPqMYcf0WRgAYtFZrTS+3ePDtWJKPbCasGCToB7OkjMfJmKed
ldwcFGSg6PMBoFurKNSLbkGSxGWOZ6mjgGFSiKcGYB8dFKwf41yfzk4t78mSXt8fBC7UMUCS8Upy
xV0+HBn2NJpaW3jbxfBPeYMRg5pk44TSWH6yShzxbi/tRmwNEZVOvwAIKqKzczkgmjhjn1Lf8Zp5
Xr5GeUWTHbBX9hm+cXsAQRw8KSj7HZJG1Z6CyZq/tOW891xecVcEdpB6uLDkEUXAdZ4T4R05okVn
EmFVipWi4CP0cMJkGhAlgNldu4raafdhb00/uzJSP2SL0AwyAnhErpqY9W+5NO2fRpFU3ZORj/V3
lBMQ1IyMaS7ddpCmX3Vt187RyXT7PtaNRruHYiJ9vb2aYrEuTx/ToGLKcgKavepEK9GsdxqKPp6l
1KN8MnMltvH/U0tq8hF+eyC9p+nYc4Wlh7TX4tIrqVHo59u/4vqmoVxA75HSBsLIiLZcftJGNVs5
0OAIqkkDcdJI4pcWuY+duOP6phH5MJx2AZ6jPLEaZcFispIWW/fkaVTKT/VQZZKvC/PmaiGN3nl0
NkejCkbWJVRhjNU2xb20T0PT0T0Hr9Lmns7RmDwtKjpsnmW26BHeXsKt4ShCIXaAXKuQs7pcQpTG
BKkL55Cli+2fpp0Uhz6I4r9KdddDYuNrodwtXJihanOPrkpeHU5ywtDCIoluon8VBMK+VWG8Eyds
XCtCHpygm41Bn311rQA+tkFVMsgiV5KG+0KZHinqRRB8pmYxzzlqEj9vL+HWzXIxpghc38bAKkAQ
eygsHDngUIFqiA6IE03HDrL9Jyqb4edlVuwEx8lxOiVTJD8M7TR+v/0rNj7kxY9Y7RsjaBZ9mDmR
M6KUhxSXWazVqwbZvnBPin1rKATv6Z8CZyAzXQ0FdrDNqSnaHvyVRkV5ZgnupaXmgpKmZa82IP5h
q5sG/DPwOyIekSOuFreiaVg5WQVuQhoy7VRFmfZRN9pFOzlKXqe+E6soyJpduox3qjlCqAVWG+Tv
btlQmVOAIZMXg6fQV9tKDkK9oS/N3k1b8xdEz/xvkvZpcBNNHfcy4q09zAEh/QazS11kNdhA276A
SsFgGcKDw6IVz8pI1Bulcuup9tzv8GW3vicOe4xFWsqztFpiPYzjZFASC2iKJSk+qgb26CqxHAdA
AIfy79sb9bWItf6iFl1GClzkq6BHLo8LYmmA83uOKOk6/6mPY995dRf3YLSyTP0cL/Gsu9xXWO3A
pilOQ6NReikAYGbdEL1IwTj4t3/T1grg+EgcCXEBnpf4Im9O8IIKWxih8wuJR++/5mEzeBXNdGjZ
hnK6PdTWLYgcEUvNbtadNV3KRpw/zqiBenEyNj8Tqur3FQpq0c69LhZxtciU/UV7lSwSXO1qkQNr
xreyABkTGQae21gmy79Q9EXMspM0zW2kXP6Z4Pe981ZunFYAeMAWSNFETW31nOilNueEAbY3Vrpd
IBoR1ceIuFI/4oa3hO48m7jIqHIVfumaKcPEe+wsZedHbAVZXBcOjD242IKIffk562Uqe2S3HK8K
Egtx7kFSFr+xgA27Vb9InyIpz2NvMq0Q22aQKSEy98Yy+kbcxV/kcVn+m7Os/AHGlgXsTQUvaL23
rNDFkVdrPVtuIZhZc1KdpToaga1oFXa8SQPE8/1H0yBgFRI8wgpz3RWR4lhrh1oo/0ya49P+x+sh
k5dfZlIrO8Xn6zOAdwgjAdmgxUk8dblo7ahN5RB0kU9noHu0YlRokG7NeEqiYmdzXl9wDGVzs0GW
tyAorjan0llpNYcNyMGhr0+pKcSaba04pTPuxSA19kAw12eOKqoItqmWAgtdA3Akcir8kRLJKxzU
GkPM6l27T/ZATtcLKLw2hYEtaSIyHuJXvLlE6iUusraDJCKh6kqpOOXFp0T1rFWd8+5twVBUAeDh
ixRqDVBzpsHGBm2iMVqCaGmqvgfEIhRKbK083r6vNmclBmL5wGqs4fnBoGEg7szQnAIzOGZ5WXuI
5ckHtULa7PZQ19sCRbvXvBfWE30Q7XIBkx5aZRKlkqeqGYp6iWPMh1gKZhBL1odc1n/fHu5KFpu0
UwYoTLBIfR1q0eqakBFSRb0MmN+Scp24tFVQSu4C/FjxEECgEo13uRNtwQj6L+S1xundrjPkHzZC
0LibWNrcuU7bGDXkp6Qfn0c8r9UTOmi44bhLWWM5s/OTr7uEdAFIvGjMi17hukAfEEj2NEQkbwpK
87PZTNPntIwnt+4xJOSnDX7oWOWdmWj3KmKsT2GMYPLt33B9xQuKABpEvF+ksWtEWTQbo051CdXT
0cSYshQI9ahWj0mTl5TBKvVsce0ekPlNHrMWMtXt4TfaNoxPaYn5Ex+BTL7cJVaEmT0wUET6U1tA
wGDneAmy+L9UTcLyAc3o1s3DpPwRzUrzKdKX+EhZd/iFp0ADyl3rTwaatMcyG4bgkDgY6d3+gdcv
L78PsA0KcuSNV53M15JcIlsSPTzHPuhpkJIXKBHmQFF/Qmxi9pU2b3YGFSHa5XNP70xBkpjPwhFa
d+yyuG0wC0einSzL+B5UZcn71Ay+WlmdP8vmcu7jePYSaYh2APdb94PQrkBdkUYVIevl56ghA4PX
zJCLVRSUDRLV8p08sO81o9grnmwMJRrTBKrobonddzmUFKlxMeusLCRnYjVrTIFqTeU4+WPZ5Hv7
bOOoMRgRGixMPG2c1T7DoTnm3zwaoWrN9o+4KjufNmXvy/0sJ4dMzcLfqOY4wXHU0aaCEW44bjQV
e5JNW7MWQoSwGZg9t/3lrB1lSXE2g2eKDV0ceo4yKbhBRoH10NpGfrq9ebcGY/PSSkLEhix9NVjZ
WkrQ93noO1lvYeUn45PjDvirgsZD2HoP9bA1nLjKOMsCn7puqQylKtdlA1ujdkagMFJW/pXLQHIR
qei+v39m3BkE95TdiHFWSQ4l3D50AL54kk7OmulWfpe0MRYcE6rvfzAU7T+hdSUQxurlFwvasULh
Sgu8cEocrCYWLfTaZMj/kxJz783cWkH6L3jVI3TEIoq/vwk6ILV3Oaawgafr4dD7BYTy5oSsMraI
uZ1370+UqNSCZEagDRAa++RyuFSr+WCjFHgqxmlPkTmmXpnheUBkrIU7y7j1PqsAUQVejxIVrKHL
wWIVUZ6+jQMv0alkPPAedt8Cw5Q+a5VS/F6CtG5R7Kn1Z1JVi0o5GrMYuCl2haLNMv3bo5cecAOG
EwYOBBOYxJha+qHH+OLX7Q+++UsFN9lGaItbX18dG+zU5ggFEnFs8godg8yGiy0FVXdIakv/RATX
K264RNWHqpaj2Z9RYTxIvTK4cdD2z0aMsmWM6TM3NLaFB7wflzuLMsYeoGDj7eZY8y9gc8j+rAlL
YYvKWTEbBHOhJR1aJ7Ue4T84iGWM2oHyp+6jJYi/cz20hpu1kEZuL9RGhAf/FuE1DjwrtaYBhHE+
OnoCoK9o8/7Y9NIA8p1nMZimZ2gj79XjIsADjcqzBNcPbuE6z2iMmbqtw9WJRfG9ilaUhyk4IVKb
jSdler8oiBhODIQvAOOuH+F8kdV2lHEeTLouPjbUzw5wHqKzM2GYUmtpVWC9YvRfliGrvoeWU5yj
djDPzbBYO/mBOIarcABQJaLAlMdB/F3hqtEO6NGfljxtUJd74XeLQq3e3t3+mhu7iSSfe5vQmYO6
1igg9pGcMFAjv8c28S5dovCjlIwOUpR55eUABY8dP9qdOxTDYqV/r1EMXxcZTiIe8VbRIl9dD4Um
9bY2A7rRKlU55oj/YymtoCjXRLpv1Ibs2kiO7IQFG/ct3C363a8wNaZ9eSd1yiRUfUhdayWwDqBD
Ux9/OusQjPv330YEghgBlU8wipyWdamo4RJ3OImRryzNEntgP8xvej1O940uRwfVSadHfYoXF5li
ygJjCq2hC+M9vYeNGZPxm6TONoElJdDLGcetU6PYZ4Z+vIzKqSsJKCmcZP/0BGp7N77I8Fb7Vheq
GkBY6PXLazXrGAsoi45+BCcuK88VfeQvjSl1pyJOs7shb+u/srRzxMNaYE0OgfesNxVMkcwI/u5r
KNFTB91kJ+HZuLTgsgicg/hJFNMuF6AB5KBrCQAKyYl/ay3oEi2M7IOZD8mpdNpp547cWm/yGzJT
SrKwQlYB9VLrICArFQOIqaD1O2KFxP1cQ4KJaI3+wdwoeYK8ou5Lc2Y1GDXVFvH4nsHKViZznZxH
J0vsc1nAr/UarVt2BtxK36iOgDA36HFxN622E7AaKTdQ9PBHLVJOQ6dZJwtWqx8YwQmTkw9gYE1h
KpSdQwIQt8Lo80PbDIrfIst2n2hoVQ5hhXjfqP+4fZ1tLTx5DKQlepqEpKtHPMG4dLZTLfZLubSP
yWJ+b9Bk89s+CHc+sZjjepujV0y0htMVAHZxDN4EbVQV5cUyuESoSX8woy7/p8NYl4JC2T06hWK+
GBZsf8eSso/vniINDCpg0Hz46uuzHEimHgRBEfpSgSzeNC0o9bcxrHtt+INIERQ9IBWas4IcvVpN
YEdO31V16JdDsZwMzNkfzAjiUtoWe+IBG68d9SmAywJrJ4xLLpdzDlDjz8Ws7FAJnrQo1J7Kcone
nxqh1y0kEym/AIxdTQh2UJTVxhz6RTyEmN80vVMfkhH7+TaW97oEG3cOx5LPzwrSJViHvtrQgdKJ
iVyoXBuPTj7wos3FFLtx7QyNH0h6t7P7t0YkZhAGsYI5v6YMp8WUq4XGNT/XZXCyqqX2oTP+jkwt
fAA3tEf72BqOpA9VDfHBcAu+/GZNKC9DbRmh39a15He1oh+4hzo3WiL7a9ra8R98PZFFoHogzLr1
VU62IOYTtKUe+uZIlJsGVGDMGcd6rIX+IKkFhYnpqUwgSMq+2ihFjYfhoAtboLpa/DgoG8/KY+Ml
4HF6fzTCHnm1suXKgtJ7uYrW0kG5KrQM+WJ1ccOgl+7kEP+HCOue99d5KC8xmHCRAWuxGqqOY8cq
Fj3z57FuP2hqbt5j+D4+Jos07rwRGxcxbQGTpBY6AG/T6onIazsHWx+nvhpV6AakHRJMet0UtZsO
w7SzhOJ3r+5iwbgQ9rjwD66QltrQ24tFY8xPDbn+BqqlfmjDXX0T8Y5ejYJ+FVVthFWueHiAmmhI
xU3qtxA8T3NiY5dRI2c1LjaGfLDKXatRUGJNp/xz1FjvNUgjVIb8JyhsYu8ra1+2ms9ZOcmY+rMZ
jSdQqy99EOdfEADtzuWUBDt75VrFE/UBquq6xXAkfGsA9EQvItOUOvHTvCG4MLtApzZsBqM/BU7+
1FFPvJO6wjr0elx/AENYfG4B4D2Gha7HXpnX2t+6Mcb/3n79Nj411Tx8nQBKUNBbv35KoTqNlpeJ
v8SDDCZRgl4SpXtUlo3HnW1EdxsYPSIT65ZdMBNE9ViW8Kln4KFA97HdU0lK0LdYUvM0jZb5YI5E
NPZk1XuF4I2zQx2Ny4DUiGrwOrSAETIDkUgzP8vm5L/CksLHcKzN+9gudgpqW/OkZQ7qikICkiSr
a07traHgQ4PAKBrznrwkPRMLyAdq9tphRK//MTC65EQQoN/d/o4bbwfvL30bhXILADSxBm/Cp76N
5MpImCN9zPh3ZxjtYZy1AY9ho27v+nzcQ4BtTZWKM+UdZgCZXvz9zYBdtJjwjkA4p708HOn7Dm6b
xNDjogxHxaS2X4JhqVwVreuXP5gqHDWFqBQ40xrzTrITo8TDIuuIRLjIWI9fW3v+OcvTdLILxzrf
Hm5r91A2oAtMbi24BKuJzkB+9GRCHmAwir+mxgg9ys1YY0Wd+vv2UFsfUbh1E2qICGetIloVyAUW
i5z56liYcMwK5e+iy/KPg0IHVTMzZweldX34qbJRnoFYRUGfB+xyanGzNO2QSlivxkvq4axTPrfD
sqfueb2Al6Oswgyc7NKizFAjaNRM+ToUBbU1peg+TiMtg/cuIFcM4S4vCh+KdPlyQorUzG2ULQI2
GlmfUWr9KS2leeeAWn/IimEPr3v9gjGcMDwhewMkvC4d6qOh1KkcFr4tjDJKktTWTSGpPcvT0qD8
gm+xa4wid5uwo+U5S+NmJy643jL8BIfaAH18gJWvOLw3x7AKsPyREQTyQbjZra8WevXFmNr+PtAc
6ZShUPNugUYscoRohui9QPlYR6lDodNnsRlRppt2SKtYOS125NCA0vekELZ2DoNhzkrjGwiGmPyb
ybV61VDfqQsf8ZmOPjP9iieYd03vZoHh7GA9tg4DagcimcFPi8TpcjCQYJ0dOiOCiDqEV/pBhYvt
c7wXBogn4DLqETMScRy3F2271WlIkVJEuwe1r7hudWpT5uBm5mDSnl5UP9Em5zjPanao1G4+2VFA
tz9Qg/9uH5Pru5tXgD4eAAYKlVe6S7KVRnZpq7k/lIPjaiOZVAEU5IwpfeIF+jSf2fSzL8/5sFOE
3dquQhGb4IqkAwjP5SLjG79YQcVd0KX2/Gwk8+/MUIfcRWbU9DA+GQ+3ZypSpvVqo4MgJHZ4/AHX
XY6XZGCUQ5nxZGv5NSqL3rtlMRaPU9RZHkLMldtHXbRDFd1aXoFBeTW7g7a8GrREnKTOurjwHZ2u
UBsQTiGJgOBKbqRPfa+kpzR24m+K1Ifvr/9aiAYInWFUoUQ59nK+RVx1tIgQhpWqPvI0qWif5whv
oA6lKD8rjNIzzWTeSZM3OEE8xnTa6YawpaiHXo4qFXZlDg4imRRnUUwqHCnTvTgztZ9cEWF3CAGQ
FGcJ5dDObawAKyEceRvwyIMQW21HdQ/cJLbR6rMDB8EoTTCUAfytl4EgsE9ktPwWo1HcOrWWe2T1
0a5Su+D37R22OXlHp/eHUAPMmzWE26jC1tDxNfGz1Bz9KsnTyo0QLqhcIlkeVCMeHssxWr6DOCcK
I2EcXmYj7E+1njjezo/ZuF1Eb4eXz6H7gOfo5ZeY0y6njIaWdW5FCCh2S/5jEL9iUoL4zsbQnqjb
zs8GCiR+6ajpsTH1PVbJxkUqMhzgyRS5RNx0+RuULkCyXOI3gBYYMUQYcGNuy7v3zxT/JAZ69XBF
uu5yFG7LXApS0vyQ4E9+qiNjfNLt2UG3oElZZ+LkqHQNAtHmUTLj6FuQJc2I9IpOnnn7t2yEAbSa
hZ8HCw8XYrXoUyLNGEWHqb8obXXfj6p9lyr5eF+UQMQkLdDuy27IPJQe+q8TXOWd6+Z6s4NMpCFM
Q4QQgHLO5UrMsa7U1YCc1TLnYKGxBPQmTYrcoZca//ZMr6/TV1IJnRccolCeE39/+yBnfTXFONx6
IPkcmLxK9W2o0tkP6ik/S7i2fNcnU87ev6up56CAARGalJ3/eTlsVzbKhGmDg19Kp961cHv8FEL6
E+St0cdblattMdXP8Cvu5tEuH5SpzXd+w9U3ZmFN0Vbj5QQM8iru9WbmUta2WacpozcrMbCyNAYU
ih5AmcGXGiTLVezF+BSVc9xRqG+m4kD5NTu/c/X5DbSpaV2ShpDQrj70KAGvUMH2IEFghPfp3JUn
S6+TQ5RI1svYZ47rzLtmqlcv9uug9GURPxAyg6v0p1XaLhyqCiFDqazQOon6u6DS+0M759+lMBhO
t+d4XSYR4wmlHWiFoCrWITwM7UFD2nlEWDN3vpWZWd03TtTeV8sy+xpqUHedY473BAzWx6ZPghd8
UI27vnP6x3KStZ912M3Gzse/etBFPRFgHS16EbesQZFcJylqi40wLZfsY1FWqhuFRefpTTa5hpOO
XmohSqYO2LDeXo6rsy1GRv7htT5DsL7a+Qaun04PQsDrMic81E3d+NDnE2+2mj0M4+YkRYFWePKI
MS8PWU6HWMdcb/Ass5GekV+UXci8yl2TJ9VxdBzp2Kh148p0e3di4s2RGVLk80T5a+EZx1wKyamY
pG0M0PaaqVaeClBj/8zqUp5KxW5eMLFsAnzWZW0n6t9aYPFtwSjQz+UtuZy12lZdY5aMTfwyNF4Z
a9q//ZzQvS51J93r9F3dnySlPBA4hUHaAZy4OsFIK0xFO8GksPMqPy1DBBAzxlj38zi246nU8vrF
mntMMm/vos1hiU3IPGjTX8lpoiGvOc2UDlBo8+UUaKN5pxYTZq7JEh+cV6OWPG52tu7GV0XYER1g
0AjAsNY3JvhrEkkTEcM2bRLslpvex0Vec2toWbAKhuCXZo3huVuS4Xh7uhvfFBoJeravSi3wwi+/
KS1yZYBBgI5tIRdnGP/pB1sbs/+USlF3tu7G7Ugtl/cQ9oroEK0OTTrXWke0O3iEgGjTDNguYbNR
tY9Zr+lPRRk2X2/PbetTIpdL4Zf4VgBbL+emqiF6OG094IYZ6YcwmbNzpjnoachFc4ibAMXAKS7e
y/Ri276iHSiBcUOs72TuY1sBxj+AxIqmY4DM3P1YteEDjO/oD74dnVhYOmjM0rxZVXBkltPkIA5e
gwzqKU4a+ckem9yL7T74cXspX9fqIksQ04JOZlKppVW6rkp3rYG5gxUOnpQo/YdeShNQs7wphgep
1YlchBXj5jjrSm+6teQEP5xwSD9luhOMbhImPQy0OoWGEmjq7COymX3UJFUyvGKUI+u+y1rL8aUs
0P9yCMmfkiILf9Zo/uMA2NFlcGfKwO8Gk1GPJQjlxMH35KFaXWdK2lZyNDhcpX2iP/Za155aZ0gP
reK0D8DC97r2rxYVqzUUkspiU4iTvsZamsocLlpNyNmAprCxBsE7/j+KZpnhJlkwhvdLN6Y/LFZy
uRuKPM9fknrORp/iKaKavRXEH+0hyB3XUAukPSjBdvP3KZsmdCwMpIzdpV+Gz9mgjDtR88bJBUci
OJScX27i1UrRhs3MKJAmj4QNzjlOdOGvpjdqnCljJwpdtDxiaydRuMqM+Drsa2r05IrE7OI3vQki
FfzGmrFVsEyr5uoldJx/OrVUd7b11iBYuVKRFwoC1FouB8nbJVa6ViVkiLLejQrdhAxTpIfbh2fj
HqLqCb4NJAOgpjXQbKkqO5Y7iVhUGZY7Pulw1pdOqAeE892So2GeRo6z86RsXOwaDRzKgcKtl3Tg
cmqJPndOvhCHpU1T/B7mJVqOgWRp9BtQgNsJ+rZmCIgObRv2CdHvqoojD0urJSERf1XF2Kbls169
dAjPfW+QfkT3ImmOdhOaL7fXdePVpJ4Mpp2GMoqha7RX0o7KWEIn8aZS7jovLMz4JZmRfxww50Xi
LDPSR1lP46esG6Wdb7q1vKD4gC9C6KXCt9qeoPVipXC4PERX8NA3sxye6Hm0iyAESuPOo7K1T9mg
gmUPjv+KnlHIzgRmKZo8qyjMH3xzVXXlxNyrOG5NSjjPwowB3gs7+3LPLI5TNwb9eA83vBmz5ap9
GKZKu0dsA0nH2x9vaywh+27R46W2uW7ST7zO8twDc+6pcflGNBHutIrcPCZp0/7BWRDq8jxcxDrW
WrqjQDISXCMGBI2CenjA9vBmOr33s6wkOydh40uRjnFp070V2MvVsevHZUSHlJOgyQiQt5UePKRF
U+3sh40LmQIijiDw6QTsTvyKN5ejphedls8ju6+O6GSMlWLRPTS63DWGqKzv58w0d4L/69odTn3g
gYlQUTCkFr56BCid1DxJ9oDOWhVLB063/B+UKf0JHaf5N15+4CuUpK1AWThTLvtpHOYnuZZaFTZc
idjUu/ePyH4hmoiblcDycgmiPARoVSRc3ZRR3GSaLbABfXka0UPZmfrGVgW5xctH0kVhfE1KTsZJ
TahzDFj6lubJaDvza18nGlS5NNsZauNKM6jS6XQ2OexALi5nZVJ265seSyIg/PrR6fNfnWKMz5Kl
Th+MJZXv7BrfAjR2tY/vXk461EIwBEtBIedxOXDcsYyBxhwNY46ew6zSCCfiscpcOdfmHZGNrQUl
nxGK8jwaKBNeDtZb0JL7GamFwmrTr2kC+VmWNOMRmG5yvj2vjZMidO0IWinLgE9bDaXXhlnJGBLA
0ZTG57lV1OMrerRlh/taM+7h0jZeQsazRMMKYVjQoJdTSx21dSrFQOO26IdjSIXMlYb6q6lE2p2V
OdO5kHd9t8TJW8WVXGt8O8IlTBPXwFNTkhEwjYfemw09zd2QHmHr6rNjPodoelRuqQ3594z/r+mG
VV1+Ue203PNt3PikVNuAjnBSIHVaYmO/uZF6J1Cg7rHOoZHm/0a6lH6aZWd+Mu0u3gvct9aYohc9
TnqryD+t1thsDDsO9Yi8DgPzc69NxgGK1PCU4MrtC7E5AN3Znl741iK/HXS1kTolUZbQJAGqzALH
sMWaz9kSwjKOUgvX8iR+kMziV07yK9Te/uAFoxFKv5XONcI0V6lsKhttJEZH3Ef3y1GpjtDtJZxi
i/Z4+8RsfUlYH3QlyJp5WlZfstHDkFoSqztFw3ynFORdGSwUv0tMZWeoVwLNeucKNS161nAErgIO
PH+KpkN90LMGsz0sTZU8LJKaPDRKlP4sLbQLXCep6091r3pG0t/1VW7Wbq43MRyGzDiJ4J0IejF/
4YSwJOTcvfF31KOpentNxMdd/06oeIJxJPic5urts6dFNYFxo303F9Iva4om1cUVuP7UVtC/0R5R
Pt8ecOMjwJbgyuJDsDTrMALMeNGlCccJZhpWlXbWPuXUlI9WEy7f/2AouE0CmkRLZm1goI3U+5pB
7lGsbqRPWpGCg0rnnHurHrSdRHLjeeNxAbnPKhIgrVNu2gV1Xhhz79U2+tOSRsOx5Zx/6YtEQhGz
qO4qwJRuM2HQd3uWG3EZIxOVCRUe6peruEydWwrextR7mWZKd9ifmp4DgWBnn1xLOQGKoKYg4B6O
YP2Kq+vNNVhXZBqLzoaWcjW/N5v0o2XV42G0Q+mgh1LwaRycxJ1k+E5hpSP1aBV73k2bW0d4VAl1
TVFBvfwJzqzpLQvBayBzavXQ1n3JJsUFNzj7txd1cyhR40dSAwL32gqrDWVoUonNLnVm+w43gRQN
z1Q5cqu8G5wgFpY2PSwiIaC9RtLYcphFC01Bz6ms4BAPlIu6SA1PYdT1Xkf+jLR4uUelueZlvo4K
MBpxQ+Ewudo1S2TKeVRovTegpX5ccis9IDu4PNuo0d3RPLbmY1Xq9TG1Ew17xTIrAeMGw2MgZ+NR
U5PxNEgjynxW2EeHDByHX4Au2BOW3XgPRWAuOk78Fwfr8ovXjR0mYaZwqtpw+NDHc8IzUTr38AKT
zwgxOr5Jp/Hu9rffeA/p8pFQEcFxntZoER2dBKBUbLOmn4YzfJPmR5os85O8LMlp6PPUcNWgDx6T
BhkBKerVPR/xrVlzygRqXaPOuX6npqSjrBMR9WjSZJ+y1p4empAcL9Tj3q8lvDYWVcp2MDlb14jY
BygVUJNiL14uddyprVpSnvcGo7SfQvxK3D4c99xCts4VPXeqReImoT55OcqkqxXC4VxWel23B6Uq
in/rvP0vSOpuJ5G8FtMSKC6yDToeQqFlDUDoA/YMxLzeq9rAdhGXlD5URfeXaXbFsyqFBb1LXfXl
UJrRei3A7Mtliyt8rT8WaR79uL2nNuctMIKiUEb/ZRV6lMMYDakqngcj6I5aJ/2D6uzwhQZIudOL
2Ng8PEEGShtUWgEhr45M0aYqsXnQealTyqHbFr10LtSk1V00zJcPcVNqL5hc7IHJNiYoUPTUAPG4
QQxnNcElcfqhXOremyjP/VSC2nYnozM/TPm0y37fmiKa8iBWqTcjWrCKWSJk/QPuYTKfXtaPVRVN
XxEzoTChjmYvSK6Wb9VFG7hj13YYX6F8eExjqz6DPy9Ojl7Ok2sXSaIfBr13zk5MB8oPpVI6jEY9
/cGWB14HbU5g68ncxWzePJxVpjRVPDqYIUcUYTMniv0sCZJHc2j2uFFbH0HnvqDK9dqkF39/M9Qk
zWUv1RULU0Oai6cq+Cfqq/jBtEprZ5ttXBcixxURAZv6Sn6riWMpDxmOrgkr5rRmflCCTv1y+9hs
RKdAHYTCMGB24Hvi728mVM8jzpg9RtKdrM6I/Y6585gBm/9RTZ39nEhp8/v2gFsrSPIlGGYETTCL
LwfUZ6MZ51Lj9KALd6fr3RdFkvC6ids9KbbNqVEhhM+DvTNFltVIUVbV9chI6KsRHEJe+x9n59Ek
N5Is4V+UZtDiCpRqweawyaG6wKgWCa3lr38f+C4sFKxgnJ3d0+52ViZSRHh4uPtRGKBXlCrjQxfn
cudV20K5luhwiYNBDHB2uB5wkkao2RVrSYUlgPCoyE8jCpaPutHj3FBDrTni7KB8VjpTf066QLwI
Xt9Ln1Sd8vcIF7E/werSXkQ6tvqsTTXUPZ6OaBsOdfU2DTL9UOFkLz2ri/f8jLe+qAM3m9icngwE
+a+nDWleJ6VlncsslJmP9oD52BQIJ3q6SMbX+9tn62YCIwCzh7QC330Fco2iTsVM8covEIL6EiVd
8rmClPKuoGerPQzWPOWeRhVu53XZOoyuigL8AhvQgbn6tIbd8JdNo/WzMcBHtk2Ck+gK5XR/chtx
0WLKBvWF6VEdWJ0NPepsK6oZJXbb4RAMseLRzkcj8pSZPg2myXPQptHzUOBOHZj9Hg6zPTyFCbJ3
yozr6F+EowiQ9uIuyOiMzkezpOlt0o/63LYPs93Oj62pt2d3dAV1WiPYOT+3nxZSJ6eGQB2S3Y2Q
ST2MVdwa0AkSdZ6/jH3qHAPU+uJDMbogw1lgD8LrC1vZuQJv9y/ZDv8GDiYqg897vX9zxyqKXMrB
x2QHiGbKlH8aq35bmxzV+9/3d0R0jQVQMORUkmDBJATpux5qEumoxw34CJa1tXkcULH4R42wW/Xk
VCdflNrSzoFmi6/jHOdvKWNqj24Uy6cFA/9cqr14RvrWeZ8rwZ7U3tbiU3pAfpR0bMHHrn8ZHJJc
T+ygAyoJ6PZpFAyXauyeCxyoGolBpGN6UTPvMb5utxyHGWh1odpxg6wNaFvMrW0Dzy/fdZOs8orZ
mSCpN1bzBc6havnILMRnvS/7r3JGK/OU6DNmVPe/yu07wW9AbgqAjNvypkA2Z01p0w3X+7Loq3Oj
pP1LFLblR43C9QfqNH8t47GAnPz/aM+Dd0cL/vVSz7YsNCcC5h0yYCcMjpKDrHE2g9li7Rypja3N
jOB3wPpit60ZOh1qyXad8rdTnmO/kn0In8WxkGrK9xpkNodCHI2+e3I7EPrrWYm4za3KAApSXPlS
OIujUuaq+ZOldbt2hJtjcU3BB0KPmNDleiytt9MwL0mtQUrU+mk0h9K9FAmm9oqbTx//envQmbt0
lEKCpl67OhlSupHSuwxWVnggBNJ4ifU5iA5ysLODOg3JXgvy7VuDmh5wFkEmPp08Btez4xWIdMyI
ATYhcLzQ5QjDu+QmuD+tjQO/bPhFT4CqJuSM61GMOhFmO5JOTIgCjwfpoHvhlbJKLtNoux8iq9aO
cRkUe+X+zdlZcBqIT4jZb8D+ULMmjKy5aALhDL4bFdEZDoeyR7Pc2iNcsUB2XGrwHZff8Udgq3S0
44AcA/DoNSzaBhJvhuyHHwG9He4v5eZQy19D03OJ/1ZDJWUaxANVKV8vldAnSlIfs77/YXS5s4OB
bmCEaNVRJSHh5qQRsF/PSqAPsYCIXBZOU/m10RQ/i3x2DmllJA/FLKxnozVew35Qv8dRNH/CGWmv
GW/rAxKkcCZQveB+Xs0WVWyzdVHq8yVdVH5ozfMJpe54Z003HgZKfFQQbLTXKEytjjiOaFlRpxkM
zknOPAND8NCbU3bUC6d701Zug1lfCw6Lave50t09h6GtTwpzlNIwHHTg7VW8p5e1Ls2eYk03R/Fp
FEl1QBeA0qo1tse/3z0QNyHNL7EHT9D1J23kKJwsLzChzmPTb6opPvQmdn+jUf11SyF/neiDOhBt
6Nxnq08XtlSeKwXSH6rrzXelb8p/XRlnDxJq2M5O3VhAdgdNbwa2LrQrra6XbGqNXMwldTaykIOR
yeooRnvwsqFx//79RmXNIjhHfZQ7bbVVBiXokUcBTVRmXoBIa3v0tRf9Wwe8LfTLBBOZ+59sA/la
2n5QK0FwDWLjms9QZ2baK8u7msfYmnlZOhfmP50YBvVYNGP1w2qNqIU83uUmbX+x/a7KbJX2yiaw
344JtiHH0MrV7tvOz9o4mpBV6cBzl754ihXXWykezVBYDrdDmo/VSQxWUp26dsCVjUuj/GWZ0El8
GhCl9rGRg/UmwZKp8+NU5i9GjMPB82hKm+JgminvW31Myp1wZONQL7gJovDUOIhHVqcKoZzRVKIY
9AQy9MECIPLRhTeObpW8jSpcFnmm1Es/VR0AuG7sFFi2tqSmGVg2gfzqUGyvV6ewTTJyiwmXEu9Z
eOjiKQrV70pnqTtI79ZI+sJ0gW5FS4G7Omexm4aiIklj72EXXxTAnrBupG/O47BzT24840uyyLIu
vbsQIq4npRNtSYSeCCZlNT2VdTgRxtYO1ItID8+VNuG8XYGi399py19d5TG47xg8rjx45AyrmMgG
VG1ocOtRI4sGf9DG9ItlFvkOoWVjuzCKvXACuRhp0LieG/ZEatwbEFpUDHIP2dxqT7JJ9G9uHNsn
0RryhGiVdYjcUPMKpTFe70/yNwdwPUvV5WaBjbHgcKsNE/WukdJU3/ttjwP2RQtoyPH1KQgmGu1U
GfhBRWPM0e5KYRwDWbSjh+tE8yums5d+2075WuWyOhd4EJ36IJAPA8qv/zYiiaxjmAxGc9IHqQkv
SmUDPjRwjR6jorHK0wQaRh+hmQ7po22K/JjqoVvszO82GyWEWDjuC9wAnLKGGxLcvlqLyAgbM/dj
VPZnN7CWAu6SjrrCpTKVYRI1TbQjZTCx1OWqQy//cxZZ7/IW/TuzfXd/yW9287KjUFX73edPMLV6
NWKzTyJKhkBJ4WQ+tahBJZ5SOcpTCO50sluHVmoCvj2NjeVDXn3o38NSAiOaAVxfS4OWNj5kKQ+H
H06uS27uNiejgeg6B5MNITRpdt6Pm/vh98GBTMJY0CTWhzYDtirRMgewrmz3XFb9cEmDLvNbRxt3
wvytoWhXWwREHGLuNfmD5DaGmE6xYrFuPrSmUZNMdBPe0+oe63q5vderCBWAuh4J4EICvT6uXa6Z
TZT1tGs5dVDQqtUa37JEDT7RlNkc8MpEVTGOx5dumo2daGNzaNRPF4oLVIR16Vw3hyJWjIEPOFsS
3VvN8Jwy7s/OOITP4yJdnVV16jVj+dd+RHxKGuz5D6gv817dUYloMDlpYBDHNM55barNaINbwzFI
6z1p561dqsEMpT8TBSF6z6/XN9FrMzbdqcX1skk9gMTpMLpIcGammR7m3tJ26nub4wHpWoxGEL6u
qIFE8pEpA/iKIpRjFsNtrwwDIxwHq02KfHvt/JvjkRGylvSIcB9dz4+IKx6HOVos3pPhte0q90BX
ZPFQWyEEk3racwK5rdDz7XQbVg7MHPKZ9YJqoqiAwzMioBZ1jZMiMKU5SUFPk693tvk2i63MOeiu
3fHuuCJ8WyhGO/yjyG5m/WM5DF7e6LnjOUnnYIGQ06rJf6m9p//e/OuMZPmxiN3/NvUlH16tDrnn
qKJTQd2E5/7ojk78EkRkzSS26ef7t/BtlslYEIdI0FH3JtFcneRwiPJsLgWVE6GIz5zZ8nNizMbF
7ib1e1vndMCqWU3Vi0vg1RDO/EtV6s7Zide29gNJNbsB+AXRnFWuG0z0IcTIpvtKGsyHREbTG6PV
rE9KEEWfS0dJP96f9tZ4+LPATl48hFDRut5/SDemNLPVwN+d3r0dg6RF637uG1xvgjg5tFG5R0O4
CaNYZy4smgV1EFegzusRqzApVbuuuDGbQnygDVJ9J2WwE0VtTQtlUziefNGlaH09CH4t8zzYZesP
7mQ9NlX2Pm6goJmJIAEYe+1yfxW3Hpw/h1t+zh+4i6rCJ1WcovVR7s8OMtJcXyLremia2DreH2pz
ZgAeC1tJp3q5ihacLuvtjAK0L5x6egaTVN4VhOOfS+K5whMTV7D39yOCBiwKFFyI0GWuJ6cErhWQ
x7e+41TDxXXaxgOjsLw8NK2jBq1w5wjcts6xQxBXJPKDM0KGu5oi/WymOeq8qbIfdXk020Z/p4Hp
WCeq3PV7MZRtjHVaNUZHTJmn6EiEE9qeWeftv5jWTbaH7oSa+pICvPnA9UHHfK5pvfSKtLR0L1JS
9Z9YNhChzFRLHmK83gyv17P452DgIez1SFdqO99ta4uAk3GHoee/iLFfr2LDh7EKk1V07RnbaODc
U6snytml3LyTqGxtETBboBwFlUXQiOuhbCcv7dykpJWPyXSs+8z8DkCW+INlClSAtb0Md2tqS2MP
lW3uETLA6/GkMuuRGsyMpwFu5qLT/RaZkLNhBHt7cWsohFcgz6GAR4/zaig1TA1AR0q8dhpE6DMP
1XM8TTTCNHm0k89uhFeACuSSNDVDKl1X0ntTWL0xyc7vMDj/FaBmX3ilMfW+pYjqEe5ldhxKpTgM
ZleFO0duY5rk7BDidaolnL3VHVk3ThIVZQ5moGWlZ1Vme0mgSXq2OiSn+6d7c6iFJQgvnGLU2uPF
Vqdar3KCjSgK/9e3hX7Syq6nHDXEOyMt32YVKtPFjGsNlS9kMdfwYplI2rEVHtgwF8UxXjr/DbPc
MwXYmo/JvQGMymt2k2Zw/7p0ZjOf1kS71JNVPXyuWm3oyTXL9PvfLx7PGHVbWGeQo1bfaXIbxcQy
rvPRuIt80Q3NY4o/wgvi3uq/94da/tTN6i3didwh9COs26RHLBOtOAVeUV1sIjWtcM/63HenJBlM
H/1pFWh6+GuUcZEmBmIkHgGRIJW6PtlI+NZz2TEo3JbgueMZQPh20E5TQJ9pD/FsJ3HbmiQpG7kM
e3/Ja67H0yRNLjYyU35ntdVxMLrhFTdw48J2snP6qOriIUJ/dyeR2rgvF3Vu7hQeuKU4eT3qPBqN
CRDHe1PV9jHNB+fBRXgGi2cU9SCi9sf7n3Jri1I5oQjF8w0suNo1SRyFBbLSjV90c35M7E65FGL4
AZF7r6CwsZ50bFNwxcUIDHDd8L5UGdrGFg3vHKxmGZTap8RIEX8vFIVWAVupBZafrWZ8vT/Djbtz
0b5d+ocYnVLb9YpymQZVvcR4Y62PBycWpqeOafGmyIx5MQ/QvbgwJQWcrNrJ324lXlA7JS1dniEg
nhtHgxpzHLfuMDi16rZ4TWiBrkAc+uFt24NA44Ki+3asZKe4a4uDNtftu8YdELtHP/pHOSn1MRRx
8R+wFq4kfhaaAMtzslqPUh/1zixImKG/DEdhVtpDqOuBl7vt9GCFpnK+v/63rKxlFVz+IYiiSWEd
Jeq1I8GcwQZUAUzvN6IgQEq0LHIuou/mV3XKG+PUxW74CD5bqIdBJH3sG+VU/693emKH+z9oY8vz
ezjVqNcuIcLy3/8ZIFeRE2oKv0eOHeFjmZs4v2pfgCr+Q3y8aAZQIl/MZeEcXI+kw+YGa4kBDBCt
kOe5Irv0JltvoXSamXyJXT3do71vXCBUJQENaIwnPl4Xr201M0ua5BqfRtnq1Hd4D02L9nLGQ/U6
pwij3V/NzfF4Q5dCDM/2uukR4U0rnByt8e2xsL627Vj6rUg1Ch4hNYUx+2slfnbTInIIHI04yA0L
12ll1aWt2SDxYgSeMTSKr4P1nLVW/JehuMxdfFiWzoX1MydmO5VmpTZ0JumUQOMqejNO7k/DHcLX
v19EwmME43nkwLmXRf5jS2rBnA419uiIDFjyYjYIN+JG/VlYDa5SLbnA/eG2TgAX4dKTDjETHsf1
cBG6jVNDXuGPodl5dNe4vlFErWcNu/DcRqDFp1oYDgRAyAGtjkBXuyb9zBJA2TEa7J4j9YK6e71z
025twoVsCaML9hQvzPWEyjnCE0+l4qflmv62EtiXaBDKPLssFI+qbr4Tj2/eacSPcMHh+C+9qdcD
upHZxKnDKaOZJecOARSMitY9ilqNDnMydKepdcSBlrd80VixvE7LmnNY28bOL9ma+dKShWQbRWV4
e9c/pHVquiU03m/VyRO/mvEm10q79kaqUoeqQh37/tbZ+p7YX3D0WGhcz1bfM6LQ20YR37NKQ/WU
hLbp165r/XN/lK0NutDRMAVEk4Kg73pWEbmF6rRJ69f4nx+Bw36WTli9lrA8dtZvKzpYiqFYiS6W
h2teKbBiPeg68ZaF/rQfYW7/JRjq4hm4IwN8iuYnN0FMhtghfH9/jpsryaHn6lxYW+tarDUmiAu3
4DSyz9RPeRGVcDnog7k/yvI9VqE6qfDS4kP+gdTGKp5se1hOVglEQzeBuFD7j75Eel4iDzmMR31o
UARA8OmiZL3iq2MX7QRfmx9y4dr9//Brnfi6HCIrc5lkppcWle/R/AfxhtqnzS263J/p5pe0KLUQ
qiNU9VvA5487VNWk0FTBzqzJHQ6FGipn9ihalU5McBPMuk+1rT61zrzXh7N5BpkjcfRiJ7xOW0Uc
dTPzxxtchDEEtUk5GFIxfUmE508Vbfj/YabLaPAJl/t7lZnEZrX0ZTFekcn0xZVZcJ76pfXTydIx
OQaNIV7juWtfZ9Updp6O3xSG9YYikIOwCWAPDWr54n8ss9W2kBacEHiRUsv0MFR6r6JXNycfYT4o
2gMZqI3gmibkP0PcSYt3Ok2OaS8DpCTwBLL8Nq4Ul0YHyJBekLhN4Y3jqAxeU9maOE5Go3xy4n6o
8WXvdWNn7bY2pAUGufAWERFfN/GISdObGINRH/X+7khErkpvVGaEzUp08f+6W4Vg5c/RVrflVMRq
HmvLnkR+6zSmiUKZOcqix2i2jT08amsbkv6jPIHFItZSq0dwgPfWDC5og9ZWs08Wll0U9FF9J52K
k9uUcueS3rpa+KJ0xvC48xiudkI4Z3E2CYq2EKTFk45GpOIZ1jQpdHNOfelXqOANh07t5Mc4NZ0f
42TQ03r/KGxdorTYLegzlHm67K93YxJJKaykBhhLpfI0l7X53rKyvf7VWyIC35E0biHw0oxFz/v1
MBpfLw4ah6aHQs7JOcL/9GdYD6jgC3Y+sr9W8CHL8UlCeznNDpGayl924FQRxSKMLkEIQ8oowzhm
b0SuB+0B/dx+8gahz53n1Nn8tezKNvMdPSttL25EgKqYZY7S04SalS9Ro6l0kqdVnh4Gp63+mpnD
3qCGCtYBdIRO+iogtKsyqbOlM3LsMutt7wQlrbpKcmpbZee93Th/POtLnxhFW1qelg/6x/VRzRV+
OyWoSlKZhoeghXkhxAo8LYYVfX9v3AoULExP3D/5ZmBiN83UqIkSyDhk/m4Qx7lvlyXduzPyKF+j
WBPvKK7GthfGyK8+0C/Ume/bsrDYw2Y4ZF5kWpgazFOsvnEAwWovVsoueq6benjXTCzlqQxxhN7J
TTdAkiUigOS8lN3oU7henhlW8NTEAL0GnIFTNJnl0RFa7luz1vycCllGXpkVlrlzK27FsygjgOYt
NfyF/nE9bmmnVhVJUu1aT40X0QzmgfqGzLwCWIQ2YUSh6ewf+sR3Elri+0m4nlU7xZEjvmcOsrFF
SCY1oBqAt8Ue+vq3wG9vZ3t2Kx9ZCP17JHvtqFYOfNemn5K9t3RjwekOh7DH203j4ppi5AggB9Xp
eUuDKn92klb3+6YPT6R8yFymWvYVL/Nu5ytvzJBBwbi5T4gA14VVLJ7QdqlnKLRDhTx512kPRqco
2Hu3/6HUszgogwTwXAPeL4/Gn+cNdTetcerGb4w+OzolJdQ+HbUj2qh7uMrWUi6nGkoyBJQbcuvs
OKOZpWR5vYYgBLyX1G9oWjpbJRThEq3BJ9uQe7HX1lIuS0i2QP5MS+P1/ObBsUINUzJ0ICvVN+K4
PRmtDRcgatqdAHNzKAI8/sVrcNMPmg5KZPZR3vgy0+Q5dHP93LrlcMi7fI/et0UAoKpKfwrtMDQi
rGnmUaQUVP6BHvKIk5bQJuxT/5HHUZswsUnRlTS7AoPpqBwPrkuFXBmSZid1+C1puQr1QD2g3/0W
K4Mver22hl0qZY8Iq7/orVengs/6AaAi/HeuSxuB/8ThniwTkYYXp+npbRyVsiy9rG1ThxvLDp9s
daTWB9RnPQx5TVheo/X17/1rfiPswZGcQPR3LR+U9fpX9rIqkAXRat9BSZl6jpyPeqf/29Rq+hi4
ZrgD0G/sArrkMDQB2SMmWFNLC2WCtGKBP8HOSXH0Dgq6LIPwuSxnZe8BWxZ49QGWtjiEQJY2cCzl
r6dGsNcH+gjKUFZjYB31ye4OFLl1hL76Kr+MOXbsnhoEGFrrkzjH+CFnniVMcfrrJaZtbokR6HrA
dGO1EUrwGzsagVeUfsKQGIf7g9Si6Wi6Xf1U5FX48f54m2sMX25pwVEoS6wurVIhQRhnknLd7Swo
ZVgAAnO0jz2QwF/HI+Qyrs69hWID98cqaC7GSdVaS8fEKEzdC6Yi+HypUjllVbtncHw7q2UoBln0
BcFqVhu1wRwe62ar9jslH08m3cGe0gfdKQ12e8FuzwRQOyQQqo68pFDVrjfOVNmJERThgifOKJkb
vXygCC6Ps6VVHmWB6uH+B/sNhV7vVBZwERElaFqKPMvc/3hmEF+1CypkzA0wX/fz3jGLUy9Ixb2e
M/I2zg3o19jbJgQwZms8FYnh4h1gOGGDxPxA6qAPOGh4gZ1nyRGlKP0xzoL+Z+xk2ikIojY51OOo
PrN2OBmW6DH/E6LgIY/3J7Jx8YJS8njBq6a0T359PZGgEJOlJKL2E8MYfgHgZw8FOncPeUbPmWeL
tj0mo3DPFTa+D64TKJ+A2+tw5+Rvfb/FVWTpdWarrLvHIzSdkkomXDLC0o4itMVJaTrz3Aeahp/9
ruHCRvyHzAS4HqRGGn4Iuq6n7dZS18Vyq+Ejbr7JxwE0QW9jcSlTzCrT+CQtY3hOuPn8NhztQ8u+
Vc1d+aPbEIKfgfCeBt2cua/7J4wJ99Su5YnVQ2PAXMbuzmMqe8SqGyJ3kMdLYsR7MP/GYhNtQsUG
AKRuspaFKUmMxrQxa9+tHbp+7GJ6DvSoeRncJOlo/e5RF76/y26hKsQa4VfSQsuRuQlaBlvJi2Bx
TqtSARegUiY/HTRkzSvqXpEQJj51g3Kwe636cH/kJXZendNFmwZTE2onKmHh9XcGDhzLoQSAm+Ro
+GVexG+ceV+IYXMYeqr4h7QCUZjrYaquSeZgdGtfMSpkJQJrKh6cZpq8NtCSxmsRRpNHgbThMZyA
XeNIxB+GLFIPipvId63Tp8WpDqQ8zVJ3du6qrc9NP+4Cl0M6pbxz/dtEg06lFnG25rjQPugG7S/1
YCcnO4TlclADML7D/UXf2tWLwhPNISgu4a14PWIVWAooGSMKpc2PmTQMX7aO/bZ1E/TnBM+3CTq2
M+jWNP8cdJXSm1UxZ5YiKbd3iUVxIq4OriByMKxAe9sH41+rw7GiSxhGqXMxH10n9ooyxEOY4Cxh
Te70ALms9qqgFkdMimavs8fhCGhpnLF+3nMAv5kpdQjab0CBwEKJzVczLSN7sijw0wsjIru5GEYd
IoKxWGAg7pcqyTmfx3DPvmXZwVcHibyUgIgkji5J6F8rXD2YZZxOVM/8ju7q7Kx1evNs1oH6lFtq
sKcKd3OclsFogVnUPcBefwfqf7yuU5O0pVYUZMDhrL3NulE7uVVuf7i/TW9uJUahGR4BnwVBvy3t
KHQwEdBBsBl6+S4qKRBAtSxBsO3ZI46gQRIE89AU015L8i1RgqG5B0HwSFFNxOiuT8giJFkUAohs
qh31W6cV8hdRrTUhhAo1gFBMXwyn9egn1t3zRzSPQtcLx9J9CeLanI5lilkmVPCgfr2/JDcnd/ld
vAiAi9CWWPvr32U7mTqKFk2rOm5d3a/KQD3ZQx8dwp6YrW5KEyhExSXh/rAb3xttZGqZ9BCQBq6j
KXthPrsL1dzKguRTnjtSBSs0dunPG9MD91iKziCnkNSWk/XHviL6rGo2A+OMSnxODekknuqMke4P
1eT8C25MUidE13+/P7+NnbZUhDX6b/Azo6XwetwEwUHaVBh3DinS5k3dnpyoMLxCqvPRnVUXryvH
8MAk9yjmtyuLaC9pGyjFEoGvC8XVCAWKtwel29ju3qiBmN5XUdvs4Du3NxLBI5E+/BoCiptouJPx
xMTJ3ps4dP246Y0L7njf5rntL3IE572/nLefEbYYmwUSFzrXsPWvlxOHULfTDcr5EX3MqY+xTnNK
tDa8xLoZvAbmoD3WIi7/NhFeOGqgIb+tANmnq3c0K3syUxM+14we2ykssvFQZHrkR8lY7pyH28uW
obiRFs4SefCa2tgavRlHDjyaDpnv77IYg59jnKpvY+DfT/9hLZfui98QJLHS9VoKVQ4sNQVLExFt
+99MC0N5tMKIZCVXksGG+JdGZ/x48j1Lw81JEoAutRTU59dVvUnoVQ38y2FUquBcWkby5GSZfdYB
Z3c2zO35IzGE78eZh2FIwH89SVTTTCE0gB26+p1zadD0d3bruT/reuX8skOlcLxpMu03Ri6tnYrw
bYbFvqFJbdmoCiWANSmKSASPe8GZC+taS7zMUdqEulFXofAflvOnyLCG7BTOff3BdPL5fy5kFQSE
025U39//1huXAaDoAhsSOyxX7fUyiEAmwxhQR02yJsMWh8ZSX01zR99Z7q1x0BOh/W/JMm5s2UMV
Jim8bPaUkdVPoSaq06RFe9LPW5fOn6Msv+KPyxwEP+5LdHMgYnUJHbs43DpNAB28aMv2hMZ3/+v+
8t024S/Md5gLv4Flqjr69YgFAKDIEdX0KUFrH/DANOQhSDX7JafI/qXnDn4EsFGRzHUG/QHZkfY5
dfXoNQvy7NGWOk1093/R5hKgdoBzA6kNN+LqByHkECULmaNI0uajJYr0cUps9UvlZPbBwTJ6D/Le
OrPEQAtUBb8J5ZHrAc2uzep2BhgLEhFdBqrZh6CckuMiq7STtmwOtYCOkFS4nW4qQ609D5YDRayi
L+w023n6ANGgPcTqYF7uL+PW9UCxk7ZDcDEw6NW5sDLRxW3oNABVdmofTCfufrUy6FpUpY1FLha3
ZKWOlBPNFvH5/tgb0/zdyckdQZIGZ/d6ReelgyJH48PvUat8002V8i4cbDpHaZw53R8Kbd2Nkwlu
RShA8El6tgY2jQZPjKqGM29j2VQ/iTFxMEquqNniBKMXr7UUTDO0pDafa7XrPtACP4JiO7VoPUPa
SXRSodK+F4klvk3TGLwv6iCwPLQJMvUwKUE1HBqnUl0PN81pOk+qGfaHKLUj5Vx2ZvmzqnWjPNV1
1/6w8nwcvXquLek1fdS8mxSa0/zIKo2fTjUmP9V2jIsLXkBG6lVNOf6DrUxXeCBpS5Ae6+kPYnr1
Y+7UtUWNoHQ+D43dN+dpLuLPi49uAdvYaCw6V4PkNTJ04tZaw5cKm/lGxh7twsqbJu7d8gLkSlMV
IScsjFiZ6599X1vpS2oBRMEmJTsnasXZy8XkOjiMaVRbZ3w5UU/Rcao9SXd2okvgBi65vZPb/QFt
y1z6UzE16ZE6Sj4fRKFG4wmBkPTilukArFYKR/eybKrCd3UfFp+hy4bf8jrvPuPFaRaQNbKyoe0T
9b2D0c/mG6xosc+k27d/ARtSxUEEXTf6wtVG9SmIs9LwuCTiH7nZSvHGsaX6Cp+swnwrsoP3al0S
aHZILKFIKVPI542S2/FrjwlMfHR66HxeaubTJ9oAZORpWttN/E+q+OM8zr1ORoQyq4nuCEhZL5s3
+Sxw95jVnN/UmWowLt1V0S83t0Os0+jdD31jTMbmbdnSDogCGApapxDhLLBGEWkvAu+X6BGFt/wl
su2AmUo3eQxNkZmnzGH7+zxQxueij+W3gUbYzxAQXVzMUfZXqAfE0znjQdWPkWpSG0jHGBW5wAjJ
gtM8pk6QY0f4xlCMaTiGhV0hDhmpY+6FssZjFVLtlJ3bUsetKw+DT302qyZUA8RxDvWgxsbJ7go3
pTEnL5M3yBKokB6yXj5WqgJxjVmop7A1pfEojBGIG4KQkXiNnsnSc3pkWC5mbyvi0HaNhq8qWNCj
kIHzC4kkXK5KCVrEgrbu8EBbSYwpTqjY34zBrcyTFdD+46W4JjmepiKN/dqNeTKdIzcdnYd8MtX4
gFplYZ71IOCPCTFOj4MRmQLBiLh452hV8RZP5LL1UqVunuNA6q/DECnoq3fZ8NWyKPX72gAT+Iwb
V5pAyGst81F1gkCHmkSKiTU9NP7T3DizikmP2cBiixymmdr9mD4oFnKqT8Taue7ZOIi8miIU6EUq
YVuc0qmuEDvpquBHZ9lTcjGqoP1RBFr+aTSxaoDtPhgAY/gNF6cpnNT/ydiKnydljLiKLFn1njHa
Nf30dmjYXl7V7vsmFGzXYqrA0ljj5DKyF2m4tLr0XRCWSFqPpASPI4rB9hnHYDLJvNDy/zUx9Q3o
4H2L/gCGs4knuqp5sO1UN72awDs/pcBR4DUyzbrLkNrBwYWebxwT6QTaA9yEIlkORf8DmFjvvAG8
7tXFWsM59HU2PISmM/xb9wLW7WQkwRdrZKsccpxc64c+HOUv0u3pi2lUVnXoM33gpZzMEUl/vrRy
KB1XZH7qdO5ra/VDftRCmYQPQs7DiCSmQMdIy8sqPOrOoKgH3eyU2YOPYSiXRKfIfWzrJKi8oqAt
2h8mpLePtZoLnDhnZcY9OChD59AoRa54dS5j2PFK0cUvUnZovTdRN/WHKcmz/hIF8Rg8uXkx1I+R
Qre/J218Ef2wHfv+oXBEijtU24DoTSOKFRcxjWXl2VIR41cZhWP6gQzX+Kk6g8RkpJR18QYGgwaU
nsxFPb9r+DnD0dEnADF058fsWa10ezzjYh46Tyw+AvXWBPNc+G6Vxu3byRn16CmYRR8cK4Tiip+W
3lvZ51CmOXfiNFUixAfbctB8OFtm7drfrShsnO+hOrVaBOza1xNqnsjj2p+0xERa0xvMuRPvK8OM
3V8T4WJ5cJIpr8VZkcGoCs+cAgqg3qhqDV1WonSScqLPth4mxS+UxErOSOg38hsSyUrqtfrszD+F
2veVibGJVVaXIDTR6X4KHJc7y1cjt1U+tGOnjh+hJQZIh6mFOrygmxi1P5NOk9onYcRN+iR4VXQf
LcYw+F+t4yjfnUpnYfCcyY+m+B3MWW14M45yMiryAheitddkqijiQw3iWPyK3FnLc/TQ26J7j9J5
VDwl41DZlPacGf/uOmvDz6i2mUrJ9lG68CUeqtLA3C8ci+cQxB6CTZeZjf7B0dC7BYg3uh4S6fB/
HJ3XctzIEkS/CBHw5hVmDK1oRIl6QYiSFq4BdMM10F9/z9zXXYqcgamuyszK9GT7aolw7qpidDuv
5bxSSxlLfBmQn75x3WwvR47kzs8x/GVlpWbG3RK7GuNX/pExXgbj9kN4LD4VrT3Eh8x2AOm9SY8q
1uVlCbulflr6ZJP/+sbcXCK1x6P/5Ct9BCeHdwMhjo3/LY43NohN+w/KZK6mfPOI5L7WTNBV7pZh
/7S5+7JcJuL1Rqh6f5P38YjDbJUmPX49XhYqOZbPWAFKLAadyBx+nA5SJ1j5tLW/wtP5o1gefXPI
5LEWUVSlR7/OJcIf78AwKiWtNAnf+7nhpqBNs3TXpcuerPK8d0m7X7p+9d3LGAezf+3GPWBD3B6T
9iRD5HGpL27N7Gh5YshMv652RdBAUtV/48hs1ZNE4+imJuhxoKvUdvipva64Rs1WDb/oesfxPN9s
OHJTChpTKbyRcChXS1IscKjtT+s+en6mNI5XihDTpUly4gR7+PGucWw2rAfyPQaSnW6npCnrnOgx
zOQDZxXPKMAxaTar037UC8rvbNyWwDp7KBqfkyGsvNQdrWTNt81dftjGWbZUsAtIVodd6SscHXbS
wxTtcFYNyTN504Xe8yH2+SdsvjbZ6lvOlDILlfvdIJPwyFlpWdF5NMptCjwvsDYKo0WgPytdft7W
ovrqAyxWMpls1XA5AiMeiBrt29zb5Xi/WI5dP5bsAByF2cr6eaPuceGQ1H4PbtK6OjVuF8YcWPB/
2TIoARsR8W+zvl1pDqI2QmW21WCqWTthyIcBEDEU6WDPs/1LdnMPHbckk0xpFWOVJmUkvRNJelty
jjHACFI9DzLOo2WkMk9S4UOtnHUmeMBej+Vd9otW56bpjf6idXT9FIZPtP9qS7coRohK0OdyZh1s
f6p07XUnUxltrFQng1Y/40EsdnQyxGe7eL2VwVSoOdSiUE6VWF/ONtmfcmJ/38X0Xh1XW086TkP0
17xXTdtEhU1SvZUerPP08D6xu9wPc9Be7DJohruN3LY4dXBHW18cW9s2/XdwyLyyy8EUIRPddH8s
+7Gf9125C41ttPY86u3i5+TkEaDr9AngbNjvhiUaZ9OYJQexuZLvVJs8GYfAKbZmoi9Lmaan6oli
7HRPrg7r7qVZBmd4Pkb8gYrWG6eR/al4f8OwrxQXlHrRtVGilpksG2nOfgPI9pBwH8++MAHPhk/X
W2AmuncvY3h4XlFLFd/NrWX+RRKZ465ufekgmuGpC/rphyCaa04jZdOiqB3CAaGu7sM09hrEqJHx
xBdvzfIVsINhp64yMnyQZpFrMdp9+F8Yr9VceKFW/Z3XjdF/2+bPdV5RPB/GCYu3vAo7ZNs9DW6f
OcEomnxXSf+mKROv/qwWFhyRDnJO981QPpFX4E3pvHY4veAB7NY57ibu6y6bdkxpj8dvpud0u861
y0krh9aUd5zDE06G9UAXu0zVzX0sOvgQcVCr/TEhYOyxkzcTqWmyti6lpKoxqy01EH7R9POvWPbd
C7U8NpDcQ/+xdx2gHm9C/VbKgF+6hqxkZjuKXjqzzTqmQrcNFmFbRcxgES4Hf37GMfnCyoGOUqhl
du26LhmGfJotxjG82ZJsVoFgFXov7Ze6aYOWtsohs26J5/G+2je7/wE8N/8uSzWiOtwcOd3xTkZn
a0V69BnWoqrhu/u2TckOKT+2rd1UisjOzHlSiclOafCaX0uolpOlkkGm7obi/d2EcW8eZl9aTQYK
vCx3Yl/l1+Ylhg/M0iCiV6+O9WXxqQJ9OybrSUXTJu7CJjLXbuJuvY5lXD84G5WxOCbXOHe8muVw
Be0Y+9RXZIo86NWo+Rz7UAinTg1EPVhJEyoah2XziiUi6f7n7Opu+OloOxxSrNiG9kP3Vphklhn9
Nu3aQWFRMnhJicRJLb8rS6DvYPJpGz/r9SqjbE/o78CvXRpczCRcc9paoeO7evK6LutlbU8/MdU8
4rSKmvKnS23Fc0NU23e/XepPuzP6R2x89aGOaHg6eml+Q2+14hpTOva02XiSc7cPtv5cjvXwPaqX
Egi04eIN+P0sv6018nTqTUi8dajiD1WHyXapljn5isvFzOegKjf/NZlaPyjU4fp/SsvZwzxphyC+
UsYpqUFDpzqZTjgPQTSOD3VIU5VyUMSoXJW0X7eegf2C/Y3jPdV6WuaLJv6cIhOV4/AoZrN2F+3L
1vnem1VO3zqHfvdBbs1+bvu9lQgGNuuOO7n/8Y3a5Nm3Rj1862lMvQd/9df/aqSZUz4JVoJTP755
kXXxOI/ZOrZk4C0BwpfHuhEsnTvYJTrPpRtbHQ5zQfzXtvfkXZArt1wBMxo31a0Y7MeV4Kirbrq4
zAPLj7fzNnslrdgSiHPvDbq6NKPdfLO2Xu/34eAu+jLHTnmqgWSWh0G3wTXcnDHIKu0a+77n6hA3
fnPbw/reGa6Qr2F7rQbPe/cqJWguvKVDUT/F3g/HNgSqLSPAbWotIIm3rR8BRjB7bsdfR4iaspXN
UDESaPpz1aVqCabhGW2lXbqFch35im7UGzLOTOteTWpqcx15hCb4ij+cYucx/XN7q6RrK5fGRw8t
mpXWdvE/g33v+qs7SbyKynDy7ljxaKNsY/b1vu3zGp8mN4rLc2B6V6TTZNql2AhZ1OnW8zDlVFCK
G/3f/sfx62bIR7VZdhpXcfNvbKejKtYw3O8ajY/bngqn8sCOiWzdH8RYjlPqrwtQkdc0AQfK2A7j
yT6QVJwZ8hacJ2PL1HpMnYHEIeJ34vHJDaxuv5CbApJmY/dOMWEta7plK4t717TB/dH2kZ3aYNXO
SzvOypwAvdzgtEGt//D2xD0y1WLbebJBCqo7tx0Wk6O9xYikdJv231BiiZ9iGGg5Z15r1zlv9Cj9
Zfdxgr36lTma+/bYb4k17GP5qVgwS2YGtOo4i7lH6qK8Ojqvh8cCJVXHYbUC56TgVJVrrTJU/I55
xFxzW4ohGd31Y7HoEwvDxynoWdlfr9BQjNkmva4Gf2PQ4R1NqgAzMxvsZOZPq7SxouitcsohSpu6
6uu0GleQlriuFOtG3VBamYsN/nNjkWGfdqxrT89+fUSXzhbtlINbOd8o4uInIofaT93dH75qy+/v
4tVFhGv1jd1dpaZPxKwx0GHedsZ/bdmZ+sWnvaVJdOTTn1swik8sQLz3nrdvOwtXKVHgixP8GJKj
Uann6elx8Tmc/tOL7X/H4NqZC5T47dNabbFhIgnBfoDQjl8s+vgkhm67W2e6de3mwZq4WGm9jfoq
R28escZ0nZe17WzrUk9EsD0EsAFrjsNzeD+wfdLl49Ak8oSezXuNe2tK0B277ZSGoVVODH3/v7dG
J9ZfUDop30zsyPk58km2LNTqV7rw/TkW+To581tAkfhnNjrVDFOxPrh6Yt6+2xMu54VE+Z4UMceN
Q/WPt4ed3USefN6Tc7cnwvo+Dt36ZdxIj/kiak+dHF+L27qWb54XJWdx3dh0XFLOT++jdwJT5XG/
1uXFO/zyxbjjzutkW/TI2rJVPm41Jkq4hLKlU881WwXesld7uppFedzWitu2liZ6RtEMdsjjs7ip
UAhZ8gN55UVvmNWkrkQuX+yDbU+537G0Qje2Drg3dOPxe0NwK7O2FLpLm2hsgA37pX7FmL7sMOGi
gb7gQAyO0wVz97JIltpOoLXT+xR0SMsQIy5Txh4T/GZTT/FfZpv9GlnMjylYgjz3jQv2kCxiXL+W
xFXzaZxtT94PQTVZvw2Zgf8lU7OU2Sxq/6GchPwbAwx3RXto//u6ls3VuGUlClqGoEkDXZMzGwMh
/ud1gGdFvU6YX09q1rhTDCVsfMrd79bXaXR3c1pYYNpyQ6W4+jTTomCz0H9PynGHsKut+SPxhv11
Dzl6xAFOlKlqct7Ho978u36X4mU/dGm/hjQF68myNeTmwa7AdIbxnJ8F2wkipbQOz5ZheCx8NQ3X
GBLQzXZDD/kY7L05a0wAmROMI/rCrdvlh4v2eb5izyqepJjLIY2qYNnOjjWLS7yPbnPX3wQkDDlB
PwJ2iZHWiTOCzehS938PwPQDyHnq3WxbPNp5XWrWrfrQLGV+uPH+IyasVaRdHHnfrLCpmQf32H5U
xFAuReQm+296U9Fm9sLolkf0+CLD0mj/KZMy+IazYdufqy7yv0+xD1i3hWFryH44EmDgMW5/r1tz
u9WuCYrQ2ofPG+1RZ9IMrc+24GpeBr9nhMPDAutdY5f1ls6mUt9YcSW1tNfRyosg++gUa7/UT1uo
kgophVkK067h/LTGFh1TFavukbbmaPK5adwt36NQO2kCdP4+VoSZfXSq67lMxCLNbzYD2CfGr7HJ
pEf68pM8mvXBxxAm4G1gubyl5EnfSzvyMv4TIzTb+Tgm+cTGWGhgA4jVePaakAcOsFmmrdvemulK
q/FcDfNc0Moht3O9nuBbF+futwVF2XAfVE15mTlR3kYzuA+je4svc+N1RCHcJ6V5sZLaZSWHWKd0
B8/EeMi2pPtYrVbwBTgYyCtzfPBo1BhWF20Ua5Zsf3m/kMl3XyUVCxSbHbeHwxHNmNJwzR/Ca4QF
h2Ppx1CPFq8+wRw4DR/K9zK/j5s5j8vKbtms6Hk/eVUTXUQW3wXgdY8ejriK/MLBbBxxM7nJz04Q
gE8cySoUOoU5tlMQJ99K3To273IK6CzUcaAjKC0PPma2dIm5vW+crHKkrFJQD14eJi0wUHpOTH8j
jzgW2geIjGvQHtIGQzVuewGk3t44oy0n7w7kqkVYm615CJ2Zc2enb1NPIJRH+7CNCeMPvsOuvPZO
VXt50LrHc9ma/lerIlZltoAYVS8mCvHJn1suG950jZV1chHmce+9/scW0IF9iD5cfoutCYJX4Xkz
oYJLsDoPMYmwd8fuN1uhSYrhjSq9xgdLHcK/oksqJ4U0G+vHWtr6cZlneJR5StafbtVELQgkZnqk
wJsonVgwuZchcG3e9/X+NJbttr5N29LEBQYS05D6XiVhboijuav2rhbfkyNx19ttDfHr13r89CLV
19eNSdgqPBz839W+bzyxxPskX94EGEe+kl19aC3iHyyj8qGbHt/AFE/BvczXcV/HPNy9Ul5Uv0f7
vYi74eXgAT3uPCnL7zE5d/77MPaRymoo6P0zlO10h+sgAhhje72V9ZO7g89tU0K2JDV/oV/iq1BR
BFb8bI5YyaUEJrYuw2x51qNo0CA83qDE32HrhTsWESFtySZn1+THYE8611uwHYVltd4vb11mK3Ws
ZJjTct9Uc1IaNi03vjd9AOkk1mXpjunLGaAznqTXT3/DxW6fF7F5bO4hbXWzxT1Y7OycXcssahL1
AhHPplZU1cn1wDnMfe+CBjLJ8bDUyrG3iJIfOyxadwFR3reHuAnnN9HDmn3N/rq2mXSWkUIf9kcu
mAIO5j8G8HQzexjcuwnv06XaiPx+aIwMJLAji4XXA4du8T7X9dSkNDGqhuAxwKkzA16SdfXmNVzF
6ADMDrsnHWh/eEn0Mv5HerhPKhYCL6ppX1nTZYEnlBfSSvlCnPszlwYZWXBBfhId2TgFzeWwSn/M
E9ytbhRSWd5D+QTMA82QPGKhEzbozZIWK4REqf88n4kj94aZ1NfQrKG5baGMLyzi7M+qFdOeSQwP
S05QSepFCEUF+k1RXfMqHt3LTfmF/7+M1uYblCt+ZZDm5R+biR2Tjj6yYHeXcDJZHDrTU0NU55TW
TmN+Q/9CERIcGpQpbqR0KuhJ6VlvBpT3Y7iN3mWWXfsjjBMqR9+a6s/cj2VfMHPzwxphL0a47OaZ
VK6g56e2j8u/Juynf36jaLZ15zT06UPw4uP2qJ4UpinraZaeVdBOWvVJNWpYXoJNy4tDf2dAH0Uw
pnXNxHQCew/kme8SuUBf/fHmbSilXxXztzpvu7Y+ErEcmA1tKnHOeHkree3wiJ/Tzq73bzGsS1ss
rhlRWjflofEqMYwsoEmLTcCZQx008+wcP71jV5CJybAznMaCZYCdaPE9M9Fuv671Hv1eVe20mfn/
8zGwBCLyHWE1HLjRToc/uZv8tCdTOzAZs/gzOCV20KM1stpZ93Z43uK5bXJ+ZftWKUs5b8lA0Eiq
3VnMp2RS3oyZUHSA8KweNEJHDlt4gi7zW2B+m8UIjUzLpMFYyuEO+glXRLLE9ukUy8a3864aq+Ox
xHbz2XgHUhyKk/3fMEfiQSD2Xs/CbkmP68I9LFpKyg2K7JVAs8JrXicsW2Vy0m6LN5kHhCXXJX7o
glhaV086Y1sQCTTIR0bPak2Z9xnkvT7scti8Xd4lXQz97DKawlXH7jYWG4cAAHJlAczhK/d78rwO
1jceFlnUg6uYVFZX9umwyf0T14WZc2/3xBnZZ2Uor73fXJKmauc7H36T6+DcHlgh9yoPK1qva4D6
tsm8SIOPzWOJYxE4Ci4EeIoNPt5qbjjiiVEne9qNdUKeGgcUShLP8NJbA5s/hVCrfFJdAx+JtqSO
UwYT+Un/3B4pg7oIUyeiJcsH9KivQ0PW7X2rI6Ygaw7Ic8CC2zuxhNNPuRki3T4EgZJ9kVRlDIAS
7NV9kljd8WARAvkwzpqNqGlxofD8vWaDf67UOl44puzvo9vb/wL3IKKivilUQXLGniRw4XQ8b1a5
d9n//bWKufLmU7l1w/C5D4ImfusC+2leqh79+z6wbuu7kwO+ah3zlMbsbR9pRJzMFacQmAVfB8JP
0WzWb13jC+e0rCVcFu3Neg+Vrevz7PjQdsap+OlqRodz3RHxWojr/UWmBgfoCYbz2F4ryKg5E321
8h/KDS7eM1ghHn3UNid6Zo03rk3WXcqcpa/J0QVRBs3WqZtnh3ndOkT9ecVGUHwRNRsY1wZPqA8F
P3mnzXKM2QhXX9EyrVqcDjlYVioYJm6hFo783oOrfAzmMFio6ZtEYYtDseRlM2NBxBZ5q+4sCOo3
Rdvkf2canOU339tV9A/cvUYmEDWQNz2A0J4LXTtgPGgR6XorPX516zRL9mxndtbYZymvZd/iHDcf
nd9cPWefjxwdJ7Ua1rw8/gstww9uDEFvKDUE/bo3Gy9F/GMzGqkkOTVxHUTU0/5wL0LI7q2tVPOr
WuGR8WoZKwQLTrIZNjuH9h+chgPBYODiGsr5Hs+nw8jFzcEKEELQjyNbhKsK8fVMluR+OCaC8SJC
QFBI9QGaom2U8otJgVbAxJH4M8KbbenegEIVTu9s5v7oOq84yHffWHRxVR4gepdXZo11LkTFZkFO
FmF45/o39cFWU8sz5BcHJ1xQ7zDlMhjsTIy+mZ7HA3MIsDFy5tJRUtqUQHNw2daReh1P4fANNY/y
X2yX+/QrlEaYy0otj9PZ3urwrY2lG7Fp1kJh77i11E/wHtQ6mGVAOHf23YRVX4zW0gqYi7c1FAMw
S+9okDfhfcAccfT3S1tNH6Gm7P8QfiMYQW9nPue7d2RrsszvSP3LrrhZYtU5l1n+UHqN1sdmsN32
CsoC69///6sYOxY+N5he56VqPMQGuzTtj0MetUq7fmfnLpFVi+du07QeS9hGXvedlucmte7izFUl
1i4zxis/faAMnizEIX22E/sxnJze56iK+J+/lQ4CDaoe2+/huDd/7aNuqxTRif01zlFY35eTImcO
8i5cTs4h5buejv5fLMVkClydWv0g135NyDWLFT6hXo0tr1lxBr5znLn6r7fmuM7wjsbIkWVG+5UZ
CP35At5dce0ZsjY3RonVBs7C+T1T0rOBoBNdYAlX/VmRRr0vKOk1X6B1wjz2FTDk5PuWm0/JUOlf
MprHN6LqE0RKZq7EiXxqF11B3YR5P2JPj4uIUpgS2c6EfsCoZCE8zzd18zCLyN3TtsNrK/eqGfBe
AU0+GIQAKIuOPfhPRRs2v1ivq+/kuE2Yk0zx8daH0nFSzh4P5rrDTvHBSEpiHpklJKQUeLh8VNMM
xD+r3YoKiaOl/rVug+1nWzut9iP0u6MKf8C6rXCtUjzH8+DuIFWCU6ycV7O9hNoKw3yaDq3u2t2i
ZZi6yX8MS289Cqyuljo3e5vYBeVN2mkdB2TRKOiaYozlZPKlRuJ2w2ePhyGenfC0HZvjswql5FEM
VhuG8HyH+LA25IFABCvXvNMoAF/KJkoo2KsM70v6hLfS8xF8eQmy1Q2choWTUoX6lCRT9EwbMn5C
eHnTUzx37WWx3V1fRsWvxhxDdE+OP254mCkpn62hi/4LjaBLgHCNhxM8vP880fp+QhaMQcp+DAIb
jMAxClVyj+I0qBFAXEsfhMmqsLT+13m1OdIWdQjsqJZ7l9NlIn2ZDRSI7Ge/KZQaNhvHWNy8Artq
YwgPm5EpRXdDD2pLpN8FQbec1yTpLHSiArKmGIK+QgEGnf+qWDYKskV789/yoIzdtwvyjLx0hLPl
8jZJMsq2K411WTXP67z303vTofd7sEjge7+JSk0a+4e5hKDK8yfj7PwFVdt7T4so9z5HNVMGhUXn
+mBGeNTM0ZZ5aOZ991P0EEmQ1uD76wPGUNNbHQRkifEkU4KOJaD8Eckrn0YTElWK/uIQ6aaP/lfY
r0F3x3kWfOlybZ4ODHTek1mFuI0fAWp35BLdd/z9tzLzbRBXlEx2/A2M318e65CDJ5VTneDVt4bb
X9P4QPI49FTmIty6ezzstkElBZcPsDHNyCFiJeI7mnSvzmsHBiQ/wqp/1xuB2CcU0ZP93NYblYdZ
cvo7HHv73E+lxSM5UO2zpRTdyVlIZIFABIn9cQz9MqebRZYzevjyeBq10dOfYDT78+p6W3ymuS+d
YimXLUHDaCW/jOwCBkL8/kGVUBU5fyIPrWDRbd54vmVlsJ/WezWtn06SOqMU6fm+9ap9gT3A5i7b
wsZ7llaw/ubY1QeZMd64F+7ijD+q1nToj2b8PS9DYu/VnezWGcZT9cmTI9fQz44yhlrGCEy4lypZ
hu/M3j2U9N5UzxQBFeU1Gt8veUTtp7dVgPE3cOyH36v6vS1HL8oqMCO+M949PIxdF5/KmJyJIjJ2
9V3Y9Yhb5ILkCPWQKCtEciMFtdpn9Qr1kaSlJjgYJensAT7NqFppH+L6p1gbMRddnMj3sikpCigG
gm+IYxFyOXy/l34OkoBSUbV9uk7Knx/X3qo+AVgJ3bWbZsRYNJGU2bDq5jvPN/uR7WODqyOGefs/
UD0WN7HsNyJbWwjuAks0zGMdFSbTbRaJ7NduFaOLXG13aozTrf7JJJ33c2W/wr3bYkffMbS5nGmc
KtvZ9Y1nXjrAr99tfOxWJteIqYIxswpPzbpFHwbH6PZpb4xbMcGK4TM4rGgt9pBLQo1tDFNJM492
ER3RAvBTi3a9tGsyskJbedUVLLodToMTtvehh/IYTlxwpIrjAOU3Rri/rd1PrHMlRMXXSZT72AIy
WzylepK5qWOPv3O47s9j9kR4RtevLy5DwG3cn9S3WFtuXcxBwJMZI8L6xCUOWFRX3oB0XNSvzRRV
VabWNfjThxGKo55ovu9OPzhvTWdtFiq5EHMfnRAtm6mI1uNk9UvwGW2L+NM0zvaBRwbb5+HI5aVP
swwIVpts6RpE5r8Nqcl6dkNlMbUNq/cg0Az+bFDxqZOGxolQd9xoZ0i5lV1GsrMlAm+6tmbw5ZEh
zqpoiwcp7pcy0kM2zW773S8958g0bjLW2fQ3yp/sn+2lRxsFd1JG4gMFjz+iRnC4UG4TBlDGzBHf
mmCpiHJtEv17s1uqDQ5O8UNpo7A86UPHOgWrrT7LbrVR0VqBg9uUJ/ojtVqYd5pHbKVk1ci2ACPt
f/YIGZFmLY4gb8gfcZyZb746FwDSmSrvzC6oYVu9lDzWiMsbC6BinoYYSYsfDnhcr557qVfHHi7K
CfbnEEqjzRbEPlGKd8rephjNTNPNTiTa0io4IF1sH+D1W9SV1ityKUQZ1by037cNjm5IN6bWO5wS
ugF9lW4QPbPQzchEqwhxZEn/jJW1f+TLFCWKX1ghp0P/MJp0RES8pPVUyhPg/wRhmBy1zyyxVduv
BA+qP61fRv/QA0X33hQAJDuavh6dThMmeZys9VJU3u6654hr8B4ljesXiODW64pbzvJE0lb3Ryur
tp8QYwTb3TzuYn2uHRm/wHeOQya3yf3WajzI7rbR6X8NiL6RXPk22XG9pdcnAgxDnXar1zwgMlkU
AfC99QFDWKM7RqieuTLkpHB1L15GaUVfGufc5A9iQ285tajOffhM3T4imAd8lKuf/B23GFjJQ1lW
TKyUEv3hdmOTxdviW5fu2FqDfvUww12wlPt+7men7/MJdaH/ABlSfltj+P/TPg0SGN6rSvu0zy3k
vqVUR2yB1wAHMbW+2ehfxYnBIjxNR23vp1sWCRsiRsYbirUVYrGDdBuKPUYK8rqpdf+s5nF7XsO4
kqe1XBUEQTipkk1CGza9C3wfJGCzvAkDQTe4rzTSv9SekxGzf0H1+dCD301f2Lpzzh29aq3cIGvr
Hr34GNRr0Dd6T21Js4Bwf+ucdO32NQ8VQ+4tAKdx0nCB0cb9G93FifXaCCZGBuKpim/pnoji7BNp
KS57EOty3FfDRqnHEQJp2DT21d+GxeiQpht45p7nwisGPVALIWCli+5YcYRj/i4OXLcD9aXdmJ2j
ctSTn4UsrAP6xNtac2qoTn13FhdYh0EVdlHfdg2QkqulPxNZN3aXksTr14rs3e5h8pt1oKdu9T0a
F/lxYKJ+f4jKcwCsGsqarViJhJI69O7kvqdjp7BkEvmP8art4bw4qx4ucmzsIx8WOmGQJoDg1CEV
iQOb7bmLCpBxs2DsdQizRqf7YijyWS6aHD0XToP2BSl+Tc4qSsv6PhAWnFAd1S1PQuztj/2Aj1uB
EG0o7CYcR8bdWPJRxD59+vOB3kdu/XhNXAmrzBMBH665G/PLLCuEmJPw5WMiOS3SyjrqMEU4OpXP
8eY0CIbKw0++1QkxN0W3kkvwGG3MQhnhHYl3XUTVD7Qbodjyeg+ZRjvESw/QzeN4ZoJdX4LVR59W
+Sxcp04Zu9OVsjUvjGrj+C+OALYQ3S8Lhdwk8ZAFqJnKU0CgEboTYY/OdQWdIPUhppJsJIG9T43o
/kYRPFlBWBovb6Tm9acFzO5RDRn4UlSY1XEakZqRSCdbvKw6ZxPf3abW9anv/sfReXU3ymth+Bex
luhwi7udxOmZzA1r8iUBRBEIUX/9eXxuT5kkNkh7v9UVNjmLXK47K299iOlunLhpmox2+EC20fuK
coKBPA5y0A85I+2f0A2wTyiEuQXyXCCzdID/zyNRbpcxrf3N5C/jlZSHdt7hTi/0Zl2HBYJgNE11
30AetUkRO1Jty5Va2GTlc595r8tl3kK+osUwVmAdRk61cd9TlJPv89W7aQzmKX3w5rEFnbbaPE06
MY0fRFzrp0lpw9pI0WmxaZHe+1CWGGUSvy6LeeOWQ72eJp5mwNx6Sf/4/MhH1w3NS93TFbVr+CBg
DMMRobGuQt2eXZCSe5CsgUxR75aw4HB1XPW0lnIf5W1IjP9SzFhwUD/qTTYLIbc3Hz+0KafmV4hp
wN0FrZlKgpwdyTo+zPTlRIrS2aTwFOLZ2ONQQGTYpazYI6KoDg3OQNxMLV+ssQj1aUh9cdc4QwS0
ZuNk7NE9gh34yg0uIsSEhbdhks90tvcwbGHTX+ZyDHmpQam+ylSoYA8AzX+XllyqG8AJ82KYO9LE
NXFxBVDwo10x+255Df12eJkaV8wf0s0z52Sonoy/mjGYT1XvaguyPs3F9wJTph8aTSTWFvW7R+S9
XVbmkDpzeXAQ68sfm36q4Fe0YlYJwgACUqXT2zSGR514pBIBoK5de/9l1W5dvwesyRo4ttC3R329
PTLtUgO9Wzo68Fu6yxEnxHCu3DoLjoFbOYhsw7Xe2SBi8w6Xbl3BPZHPeMqwOc38PRq2PQW0+5Nl
DWeLhbL+t8k88U3mIOIj8nmDa4qHCah9yXAwSqCm+DBMwNqbgQwaA01bDcjIhfQ+QM9svWuJU5+h
YUf/OzYtdhJkk6inbQTRn6Ztxd9U6zi419W4Dh8TF90frpE13noBsXUb1BxZC6lTB184Y4Bp9eTr
4mFkY8120u6qZUPltxXxtZTT0Wuhi1BE5WWwbboO3KPpW/GiczjOA78MSkgWlvajQhLcb0FznX7n
0MYkdywC1U+PXVH+WkHafJcNCo6D7EPXbBWFwc9+Adsm9cr+7wKb+AaqOV/eBY81hcEFFc6bOF7X
q0Tmu5x5u7v2vZhDRFzJNKrxLzBJZw4eBPnMguoZqggx9pi3asgc+Wxan0z9wQ/Q1ntrXP9La8++
c/UERFSGDK7bOiIZPs0m0GR7EfZyQYJYrRu5VsOzCRuMHtyd07nxxoZwfqtGIgljyLuqY48T2R0q
zh49mOAxD6oZKbuVRfe9q0x0e2AMTI8IVlluMlfH+Z9aLplMGCFpY4C9sckXKvg2yILKLgWSQn0y
Y9ihZe8DFoI0aphDKcvSjMltvUxby8OhkkSDrRcmFpfZgl/CeZxhl8xhLMT8ysulx6OURopDxsV3
hClDSGU649wTc2ovXyP0QbrjQ0Yo6pFOjdZpGNq7uCTYZGuH7EOnGauhh+KHWttkVrODWkza6/rP
eJQQXh0qrtLDCEvn3bVzHe0rOTr23iEq9XvCrX4P1IQYewYB2vnyxvTw8QpI43D6/1EsxxysWQ2/
RkTrW6mRsia2HooXj7yraSuqXl+txVvUoQkq4L/GmmrSeP0MjM5dedFp8UYvsKWLXs2b0vb85qsJ
+w4M0u7SX0CWEnOJ043lvutxjGzKgoeMCafM/uSVgERjZp3iTd2s4C0yBHfeZArBynlawImGugel
nW0poBlacHn2QllXRwmX5T5qa1qvmCxwl00mWC4VOzpXsjA5t3YvcpOsuKyZ1rwaM2UBmhg8zCMm
D9x2HAhR54hnhBFztbW5ncP7sdVNd1posMRa5vFI7tiv5iszqSwTWYAbs1jjRgT7JecYDVfsDlv0
t8LbktwWOtvSZONrJBmZz3aZsyi5k5VeWu7Lk3CD4aPtUzg5l9YRfPyyRoBmIk6KfWo54mPSjGhJ
LbvhxceV94gTHvykGdPq0zJj+iqAkMHhFlOqTdfp7Btsj22qNMSQvAlmgv+EC7oKdMckD+VaLY/d
uow89CXmmEMkGhFsS+6mJ2AXH3h7wL57iKLUf1tc2VhvsXRTxuE6jD6Uatc/irkRlcVaMHWN/kxo
h2gIWLZGgbRQ23X/UPGgVrswwwLJXjYFxV2W9QucEb8ToASFpWdQEl/svSESw1vl12F2EpXJbt9P
nWMZyWeXAZbJDlLEdylx7sLiBTAyLY6kSuSf2GPEDA7XaPhDH8vSnjOiaa5NLfwHunMK9KNEFb7W
ZWP94atplg0yufpN3TjdjXKz8GekJvlXacF4P7it62/NGunqe2iM9G8nqDMpSONWvGmHEr4z2ua1
eYF/9zNOHhOB3Ujiqb41byZMXRp0jL8ytxnUSuFsiCMbEWQtFo3xY1SWlzQc3fkZ6a17HjRpjQTH
oSw4Nk1rdUenB4hneo0Gbw+KUKAYn1AMQaXKGEZae19GuBX3DGlZRLrlk3kkAAmXp8SW/toXQvzn
9tly7jO7BNSs4M6RCK7zI9bf9gm5WqaANciXefJyr3srlGO9D3Wl3c3A3HG1e2Glx7a3rHs0nql5
cxp8d1uCSscjvfeA2FY9ymemRLfj68tGJ8HgLS5Rp0JkuTFPUOKAPhEZ4M/iGNZDqA5ukS3dwVu6
cd5lckAeGrXGl48xPaXFp6tiHV8BBubxXmuGy207B4fYIs3DDM5fb5XOC7SO6Jm5+8U/5KlwimOP
sUHdyC7nl1KNFAy1leYJeKzMj4gai2u5rGP+CPgQ5UmxBtMP+f4cTzlu9dlKiOkrhr1X2KECp2uK
ddOnITd00+AO27Re4YWHZQZoOvq1H7a7anG9Q20oS9/nGX0anw7RkTkhWVLDOUu0Y+BbQAHbYYlw
eaNwYEXcLpPKy1PVDt0PR3f2urrGGnd2JaGqWrfHJyNpZ/61mMIvyOaX6aJCtt6NV0yEvA326u4m
p/XLbVdHMtqvREDipphB7KuSz5XGFG5g31/qEZq3tjG62qntnnCqFx9oSKISk2UEV8gAlHav1mI1
X3g2oH9agFGCAZahdTGKaHyehVLqUmWdTUqTodDwMPV4td9J654MVBgYNty9KgKGeN9jUK4W5EG1
R3sKgjvzXwZ6PrOyNyX6ckzLwOOOhTgRjwGS3M52+FX0HBV7iglaH+X1GGdgZQKfFuPo8Adisfrr
cgnYPGAs1IiQZbb3O2JxbwqB8BUaIn+YMeXkSVN1njpEfov4dgxWF+o7ar07m8n812nCxd6vEfxC
0hEU81/Pep+fIOfKH6fwUSVm4zh+cYi0Mxp7xtA9Njn1r7CLMMLnwqGT4HFzdLKsGGK3FXshTh6/
SSGWvTj8i022JhekqCMbJqlWX2GIZ1qDt4YbycB3STMTUYmmPf0fowAaMjV5fkzKRaOak4tS4rmh
pJ6XsppnH5yyVL/jIKJPb8DyQDASpK6Tzbz3seVxM7Z930YHvQgkrVnQzF/Q2rI7Ip4LHvCfF8t1
NUhPjizzEIyEzq8DLkojvvGdAY7hU8jOtcBLghDSrqrNnLuzvcPAiikzNEF0sUHfqn21xlgNSSBA
4+fZkfPTrnb4Meh2eICnBSJvomZ8M7zHNW95UF8wwyB2awZcUrJ24SzEUhbXqXc9sV/6zOMoyTRK
+xxx99nyuXG2tIXpKwnh7VdU2N7v0nblZV3wA0CXeQpGD9PjL8Vu7qvLXgpbSu2RtS9CQ/lWOYIy
Om6z1ttxIP8bvWKG+IZfkN0WycT6yFut/0PxSPx/38BEHUu7DY4MAAQpNMrCjWT1DTpE0iLlNu9c
x/+MWaOGrcz8xtl4TZwvR9eszniaqrI5N74o8k1mNaF3hPtW9SYjapD4CCXW/o9PG4Z9Qk4O7066
QY14CcFcjxSEBz+Zwma+Y8sr4rPNitTfj0iQn9Ts1QFJBHXBfR4x2+4iQSRfIuW43LvTDYKx5RSH
26n3PP4RK2zKv8WKj+UAMM5jHpW2pZ/JJPLUxktlfMkt6wa4pYG8+vQp/ghEJIL/exFeRB5lf9kE
4jUJp7QKTkS1NdWlrUCzn+2is4pTs+pi3aYo+hG4No0NRITNJZSyLR91OUk7AaZRf+s4hnbymgYW
cbJpINyZzB7zbYnb/AETKHZF1koPs3YwzXd4LOHeQwYPJ2mdekCSOoQEU/Zl7c1bx55Ln0uTstJN
2w/jnZP2xbcTGU99hvls/5vhhRq5FXWXNju8R/lDBLxVHSa1xKj6KECIN4aD+ooYw3X+432q00ud
K+eBczLncFb+ZO4UBwKGxoq/z76rgNbcc0kQlTz5cILXKTfjvxA10rdgl3w2ZCt6u3mV/Z+oL7Jx
l3ummZ4bBN/bHNstrv2O1sUmGsL4TFlmdhSqnmA9M53vCoes4G2Iojrbu6kX1Scw16ajdTvm9OX3
1zPj1lS+DXEvzLUqC3kJeXYWeKsOrCEdqb04DIDABEZVZbWxUdTjySMQ/t2ebsJHlOjxWxPh402C
Kez+ZmPu3ThoSemYCqjB28SwyEXi+WX2TzVQMqgnwD7p04Cu2HKpzC9KBrxfhcSOmVica/qUynT8
4zOvPmZ2pZgePGf69m09vc6S8g2GzMHdx1i0/kpd9PUW8Zh1FE1f/ou0YSEv3cYksFkOGepIl91t
Dok97lOvyNWW8mbxB8WT+mf5sr/wRHTciLkMn+u2EOnFofjgQqzJ7J6yiDTuPcpZLJHEBA3PpCG3
6xbjHoaUljyR9ML2hOQmrCH8kwXioU+0Ewwue5DyPyHl4vxo89hzBZZh/Q6M1I93GfK8ah9QNDoS
9yiaXwZ336WoIHYEt5RD6jxuh8g7ajYgbHR9p7CEOHPmbKS8qdVUIe36jvS5cdqXsXFhcJtKPdWw
kEBDtoyQ9c+pv943khGaeWYI3FPTObFianHKdL/4ABW7KbSdPZldEXsxHATiuLTuNiV2X1o7S7Pg
8lwc6zRNDCi7yUBPJQJ8BEUBhRUETYyTYtsiKUlfzHgThDsOtw1J0n2InCrFBoY+U14plYXLcuWs
iaKZRprSaho69+Ryr9y1FbkvCZFz+u809dVr2jdLfa6WZrn2ZTo8MAdDVrqesyCb7L3uLkU3isXa
SnuGcNcarg5OfwdflT9e+kbF6zvu//UhFKbNWf0dlNMMsxrAbY0wkvNKPM8hQUh7K1jJAuZTiUIi
XjiFzjLitj/4pq6mvQXVyGWLkE7uyDGor3T+8tJy9XnP7Mpec0xbUk3I4OqaP7pKw8tqc9wnDLb1
e+fK+n4kdlltsyo1e7awCCMbIM+JQRcFU6kUSfq0l0V7nzE8YMFVAbR1GHbrd6s8VBPt6ndbU6Tp
A4EmJrsDKvRzudG1iPmzuvHdKjP/3GLy5lOFQjvM1eKNux4R4ZAo4FKA+SJ06m9nomDgMkgMb2Ni
Fd6sPioiVv6rOxf1mGXs2cHTTuT9NHr+nDTKVeGekY7hRxIiUCZkE3bQZeWCLhGC3s529ZiKi7KD
m1UIo59EUG+5yBBuqsdNOSM7xwPneKC0hqTBRLfz4m/DGwwDMOOl+Ofwqa9JhxLJPFgLWpFrW4bB
V2taF40+A4Lerd4ciw9uuDY6zxTvrVDnHL5JPiuNPWwOLPQQvlzPQQkf0yTWNBpr33ZMhFsjOk7w
Bk3nRuDtzzYx8kXsw9yNm7mIxgfw8pgXq2Ou2+sSn+otwXx2L8ipKBcHHOiQHBZSf6fBYLI3lKN5
v/d5jtKNUR3pQhHsFub+ctA4bzEQ5o9D6rTPyIhG/LDsgtGGrI74P28aovIUqnz8ruclvx+iMSDU
p639q+X6vvOvJAcJdXSOUiVpYTeG7W1oZynIS4yHelyCicSA6eYiW7LgKRBUAXCpWy1AqDP0/VNd
4p7nhzXYxqJgLvpdVHTec3qzwjJxC6/escN6uJN7pBk4mHIlnhBXII0bRaYebr6j01wj9QBaqUE4
ap1jb+rioutZvZuwODA24Wtwg+UlaMlH/btkOMDGMY7qx0V5eXPK01w3P5MF6p9goYDcV/DU/RF9
bniPnt3AjHUO3oYYWA0YKI1582ukg0+w/ww22hnI/QkI5PnQIe6RxF385RUs3HvSg56/CljQzyBd
W/fBLeVKmA0bMOBM29RMAWH1a2fZ8iPgcNLErEP/UvIL3VAR2N9tmeNOZBcrxJ9ehanjJlS0RLya
kr92hDJr6xii1Cgf0T5zEvQtcccbSWQGjARIxs7OKA/KEe2aPc4hcc7WwC7UgTND52eOklsjHCLm
YOegI+TWFO76haZoXLcUMEfRuSyBIDeep+dLV3N/7UqnzDrCqRzlvgRVl+tz1KTDPwXzgReKQJX3
m6O1IEqhmB84EZm3woLLea/zGthZ92zrpG2gs9ihtsrrv7nVcuYOQur4JPvJfsoXYhePNu9NlmRL
OT5YQ7wMm5joBZYMv2fy7zs9jBv2eqyjcAIT1k2b8GG0/qr5sXMiB5M6Ln2zcxu6qojyzvCF8Zek
wF9OkN0ZRF+fIYQGpECRkzzumTCPtxlZKcVGlnJ+VDQGfFj1svavxuUJ4SnljUcV2tbDGwu8HD7C
AGk6FtjVvFnE9HwA9dy8+12uHtOs5K+BJh3uSOboKNGhqqxN4sb4L+QSkkEwFXLlVmC5Rw+J8SDa
xFJE19g2GgP4jNp3hDcoVH/nhW6EUsPOzKObhoHe22RUfFBGGfzj43b9o5eugoW9x7e6F7qcgyMS
W3m2aR9VG7f3bUAzwAGCoQxq381KzTwEOGtvdB9XM+vwqCL+2SUIlujSqWW6U1nW9eepSEMYtIiY
mA0gUgQ0AvKABZb/BIgIjl7t8QHgEhrpnio2WEAGXFylWKctEyzRHfni8LYtY5Z627LPEegOOkMC
AJTKyNoSm4xWgLw0ezfjBzqgtuiCnYWVj6EAlE9sMVg6dbI2HmZyVzniqetTnNgckWqH9zW3NsOA
RmFT9Ovq4COKpD5OU8D5IiuVyf9qditD5g6Vs8m4TO1nvqyxOqLt84JEmC57LYIxexsxwcNd+rHx
d1nR6H9AVXxeUV72n30lBOwQppIwwUek76DlYQWMXgjictw5jw54C7v/yoGYasI8oiVNhqLB95Hi
FF32gxqnp5WO2TQRDYpdMk/q8oVUmdU+EM+OIS0N+BrOVTo6U8W5Jm7xxqTPVeiSLP8c4Q5uz0UV
EkHQMM33B7Z2+bL0HO+bDA2b4R8ASt6FWPmnfdUQupJEBWFwWzeP05ehFtK+2qoOTqgBhmJDzk62
J4G5rI5Lk5viguiOC61HySrOMaG2KoE5M/gzYvIDESUFB9hIre9sAtbsTaRH9dpPXvxqY6L29poX
52Z6V9ZhaIsuO/B43k75wdKc0kNb7mF1B9RDsxN+9EGNzLCfLQRMo8c7GQ+Od5i6Ab1GVTh1dBhV
PwTbCUvp/kbX4nPBfnpDKD2gUAyOot3PZoqeLa0QfRReY6ptjFb/cyG5K9xWaIWfUaLDNqU4jpGi
U92ok6F1/JpAlBwN86w1nh4LpiRGZIoti/GrYFGbfRSE2ItmctluYsK8szuZGOLYvkfu1LdZrWQN
IEByuuvEz3qwV/wTO8IzrIyfW/XHBcuUdQGidYPNjAt9Qppb+qcUg+qwrZocwJSTY4oT3Gv/P4O7
qHispQPw2cFOJTZcY3qZlqER+6FyyEQgH8f1fvrQix6izugJOp70HDRzsm/tBPdyKDZFGg9PfHlj
BZnRqK+YHuA/LYKe8By6qRRHOxZLzNjsOM2dOw9rwNvmO3+xd4Xv3PClvRtQfLLtFnb8ZWvLfiEc
gO23VxM4R42yV2Nc/I67fnU2NXEyw3lNMzs7AGLHP23QtvnJdkVG8DkgvLWZ3KFddx0FRPMdoRNu
sWWgYg6u1ag/Vp16eaKtSGFgtnIbAUvkM7OXaDDGkx3Uhtcnrup57ypMBNs2A93fBT6pHuTtUbwL
+59a4QtJDZgvggz17X4FWgTU82fvZAMBtxAxHsFrPlmK54HGb39D3hg5B/Pcz5T6CS/iCEGw+CS7
WXrw0QM4d45M+OJGGNvJg+UV3UoYI4L7HGv+R8JK+uYGVlMccZM5X5BFBHMynk3EcA6Os1vA3uxN
EPW9gufyMQ+XY0neXI5PhrtcjBRO+eMtgxrhMANfiN67SYgAbn497F3qHPrMZhtZc/XvaPsKbyl+
OT5N3quYpZ/8keGNYYtvSVHYuG69JbTlp+iCfka01hKIkuVr/ejGVEIeZqZgnnBwgfqZjE4FVrl6
YAklx8Ifq0JzfkQe25MnWYcAirSPNOiwGydI8RqHgi99svmor5WGmjgxmNCczjY1l2dEO+LWGD2W
RI/6VR7h640ITsCUDf231h03OYfFul7CamjwitRrFT1gnTXNAwB08Bl2UHKvFikw0W4Bt+MHWsi6
CLZYW6xRbiXXQ4BDFaxsKLLuK0b2eK4xby13yNzEenAnfMOHMdJ6vMKnptdBBeWXaExfPCMCR7fI
M7gAUeI0ZovoXGpMxDD64V8XyF+eccwVctvXGRNFyReoMHg6SMG6XhnrnDupeC8X6juP5TDLV6EM
EQejUhM2gjLDJxRFRXXhgxkf416pYsf1o+ov2TPz7HqrWLvD4BfLPXpyoscXWwd/8hJ54cz7zWub
6T5HAhtm87W5qStBoKJnQTwVdl/HlfsOtH+CcoFAeG6yAPEFPoJyuCtjdw73wqqbwyrYgPDoio5I
Cr6Ni223Y7chDy0OdqP0xmg/kqWKXt8nrR/bhRya0+RG+pP0zxaKwoW/OjYzyZC7qWexOUpCIXaL
jI26xr5p/vjFWn5ERAayA9np8rqsUqo7Z0ZOt2OsiZxd5qBf3mbzmqVbEy2oMHMCmXg3MrRaIMs2
TBGLIPz+HDnICGvKqnPig9bLTIDQcFBxVnobPr9yxNubzTysSjfPlSUn6w15Me27saSr7S6kEzPd
oT7OYzgzwZJkT1NTHdnhSn3fW13/KGa3HXejmcYClYLM/Z1N/OWfEmVWsQ/72AwHyJWcctuYhWtu
HVQekCQ1F+FqyXE3xF1757qq9ciRCdfq0Kezw1vso+Jl77Dq4Z+JZ9RXrU8GIBb0ODqsyBnzhH3C
YZ9c7dol/LE06mPmTkLuYVumTjAINbBnYPIzLitP1sRehEObIGl150fmQafdkAkJkBuVyj87EoH3
adRqKk4t3wUwAdLX9g4l6DTtVlRM92U0Zv51MmVc3k9zMUNGl/18QD5afE+WFQpKuyRfmu2szgn0
jLAnJ2huL3hv+b9NPnbzA9xvqPd9VffxebZwAkIeTJjAodZMtrOJ+yQIq/fEu6X8ASRkDQzXf7gA
9pCbI7GNBkWEW8Gvbx41i2qiyDSCvMAVNhLkzcnsa9/G2UROWRD6u5acb44Ew9S1t1swIxKLCOZb
XWv6Rq3h/5ZK47+Oaont2FVqucf3ln8zhbT1zfZutvE0o/+7neVbVp8ZVjafs2elJfgu4g0QQaGF
KyHZGv1DXlnxxZIFgZQy7x1CMID8DrdYT/k26rOBVg5TDS/FpNjrTO6mT2Vnq+/J4D8myQFj4a60
e6pf83oF1LAjm0z4ELQzJsvBIWYr4tDgIsLe8J7XnYrOaaaG97VZ1xdCNMhfYBr/wSylOHxC+o0J
Yejjo9uj3iKsZ11eRdn5NzHDgiIw4Ol66t1cHqnUyh5ZmyCgAoNx/lz5PXvSLXVMbYgHI0bB07Yl
k8iMdnhqTam/h27CIulobPXk0XZ4lyLQh+UocCO0721FCO3+VhD2zy9nM5wb3t0DbuXUXGbTlL8g
ir1AXEbvmY9MwxA/igflNx5xS4HkofTl/c0YvMeodrsdoXQqTrSb1odYxhk1UTVAyHmWsrIh/VYH
3NbHqYBqpi0fyCrLqgdCajiK1Vgy5QYukO+2q1gZb0vsmJ4jAbG4E84aqp3QMZm1foOPLvGIk0Wf
ibvdPCjetL+ejs13F6r0juAfgap5MuhB+razbznybDbM9kG57tYot5/IgUb6pOOqfUIdAcXd8zUf
e6LAIPDZEf8K9O/lFhkvwc4kxxK/vqatXe6s0g1++bK0vWnI4M5PXjE7oDUtMYib1K9K/8JVN2QH
8oi8/ICLkq+A/+V4jGRTcTP5btjfpUiie2j5JeUR7JvoI2dG0cdMEGNtN43144u0XI9rMxTOfpbD
qm5umvoJxStYrDdZ5p8gIchFpmHW37omZu+e+Bbt7vNRmP8Iss9/2GfmhwJp45M3KWx/TWW372Vk
u28cevFDMdTmT4xPcthlVhxhka893FqT85ExSL776zpNSUYOgmFNWyXt5uRgn0pUTSjiCuFxnYvF
9NuSPQNXexSh+jftQCxz6qX+tUJmb3GEyuE/9mXYy2oq7H8FGs2/4+CGn6Id6YuwJWFHLNuZ/1I5
A8IoRYcv11QZTBfysQJ3UwFMKPEJJVanJ6WyaNrVwF7eRmJe1ntQLutlTYv1ryO01lsKqv1PYHIe
c0qJ2JQIntWPCzkGRBgQ2AL1jRzp6mUA4QlDjMOo1NjFg9Whx0xik6lpF1tBBXIGF7TtdRENEOow
EMhVnenHW2T1SLlvisqZK4ykqtTrEc6lNC5v/HCa5R1ZnOLNjMwF1lilFMmOM9CliODZJj9srE0a
u3HwEK2xTepm74vPAJ/DE+qdPN+UyFEpIG1okScLKx2OMCLY+JvOij5oUg3trcUMuAfMJItoqEbC
Rih5mvN9w42HbgAt3gZ3lJY7PGHgmH5NFNszcnuBV440Edxn7QBzPd+oiAaSF6tFhb9oWh3bHHJk
BbdEgL5i5yrggJPehxskOQzx2Jn4QufgUuDaXftQEviAPMdyDpU906+UAkC6qMPboH4fAqKz0DTz
s5900N+ic2t+o6XT5jsrCNCBuJvs9swspe7kZGwCNuap/VkCS9w5YDRA+RDk927ptMM+WmKU1SUv
rHsHTLjKre+2Maeuy439YC9IJnZrXVj1vq2G6IPdgFo2oYlbTCCWuEuLZSXCr5PaEBbDBDjt62hl
7E7dSOkbt5wVW3/C0bD1pHOjeS0/fVuCpfo1DVP6r28z7+1JIrWHS90RcJMQ8kdG/tjBIiaeXFWw
a6iNnOAYgE6SvPD8tylvFXxD5IDty67AQg4f1H4vwVrPpDOW/bQtMLuOCWlknU8PvRP81Gj8Lnrp
xe9NWJQl9shOwOkD+pAMpAvePEdI9omEXeIXu87G8nGyoiG/FH0bYOTDxM/rqDG9dkpJbFE6M4ea
2lcCRb24Yv+01vWrANIh/E5pe6+ywHhAOpGHPtAQpHyfduToJLS399VxCn0QLfxoQiepsfyXgrjg
bxOQiUyESzxdy1in2cZ3e07YtOD93fs5UoV9pf3FTxa3VQ+k7cLfW+SzkB87i4+gd/svQww5ihqH
MfQQBaP4kbQZVQ/ctuoBMxPV3X0q7GFn6VQglK4wKPIHZBL8k5TuczQZ+Ur8CXwUkXn6rfU6Cjqx
A43/kdDVqWSkoPFHe0qkW2InIDJIPIseTRXkTAectmTZdZ78jXkFSf91Rgnr5E3B3cQAjEcpH8L/
aiJsR/KmyM5JKlbBMCGFiUOgqcQ04bjX+OliaNfz2jFusHrNTAZk8wTfQY/Eu5dapxunSrk9lKvD
e9TnGFxQIsUfaMrzo6ML0nh0PWFFlj6B3Du+DyQhBJYbBDtzFN5othy1he12ZXMVdev8p9AEtKeY
wMiajPJefNPsYbmbJWtcLKNNYORBoFZ/8KK5NofYSddxU2m4zd1Ck444oLpbHoJoHrCtzJk9b+vS
b/9VWVZ8pggZ37wgngl6mzUv0zdthqI+kP009ElQi0wgthmGp4K+iPQodVkWJ7QOzNSI7Mwp8pRN
iBTy8Y+5KaKPiGh95pdxnJG91CMp0/Y6/itql2l9NT3qvcpj5UQQ6b+ukRcCZhLLhQ3Rp2oFDsaU
+dWybP/Niiu8wFbpVbc2TzDugQSDAK1ErQP0xEBOtzGAfmf14puVQ7FtcdrBdvZjvw/Gxv8csjbA
Xu6s7muwIiikMSETOwlPjVKDbA0H7tljO+Udyn3yRjFabJEjh5guW/yBiYAQLXb2EgIzeSORt0lW
c7RuczCw3UQ+08BpA1O/GUNE3w/oQAx5ZZBAJFsLTBBOseFnxd1ODFNZvWYkjaTEXM+Qj2gn4/F/
nJ3Jrty4tqZf5eKOj1CSKInSRVUNIhTdbpzbfTMR0k5bfd/r6euTa+JQCCHsPMjRMbAZpMjFxbX+
5oDeLrwDz4oH2nGePaZnLuTQdymHGMlZCNB0h0LvxHe0f6vwXKgBYOxANuIJNfsudlsQ/ER3Az8I
NpsivmiVb33weNvaB5FqUwJECXqbKyRYDhfUDmkqDMb8acAu5VMKHuJ7m1dKRuvPNj6m9dihkgH3
mvKEX2hf0J5P3tldNTJ9UF7PDlIUFT7Kj3EyPpSqNZvoUIT/lRFbRxBveWAjptgV1NyRwMZXQ9rD
x7Rrhy/lBNhdsaMYCHI9dY9VOFBjFoYaooULvvtjAg5PfxzwIIAXRo41ywpAszrhyVS9aJ3OBumB
1H0YC5FjV5izSmCGoC8j0tiDp0JbHAqGBZJTOQIwQleqwQTxPfJzvv7NtGpq5j3WX28CovgPQ/P1
8WhFiFM/K7BLqBWPjh0RXlF4pxiYCvvFSALoBy0EjvIw6QG0yigYxej6QDAv3ChtgiBpDnK6Vgzz
XZuaLTdZwuVUwCFtd6FeKjH5pFU9WF3oOG6UBZIkBYUYcZBD032b5Cg+acGY6W5NVxaPrq602dY+
hnYuKz1SPc4g1QhgR+njaKpCpcjieM3XoIe+/US+Mj7AX9abYyWo6fuEBCj2tO/RA4fOm7+A/eSJ
Sus2+NjhFQriu/VF5NIOsinMe9Q8XJ5U8RcFvY9yj2TlKI8FPd4vWVBbA+IzyvDwn5KHCa8hukwy
Mbll1Byhjq4qETH/Txk4fV9mCU40tkjVpwofke9CCyKqwKlK76Tz4CYgzV2KH34D6RQaGvA1dAp6
/11h0tHB1SWi3JelaDRQhlEbgC4tuoDfKI239ktZBVn7TCtbJ4fPK9/7oLWDOrl6OBkXuEZhCtOm
DLLdf5xeiDEjt3PB1kSP9BUcdMPZ6vHxP1pBxaKgQOgG0rP+oVfXfMxEFM4JFDAsFWby5/9ME2RG
tROwf61a90hrVcCKCuhWaiFFah3/A3mycVTpJYfc0gOxV7k8H9QYE55zBIZ53LCFWvEz0mdfNf6K
VBGqmD2H/nDG0lQfcRdRNHswSSNKUyYgl+PQN4M4D62fPE1g7L6NXjxebAoH7n//1//6v//7x/A/
/s/85f9bgv5X1qYveUjl6//895rFkEHvm2TeMFRHW3gd9uQ0kljH0wd2B9AlJGkp5zmP90dZs01C
Ks8A1AjCxLEXFoB+NFZYBvF6UnSaq6gw/lLapnrDO2N4uD/S7KF1ZXxKnAB1bqiCt4/Jgl4vZh8F
fo6mFpaylRI+9lOrn7hM+72h4AthpuLvyuoROMdg47E22x/3B5+nsRh8/oaaNLB6tehKXw9eBp0f
w8PHOyKrokuhhvhVItVxrP0GhqDRBWjwxMnh/qA3a0vXj84fw6kA6nRn8QWnseibwAT1NtVt8UkV
CGNnRan8hRx++FpPRSbmmIawBfo++JctPiPNsqHB3wCCWVHUx0w6mQtVtXEHD1el187K0KipaKY0
UCa01IXJl+HpXYEGPmKT0npfOVHyPIjyl5F26ZvXD8Rb0sCFXmMZ1YUpW6JZJsAm1ALQya13AxWB
v3Si6pEeOOzM+2PdGMAxGcPGBNLBZ8+Gqnu9P2DYYriSOsZeojaKlvSo72KR07AAJbzDEKN77eGe
x3Pmz0Vc0eHKXY8XFY2P0BnjVaDxT2g+KgejndK3r54Vvp66Q5NCpbRhLD5VWvoTt7lNwokd2d7L
I+cIYRRl3EZF/ET01oYv4u2GR1pbwu11dElHaHnENQUebKqCwUvUtt7rpkUzt0SeyOjt6dOrpwa7
UjfZ75I1NBYfrJtLA2mI3cSUJdbHqGhpOMjC+NUgUHgCrxq8Nk5KA+dzsHyUBzhg+jz1P64CBT8A
LkhQdApivOfJz8nIgVDtub23/BhXVpFtgYUdEk0G7JjFV0PjoJmJCwjOoAN6xtCFE0B1Zg93rd0w
mFwfCiXa+T+HnX89K92DmQKHaD7LRrlT9FC9eAAIKyUyNgLUygETxAxiIVBbov/iexU6IMMhYCoV
OAYYujywe3+IToHZo7g2ldHroxTjOaphWabDUi5iL14ffdI5bMUMF+TT0AvfNfAMOzV19Ov+Tlxd
Q90RSI3YquTCvl5DSP5450iI4XFFW35qfe9Q5RjUR4Nf/ZtJCeiUKktomWIxlE9Kb2jhQJTqdXTy
UAq4mB60C4Qf5IZr5O1tjb8zsp701QAo4ml7PSug5IBuPCSF0cLJADP3qOYcffJxGvLYhf7qqwq4
XqMrdEEmcMkPoyN48P6LpbVV2zE02xb20qA95/GeVQM6D7qnlHggwTanWFmdVbuPNgLy7791nSHA
X1YxsbBUur+6tkhPVD9tchpiYp9NWfBFqejg7JoBa6MClNlfapDEL2FVGY80x+onzPDUv7hypwOt
dvsCFEf+HOOi+wksO7N534PNorsfn6NQo7irQH/ZuLDmk3nv5y6+j6IAU40tW+xj+hV+FtCB9Qas
DzC6OCDXru7TsQnRGkYo5P43+Z133htZv94ZKKNAcekZuUa8EcADynKp/ZdF4Wxfalb36MyQAIoE
v7xKVE9qmAbnsvU2fsXaoSP4872sOXDZ87//EY4hDxmRAN0D0w9tSS9EY7wG7n9BJLzcGGo+VDfz
RUCBEw4M2LIWh46SS9RC3TP2XvPNBKN5oimT0dZFR7ZAROj+6q4NJmZjUZAe0B/0Rc7jFHFjzPq3
tB0zX9vnmlE8KTKqTmY/JNTiDVhnG/PT1tbSplJARqJbUl+6GTtwrMki8OBEwKVG2xcvAhDYXnGR
pOuXEbcvwCi6dUQusH8puCnocOEJcKA0En1UdMd6HEF9ly78GfVYUiw/3V+T+WpYfABIxRryKTa1
Pq6Q62+dzcufI6EFKg5ipV2CtzdovR3uj7KyClxLDgktF5Suqott7U0D3VdkD/b1qCKpayCQIk19
B/d+PN4faSW0Er41LnadFRfWYu8mvehA25H70R2qLlOQeZeC7s6eMsrcgrCyU1drAVqQjvKEc0j1
+qBKQk2ss6h5E1UXWywdYH6GfWDuHSVX3jaWCrdCHYv8Ccp18uX+VFe2s4nFscFLgY2lLR/QICTh
AJeMBVB4dgEQ+NRSpwNNPZUQy7A+21jbla9ocTPyCTHoNunmXe8VTHQQ8zQp6QNaqx/KPkb7r2js
p0q3nY2h5j+12JYM5Wg6aQ0v56WFMy49NcZAHpdxImkBJXXYIlEaBoiAY6p26A1Vf8YZS9mIEKsz
tHXbMsHcmKY2n5Y/Ih8gzipCnQlFNEgXR+qcoEgKNNFhdeTnV389OhPokXOGbYnc6PVQloKWPPRS
ktzJU98bZRHRNwB3fIZVGTvg8LpS3whGq7NzLF6V3PmatBezM0WjEQPZMKrvN+VBQVTsGWUTM3JD
qOWvf66winxCy7Z0QQZ8Pb+GhxNqcCwlyioWSCPyHIlf96EqgHfeX8q1eRG5bEc3sIOVYjGvGBnt
HPyxuYdwZmIwhPqwkuBR2wI+3Nggaxf0fAJ4PFDSgeu5mBZcfdVqW6aFyZP094WddyYwAZmfEdZX
0DAOkBxOeifreaeN/c+qKrsLXj7Vw9RqJOevn7nFXUbznKBqmotwUye4QskenUxMd+W5hQF1HJz6
Y9tDiv0XIzkOeljge7gt5mD0x8ng9YZBKb+AbFHHUAB6GFJHOrhXHPE21njt7Mv5fYarGn1fe3FZ
1EMFRKsGTlEA972gx0iXDfcqt6KH84BwtHKBmmj/i+PI+wL+LZGbGoW4np8v0XkcEc4GUZz4MG2B
YaSBpX0djfRcTI638eJdnSPtI2mQYqFnufhwORwHWx/RbfLCvH0rQyPa48EznVHUiJ9gCWI5gVbh
65+JxG4xQ6s00jprMccJCTrwdUi3J2BVtcNMGgUn2Ej9jcPY380wCL/e3zVr07Slzd5kh1pEu+tV
RQnN8AZ0PPbWaNYfhwmh8SoHzhrhSPqpD+zkqe2V8Z/7g66FA+rKKIo6POcMcxEO1CqTpdGjlAAV
ZnDzURn3VqJAEKBbfHr1UNQ9qclQFZyLQIsVxWV7ZprRO4D+q7kB1conysrxMSm9buNGXJkVZXJo
TqrkzUiOc72ULfQlSFk1SrGOqh5jkJX0QhIL+Wv71/1JzX9pcfdC82NTkj9RjVEXH21QPa+OC63e
C2AlbypMqwe4nhkenffHmff4zTiCRzBUOZUpLUKpLcssjpC2Be9SOWfOSn6yhtrCd1wgODVZ8qPo
wCwUXIeYIMj4+/3h54i1HF6qFsASGmUWRaHrBbWrrDV9KTjxqtm/l546vQPVjWSp3WXHcsyUjYrr
ylmQeJ1SIafGJexlBG3BJsogpqVoTz7MozSXP3O19vch7X0ETGZ7SiCQ7149SWI28i9CCFXlIXE9
SaSPEe0Hq73vHMTpclQi/rLoTh/Rg0TThBflxjf9vWqLVeVSZH/awuQMykXwdpJ+pE1aI6zWxvF3
M0jljznEf1cllE64UxX67FowBFCYJkgfoLn8DykVSMu9P/Hb1Tal5ZBRCLIsnMUXxwUyB/JNIYVS
1VL0t5gmJr9oSeCACgHhEakEU+5GCDbG7v6wt5vKlBxT5g8tBNGG+RT/cU1a6AuHNqZK+BfiOBZn
s5QJNpMX+Cw/2YThxixXh9PsucfkaA6X5vVwSBZqUJcAOc0agB/A8RiXKoEXPygDpOwgR2bu1fOb
VxSfL0jwGnO8HtC2ZlXivK+h/yi0JSORNu+n1rAuken1GGjmzcYMV74jhm6MKblHSFsXF6UouzDF
ZQnqp5PW51AUqNdj7eAqnhefg0DxLpOi6H/dn+Ucea43MTV94jlPHF5xPK+uZ0mBNqeNxFHF0wN0
UzVgMhiT8UitKP6xgrL8J2pq/AMgGW2cn9soP49skRnwHreAX12PbKAsNFalyYWJfumB1rO8VMLW
n9D5yTdahit7hwquJqjKUcolCF4PpXh6VASGAcShQLOxGsbpALcasPNUvM89nLzvr+nqzPiC1JVA
1xnm4laJUxkoUwj0BIpzdszJIIH5e8oR6ZxkYxHXPp9GgcexHNpOqlxs0kgf4Hiks37MBAGwqxT/
YKC7g8K3+ETjVz8haDTbJAzKRlY3B5XrfUN+xZC2QxrJii42a9yPOBOlVQMFhPqSgkvRMaTwsXEk
bj8c7w/Kx+xLQs3NGew0NEkgfjf7uo6Q1IEU4CJCUxxR6kRxCGeYjeXU5p2wnJacH2d0nnSy48Vx
qNQCkeRGNDSdSuNNlPCCDKIMUzNDlCGuLV51UosasoClpueyTJEqDZ3m0HS+QNajL59VRNU+3t9O
t9/YQr9Pp5RH55kbZLGdQF77UPD4xnWaoA7REWS/+HEznNAJsj43DUzMczTALnTBcQOyvD/6yidw
eGeS9fE/eBuLMO9Ia4CXW9LYr6dvPvLHNF4wmR6hNBECj/cHu82TiEIabVrOjSn0Zft5NsVFEBF3
ChVo9xlDLkR25NSfvRTLXApr8pL7KWKSbdNEBxMowuvrwZJDxPj8CgtB9sV5SiiRqgg8tXs7jv7h
QVQ/49DuISQbG2/vT/X2ADESCRkUUu5u5nsdk9oSa77YBG+jDxmM4zJoTiHtzo0NvTIKGRgPzDk1
oCex+Hql4iCjrXos6ORA+8X850HRkUq9P5fbgCfnEuQ8G+gtbJfrueRo1qIkPSDPOst5jYHoLpYW
fRH9NJ3+xUgWGZ7gZUfVbJHJdoiWwV7pMXYFjIyfqS8fUsSH0fsQyeX+UCt7kdo5jxANlWo668sP
FNjY0lizdgy+jzUsidY8GoPeP2s69fpdKur4QzrC26tlV36ue+v1lWTU54AM6QAULDqdi3OPQC/1
nRQYFeaF2RPt8OmQ9+hSxupgHO7Pde0D/gYtOL8/37IhiAZM18pW75HjKaFJxZDJ4L5HL6gdbnUm
5mW7jrC44zKjGciiIii92JG2h0mVNsK2LMUk3qN3V3wuFEv/rCvge3ddYztummf5q68rRgW5xoNS
o3a2/JjI9QxD4hvdfgBK+YixUuFqvWP+i3OAwR11wBlPQCP3+hz0I8bQqoFEO4xDdEEngVarmKo9
Xn6vL1IxFd6TxA8aq1QEr4fSdBjLgKyBPUksSyQirQec8MydL5Bjef3mmGspM4iADri5OHN6VWMK
1IluX3r1eJoclLEDGsXHpBu+3x9pLVrRiOOameFVNKevJ2U1InWmBLeNsiraS1PxQs5skP73R1nb
7FyowoRbiyqmuYhWhfAo/UVwL0sb2xBU+ZGCrszyPDV5t3F53gzFJMiqeQlj8gXCZJElTegs1VaL
t6tqdvKEPcp4LvuWGgMspMP9Wd2cq3koVs6iSEqmayxuLgUjb3hFyB3FWeqfgT/7SBA1wQuebPVX
pzOgpEY4duQbM1wZ1iLLxV6ILgLXzDJK0spmHxR4YXIFkFU3X7BN1E5JGus/kVy1c0SgzPK154wH
w5+DLja/iRRO6gfDhJZdDjlNx2AHVY7mOIZ9d76/rCtfkE6ewwwFEBr1BooU8gTS0UzYFwhvPoBY
RplT4ucGANzYOGc3ed48K6CTtGtZSwAT17vfA1wSiiGejTmTAWs2pF0NgQAP8AXlVHS69Y08LH4/
yHrj2N3cdIuBF1sHTRdg9UYw7ZtG64+8A1EvCk2omtoUFQ+orQcuSl4w8DEffqKxnG4cyNU9xGXA
waeDQmX6euKI7E1N5WB1ogaYUO1CFVlL1w+S7MlDIiCColGiDDIicbFxxa8PLEx0p+iikXFeD1xJ
DQlWnLbo8sXdJ1Q/yr91bIhOUGGkW6pyOsWYQL7+oM49cqqBXH8AwRar3ReKo2VePs8WEP+eklWd
PrVNlvU/pi5TXrqgjhQquHn14/5WvomuwIp4BVO9pYAigNddz9bKJ6McUcDZI7+gTLBJWlDxOBbL
D68fh6RTkG46gEmXvTeuC720K/jTFmWo2VFnrLzHIIC3svH51iZEaKVywZHDgHExobCZpJF4sTpr
ImPemuO/MNXdVn92JQLIP0dZHMsgRqMd4Q91jxxIc5KWh4p74MwqRPLVJRG+EMk6PRLImTRoFtcF
OlJl2gU6oBsr178Gyqi91VtJtws8kXv/I61sfUlSi2u9Nfeelzg6jHJsJ0s8dY/iG2p7aFaiCt6P
l6pT7bOPs+6uQ5x944OtRDjyFcuifaAhvmktMglVBlLBZEtDYi6tflB5+RtFxOlNT0x4hIKfueY0
e8s5ElH5+9Nd+4jWXOGimkC9f7lVMLvzmzRml7SpNZ6gpWPEGMHy09Ha2bic1nYlWTuwNyoj1g1Y
1qHXU/kmEiEUwPNTrualKykqbMTMOUpcpdFsFYqFQPgk7EV72TmUBpKf5YSLG/DqEfVIWV5mv9tj
Odtd9uWobzTU1hZwrojM4E7J63gRo50ByzhsvvR9ZWbpIQ/a8Yjz13iC17hVB10dShJAVNJ1k+fk
dZxSS5hQNJv0fQkp8UC0RJgQgzJ0J+UWRHZ1Fbn9qCtSGqRVcT1UHILWT2Wi72s8MS+QGIxLgXvK
wwBz8a/eFP7p/jZcO3V8MiKjTqZGe+t6PJwToqaxmJoQ1c8YuuI5bGDNxTjkug2GEZhXT/nGmGtz
5Mnzu2xOTWUJGSgAvPvZQNgfnUbdT1oZR+5Y9mkGhx4fRkSos6f7s7ztjLA5Ha420DMEF/iy19M0
cwtDgNEhMEdOG+6S8Lfk9eBoxxj5ZITrUA0jztnHMDBRo4NvqB29XIVmdv+HrMUb5s0THtgXTZpF
PI2lhk9UEIJ/i2z9RcGQRQWjYfUnymn9jyxvTKhLyNJ3dSW24HC3Y3P+CbAY+VHOp5Z0vQaF4ltD
N3rYdeVR6baGMcTo5O105wg3qXZLI+gPTVorh/tTvo0+DGtq7GVjxmQtH7oQ9qlrzRc73urGQY6R
9xyjfXe+P8rtEZ0HAO3NS5qbQl1OLranESO5ASytZxJ4fMy0kHs5DkX5+dUjSYMoML+pydGWyQS+
6BTpBqnDThT6wYmn4NTbTnnSpt7amNTt4aSRPgN3bQswxg3IzLdCU8nqEGi+g6y6yHLUw1UFWarM
9o4AYhWkBuotoNLt6aTvDCiU9y6PUdog19uklZC5WxMQH9zN8GyUeNtW2MydhwbmbR2CI37tes7l
JJ7zvBPpNS3XM+viuMZ/CpmsYGrh+g4VkSHn4fGUgq/Z2Iy3Z+B6sHkb/dEiLFov6PsZQSSrBiFq
u0Yrwm+Fq05mj1UvvH2ZE+JTXL036j0rIUgH9oWYAtjzOdFZRNpcNRvTp/dJxz2Sz9gYdnslML5k
iolbUYHsKcKk2McOSJiWFY7HZqp3G2Hw9tNaXJgQqmZ2CQFg3m9/zD4PHTtoVG10x0pxHpR+9E9j
Ir1znJYTCkPjVkp3eygZjz40NBYGpAJzPV6ChCMSQM6Ik47uPFNxHjBDC4TrG+1WseH2w0qVIKNr
usWzGCLG9VCoyQwTWhm9axZVh6phVzcfQwfNdq1t4hbK8GB+w3ilevRxY9/YVLfLyth8VJDNBpWV
JcUqGTX0VIe8d22swp97GDTnjIIsuld6fQpUrd3IlG+Xdc4baQST/thgGMX1XHHMGRQrlD2GiCXB
24mGHXIaGJ2q1Zf7Z/N3y/M6qZMzwJWrk9ba3PO6HioJKoeKvT+6WMci09in4Il2lYFVKlA/0X7q
0Mx6sVDa+QtU7ojWf0RzZDcLRONRgMHurk9Sa6N3enuhSJ0ArJI0z1fZEgWIeFSrAiNGRcVTMR1E
zifYiz4bf92f+3wVL6YOj8ucExVKADdxEJ44rluagbqCX6MgBNVd3QP6KcOThu8o2DQBwAGmlO0i
19mIXTqim3f/J6x8aIou8+gU6xCDmDf9H+fVcDy0Y2ObTW2q8RMpQnNWK1N9ADAvNh5Cq0PRT4OC
Q8wH+Xs9VB0JspBa6119Uhq80LJAM/ZBXaP4LEXfbjx+VoIhxWIeXAIk3PzeW8ws6PgSKpIlKCH1
SrZvdQ2+NJo6DwLK6r5rNHjrYgxPsITtN/VU+S/+pG3xPde+MDRWOkQ2MG4YQcs5oyGoa/mAv5Cm
PY26wCcmpHKXpRN6hbjBonSpK26SwO8ni2k/3P+6q8NzrggeJvt5+eA1ktoLYgKHq2mxiQalRkM5
7qBF25E5oJcIPh6QdYvKQ4FNrCJfjbe2+QY0lmdS0Pw6XHyDxgLa0Q7V4PpdWnwvcCw8Ca81d31b
thtHdiVCcvGwl+GEUhVZklp8rbUbfeoHZFJipDRwUD73AyBvpG5CVG/05nR/add2M8AjOrd0MjWS
p+svG2GKGRuS7VV2zvDBYgAXhmPzGBXhFpJjLRrNxZE5XQLrtdzJTatiHBmCdYxFoeeXILORW8II
DeOB+3OaQ+0iHlGj4N6G8wrDdkl5lcnYFX7ODZeXwn7EHNU8eDkyRHnbTO8bE9Fr5Lacw/1BVxaS
i3uux8zICv03OuGPCITOqez9GEE9yy96TMTwCnILMZsEVTXiXxth4TcibjlHeuzAjWCRzPyD6+82
AjxOM3XEshn0ca+hd545GP5NmSqPU9lp06H3wiZHdzkdvyPKYKItj9wqgr/lLEfTUyHtd40aIQca
42rxBnx2M57oiWr+sW+Rkp/Q2vjWqhKDWaTb+EbYxljTW0XzFW9nVn5nH1BqH5qHSA/zZybuJygz
66/mjLJXBPkO6ZED00FflJ2yIK8SabaI8qGK+V7N+we/R24RDy35kBhYKbz6K0KH47UJSNakYDJ/
5T++IsJ+XZ0kicETt3W+2I30n3IECr4KvZs20tyVDQOD3oYxCpgA+shiqLov0VkKWsMtRWq/RyYm
fWxUMztbA0KH92e1ciDmRhZVGYvk5CabbesAPlnLUDTCh0eSa9vVmil4iBIadPAu9Scd86ON+a1E
MpJL+pysJC00Y/HlxKRX0kOSzE0zK3sbyvCCjQVJWNWDjG+aLYzh2hz/HG5xILJkflJT13An/K6c
c2P7CK6pE2aJO6fmqurokOJEYxTq4f7irn1HJDLRDOD1SYl0kWOGSKciN0iRtx8H9WtMteZLqfrl
xyROp5f7Q833zOLQ02HhhWAAqwLVs5hjraF64tOic8txUg8UETHzbsUvTHYw8RoUfZ9jAPOrrGlQ
3B94ZXEZWALd5GNqkHKuj4UZoaPVebXmxo1Eh6fXlQ+gpn7lrdq9GRpwldaoZRvrurJ/HAo/VHzp
uxPjFpPt7QLpZMmYnVfZXBQIlDyngACjXa3j0pSNtjzen+XKl4Qmrs6AEbotFGivZ1kjC+a0EwKm
PVpIXzW1qd+MRoSFL628jffl2oLOJG6+JkGcMtf1UEoCPSxF8gHZ0UZFHbSpert5K5tM0gdpdH2v
V7b90hewhV4/R6iNQqDBRCZlzqv+R4ALS0o/giTSrTwPC6EGldQPZaJUyKs5abWRzKwtKJuVguKc
LRMJrgerpN7EIc11N8s8+7PIxxxjiRDTCMsOx40cce1smPN1CEIfsMgScRNj39dgAaO50vGqGh84
rXvsEttErYuHKOWYORLQ9NIPqAK0G6D5lQTVAfBDrkF1mNEXCSKxdYrKysDawCyU7jLKxD9LD635
fTn64MSaRDfepZ6wPqSd2f7KaupT97/r2vSpVM4oejqT/JDrpcYXVJp9XQrXilNk2pPajIaTkSfm
30lcqRcT0/FDAPLPrUceaRuDr02feg1op5lReoNfEPrQDrnVC8TCgiw5jFL4JWKXevk+doDSGrkX
P2IYYLk8V7sDVPgtvNfaRuN5iwLDrCrEZXo9+5iue6WgOgSiU2QI4TbqLiwc46wgz/EvggQM4Rk9
T35wk6AHWhwFEr1yN+0D9BwDuz2leLxe0gKnk/vfdC0CMgSgJx7wZJaL46P7mYbMWSRc/OqFv+8p
n/zMeiDJO7xd+scOu+bXD4nUAueHGiO4ZLRprhfSN/MCrbBqIi713UsLZ/KAbyfmNfy/w9+Fh27Z
/TneBkIbXSvUJWadpFni53pABMYrC6HAyU00PfoCXgOVK0/RdrGKnVOKX+IOGeZhI/r+vjuuL1LI
xoIuziz2QGlkcVoGXcUDOu5GFEB9NXeHbtAee8P0/u5hlb9PvDF4avwaReyxyKxzk0b9c4zj8Wns
HPWf+wtwu3XJAkkb6OlDd7vpq3aonCISoVD5wwzggwqN+HsGXvC5yMrs8/2hbo8pWeAMZuJK5VW0
TB90QW84qqLJbVHbPgyp7hwC/GoPRVqbHxyvTQ9qH1Y7bld5rtPBO9wf/nY7z0koEYIOK7nSEnbu
w5S2KIehioGIYoZqQ4xEXgSqgeRMr8qnrnOqjQ+9srs0MSMnKIOBQrcXt50NS7rDsHB0tZmW0SVW
dRCt4hywaZm+44FUnmJdvr0/zdtIjIIzVXqbW5ZMc1k6xqRMG9oSicKqDsOPSaq/1J6dvyMSKmet
D9Ac5fHv2iTDG+FibScR/MAKg8LmDbqYrJ9i2ukEsYr1KvpHzaD7j0oCtj9uYn/jYr/F2ts2mQvQ
Cvx+2EnLwmrdtFXSmxhcCEChAGr7CIX5GCNBu/LyN2yefpdgMetGej9cpOaP70Lyrg/IreKF2iTx
s15K/3x/4dc+Nk1LqvXAsMgAFocad7EIMwNCSThBNsAU1AaMjnGTv/ewt8BcCaHhS+aY6L7dH3jt
i5NKUa2BLweCWr+OYVGOmVc09JNbF0X/hGGQ/gm31uRi1yL9Zxwq9ZgjeHDUYqPf2N9rR4rwBUJc
531Mift6ZC1HH8sr0U2m3t+8GWotZ66a8hldrOahCnxvI4KsbTEOMWfKBItL5+t6vBSgbi9D7Cmh
j7bHAVXqPakfRhGDnW9cDPPXWoRoYhWrScedeLWs6OYpRryzQyYSuUPzlgaFgeB803989aejXjO/
qahLkQ8vzkyJCOBo19GIe2c6lHv8CuWlzBDM0ZS4OCK5SRWpDhvcRWF5KBv7ZmXDkqnB/iVH5mm1
xAFTzi27mmqVO/lTgXtWWV7MotfftFiTPVIub3eDNuSvj8KkE9ztM1iJvbP4hCYtfzMMs1lBtcbT
1TCw3MAX+qh25kc7DvXT/QX+jRdYfkfQuuQvyB6Y3LrXW0agZqvHmDu6NErjPeLP8QGryvE49ab1
thBt/k1D+dkd8Uw5DCquiIeqUq0THprxh7At0K1HUdLYOyWPoo2ftrKbabcTbani48a+LEiSytHH
rJvRtXKpv8SOMl1k15bvgb5l331c4Q7qiJxq3FfBl4JX448Iyx8V0UgjP+J4GR4m/AOeGmLRWY2j
fmN3rFT+KZ7Qt5pfwQbV/0U8gxBeTFJ0g9ubeY20TtH3iRsis/O1VoUij1LBJ/XBQiXjRw/239/n
fqY+oc2MEsHGSq3EGU6gptK4oykLiOj6I6YRxeEgp/5vdrhU4q4X+8cWhefHudM+HVBzEQ8jdmtn
C49kBM+d7Ec7jkV4yNEqc0upZM/gYo1TKIv0Ka56TPjaWDE3tvZKfkMUJJFCk3JuFsz//ufbtisl
fC91cCMvHyjRT0b4qI95+shd6XxD2h153Ry1d5YyG4ud2ozep/sLtXKiZ/IAzQLQ9oKIfP0LTMT6
cIxUOVyhibWfj132A74G3UcrsWnedA3C2wfc+uzX3wMwrhhypi0CXFncA1FT6h0de7z6lLbAbrTC
JvpnUAkFCrUO/AGjd5nql1dPlv64ZkC3AsUmlo9e09Mwxwp71cVxqCq++coYnCO6nuXJxisg3Pk1
blEPON2Mr64sUk0kbFM5IYhx3K5XGRCigS1SRmWoiosSHxwHpxYRlwksZk+ZzjjWi3wrWMxxcRHH
QJnNSq706El7Fpc89E8dynSMfn1uoXqneX2MxWBbPDrd+F2AQTpGavsyOHF3GtBZ2dMAbt/fX/Db
eEV5AoId9zyoE+TwrudtiGjqAyq1Lkgz/TPFIhM2nYmAU52h5X1/rJXoA65FJY2dURg0dxdHPnB4
76gTh2XS+zp/TAlQmSuSQH412qquntNpHO2jY1SjgS88JMd97aHBjWdNmm/RuW9zAcAg8jehi/wW
XczrifehQNoEMgbW7ISVXV1qwWnCMmfj9N5Gueth5n//I340fQG3xBatC7zN9nEmtdvHusDZAE+P
+m8n6ozj/UVeG5ADS+UI3AANscWeaiKrNYc07vCigzJp5zgGYWUKiQoHxJ0H3GYjQ15bRxDz8+ek
oICa3fUEMdnUACTUnSu6yn/Opzr7oJvD1pV/G4YpVaCWIZBuIkvUFssIZs7ps7TtsBIo6yNkzNja
OVjQvNCpql4m0/FeylgRz3nhp67VqcbL/VVdOSaMTXZDgmrOeJPrWVLaCIw+YvwgrTMX7y2cxpu6
fh6nsTzcH+o286fqJYB8EIjInJbsB8SsW32CRONi6xRjkVJEyuco1eWDr2lYe9OOxwkk072fvAzi
rarbrWjfXHOjNIT+EP2qm3ZAqWA14OsNEw0xt9jjCOI9yr6OHzO1sUqEj1Cs/W2p+CXAK3nvGUX7
qSnbH2nQiA91OCWHuAgGBAY7+USPqHl3f3HW9gFkXCCzM78Utvn1d8iDwcBSKO1oZbcFFW1Eht4p
Vh6cRqUQAt9oW6J31/VIGEVCfY+ou7mRfK7td/IAVFIJYjyTFr/AszPDqxx+QW/iwLoLvBTAbmTX
G9XftWMMxxPoP3xT+PSL8BRjrdfpuMy5iqJ2H8tcjXGaxIR1PDnTVB472saX+0u7OjEKZ9ZvjsZt
1z6sDZwEMg4yF/NnddC9N8LikXJ/lLWDhEAIGkwEDRg+i3ABnTvL84B4mCWNemgUT7ph2mEOliuv
x+9QtAAVT8UErTme79d7xQsDom0gEczo7OiU973jWoEaHDzfKTZypbVZIRxEjYRSFIMuNkWba3kS
Cqd1QZSi9Nq2zUEPdIzNg2CrIrO2MSRxfRZZ1ClALRewaSq7MInvIwZnj7raRC7G3xlmz5E1u1z0
rwb6kxWA9ZpxKoDvl/ckjY2saPEjcj1IRGh9p9WpGkrf1bBxO97fGyuRT1dJssFY8EAhCbz+YACg
REQ9rXMbaSM5603O3s+UCPBIV5913+GRoBjANfvY2zjUKy9KlIkIeWCR5vrTUrA60ME30QZqXUMJ
6o9ZPMrQxZRT7rQQYN65LBztKzLTOGCreKiN+6CnnMor1Mhmg3VMqdjNLW5l3GBnv4CM6N5fmpUN
NuNXqXBS1Z11S66XJh/toqaZ1rsGTgenqUy+FtgDoRdubQTYlShwNdAi7tQeT/g+AE05gRsYXFRE
sCwRjVlvVPtuXzU8QeE2kjaAg6IjcT2hFgPuvlXYxvo0qSen6ypevppyqAyUBG01U98o6AluDLp2
u8GltOgM8J6CcrfYYTptgVbUGJW2kRXk+0kZMQIWaIbu7T7TvytFqqJjoTbCjXhp9li9CONtJori
XVGOKFITOdqYLMrzHyOenSdOzPD5/pdeWxhQ9HPXjYhiLAV4YuwILaNAOSXSFOtDginrQYStcvBj
h9JKNEgXM21rIyqvDTrjAOmqUr+5UeREVR//Vel1rs1mPkdB/i0B5nRosCe9YB6G36sH/fP+ROeY
eP34oTPBLWASXv4fc1+SXTeuprmVd2LOSBLsz6mXA95O7b2yJbmb8FiyDBIgSAIECJKj2kbto3aQ
O8mV1EdHvHgWLelm3FHNwiGJDYjmb77Gwxa9mGk56yawbRxEGimtP0dN/4lDIHNXtrq+cnSfn5de
DKmsUTWXPOdPb9/8hW4NomMsR+AfZx+UJbm2TWyuvWg+X0Ep6NaiU82+HGOaZmMzhruy0dVK5K7d
DqXX2jNVAS5kuxpgVzTRjzGcXtjT5xwM/RpAXmdM5vPFAJ/LivaVh28uuuocW+ywt5R81bEaL6JB
dru3X/6lfRbaHLB+mSM8QKAWt+NwTnQkvCemKdTf4fQD/rIWbbgJrYQvOxxMy0sKibj9FLbpkePk
pVdNUPdBSxsNI0Qpz+89+S5rYKmt154c011auHCKDqFzkqWpEhsl7ZHOyfwuy1kGLWAcJvPRAubP
8/tx0RZeanA/hKbDphLwPHYi1Wx5GJsjOcJLwwoyLcq+gMHjPxbxBqunkQuYqa7LmNhy0yUhfOhQ
DIV9V9edIVHRT1B9hocpYNrk49uf9IUFPPMYZ1AvQIq/+rQQ2nBBcW9TO9HWOHp2IIN98HWC/ytX
Qc30xRDJZPP2bV9YwwDvoOmJzWOuICy+ZhHKCktbgQFLy6g+465rYVnmoIZQ5s7wfoh9K3c9cfzb
EVh26Cp0wbGM5YVRBxoEReBobspBxvv5B45g5pdMTt6tnUTzbTpWt3Hbw956Imbrtml7DvH9Yt3h
8D6yil6YWcBFzBBX7PLQCFoUvfMyVqnVlV47rEy+wJs22FUjadGkqo9JGZIXXxI0WYQAUBQG7en5
S9bulOSTC98dO8Thg4KB8QU6U2Sn+qo/n7Qp1gWNilXslfUHA0vECGQIwDQmN4AHEk/ynmagJ9jz
fhj8dU0BR8TGWkPdGcjz7pNs/QKeSXV0sPlU+hBcn/ovAmxui/Gc7IWpSrnCNhEmGYpScN1jkTwr
xvKYt8aLbwndxLn4BxbrEpeZJAUsbTur4UflNHfOYC8qqLKNoJgSlaG3PjrwrRyma9Rc5ZHk54Vt
CeglpD7YmgBdXk5kAnfDQsWdXmvYVX3Gznkr/YZ2AL8CnRAW5P7tdfNClIUK2MztmPf7XyRHjGRJ
gThSr6OuRRYNvqIhmaiP6ae8NEUBIMJ7gccGtbTFFI1ll/d14ei1Kw0MNmouShjItd140SZw93z7
nV7aCwCpnU8xKHyiS/18jsL1lYVVPyGzc4LxXiWBqt9NOgel3NjOv7aoR42wPNI9vC2RXW8sh0Xf
24/wAmEGuAsIKaBzCYFxFDWfP4MDr4W+9z3wK71QDhD2h3Is9CLaLr+Kphp4F0V99QEqIYG4jouR
zJbgPYViiPYeeTvyJ68U9vHth3pha0aMi3YQAndgHZcbVNGllax8uBgDammvBIN9da9DvRW0Hjel
6kiRQU3nmHDZC3cFn3hGL6WIrdCPej4SBeEpvCcdue7bLvqYgmMGz0GZB7duS4IxQ9MkveSFaf7+
y6JvDMgqClg+ztzFcasS1QO3Cl3sniVut+JgC13xBg2cVQonlA20pQHVwEl1ZPm+9LazHCBgzygP
4kh6/ra+W3pFlE/wK6/D9GMoyYBEIsgZaAGKtltX12YbDXQ4ctsfZcdFdAHUCWKoudcKm8ZFFuPW
nuIJcYDK51hb177XwZO+99PqYUQN/T1Llc+zCjTvMzMGdZR5HB2FdW6ZJEC6FzCaTSCNu/ag+g1V
RtAWoGGmYU2WTY1Dn96ehy9sBj9yx7n5jU+zjIS8kBe2TS2ErlRN4EAcVGk53kQ+lDkEbBuNOrYh
vHRDbONoMyKxxta6OJmBYGtRVIeylhu3wPojjK4uVdWWF0JDEGH19tu9MAOwuFCnmKcApvxiBpgh
6ZICx/06z1n4sVPRfdNO4jqBo/B6kH27LSU9FgG8cGhA5w6R3o/qNyb881k3olEZ8DaW67FxYA/D
qi6Gn7hbQX82kvajTO0JZXBQkkEjnxOFuRTw/I5wRw4mrYVCIauwHPwJNumzIhnQxOVlCr20yXOK
65gGVlzYSQYOy2pFyNe3x/qFDwuWNwSy0eeeY+rFWJfoPuRCSbn2BADGY6z8zKEx9rEChnbbt+/1
0hhDjgdNcOifIMRbTKK0QkEAy1muC6b699Srxnvu9iLDrZNdPbXFkUreC/MI1En4REBxCWHAUoU2
DlDqAAYFGWHlyXeQ+4NT6OCyYoC8pWYH2eaI8JK+P0a+eSEimBVrQDREIA0dssXp6VceC0mH1lgJ
9M2mgCbE2kuQHL89mi98OUhLonyN3oIPOdPF9ly6aRmnvO3WFTcNKObBeMHg+r4qUi7//kCi84Um
AmKq+Z6LF5qaUYveN3qd1qGUGeUAdvGGJu8xAk/gFMVbMBzo5m+/XwprR9C00F+E6tni/QCYdhuS
QIk5r9V0049wuYVUqAMsoMeO7P0vTExIhMxKWX8c7YtbJZxDzl+2COGMLr5bIdTGY657BQpQ/L5u
yDEy8Ev3Q7cB6d0cRaBy/nzpm6pWCpLXei2HINYbHKxsOsMYp5cIqcjt0Jnw2P72KyEMzQeQz0A8
BlsKLdLFO4IYWVb92KNIRyrIHdgYIg9bizq4YFnZew1by871770ynvi516Oou6Wj1Dvauwg0A+nm
PsS6mpA8qHCI1Y66IXtK8lCNWwENS8QDVjHxbsJ6nAUj/PyGdjX9VuhWww7OSRvgN6fkY9UkQqzS
vCZ0l1RoBB4JG39Z81gJOMGBJALOHNXnxa6K1G0wYanwmsC9vGM4otaDr9ysaoPpjIX9I8bh/u2J
+ustQchHWWJWdwMXZamIUkxAQPK6CdeSdUl/CVAS0reggnd9hhqBmrYOR5hzYQDlORYZ/rLToHuK
3gtSV5wgaKQtdu+OweVuHGm47hg0JjZ0drovc0yAv7sW5/tgI0U+gEY7PDCeT9guyeGhIGFDA2UT
O2YjpMRX1qn8q3FIxMPbw/nL4sC9wHgBInEm86ZLcRXodNSxgT77mvl5vkv8Nv6klH9jnCLfNMLg
GPzb95sjTWCAkS+6KNU+fzcSCwVTS4whCkrCMZmM8vR7UZQ9zLcrTOHb1K+he/D2TX9Jj2cMLlr7
6D4DIftLpQNG1cqDORRu6lJoo7usW08tE2ulSrMeAddZhfAaOhDqH3OImafEszAXdwYTZeajYcJB
Ofj56zZwGDZdyaJ1V0jnvqcAqp0xSGesCG2PmlH+CNWWd8O3hJwpQivMz8XgdsRULvzgQTtJocua
dboIriQMym2GqIO9cxOQHLOcUIL0XBLIXIcFcw5eEybvYSYjvhMpIH2AOwp/DY7MNIM8a1Occ6YQ
9qawDrt2eeFBpiIvhgvDQJrKiHYBl4xz3bDMdSDEt8L3Y1+iho+f3/6Kv1ae0fBwI8B9UDeboWWL
HDUoQgRs8Ehbt7R0r0AVIDZLh1A0eEzFVGaHxIQbpHbtpQkVtDLjMVQsc4Yy1vAl8WNx9vYT/Vpd
mp9opsKjmoVUddlUd7ugUChPNpANC0q7wUfl3bb06eRsoMJI0PCYJuQkdQdkQgZ/+OopQL4DeUgK
+7zVxNyoWyl4tavMBQa+ziKIcjfraXADd1uChsBXZcfYTS3dCprpfjR+Rr07bDMNtXq+aWBycjeS
GCpYFQ/gjgGDZn1eTjYtYTMQeiD3gKj/+PY7/zqjIdwBCXXwVyHJgkr08xk9VhKMq7Fu12D/Raux
IdWZEhp4h8ke63T9ujeBgYR2DlIhtPJ/4axKBV4IhSLJmiTKfC76IAKBK/JgzANtv8xFMnhkn3hx
hqHLhRxhDhUgyPL85eBJR8WMgl0TzewGJzwwspXiGwRG4HT2tVo7MnGzgk3hZgKA46we83xVxE35
B+DrP555zXc/vOcfm3ZUJfTeF//8z0P7VN9q9fSkr7+2/2v+079+9fkf/ud1+aiarvmul7/17I9w
/T/vv/6qvz77x6bWpR7fmSc1vn+C4bT+cQP61My/+T/94T+eflzlbmyf/vnbY2NqPV+Nlk39258/
Ov/2z9+wUn6acPP1//zh/qvA363+6//qp398++///X/O+6ZUT7/86dPXTv/zN4f8jrADQk+zWgLw
RSjW/PYP+/TjR8nvSNF/1BZAHce2P1Mv6kbpAjd3f59VhOB7BgwMVM9nuEEHoQH8KPgddUV8dfwp
ElOIGie//WsQbv7YY//4PhiUP//9j9qImwaM/u6fv/0BV/73XowqLJYIeNYobcz8NIDKn08lVvlD
XslxZURO9d0A6IQuV2ZqInPX6dgVZTa2kaM+Ry6ryy+mhMzv+44aMqpz8JU9gYp1SjVLvg3oIub5
tmjbsPlmBbAS5noAmObTlCtGV2khW+eqrAd1K7WK27M6T+ubnvTJA+366sGt8+IjwBx5BdI1UJzn
poTbThYyiNGu8krRMWu9afie6iQHsayScGjpAi9u1wFPhvKKB8Iihas9c9fPvMpMSM+E68kKqGWn
tuHvXL9Q5/Ai8p8m6vYjiI1AaUEgJfb4YXRb5t81nuPxT8TDcbunTeqdATUsvsDnB6c/uKGguq4K
bcfvRe2Rd341QVsZePviSyCdGmeQS/urxLF5m0WpxvNC+JJYmvEiCvsrOzHodEN9AlSboSvD6d0o
IJSc6Y5yAvP4xHgfiCnL9qpsfdZ4iE2JX2w8QHCTbUQG32CJU/vRlNBjgFZwEbQbtLGDD9joomrd
eJT7K7RXJ1D+sPXa8wnql8U5wkRHX/uJI/WD8NCX+uT7pQdxe1k4LSSOVRGtQ0jmaUQ4/ZhmcEoY
zcb363DaRlTxDlUdn48Z80IqVgC2J2BKov76LY+pKbfGr9orAXscnBLQ0N2nUceDzK/8KoVSnK/v
HEsQ2ftTJPmq1W4z7Z2AjXdxMORinQ84QR5jMtBg5UOzJsnSyqP0skgLFc0CXRNfG8VKmcVEFt2O
GRABIEhUsxHgPMMw5iHUDVeuLswBHx2G4A13Rb5CKmrBAXTRKcnqoPaiDfNM/VlB/rtexVObRFnc
kTbJOpenH8Az1pA+9vL83NJ0cjLqoMCSGWuSHJVjfLNMVTrgO4jZpN4qLDqYMkexk3yzyFUGcKAr
Fa9ghmJA3wpMDP3DQufxZRDwmm6DeEpvcmqnr+1gYXE2unnqZRY+UjpryjKKs6kNhi+JQ4b3nnLj
r107OBrFCFqWWc9JPktrAKoBOWSfw5qR9vlX5qWTyiJTpB9KCTb2KoGnRAhcHK4h2777xECMeNeD
UEyztOn4E8qRlVw3wpYPdCiD2xEe0zazvRrOqh4AXMiNzDJXCCH8XVfGdDrD6MCrm8FvDgIdfnrv
FEx8wG/GNy2A28UGnAd9y4tZRg6GpmgKej60SQmriQbUthL1aggCatYQhOw/M6ArR5SuFByHDIjU
bWaLlnz3JGne1z4W90p1AaIkl08yykZu9Uc6RmxahZ0O2bbyeIXvMcpq7wxwgskMLIoe+RS7hwrM
hRjqlgFMIftqivZ2YNRulUSn8rwDlDNYGQemNTlkJb6KaWAAoDCjxkwGml0ST1Ttyhm6vEL6Ulp8
C9dNc0S9DH35uB4/u7bTDz4UuMvM90ywn6BbpLI6maRaIcYMbdbXrrifPNYGWRdCUAKe3kpfcaD6
HipYnvrZYGJUEF23Ee9wU5ghVqp2miwEcBeqXkP5EQ2pEJPO0xLA4Th6aEbJ6gwqQXEMXaRi/NCZ
tNh3Mm9vZcrBBWxAirxHCq7fx3ngXw6NrEjmEO6BMlZqqLFBIeQT+hzJlNUwXZQXbV0CVCu6LvwM
PdKYzZCPfFhBlEW8M1xArp5QMTaZDwtFGEFIV15DxwoRTe1Wzl76MW/WNBXmFvyqARpWOBFvTd2q
BL4AWlzivRu4SCGqhsoevMGqDOLeDsBxoLeL6zAW/LNRSf1BOkJ5K9H1gP+nFiWBDQhv0m5Cj5VX
rcaOtYo49qIVjRq/ynwIhAKO5RP64PhVXWRBV8TxOs4d9ciVYONVDDVFxNaQDXsaRBEOWTTl+V64
EnvpVI79qjTG3vi0BXDONHjqjMAQesogAlg8Qi6P9ZnlPWA/RTvCAiYyEknDRE1E1iRt4xiakHmy
I12udDaipt9kQhH+nbSR+ewzh1ZgOHdIJSh1U7BEUNG9Q2Ue4B2YbQM66rQ9ue6EL/tVlTQjyRja
V/ea5/57zBRIM7l54X9L88aqDXFhHk9p5d+JwYXOZh403YeqHPk5j7vcgLwNwkTGuMwfhJWkRRXB
F59tFY7xzgsaKAahPIRpNZSR+aDwmfqMTXEEkYgxLgC2d3jyqLui3hV+1LEMrZMkXlPO22ELzF3Y
rHAqCLphrYI0Jf4brWBU4lsKLIOC01rdCXsBu8m02DGnJDfoEJZynQcgrqIMFOaH2i9Fs+okbMvA
YRU+cM2Oa890zf10nULJHawD4VKI1/mAG6JHidNwCJVBkoFdtFvZJBnLNSjr9rKNNNokyZQMIe47
4Xk6URdQFIIuW4xsEaIB6wkwwk9xp9RFZfLwuxcpmATVHnwIz9ogxy/7Qd7ITeJpK7fCtYDz8khP
wy4BLNXbaUhCdNdQ2YbvSZ22qHBBG/oJjAh2ZyOfIy9JK7wZ8hdhEWYQqD/hgvC99bRf+5deReM6
Q6GXFLu67pw7IXoshmEUIYaqrirourTFiM3OcfMvDoHUZFYDDP4VQrjIQgUE7ui6GTl5oK2KoRgL
G3qI+4Ed/C4PpPcdjXv23tNl/KQgYKYBXsr5d2D2gAZnYIX2WVtNw2XrGfU9Rh7wmAA+wDPbRuym
HwC8xOnkTXk2wZp3wrBr4J+gNTdd0Y7wxySYHLrq/S7ceIZgzeXQbUy3KbWjWYHJwvYaoajFaCaY
Pn2eVI9B7Ph2Y0ikkTzO1UngsIv2a9fZoVhbX6ePNjT8SqMN+gFnX8wuMf9zCz/CSV8XtNXtrmrC
VFwiNw/MTvF6eGeTdPqWeqq769tUlJCkqqKDD3gFzZpadfWKqk7Cli7sgqc2VUGExLIYDvC178Ao
w+6XYGqDDJBFrAbxofBQusxMxIAJN0nYXBgUANJdA9Ggy9J1UckJx0odKqVA4oLGVeRjr6HentVY
o205RdhxRdwhboy8iaD4mXg4E4AClatiivVnWAMnl6ph/X3ZxjZZOXHNdlCys2ZVY8YgGO3j9kZx
BBBrbHt1tMK/7WVniPnsYKeU2DUhv0AQWcSIteoU57dNk2bllTg0dxSF4Y/CjlgaJjXOFRuIM62C
cWy+qhQvdaFqrz0fuOt/jbVS7yHwnJN1rwOUYTu3S24heAAod9GQTmUNMK4R1pUap4wObbC1sROG
l/jW9t5TQfo9HWtVZ2kJq6qND7cvswsCgzZ5ncf9l5CBDZZN2ilxFOSaXIA3bj/TEaKmCKna+k5i
t7kNtZ7KNbDyycr61TBuKtuys8qBTKaDUl02Rk507mpSPfktZXeG5457xn3tfBzQzv6YS5JeAqzZ
KsiceE6b4UQH8NKlkXUz0P2h2GVQLYH6GhWXHrhRiCdp4jyxNkKE0MqqTqGZqcI8i4uqKLY0KNWu
iGYEyVB3Bd3CszbkOGRj8x5gXeAMAZuarhKr6LDup7xz0W/qUfmAdg9qRlWU52LbCam2fiF1tA07
eFxlLSP8RhEDyQHP1n2chaRE0J/KctAZ2NqRA/JvgpPjRyr5Z1b7LE37K1VeZtWv5srP8us3c+//
D7Pq2SDpP/6Vr/6aVBdl/SyTnn/9j0QarZ7f0ZKEiCQY18BHz9i7P/Lo2P8dZRcgAgCvRLoMIYO/
0ugQPwJB2EPMNrdwgJ37K432wt+RP0OdcabCoFcWkL+TRj+vuDsz8mNG9C77pFBSEZBUSOmNW1u7
RUU4PmugiHek3PPa1RdVHmCocjVoh97k6QhqYEDLLcqHx1Q6X7v6IvHnPUhkee8lB64QwcQG4b8B
2edI6fG1q5PnZQU0i3kUQkzn0IJVkGEvuZYGSdJPs+OF6sVrF190rQphECe7Q3gIu/Qeqhr3MGWI
Txz0BawmYQqBDTCYB1EUu8FvLi3Ym6c8NirDz8dkUj4QUcwPDo7r3oWAMWQc9tpHLr6gYP5rLqKK
//zqtolSFvdOcBjbhn8seGouFGAxX1J3iLcNYNqbCr5CW1F35KyUI4NYT8SO9Nle/iC/uDji1Is8
iVLDAeU/WJGy8GzqyeNpo7ZoTYh8BncN+CDhYA8UMv5ZA1uRk742zAqfD5qLNK2NQusftFtzIIjp
oYYeyokXn0frJ2Zo7JAxGbyKHMIxemzlBD63j+3vr/3xf7wC0A97fmntKTAg0C49TBRfEuLq15CA
INvTLr5Yu3DVoSPMBMhBI6ndoijmnpGEFSctXiDEnz+6GxnY8mlGDgDPQNqGvisQOZ/24Iu1246Q
/azbRNwI4ag1apnBFiJj6e6kqy+bKBBLi1Bwc6qbEQlLlRHoK9yYMQTy9rTrLxZwiDSxj3tV3LAR
7GECrkLmd+392xdfaPD8tT0sW+COyeswVhW9qUN2R7hM16UV4a5vGBmhW1L3W+t03lOUGpQ0WKhW
aaKjDWxzhludsH4dOi0JT3zTxZJGDzSoUOOSh9xjO1UEyRmpW3H+9pu+shctxVhNP7rlFBfyoKv8
Nu8DeB1N+WmHJurmzycvJXRqmG6TQyhTNwtl+wDlziMk+tcefLGm0abQskHV7VCCWXEf8HJVDjw/
8v1fu/hiTZup9EJHDO1hVuAus2DK0zWL/Do98ZMuVrX0weUPhWgPMTflBRMwH4z6wr877ZsuFjbi
7ag1Q94canDOkCAF9hpgkvHT21efN/t/t0L+WhpLz0bfDsCgpF18sH0L+Wfql9DorsOLUIljLL9X
hn/ZEvZz6HnkgEUcwGbY5AE8KFL/xE+79BDwbZGrVgbRwUSozvhAf606UjunbddLraNm9In0vYEc
ZEyuo7y6kpR/eXvcXxuU+Xv8dD7W0BogE9hCB8Jk5GZOaMaPKm/laft1PN/2p8sntqqkkiiy+l5+
njh3g/57AJh/T5jFSs2Dcu50w5ShDGC5k/M0+kD6qlilpfGOrNcFQuvf91gs2MhJoJsIZ72DiFHG
rVKvu5BU37Z6xggk6BusB4fWH0q4mvaT/D5BMWUnh3C6H31Y1rhjiyIXbVMHtIo6uvDKosOBKEVW
wNn6He26B8BQ+ixvm/emKc+TckjR6Qn0uZJQ+LsYSvLhpI+8BMcDPsv9EqYoBxsjRYImcLQtG8U2
J119KUTvxj1VKGXXB8jfj3CmhxA9nLXyI0jH1yboYtuxTdm3kkzkUBr22FtYYfbk3UkPvhQZ6FEz
Kagj0wMK2B/9aLiZpvrbaZdexBFVXYt6nJr0YFyYaBK3PeTwiDltn18SGcVYBwUbcHEaxpfRpYX+
+NtPPT/dC5vwkp+TG6iBa1z0EEMNaR+2Vbehrof6lQKSXttGfgX6O1wljhcc3r7jK9v+kiCKqqUR
FOjuA9Cm45XMK36RTkCIUD2E67dv8coEWmoOQbu0D6XL0kODZZW1aXUd99VpOddSJtkDTowXlUoP
0GRld+gByU8mV8fQ2a89+WL7ESRHiO7jTEy4vECb7ktLiiNf+rVxX4QK/qgEOtkiOSivKvehDzq4
UzjkMk+OauEu6OB/7Z5LXhQvWpPUk58cel7FnzkUnrM2ghTfrHlyBwmk5l0MIsuZECZPNigUw/cV
fMaNbWrvDBa43o0A3A625HG0GVpWP540HcJFAQAYDEdA6Cs8DH7hZmgP77yo/XjatRernpdRpEKf
IcJI+Rno9RRWfOh3nXbxGez601Faz9Zz8GJEiMEV2QaNy7ZFnx4Jv16Zakuy8gR509G6vYd0E42p
Vrnpxz6h+WkbbTjf9adH93uvdUhekoNB8WXDR9pnTuP+Pa2pv+bZEj1TF6Dq914eHSiv9Lko1H2V
SnPa8RMu1iBDBZyjwo2uSN6/jwSK0HAtP3G6LBYhmNTMVlAnOwztcMnAqqmZPHt7siwkN/49KItj
s++hMtJQGR1gdwlCUGLpA1ARBRQSZ89ZmC5DKBMImfew8qVZ0pTxbTPFj9AIEHd1GcAxLhqSj4Uc
Ueh/+4lemWFLpkLCDVixIqzQbidtAfoWSd6VgOmd9p2WzjEuHdNUNJU4yDDa4dB9mCLjnfjoi5UH
dAvEsoKoOlD0BLe2U2i3utVw4tUXiXie5oXjJHF1KJ04uk4S9Fso+qKnjfq8//+08mC31EUUmf5B
1MEtXIl3BZS7Trv0YlE7UQuCksalEQhfAc0UeceERF6bKovQngcyolPkVQewvB6mctp2Hj9xmiyW
M0yvBBB143SYoSEgbU2Z0iM9cUQW6xmtMOaqkVSHIaj9zDI449lEBifOk8WK7ipoM0LKMT/kQ5uD
Dt/IFWTlx9OefUl8iU3kjV5ZTgcPJllnAzDCGWXJsU7EvFJeCCyXog1uEbmgxbrJIQ/cp6kWemOr
pn4v46A58431V9A0m06rPfmL1Wpbrw8G2C8dRlPTywagms3gV92JV1+sVjSLnaoKBT/UBPG8k+s7
MASObNqvzPslv9aAuBPXHQoUhrXxOcjXxdYMcX/aVrBk0Ra9AZrc5vzg5FW3Axpi61LPPTIsr33g
xZKdOutFDDqmB3AqGVmVY2WuQ6DMIMuhrSsyvy2TOdAqjsGwXxurxUKGPpQ1fj7ibSIkhZkhnl4X
Y0v06qTdbanLmo5AeoEjyg7aOOW6DeR2pM4xQ8/XHn6xlB0vgcmYbwB5pa3MQl2MEJgNhyPT6LUu
1BJ27xYBBCdgpnfwZWk2ZVwDGDp5fCc6N98KYB6hbJsCe+v5ddYAavSkG6BST9umliIaMKchPA88
dhDAcyaGn/mpOqLa98qwkcXK5hKYOHfQ/ECTam2K4GnIu48nfe4fFaCfzknhFJJar5sOQQV/+tkG
HfZrJ+7cZHEIF5MzBJ7o2AHaLnBgq6EjZ49J+r42JvP//+nBCT4dsaBj7aGK9s2pkL01EtYbp43K
YlUP8dC3OMuGQ2z7Dl6ndB8NIjlthS2dKbHh14PbMIbedyHgSQyG22c9hvaUy8/a/s8HxnGZy2yU
VHvgxD+VFf8Cza8TL73Ye4balKPPgwq2oWLLBWw9axV8PWHI8diLGCIdiWwaCJPuoZoG0TR4rrYW
bKnTLr7YdySw+yWyb743cXOZ05CtE6iSb0+6+LKaVkdh04+6FHusHMjhGP0VliQnZQ+AoCTPv2Yy
ur0SKmH7siBN5ka9znzA9E978sW+YjxWgDNN+b50xkfrAak8WSjfnnbxRcAgeyhXeLoXe6bJttfO
gy77k5rbs3/v81EJi0LaaMD3BPU2yKK6+dTR8JTNFtdebCx939gWnBS+p4Prb/M8Aux9JOXutFFZ
rk7gI/2YNWI/dsq5lVV/AS3b6fa0iy/WZzt44ygCy/fBOBVnTZpU5y23xxi+L5bOMDCLRVSlTSGB
sWT7woWRQBhNagsFB7oZeaNOG51ljcqPAf7vY8P3vjRfwqF6H/bstP0lXCykNqxNlwx9uQfK+m5Q
/GE0zZG448WjCKK9i2VUMWGJtIrvuyEuNj24VCvBqmPiA69dfbGObF02CPUwY+xgoqwM0gvo2Z24
MS7LXyiopyCyhmJPguYSIjQF5np40vGPcVmsJBc+7UDUumIfliHJUhfcVzDOT9telsUv1D2aHloF
2HW7OLxKSJVmbuOIzdsraR7cX/I2PPpiJUmPy1jGId8PvZc5ffhRQwLOVeKepUddM177sIsTbyyC
WdAt4PvJf2xBfgTfpvz89uO/dunFUgUzgWiIymIdsfp+Mi18HCpXrU+6+LKgFYbOOIF1x/dCMpCa
tRxAddbmxKvPr/RTXOdVARgxJsbVvQBKbf49VHBPG5Wl7SnQGIR0cC7bR1P/qQMy38anbS7Acz57
aOuRgouYsj0b5Hll2R2vgCR+e7jTl6fiUnREQXoIChyK7QmUecSlBDPknvp1sW4A/j8IiMfkK9gs
dmEW1wV5GIzJT0mcYZK4mEWJ7wykY4MA+yeoMtOFMkNx8fvbr/XKFF3WXWTgg1iS+pii0PLcNREP
drrpj4kavHb1xW4vZFqJMRz43nHIWa/yOuvTUyObZaEl0oO0gXERNvHev+OkCdak6/sjZ+Arx+xS
bAK8R1jFREW153JIz0BdozepI8LvHYho8rRAfllwSYJucE3T4w1U1WU1nKkRRJ1U14WQ02IFozUY
qEAhHm7D4knkyd5Ohp/44IvwqbdUlRC14/txrPbx0O7g1HDMG+21ObNYxGCATiDyGLFX1Gk3JCJb
Lw5OPMWXZRXbTy0pBWIElcwtR0JvZD2dFn/4i3Uam76ylmIp2RCmLuDR+ewrAM/syIR8ZVyWVZUm
GEsVMNAfCY/NCp4maZMxUElOnC/LwkkII+ZOBK3YgxFy64KMBEJEKk6bMMvSSYxTtpRljWgeyter
gDh1FlLZHdmbX1mry+oJqxIQJefIj0yMnxeThvwvF7NSCnG2J+2TyxqKr0nIxkpXexe6hyBsrxrX
0yc+/mKlUhIXtDNIozwX2FVQwLjaSD7A+rxo+yPi6HMQ/EIktbRdLFyw5XuA2fY+JFA2ycTtyoAn
j2ANE8jG8ScDIv+Re702UxcrOARL0jC/r/YpdePDWCQC2KLgxOTkF/FJSHxWlUAq3lftrmFfIzUc
iTZfe+7FAu4nDsqUDcF980Oz6WEWtnPkSQg9aNrMccVPAZWvbOj8P86urDlulO3+oY8qtAG6lbq9
xVY7iZNJ5kY1Sd6gfQdJ/Prv9FzFjNtdxXVSNEY8K+c5p1lRtuULNJ6YL8UBGn1X4BQXdm6LYEBL
aR2hQthkue+3KYXA04EE6pvT1bcl3Lt2b8BPZapsC9nPM9104pnYv3L3L+3cKqvouCx1C869rOyD
9q4J8+UhbDq3xsq/yJA/znxiJAJPwNpkmB4AonmJfxTB/MXtVM5/0B9r7zsG4oDRrTIllvh+Myw6
7LTY3NyNLeBcgUyATxGHs48wze+v1XHw12vKZJfO3LJPPlEzge+qzmrgzx4KNrXPcxHPjlu36ym9
F8NMGcLg3P8CJ8EHzJ1ccSznS/GGE7PJuBXmW2gVVLjmQOQtyWJiejMZj5oU720gX+89diXn/rcf
8cZP2VovpdkMJWxrsr0BjTYrZZ7UICa/0/Oi7qMJzHWL3DDWGM8tODlAntBSPoOToJjv2lGVjxOo
tm42Ofq3YD4RKVjdi+eAqfCwK6o+xpjCTvcq9+4GYCRu+gVgmlyhLgLZAUiaDj4IuY8yz4ObNR6a
YxfrHLrk4xLecbXuI4ZzS3MMzf6lIF2LgbCtD28g+DlsKaQAQFKqtrX3jxL0IS8Q5kTLHCNkmH4u
wJL45OdgEzVNGxwpnYfuUFY6uG0x5jGCkMFwkYC0urkH2NoD3QTwF/m3UHnt59CASAODqoX/Vfjz
/sxj4t+DXkkmmK0bnrcq7q585QvXk1pFQ2FYDw0khFrl88z3zQFzqldStAuJArVaRGsE/BLxJlBI
6HK+YT2mWyuAw44R0dfIii/t3nJowMtNW13ijvrC7Mk00r/6YdkOTk7HnjUkPKw4vhTybogHpQaj
acd6BeDebfXzn/SHS2vHXOgRpWbWzqVIvpx5idy8vC3lqgUmiYcdDcW53oO7tj/PJON2uiWXtsAi
nl1FDwgROjgaI+NiipvjKuZr8reXPqjlz+SkqwHaMFUW+j0EmFR0msGF4XgwVsoREc4rNFmR+hF5
x+KuSNFvccvohT1r6PkNenNtX2d6n28guvQIDS6nQSWMt1pGSnUNKF1U4ybKXaY7ofJLrGX48v5N
fHtSCctbhkqXNoLUqo/KOJT8Q4C8+H81OFMPWwj2GLPn9Gvdznu6DLS/DeAMb7oV1E7p6O3sHkw0
G7g9Q/wvpwsG7unXhhFBNgdiUm2Zsb6vHsPc/zFPtb5//299O6hBl+D14szLAx2WeZm1BGD+1Be7
nw0gwoBa2hIBjeWPZHazQ2GPOoqgXRnKiyoTRf7YR8Wz2KgTSg2fzPIecdCs/rTkFURtTI1kC1SH
Vd9dU+p92wqh9fL6lDr0eSgKsCqDrgU4isQcJuARc3prAoHt68WLAcywkvMy60aoNK9SIvK11yQ7
L+3c8h8leFGXhsM79XHvpXnHEUW39VqtddFSrLvJAwOaElAdITvf589ltUW3++gFR06XGZxVaOY9
7kzmT+3Wlqe5bZrnTkxzsukmn9IhatRpm9bgyl1+82/lvl2bCbB1gk6MlYD7FbdDrFLDe5f2B5a2
/s7BNPUoRVieKN8pZDSC4Ky1XhK35e3yjINLBi8wEmMe2wBGtyX+rLbeyVmCTN5ylt5U1YU0dDsN
dfR1YQ14RyFk7hJCsLjlKoeCGMDW5XYys5iP/r5CAgQz/If3vdOFL2pLsoITKVqN53mnhlfhr42D
fQavpeKr2+rnPO2PjCMm0R6CXNqcmmL6n+ePp3i/BtZ5M9XDsZz/oD+W9sH4pumgl1Oxz+VzPq0q
GUB0/QVUO/OL2+4tnxQ3DEw2fFxOnNXVRzJKlhZtG/7ltrrllKat99E75/OpQG4D3tJBPAFKLa5Y
6ptRB8djeaVC6plwOs4nXnThPwxiFodqrYbbXebqdlSyHq9cz/M1/E8hhR+y7JatZZQvUz+dxoUy
6NxO/B/e9sPXTezy0wJudVD9qFBeSfAvXFe7bAMZNwqqfRaZP0Y3ZUxSUjqia+2yJKgYMwXdxhNV
O5ighNjSMdJOfRAQ9VpWXNWrqGTriazux8fe++yNlUs5dSYlfm0IrA8xYD+GIjOVQt943W5NuDoh
QLC4ZcBlJ2Jtig7bDkKkgTVvk2bPnVp9WN2y4bDLQQgdBCSD1hhEitF0hXS7k3XZFUkXxBtZqU8y
KK7f+YY8r+giuC1tGW6pcrn1GPPJWLslvedBwtrpDQAHYlktgebeqiaDpVX3mUJiL9GtOrpt2zJU
WmFWuy8oyQoSBWlRcJIgh7vmBt42TGjXvb6FjR+UbKojgj5f3KLoJl5Sqs2lzwcZGiu+RgrwIT4r
knnokiVlP97mYcWcPieU4F7vXOu4lP0ekqwn6xdCy1TW0qVte5bPeb00GCZzdMvwOUfRH2kY3Vdt
993la4Lx+/XSTM0e6wR2DbbUG2/5OtPG8Twso9SeiiMtdpJR2j5qoI+GubgSKy5dEiugahGBrSyH
5fhL+FFP0Lfji1sOBsX11wcC7bVa6RnbRlPuaVNQiRzYb7eztqxS+sGy9/FCMLEqZNpG6ns0X8vv
Lx2JZZVRPO7g8sbaPSSNE7Nuz6Gvvjjt2yYzAWEbXiRmXD/wyHxSLUNTRoPWz21xyyZBgylrRjdc
wJGDlpLeAbPqdgNtGhOWT1PtV3EMVNDuo0eJWkOF2ty4bdwyyhpUnWjgrrgo/XbHIgLpFyfgLhjz
LKOca3BykpDm2cK7IwhgU1BZuJSwWNqySkQwf45i7LrQXYb8gWzDlUzxwg0UllGu9SrVlGuS7VUf
JecoHApw5rkdtmWVrZ7htmceZ+G4n2kJDVhJlFNfEGdi2eUIgay4b6vxBJVQkngKDJ+EXWPzOH+z
/+a1kAh67U9A7t0V0jPTqTb91xKiiDc7N59ANUeOTkdjM5LM0zLHw9biB4Zyg0Y1YD8FQ37ltrpl
ntHgITMJGYhmikImVecl4Bh1/Ko2G0lUrp7REB88VUIFaScnsGg2q1vQtMlIanFmfQkMdh6p5ljE
k7iHhsu1qcKzlb/xWbllog31g9W0YA7yqg3Y17jxoRYB8QS/rqOk6cHJf8WJXbg/NjPJ0AM2E6L8
OfGghtJZhfGl40KC+AUqvLCx97/ypR+xbDcHGzaQ6/twmmdRP4eG8w+irH50pYlu3/+F831567xs
Ax5qglnJCPwSYQilFoiuiYORISB4g/E+jVNDDiMkZW82qNuWjnfXsutS7JqTiZxjYvCC+dUy7cAG
/f7fc8Hb2a3eklfjKvIRAjtQFrlTI6tvFnSenWoxDDi/dhq8igj6dTmqDrnFH8LJ3I/V7jZbCkb6
14sPaC6h1JZn+rqieAIDMv0ESnJz5UX0wsHYpB8+eogkj41Gs6N6CfX6fVWREzqI/0eXV4JQrQ38
CjBKXj+PlXzWDLz8Th/UnlFYu6WCBtk0nyI6+slQQye0Mn+7rW0F3WWCRNIINfcTlepnTv1nr2kc
l7YsVyn0MbTfzKdZ9fIx9KHDCNoTdff+xi/4BWZZbT/rOCqI0KdO6A7kwS3qj5JiqEXoBdOS7//I
pRtjmWk/QMZxOk9vDQLcvqwLP3jzNc3sS2tb0dfziL/4+7ifqMcfSM6/K6Z+OW3bHn4giCjRurQi
22bCkll5j2wO6MFtcctGoZFYME+XBUbLwdYedvUn8Fq6XRl7/mEBZ5PWa76CckE91yb/my+giHfb
t5UUb9AhkNVG4mwaAX3w/PljBJkVx0OxYu5SGgVpvDbOihIXZV8gXQT9gMBx6+cr9EcjGMlCNS8A
VZwME49U7I95Nb24nYplpJ3UkNwISH/iPXxLuAdQTu+n1G1xy0ZHnRM2jvF0KqL4uwwha92jj+dW
5Niaj0EYIUUDkg60IuNziV5pVVwzzQsZlK1JjcdYVYNJvzvRlf1v6DyZqpx9V8vM7kBb79Yv9f4z
/QAtNZbvBL/C8fJRga2bq3B1C9M2mQe0YlYQMebViXV6uYu9MtVt213JmM737o2MyVb3raC1ArKQ
AXOnnAW3JRFRAtkKtxl+ZPCvb3s7B0W16qI6+ZDJuOkx4J3+2yd0upNnau4/bante1F00BfDVHr8
QiTEgKE64FZnnnm6/1x7iCLhCZ+Wp82UtybKfxoyrm4+wB45ASdlMxktypPfFR/LqPod7b3TeBX3
7KETKK7gUYxrPK7mij/F5dJ9D4uAXInUl26LFUQhitASKOyVJ1aRT7Rdfy2d1o6nYgVR6NnUJCj7
8tRDlguRjkK1pylDt3tuT5bMwQDqzIAWp0bQvyAq9FU1sxOCEVSxVhhVbOFAIIzyVO/gVFtleReO
uXRzvPZcCZ3B9K7nMw001A9SsUGHkvXxVycLssdKQFjjV5BKlidabn0qohYSLRtzmsvAuVj22Zil
mLXQeRYrXaZTLOLjVu+O/RR7ooS3BOIv7Yy+WxX/7Qv1AOm3Z7djsSIpkbNp+qpHH6hkt2MwvfDG
c8xDAyuQas12PQDRlpEqosdqWyC7MnWV422xDDQMoYbn7T1Heyz+Cz24w6DZF7dDsexzUBBihQIq
z+p27ZNG7iQpa8cTt8dJgBmAZvNG8qzvyHwXx94t2Ru3Z1iIvFq+POzAWDLXDAwFm/h7q3b2e2Po
Mrs5LnuapB+oN6xFFWb7MIqbSYXeUdXxb6dTt4dJ8mKuyLpsQYY32S98Hz6YQbtl6PYQiW/AdMtW
5mdyioekh1Iac0zQbTVQNdOKgPlkzUgTdkcNTggow7U3bkdiWacxdU57IdcsXMUHEp4DUeDWzbNZ
OMa46kItvTWLdhqfJhPQ8aaRC3ejuvFsRNI+CtGDD2bJSlPXeJsp17RZZjdnbmOSQB1KGzMGSxaQ
uUuCwPwv3qnbNbQBSWOdLyDc8peMAMm9FZImvBaOLtEGJI2AfGvIzy/Z2gILrsgnlV9L/y8kLDYc
KQIMZtjQSwaGEeJZngFAHBClF6eL+B80UiDCDfDeJZNdd8Pa+FtcEMfHR3tYpJz1soEkd85YFbap
z5obcJc7plo2GgnSr8rUks8YLQq/1Kp+5rp1cyr2qEi9TtPQ9vmcRVUYQ6MIIqL3+xJFbgmoZ0XP
qlQMNDnivHzxq6VotkKyyjF42igkA8qjVZfRDHnBYksj0fB0NPNnt8tihU9P6LpCQ7HPNj/2U2i0
Qsl8glaY0+o20iiE5h/sv+qzPNbJrpqDF1K3zNlGGlWiWKbIK3tgJfzDoP7xUd26bZq/jssqblto
dmHlmW3ypoUu2EHywHFx9npxsDeE41JtXbbFefsInTG/ShVGjK6RQVzwLDbWCJJohdLG7zKf7fl4
qPxw3m/BcW7cgDvUxhiPjdQxpWbJOtM8REYFhyJe3U6H2viDnRJoHPrekFGTR5BTrz8SGf96/7Oe
0/v/thSoLadC1mqfUDpj7SgQD/kSgMkCKRi0PNfeMZDaWCwjZrpjpLnLMLr0Qas56wR1mTvhno3F
wlvOrCF03mVgtYHGqgf4Kk+8iPRujsCeD4G0cNCQaGwzPeCxNg2mrfvtQRDs0/unf+leWhWAZ1QO
Wsy1z6JG91/JkLNEk9Z3S5Co5cWCdpzjwpNtFrfzSx2Nv1Q4/uWycWpjsszY8GEfKpWN+9/dTH+G
IXeKSdQGZJk5yklTY+VlhVaygR7mfo2H4+3TpjYcC++ICtOuEOfWdBoh7EzTSk5uhQW1AVkV43L1
oQSd5SrqfqJhZL6gSnpxO26rOBcS1PZAUHZZKcDJL4P9MzORU/OM2sMXbBGyFHnYZcM+xsd2brY7
PFpcY9e8dObWHRwCKIuW4Tpl3sSGMsn12ptT2c/RNfWVCz9gI5HyFnTM82SmTEgSDcmAYzruJAx+
OZ28sMrRPQCMepXrkBkmT43G0OMGZiinBgC10UjQTd8Fr8ycQaP8yd/IqcwrJ1wjFVZEFWCEUpVp
kXvp6iXW020UTU5uhdpQpKjpDV4Xa7jxivAUheNLy8gPt+M+f+U/XlyKatFj55djpkOIpFcmuN/m
0e05h9pwJKOkKUggR/CyBNtHkfsGg7SDvJJ6nROhNyKpsLJdHpkFEhRkyJaOxv0h7rX4uy+LrYBe
L1g3oFXcpFXLGseUw4YomXkb83JsR2iae2GaN3isOgoAY6fD+5/igoQMtWFKU6UFDfN5ygawhvB/
jDdS/SSWvPuGt2uhvrQMDIGQDa4gZnwL0TeonEBugw5fV8r96SHkGMuHFDSZhwd0uSFJjuac2pNl
qCtkF14A6ea4Ap+vqDV5ycdaYmx3oi/bPMXr/ZrvvP1QkiVQt7qD+rss5eYnIwl475SGUxslhRHh
fh82f8gKPtwC0/1t2q5V9xd4bKkt2CQwDhsUZBgxFqYMe9jinorvESlR/oh+mc7iWfv8pYeG83o/
qG5sbqZ8Vmuy9nNwfP/7XXCM9pvuLOstmIHLzup8ukHT8ge4k91itC3KI/tC6BmSjZmp54OI+xuv
WK/UjBfyURv/VYluzSdhxoyXk4qPi1AbPUAquBpRzhDhhgOiNhKM9r03zHUwZsKEh9jrOOS9oWnn
dPI2EGyEYLcStT9mOx3UJ6/h47FQcnb7rjb6y2ceJPjqZczAGDC+dG0b3JRE1W6Jnc09y/hqGmiA
zVmw52Arxa4Z+Nrd4h23XCQ02sNyUbg3YxRvSZCLh4YTtztps88aDU47fwHBwd7kGK+JdZOAOt1N
uI/a2C7KIlWM3TaiwxPNiS+je076K0d+4crbyC6VL63OdT5muWmilKItdc9LDim2dsuv3Mh/u3Nv
BCcb4OU3TUghloZg0cbtP3U3/9Zt3t3BxYPp2sjtO3RG8w+E5P1h2+iezHWr7lRM5xtvVMXHNtDF
YWkGvHxCS3u+L6Bm/lCARn5KPPzTlYO45LGsXKuLh8CbB9iNLOrfU9PotMy37dbJKG0QGuNLW1NM
32c6KD+aYCwOkQa83G1xK9tqwWhRreBRBKFZ879C7vfD6CZvg4v2OiMKAt2aAtLzWRjFR8XqD1Af
+OW26/N3+CPZgqh7nkOofMz8XoyPuHjxnZrb5cqdu/A1bYEpZrwevUV48rlanyh/ziPiVPRTG4JW
b6zPexWPWTx6L1wV7ER4tTtV/JRZJTmGPTfgeCU6aMGGemUXXQpJiRe3E7eqoVwVoA2v0USLu75O
RSFAyihgRO+vzt/OQG34WRFty0SknDKq0MgF46B+qnbaPcxR1Dy0YdB/RWalrkwNXPBaNu+slBAX
6qMJhVFD8rRXbZ3spAeOF1Bht3Bhs8+OXHh82oYhCz3ygLr0dpqMW3lkc88GRdsNMUVyVHIdfa3R
c/i4sWFx8zU292wY9UVRN/jMEKglKahigALq3XqZ1MZfNVNdbiuB1Zaa9DfNCp1fLsWP96/QBaO1
EVhok4Zlkbc9ynX+K5RrlWxDW7plLjbwau1lvtMa9RebyHaAAkaZgFjOsR6ykVeY6iGjX6s+o6T8
YDDZjrFPlOtO52IjrwxtG7XOeBDoTfFtQDI9N9rNm9mwqxw5UVyDUyFjI1ke5j5O8bw+ud1zG3Ul
h3xbMb/XZyIID9C2/qvumq9uR3K+Qn9ED1P0eDUSWJoBLnYoG/mzN7Hbixq1UVfjuoy5qgcULxSa
nBuTf8/Gd8zPbdhVAAF4AoL/IeuXub7zQ/Is8n69cTsWK37M05rHbUC7TEOp4LgDf3UoS+H4Oa34
IStvGKL63Ackyw9QP37oRn6l8Lpg+Tbmqo0q3WzbPmRxUQS3q5JB4ouBPzidio26KskKxbYNDzBe
jRhRSnLfjcOVSHRp5+dw+MdF3Mca3Ihy7TIyHJowjDBgH1xjzL+0tpXYhT3oYgRDnKC6+9kU830J
nYgr4frS2lZmNxcTtGZitBarAGxfeZ5O0jEfteFWRakNCAzhxkGt/hXM7WbOv7l9yOD1YddAQGqv
07gmDETwY8pDFjueh/966XxYZTeUZZMJgTWHJW/SNbxSHV7IVmzyXrH4tS87hjsiY2QqvFLb70lV
4K1bzPridjSWccYbhwjWBOJFFLnNkYjqtEXr6BY7bcwV+ujxGscQV+nQMSNhfq/y9S+nfduIq6kw
3e5TxDYu6odgD29yPv56f+kLx26jraZFYthx2PtsQLV5v4TdmFZo69yH3Dhu3jLQqqcKXN45EpZ1
9o9eJMKnahjcaFqojbrq94m26BP34HxWN2E7FUCONKWbx7VxV95OPPTR5ABequi2ZoeucJu7xdzh
a0tSE6klqcsiAwyIJk03f17q0s3b2qgrBbEcjYmZISPjrhIx8tPsEbfwZiOuykVXoTfBI6KH8w3E
RE/lNLllKzbeaq59zqO9GTLRqK9qF5+iqXTLmW24VaBFsPRTf34iWnQSxwM63dGVEzm3Pt7o29ho
qwDiL3U7tAM0T+iQsqAIPuEVvLoVbIkPIspXqLJTko5yvPaM8a9HeesnrXAaadOWMxd91ozL/m2f
V8z2gv2zOqqYlx/a0sOva29KBrKYJpnauP4UG4r0tefDX9Uktk+sW1SKboI61V7e3tZNtb/QNlwO
suSfgmpq0r4eTDrHcf24YJ49qetBHaZ5ELflANLzaV3FTbXnf/dzS27pvlHpFmJsRiFN88jblx16
Jox9bOL4p5d7TkOO1MaXiUjJkNBuAEv20iaYQVLJ1E2OuYKNMIuHErT5DHdsmVFMUsNNUk1uXDnU
RpjpGPBpCinzjEkJ/cy5THfQMx7eDwEXshwbY9ZUnfRzXnfg+/eOfPerJI+5G96e2gizvtc89ktQ
7Xot5BlJJJ7joPyf28atRJ5X3or5SQjrSG/8xqL4DlIvTspaGPy2hnnFOLW1EDAaXsmfkrQ//FW4
JQo2AmzHvGecKxxJ5UXLTc2PG1oPbrWNzTRV8sWDIhCXYJry+3uf9s2jp+NrVPwXfN1/2KY40WvT
QCap8r3mdl/35s4ALDAYXqQ1D8mBhF2UrDpyI+6jNiqM9F1daLx3ZJP2dXFUCoNyUevBFzndIBv3
pAreDnToOrgE/zYAq2JCht4NFkpt5NO+c7bkLUpBXZZfSLjOh7Ew8a3bzq1UfM9BoAo5YBDX0ilI
dEWLpIzcpnuozURlDJ4aKOR2shEt5ySv/Qaa1Pyj286tJJyFwbQ0LboSPRm/lVsI1aqlc+pKsNhG
PUHplwTAU/dZUekcZf2jAafslctyDq//CbtY+2wVf1SxM8Aavl/IDuC4fA8PFKoOKaYJxnScmH8f
tmr+0MvOKR3Cr1lBvuS12kPMyQCWX34u2vuQ0b8cPgBWthLyGs/dgG8ukMdbuzoJOrYmdG8/vb/4
eZG3DulcZ/xxSN5Aur3lPhBte3xTxPEhqsQtjZvvnrmGCvg3pL71G+dA9sdvdGVUBouBLNm+CLod
V1b+6qKufCYNBi+JLrwXs0r2QXpiCZNa0/oRgpqI9q0Kxucw59jJ4K3lnnp5sf3Us9dcww1f3JqV
14M6wVMUKLOs9Mw8JnpANG1kPjyWHThH0jZoe7Dah355N6BOuS34FDyGnPjfur0MHvhY73dkbYqn
nnN2APDLUYzIBqjGvgQ99EjazPA9OjS0wbDR7NR6xYWy4vBCDQurEHFYgaD+Jlr9Jt1jYDHfv1Fv
pidY3fIXYPlkZOnnHjxqusAc09odctC2ua1ug9PGyWeB6ga0HTxMeS9GqmSbneoOFtvQtBBtrgXI
epS+dIX6E9QAwK8aXHFHF87FhqZ1eaF2xqH8F5g17Rv6O/eJccnCsXHLRXhxhaZAi65AM3NclS6s
ErC2XamY3mw5YHHLRVA9TIT1Hd5eZFWkpvC3tNsD8WFrWif4C37C8hBNB+q9EHpnWbsIcZiW9kHv
5bUrc2n/lo2Di6tkeA5oMbkn1nsB5tC0BikzjHnkLqUK9m9F97IMkIL3VZuNLJq/NGv5HJCl++pk
UDYsrQZlU0tBVJzhNdID9C3+KhcgSdwWt6x1xUv41nUrdn6enOD9YyPIs9PSNhqs2EI9ibwlT+iC
swQKzHkCYZAf7y9+Ibjbj8q+6VZ/9qBh1SxbF6ZyqOkN84Lqaz+CJERxtj9uKmiO7//aBdu1X8Ly
duaFr8GAn++qTUc6vcwNdzsm+yFs74tKVJjqy9Re9CkCX5wu0eLoGey3MCAGOrZX0HdsQxp8XmN0
FDx/ba7c+wtfwQblNS16QN0E09pNf8yb6YOYu7s+EMcSs3I+K1xSUOhgW7nVPkxxRHNYQC3zb7GM
H+MO8idOn9bGrbV57K8mEOe19f9CWtzJOHp5f+kLuZWNWtMaT9YRkIho7I1o7RcQUbingADddrWK
/5KhqD+//0PnIveNBMsGsHXgjuZ0i88aX2eRgob1I5489+52MXS973aokXbh1k+JyGkNDNCsrw2i
/NsXeOOn7efQOOq6AuG+RRd90E/butNPfAlBYKRld7MsRCWAf8Rp2ZXggY0kSf2uKl9Yx8vH1pBr
T4Rvu3hhZwVr2App1FmGLBZ/zwUmteTQEaiBbvOVN+W3v6WwUwMNPWMSF1EJ7E27pxTPkfieskN3
UkS6Tot+cMsThJ0nyM3LNxPF0DZl5lHjT0vKJrjyV7ztx/Dq8yoTf/+yXVrDSgf40LMJLJ+QrWAr
VBvXCiJFtbp1W/z8o3+UCpGCHnqsUCaDO4kd4zHaj7wmX95f/G0MMRM2XL0ybN2QnVaZN3trirlb
QIYKrYHIBGUQiudmvpvisakSw8M9AWXl9ERqDHG9//OXDs5KEnywQLRqKKGaEfn/VLK+hUbHFT98
aWkro++CXSyMQc+uCdVHvoPnETyGTmzRODUrRWjGEbJMI75JN2/AmS/Ll62/qhv7b0//vw5E/CdL
WPW+5wSKPv1OG/BTjjn7PG9ojCeVMJ1J1i7qfza8nvM0X6GceiiDKh/S2tDlzhtMeBstOfkqdQ07
mZr84OeB/7DDo6MFsogEnIHjjyn3qcuoBsOz6esLCvDQyoFtKjMMBtyIpW8AFZJOmYCwIaXcgENp
2I0EoDLgSRzuIiHmm9Pls8GaQc4iUwSswDGrtNn7L6Eijku/dir/N6AOWJrSKzLgQc1hWcbqEVTG
TigKHLjlbsS8joQ3kEor4i54XrZo+dHUvHbzN3YCs/qDPxG1VxnT6kVUHQYStyZ0Si2Enba0MogK
iDyV2Vim5YYHnijyr7V2L1i8nbbwPQ7XCkJxmVr9/bj5vsY8jLziKC8tbp+5Nw31GOKBM2rbXzvk
rXO87DgVHMLOVSCwtCmBuY0sJIOXMCFPC6VOeaKwofZqDc1W9lBv2qv2PkeQgiavo3HaSPvIjydT
bU2Z5XyQabx4KR/X1fGmWP6bgwFikyouMy3nf2a/0kkgA310M/3zV/4jpqJSimZ8TtRhEfssRfvc
x+Mnt6WD10vXded3LNywdNMNaRz04jAHwtGvWPFSANYAZVZGnuKqHdKtvR22eXE7cLt8DIbIrzA8
RZ40Ht1Tj+RlEg7D7nbHmRUxC07rDTkSdt4s3mMEK3qplF7cgr0NSsbYW5BHeiug6Vkfi+EQz05w
Uib+1d/846bUJkC0LKYiC8V4O/br3R6uP5xuij07FbZjAILGtcA4/84PIVt2PLaLzS2vtcen+nY0
LfWw8dpATiv0IOs1laETahrHYrnD0EzQ7mzwOVWx0sc1rGgqfJa7pYU2JruaAESodEWeprbMb8GJ
ux8Uqii3Y7cMVPKzaMPC86daDs+kUx/0yBxvuY3JLgwebgBthA3VHWJbg4YdGSbHS255xE0Zn+Gd
tcgI8+8ir5d3wxYXd26nYtmnGCQifTmUGd9Nc6xoKdKo26+NBl2InjYoOw5aEOytWH1eT3v8z5L/
dtq13YQC4XBZTB7SiUBCC4Gpp7G89vR5qTKym1CD5q3HPIL0sJ7DjxEGhpPaj+Vh7GvxYdXst6y7
7mnMC50RpXSq9OiElWDC7lAtiHRFscsCEg8Qvch3o49y66qD26FZtruzs7jbzGQW4dDmYq+TWkk3
r2OTZBIPXxlaTgCF0XJIA2IetoA6KVzhWCzLZZ1sVklCmYmpPAyhSkM3ynYsbQXWWK0cmocels5Z
BbkB8z0oxiuPBZcuv2W3dMQYEamxdj2xx7gcf/cd0C9u39IyW7WyosaYtISemCyTjm7V3YqszK0U
sOHa1dqSrQ4nrL6sOoE+0LHL1e62dRutXdeskb7qZNZWM02KirBULWBsdToYmyQT/Nug99xwMGZq
v4Jf7Uu8FE5DIEzYHJkSClFj2DRI8XpP34V596UIeePmiG2KTOF109pSjdviB1DTJg9r2bqgKrFv
K+vtkSD5AxUIqxuUuXJq/GQVbmomWN2yzkh2IwOFiMw42aN0WAMkkcUUXXFaZ+f0Rk/EJskEOUkN
KFNMniri5QnUsaHzKJrtYIDkdDx5y06B54jX2vPJ0wLGskTXEuPyEKt0u4+WoQrSx2xpGpn1OupS
E5SfZ2/84bS2Ddv2lQep9saPnwokMnul74QXuxmpDduuAzlUPZTmn/6fs3PpllPluvAf+hxDEFC7
WrVv0dyTc5KOI28uiiLi/fLrv1mnlU12pcagk0YabAphAYtnzRmi+uG1JvH8MIUrc8sc2eR2K6Nl
bao9zuEGpNJ2IOGpL/ZPbqNi5WDCScK9ZJ9hKA/b0UJur4ZQ3xiVSxMvTEab2G5pA2bbrF4Ory59
x8ZufayLYHpcxMT/RaaqvnP6CTZmh5r4tiiXIQZLUZ68bd8BpgknExwR2WT4LtcwOnDNyyGzNj/V
UOh7WLv67NRzGw6PyjhqPYNDdrG3/nnqUU+waO+WwdZ/0++lD2Bt1/MRllLNWKpI8NYn3/e7p2aH
o97aLN+2dUD48emWo4xJJmsxvw3Z8EZpvzjt8UWmPi7fV6sQ9xusy1I4kPuw5Ds+dAFXad9z/35W
1T9qVuUHLvsHMg1vxhpEnc/jLuHhUmWEtHUKOY7PbmNlxZ1120u8oxxFXuEH0a2HyrXoP7q1bYUd
QSmNIuJF+S5pf6qK6q3Y1K1S4CsHG5tJP2ql5TbvuEmxNos24MIa0/PGGrvWePQ8j9JpGDnUfhDn
hQmziUVve324RQZbAnTSXuW1oo5zNQTrmKjN90xq2NjWbsHexrTjeK2HipI4R7XblK5z/BXokluw
tyHtgMwDmcMFZrulX4rTtMhVpkR74Y0T/JWN1ua04XGGx8IVMblpyiEtwKk9rHyuz2QqD7fgYNPa
tNqoHCYR54Pwc9VrnYxR63hJsGntnctjX9Rc5GDnRJuAJQCptsWmZG7JCVsTtI4N0J9ii/NjEj0Y
fKXvtKdv+R5fm/bWgg1pMSuGsoa8nLf3g+f/uzPu1nGbB1+PBTHyMFhRdD+1+uybynGfsmAEOEbR
LjAdFhRjdxxv0a8NJ7ceaK85yNvIdqDAeC51jS+6zPVpk3N0N9JjTNtiM0+0q5oT9kj1DU9F8F1X
gyge19B45z6M1X2tsF8ukFW+MXVf1jgRkY1zF4KEszBBkYfGH59M1OineEWyLZGHX57bSDHY4EHx
7/OwDkWbEqDNS8LXBaQiJUI+4b1Onpog7OdkJvX+1JbHdHd5gpWJX8nmnjQoh/977H95JYc2JItL
MpmroY9yPQX6XNApyA69iY/QjAqdtpfQdnFtGQQIxBpEuSzZ95Kab30vnKQ9RGhLBhZ1i4KfocXW
VXUMJiEDT5ZNOJ31Q1tKddwO8ARjE+VlRz/xkZp09s2Xv4/7y0sYtSHPdy7wnxOqjKIwj4ZRnCt1
3HM2jCeXxqGN9rzxDYBwUM5RnPvMexWP8z3h6r1b09YFDkc2L2QhTpv9QT/pYYJAzzI4GXFj3ViD
UrVYCYca4zyY2fvGrI8tFqtbv63z0yICOrBuQsgsordFS78tMX10a9qKxqKmYzASND3S/akuol9e
HTo1HdqY/zZVHEgtlk7AdZPycELhBghhl36HNudfyX7sFhVFeSzW5lTM8yPf+uZGDLw2v61oz4Ki
3Tqk0fMtKnXiN+0B1jB0moShDWLHkMEM/N1EOTmK+b4A538aOPvw92F5+d4W2hw2gx3WhifoCPdN
sdyvbe0nLCyOk1oPRJiaxDfutZeR+PN6EtrsFQpyKB3ZHOE0PyOVsEJ1sIJgADEnIfzmwY8XnQYV
RDj+/rOufBAbxILtWX/sjQnz3vhfYw1bKEKcMoB4GnkebiKgjLTyhjDXeHBMuJjfHLx569bty1f6
7WkNzDCKGKG+kw98+2DG8hsUhJ2OOqHNZ4uwmkRZU+xLY1fAe6+Sn6D56yTxKUIbzRaUxccGW6U8
2ovlBP7+n56HxCmahTaQddQLNUWBxpv+iJIsZoDJ/j7el5vTS7OSPh/vNWAVrSAhnPd1wF4FNauf
ZF0v9wHUTxMV9PKuIbN3p/3S3FhvV9aBDR/AIqLaorUPc6k58pi9TGRb/gq3IA/xcnOiavn49592
bQVYW4CScYR7KOytdpiMvjbeSFLlhW6UWmjTXsGl7LYSS5jDnzY4bf2loGzz3PYBG/Y6mn4GwlUL
ZNiUOpUwoTqPy61SpivjYrM8dVcNgwiNyAFSZGpr7vVQ/HAacpvk4bJaGtQeijyIZHw66vhtdxHS
dmvcCg3NPPYHmwVHZgHRGjfE6gP4m/LGg8yVpz3U5D9fCdyfKZ2aDtMlZn6XaNjb/VPFPHgdb+OX
jvT7uWuO6YzFMif9tkyvcNhyg6tDG/aZI3/cQFfznCmvPE06aO4YVcxtb7aRnHnpaLkfIc/JXgTY
9H325vC74NaV4soGautfKloNUOsNRR4PFc+iXdQnlOvixlIM/vbuwFOR23kxtLUwK784KMf1KxeE
je+5GLd048rc2KCvrAsbWZQl8du6ZiLnVRydB5SQbL7bZRg+b88nF+ACsi/HxPNFD0+lCX6UM/vo
tCxsYlH5suzJRHnuj/t85nQPHke+mpNb6/aiw5Sf/Xq/DPk2px1r2YlDJNmtcWvJLV4g+qZlGJV1
bRJk9rzHoA2dvBlFKC7f+bejRDloMywEsyUkHVSOm43cIwH93a3rwfPG5SIZ9eoYwciDhHRHc7z6
OWlFoOPWnjzHhyqbCoFuFI2fmGO+gymhYxS1iS5Y4VZm6Q6el6PnnwpVoAYAYtqO08W6G/F+63Yp
Noz5Kn+Fi1hTU+5OPsQitIGurmh8pG5azEWl6zH1J1CiomDcSbsK7VuLFEYnMYKjwrgv+3sf+btk
YszxfGiDXbteho40mufS94rHaTA/YNE2uUV4m+sqD46XJ+DyeTzt42OxRN2dHFBi5DTXba4rpI2c
aEEp7tLkq89ItvXjl783fVnpLxw//4C6xkkYEh00Z01D3+nN149mKIaHcmtqt7BuC27iiLD2sBFh
eJczXtrWYQIlfuF2y7LZLuY3PuGtx/KA8D4peXfH6+BW1fUlUL00ONYBNhiOqPXXHo3LdUrinT4J
fbjds2y5TY8i7+Lx6jLXfQg4rMi3Q/bYLUUS2mgX+KuCoECY51UU3netSkGkunXcprtmzjFlRMdz
qA/9HOr6S0P5jZvJlfG24a6iKkkwKPQ6aKI3x1bfL+SWLP+1pq1tdDqKSptK0jxQHT9ta2+SvvPc
OILQLi5TRbWGNTM0h3TdFyK90+izX39foNc6fvn/3zZRWIVz3ktoFc0xhEog56CTrmTHya11axdd
FnqAAO5YPhH9T8wVZjkgN7f7go1vmbnhfMH1NsdzwJY0dVkmElid28pn1uLk0WRW7i0sRzGwSaBE
/L9ja/91GxZrFz36sBzGeGV514a/6OD/inr+yalpm94aZBfFchEkNwPEWZPKZ+qzZtHilmP8gx/w
h24p/Z7mY9nxhHX+qyae3JanzYYNNBIDzkUUO6h/ErrxU1VVbsxcaKNh3bRKvyh1kPNC/WB4clHK
bQX9AYYtY0cY9OVz/2BvyTC9igkcD92+pnWApstaF2W/knxix3oOF4W8bhkVbvu+jYbpPpbxzgaS
N0qlbG8/1bW58aB8JazYXFgH4KAJSI+mGf8Zl9X7tmN3bmNinZ41xUMf4HyaC2gjpIiGP83smPn8
Q8xzGBYZrDvNST3557aL7hb4nLmlVQNr1cMfoazhRRPkldafgqMtIX80/eM0KDYNZoJBeMuEOspu
3FSyDeKtQRraLRTaPNjebRFcuxXNw07o/wWNX30oSfXTredWsvni97bX3Uzzwdu3h2Bt3nXT5vhq
8YdtcgGX+nIhJN97b78Lxt47Ratb/UloA2EsgPVgjYr2fDL64xL2UDyanOTnRGijVJWRLXIsE8mX
shnSEqKbyUGAZriNubWEyqNo68ngUqua7tdWrlhB8N9wa9vaN5cpbsVRUz+XdcvvQ6+d0iBChZtb
69YaKkeYNVXE+Hl7aNiG0Mxj9f+cmrbBpgp2bIZq5SMaHnnFo89LuzoVcYS21uY60L7feHHkzQZ5
4BSVsuzTNG/Fx7/3/Moly0ab2olB6n31/Xxep6o9hfXQIYVZBN7XEtYyN3I5VxQOQptvAii7KH2U
fh60khcpC4x6r/wWGptHp9LomE2yMb2vCS7ehEJiAbKcm4cwenjl/p2bqjr//ee+vLfgZf35kdVv
GxP3rD3yCLqr95EnvvRztNwI0tfG8vL/v52Hu4NVwRwXe27qfuvTcZjDBuafJIIaSRHpzW0Ts4Er
swUiHP34yPWut/u9X0XaOh+7bdZKm2Iy44j51u7rrxgESsqaW1Y64uVLq41a6SWO93AjRx7GwPhZ
TdUXWFDR8+63/Gkeupq7LXUbufIxHqWk4YEsGd+/hJIPKYkpufUccIlHL1y+bcFWcyy9jGp55HEQ
L2cUsNQ/ZR+J7x4ovkeYVVX47H4/nLvlICfBoUbDQuJBGu2ondx3IXllTeSSDtW4KASzg/0IEYqT
wZeOuQWbIi7JNnV4PPFzsnU8bSGJH8hmuDF7/9M2fmHwbLnO1SOhQbHuke+jXz4cCgIYG5c8m6q9
OxV1JO+5QWHgurU6LdhBEhXXOm1IB70yeFIkYoQd1IAq8CqJBi8477vCW2q1QJKKVft+Xxs/aE+F
HlqniyhemZ8v63VpOzqqZsvhXDefxxjv2oe/ux3TIczzvHUjjbhUoaN1XVYJXuaXu5BFq2PfLyvx
t5Dke0Nb+JvaLhQN6jl3lVRR6bZdCxvmUhQY8nhEa742eJnSak3IJh2zxTbEB+IWfm874pBHoMdc
1A8d/nELDzaTF+/HVMm4O/KF7V97JRV4Uu6Wg7J5K81EtJZEHzkExr4tb4+m/u6ydYW2tOqEYhNY
EI4IzLrtISAKF3v4NEH602mqhDZwpfxDoaK7OnJG2+hVtBqTsmG+JeD98sYb2vKqc7FoYwpz5IJN
NIGInz7vMPhy/KDW0Q6+g7Tre7QOsfwiEVXvJwtvnE5gwuYKPdQB7JUSe97D7/hjPZL9rRhHz6nr
wgYLO3gDtNSL9lxXnTqrHfWoMZvcauaEjRZ6tWKdJv2Sw9Xjf5QM9amTxE2lUtjoVdnUwOj6DXUT
7VKn46qKe3CL5Y2N4hJe/9wnhM1e4UQTUF1NW05EE95tsJJVp1j6YaYaXn/jFzPXLSxBEsTT5PiL
bA6riILVLEzO+VYh2PQDar393SljAg2g56EYyQzZs7Gcc7AK82MREHLHUSjsdrC1uauArUrAeHfK
6UCguCnD8J7gjdqxdWsbWQ3ZgW+IMW80e1DTB+DxTuAVhAGej8oYxHQ6OjbmY1P88OUvCYVAt5Vl
U1es3cKlwM0s1/y4g4zckEyr/8slGKN48Xm3veVAtQmdRlC1r8JmMwngK3mj35ed/4WJbwth7nqo
OUr0xjw2w3DHzT6dAXwEDwF0zp/0UtBvYbncqlp/OS4LWxhTLQSX4go/BJboJOFtvLzbxrH+6jZM
VlxW8WS2YwoG1OTMxyP49iWZltYNVgLx/fwj7KIrUYfVDjkE03+uhZ9z1Es7ddzmoALdkLELWZ+j
WuYz97avMvbcNithg1BTs8QwK8KU1+PY5TUV5nQJO25L1RY16rgXFJ63DDmsvtOF+34Sb9JNrgLP
4M9HXNfVDOtDdB2xrH4VHkBJlGec9N2FsEmnYGy8rZxWCMbVR33a/RmFENv0zu2LWisWsByM4CAh
n5tmuvPgnJdAx9Ot9gw5t+fjEuKqL8ZF9Dl8aL2HsY7b+12NjmvUhqgCj5SFgP18rjX9gCKEtN22
b38flSuZGVwkn/d8Q5kTPmXf5wEdxUOxhQ/9umDr6NIi6N56hJ+HOPwiyrV6UlNZv2Ia8NO+tbfe
Ea7s8jZYtVcbUj7r1ucRUbtBSYti92Mf0e+6qrYMArUlSVYVrN9kX9VuU8EGrqDTzfYjik2uyThm
XTeYs9Zs+Pj3Ib0SUW3masa4NRGOujlMJdVp8aZ/jHK7Awhh7cP+OtdkVJPJR/15Q4Ij6Ua93th2
rvXbWtthx+HRoVmXQwf1NJAJlRG38j7Xmr78/2+30B0OftCzaDAka/ThjuAft6G21vRgwmiv1Yp2
UfADsf0mYR5zK1YVNmllgtGLudhMjjDX34VQKz0HhBWpW9cvqaXfhqThXfHf4Tyfw4IkpmyTATWm
jo1bi7qBxtqsPNLla9poP0zGXTtuXjZnBVZhwvkk6PKh8nUm+mHJaOdWZytsyKql/VhFkrf5KMnj
sUyf2m25kYK+MgVtxIrCwaWGC4LOaxF9RRlamfSrfO/0LW3CqhFtARpk73IW0Y+Lt2U1xxncrW1r
VcKqmvoS73K5x0StktbUZQYhAekWCm3GKt5m5isqVB5tc59KeGKlMFp33BZtvKqKur3QNNY5i4tv
niyOZJ5Gt7Vv01W0ppWsokBhrozkfATeeGqIfOs26tbq7IqJoejxMuqD/4AryucB7qN/b/ry4V44
3dtwlQyYhAfSrnJUOoh/u8jjJ37gnWAsCuH0gC5swgr6PntQFB0iOfM+DiHsOILYc7uv2YiVFwa0
3sShcrYt0ckLhxKIqHaTFBQ2ZeW3YiYlKXUe6WVPw7Z/OqBPf2MpXRl5WySLT5XYtNeZHFIO47uJ
0fUUFlH/ShWg9p0+rg1bXUToUVMou5weWE7HONWp6LvqLDf/cEIWhS2YZcrlWKOpxpoSXb7s0wOs
bW5kXK7ESFsuq+r8Azfkps032sp875biXG/BdmNsrrVOn+94dTNt8H0eTd5CjLgxRQxntPWz27hb
6zWSATSEvK7NK789HsuVR5kxW3Ea2uHWo8iVWzmz9tQVIiD+wos2J57xP3jrqmQSNOv4StYReGOv
Fue9ouJGlLgyWLbn5FibceghKJfven8j5P/gM+22EdqWk1BlgJ8e7NPz4eCfY697FzSBW9M2P+YP
JQWbFnX5GI7qPA3Z0VM3RXdhA16eitWOvDTOHV0XJm29PBG4vrlNTRvwmqS/9PEatPnUVVCA8JYm
KXsn+1AIiFtn9ij0IdEFKZick197BNpwkcIxeWxrfzXDYka6SpM3e4H0Vkybx3Febtl8Xnr4wlZl
M14TDYNRer3KJyAw0ROjvKpTUJOrhssJL38qbtw0MoTNfA0A1ZbdaAURXP8+nJYPZik+/T02XFlK
thDYOka0CbpV503bfEM27V/jQQLo721f2VJs5qtbAUibDoeQKq5UnyoBT9FmLFEeWUMV0+00b7Nf
7ayaghCc0bZxXdJIHa+noLiljHRldGz4CycRlMHsVOUkYHFKxNyeTTSIG+NzJWja9BeTHo/bacR+
Hvf9q3UtYJUYdm10eY2vl5TQ0NzvrSI3AtCVz2HLg/Gx89ejXzTe3kgH04OVApNDESNRTvabuBNa
i5mVnCjUqGKL9JokovCuoLx00yUQNhTWjcU4zwUaXzvGspbM972ob+nEXBubywT47cKp1zHeJvg+
5g3UXM5x1f+A9618aihVNz72takUPP8LbRwG7TqSNld0TccC7gNsaz/+faFda9s6PEzxukuvHVW+
iPJn5ZlPo9ffOFBdmaM2uzX33niU+9rmPV+n9wKY5T89qj1L+P/yIelkr1/7LHJjiYWNcy3tUgx4
OMdn4JLci62Xp7hglVuosGmuJdKHQMIdoaIef0o6PhCoRLttkjbDtYitNsduFDLWlT5tVfBGNJM+
O31fcpm1v83OTStUzTXouAppdIqFCc8N1Fbcsvk2MTVLGJLQeFY53+rXAe4sSTxM39x6bs36uWKk
AsSi8m4Tj90oqqSMS8f7kA1MSX34YVeYJl8ZvOL89amdZrebv41Izftc42hC6lz3FSTN+m5LyDjd
uQ2KdVj2aMzmJlzrHJY+bQrax0tLcrhdQW30Cem4bZoPIvNBF58b3BMPNd1o+kossMknbyqkGVGe
mItp85GNlqZ4ZGaYnla/I29LzyM/20I1X5xGySahYigwaZihybyL5viBwrUkRT6zuLFerwR8G6Cp
xlIJ3hwyn+F093Xdp+GupGR/mipP3widV6KyzdHwot5LuU0y17JAeQ7cYlPVE3ZyG57LX/0tJkyF
iqBsW6J1vj8u3Vadt16Mbhcsm6aBgfxmxlaUqOlY3hg+PxTj4Wb2I2yShohtKpgKyrwG8ZiqUgSJ
J5kbgC1skqZB5axewr3M13j+t6nauyGsPriNuLVsw1nNIQX5B7abfyrG4XUb6H9dmuY2eFuw0kyR
VGh6jR5m1f1DlffdrWkLrBjEAfvvsi9zOY/Q52EHrnDCDc/jf+B5wdabovO8LFTjaW3Hx4WYf9z6
bZ0lqbf6yKGh6YLQT/QQJqk9WKK5NW5tqD326kXUssw9pOzOG4BkSC7A/tetdWtp4n157iSNvYz7
+q1kW17MTk7xMLC39tNSozqs3KiXRdKEb6a9C9+Uc+G06XEbh6LzWraTqcp87oLlTVSx9dzDSdUp
78ptHmr3wpXsHS/BQ5FL9bmETqxPbpwzXt6auI1DVRLrpw3QdTlLr0pij/VvOHScNeT+6XQ/40X7
RGLv1s325XdZbpNQQC+XiMyrlzW9J3m6eZ08daWYfkVqEndItum73fReejBeOYVkqD4+j/fEg22d
DKWX7cfc/fIibzrhQlE4VR9yG5Ai20LKbZzxg4j5Nlbl2xAiZ06rwXIE/L+q6HgL6WDsJeIX5PW7
k6Sc3tgEr30Hax2zYMRRRHtlriMIMbXCmLuDTM2TUngNUkEMh2+U9T/hrdYtwQz88PlnEMUMZ9Bp
9DK9YRZH9Yj6WONW1Mttbqpi8YLZi9wa2cwZEp1vzVDeOLtd+vdntorb2FQRT0ENDjHO5mX/1K71
66Penc45KEF5PiTVskpPo2QhZ8UeJmbd/5kK7jh5rD3XX3dIy2nsuczfn4JQ/GrjwQ1n5DYgRSls
vQXUp7JZj49qL9qEEuK77TA2IjUzaCHzci2ypmkf1ci+7KhfdVpQNiE1VmEwLWXgZWAmfxCzmntK
JjelEG4DUrCTa/vh2OJs8ttfFQEvPCCf5rYx2oAUU5jbtBiwBRjIMkRq+Rr6s9tbMP+Dj4pNL4dV
x9le719gNPNuMeu/biNu7bpsmmSx+bzI5AGZ0CNYvu0DL2+E3v/eZF9YmjYepXrORImNJIPYjs53
Ek53yxTNr8t69ucniUvEfY+S+aTQYXEfltx7ixCnH3dYU8IbcpjXf0k8lW8pgYlRAkEjlk7bFEeJ
WZrpB0MZzMewC5rvtThYmdCqEe/mWodloluBPE4ZB/MvCT7w38BnYJu8vlEgHVd6VmWk0iny529V
ZI47PDCgKHht2zdVReC6u9XTCmNWHIQT48XTnFSYMnkn2JHuHqWpKCMNPSXlrwmrKjzOr0P4CuBF
/WWLvArynNHC7+CM3GRl66l7D2K6j2JdDbq0xm7QHGQDn8cmwyr4QgRBkcF1SCZHPeIp383Zkdtw
2M5HcPpDXGQcJi7dKrpkpggif59yL78ucJv8MqGumvnScYOa918DLnuPsCX9KcO2fF3Sbnr4+5+5
si3YsNe4mYH3TBQZ6f37IlIfVhzpb/yEa21fzmq/3VClUJC/gUF7Vvh41/HUfuasdzON4TbrpdpI
HEAmikzMQSYL/gn6hG4HVdsPtFiQn1HxGGWKREUSeB88Qm6V3r2cduC2slbUhZ2PxRNnRYMS+CnY
y/t2nEmqx8PN4JgLK1iJdhnntq+KbBKjTgTb8xr+t47flD7/pusBOLfxRJQhKfNIjpqk3UJqt+3B
FtiiCzjosDmibOLLfrpYX6V90/Vnt6luHSXKTk5eBb32rB+LH7Ij3+H0+v7vTV+5fdjYFz8mCFT5
U5FVC2tPsqTLOQzgr11HsO6JtXc8HhDPv/HHriwrGwNTSMtsUEsvss3UFEk4/Za3oVMqmNscGIrL
2VBJRJ19ise0j7dzuYZuyCC3QbCFszHSfETHC1/dGd+8LsfCTW2P20pbKE2hMGLG1110xCBFENVn
Ltro9PcPfG3ML///Wyjj7SagGoBT0TiKIvVIXyfxQY3borJBsNGEsH2EaFvGDJ794AGyJAerP7l1
3VqxZU3kxf46zoSeYcPi/5CscAuU3Npc52obmr3FqEDN+CHqH7qwd7ut2BiYKeEe5x0kzmD0lKPE
FoIefHjnNCA2/xV6g57Zeum1QIG1XzRpGHluJQDcBsCihhy6r4846+A7UxlvSxg8Ddzmic1/YdqV
QaFZnG1d/Fq383Cq/Fq6TXGb/5J7MEJToAyzTep7XQdLWkeV49K3ya8xqivVyFJkcpOvgrZ4jDbH
Y79NfG2VFJ3glciCtRwSTdZ7OsRf3aaKtZUaUhE4G9Qia8bPE9Nvmm5xC+K2wlYLHW0/rKXIlMRq
j6l49Jl+69Zra1m2iEwk2g3MEScv85avQXN8cGvZ2kK3grTaJ5ex9oSfEa/2HrYB6Tan1m1ASrXw
Lhv2VmTI5XEIA6xb2kTkxkH3vwfrF25ZNiI1t2qD1QPQN4gVY7nvevbTrRblI2xccHzn8Y/YC6tk
jzb+yuet+Ia13D7sI2JPVfSBTMrGX88imDieGT0UF5TY0N5shlYEb9SqSPe6J26B1QZDAsiYizVW
PNtIcpnUo9PDI7cJEFHOHa8V2vWFWKFj0vmJrm9cY69skTYlVtARFzwahFiHzSvUWgYJDUM393Ju
U2Kr0TGvyC4ypDu+C7/9MmM1us06K4WoYVUuCI15tmt/PUl/WO8CftxKUF4bFevg0FR1N5Ky5Fm/
sA+8MXUC6MctD2RTYVtMYNYDTiaTbZzifPk93g63hIdNhXkzLLS5x3gW4/IMGZoF2ZomctwkbS4s
jkuczEaIWkBO7+cSQdONBW5ev9zGwQ7VQG98AeQnmfEgmNN3UI24SXlcKQjjNhCmaDB0asFsuUBI
yXIxoggFbIsSgv0t1WUUvC0LOnz0CximpsUUDzKBr1V8r/dpTcnU727T1katirFffC8u6MUo7rV3
mAyVVU4V/dwGraREemHYZ5aNVZC1pstIUTo2bS2HSO6z0CYKMn8B6+bB8DmY6ls43ZW1Zit7IaZJ
f9YBzYycT4FQ9+RY3G6m1DpET4abEXAkzfCQepa8elVt/EbTVzICf7DMTOJBIcZIi85o2KTuv4KR
96ejocrt4mszzT2VWk3MoxkO0o8HGZ+cV5tNh3X1WvsQyaLZ1GJMhP/OqNhtqtgoGMFBIN6WnWRB
VMxJ6MlX5CjdwpsNgvlcGmMI2RHe+voUV3OYQMFGu73U2SiYFxiKcqTKz8xGf+xDj3cReaPjVyaL
DYLROWR7OB9HJqt4f2XayySfljpZYuZ4CrNpMK62o5oNPbJO9G0SF8UXU8e37tFXspq2fNYwDFqW
UX/g9cwsHzUr63dq7asvfJPlA+vrwfFWYKNhB5KPLOb7hseA+APqK8GKTm4HHRsNK2gLHnLlaxYt
an/wyq5Lwzl0qwOBZ9XzTIMf4xGDdGg9DsLTFI39nZI+c5uZNhs2hfvRlMuIUZnbNfGm+E2PdN6N
4/uVuWnTYYeam+HAJTKTCDZpS7R6GGVU3i9VQ2/EyisR3kbCULs/x5FG5XPZgWWBsFc6dPTW7fpa
/y3gxPM9Rc3ur1m4h3DdJqbNoKoi3ywFM27nb5sIK6qmhwnHuGZB1fcPowcZ6xqZ7JPTSdbWVoK4
TAeJbIxOABwhUZR+CcLZ7axpA2G96mpYfakNRSs1RA3iMBlg23Rj5lz7rNbuWtO5H2Dbs2U+75a7
AA44936LumW3YbGvw35MItNESyYifRrk8GbV441wfK3j1mJd+iAuTDsvmfb2t5GqopSW8+g02ZnN
hCFdN07M+EOmJu806+/whXF6VGe2ZBtlXCzq2MaMxQRun7o7r0vj9oDMbCRs6dm00d0bMuZ1ZcrK
6J1XV25Wt8z24OxD1ka1341ZFX9q/HbGtadxHe9LXPgtx+vFi48CBrQ9s+6LLMf3qG51WpnM1shS
jWl6VdUjuA5PJpDz7INJOS0eZhNhVRsg/cXLETdM0BEV9VNP9JHThsFsImzfdFsOy6Xj1XKkpvt/
zs6kyU5cicK/iAgNjFvuUFWXmuzy2BvC7QEESAKBmH79O/VWbbWrb4Q2vXDbFCU0pDK/PKe8xBNn
J5+Fibn2+4CvrYYuCFx97mEy9tCS5NuWNS9+j3YW5j5ALnVFu919CXmXvOHTs8j8zv/QZb/sYHGM
ptLcW0l+lnP8gXSLF/IcuowXMsemXSY8uhy7x3K7IdPodV0MXb7LRmXdZ7CJvq+prY5dL+gBng3X
itV/3gdDF/HqYKo89LBSvR9RBXvgisbn1xS+30boimAhSae7qAr6+y1bPzBFH+q+/eA1T1yaKyQN
LDZ01d/HW7yfO0l+BHvi18wSujTXvvdD26AL8H6q1r8ZwBQ7XQ223hpx58hMyixT+yb0/ZosD7Hp
D9uyeiW9QxfnaqK6he7+qu4tLA6LLM7mO0KlnwBk6Jr/9eA9bAhm6R6hrTig+/AYrjDq8/qcLtHF
OyEoQ6L+XkEZ+dSH2p6SdKDPfk9Pf9+vyqWDQ8PKhvtty+6i6J7P8ZUQ5c/149AlutQcsgY1DHWf
lW0wnYZZg+wZidXfExjbvqNznd4mS7f3fivKhbySNoOlJ50wTmFMTmVis0M7mm9+w+ScoyyS0PGN
k+4+McH3QSUyT4dS+p0ZLuRVom+U7kEm7yujP1IYFIuMegVzoeuuGVdkH8Sk5X2QWH5rx+jYlXvm
FfmHLuMVbSJj5TTJ+zECkzwFaBJOCTKGfkPunKTYH9Ne20beR5L0Rz0bdF9Cnt/z6c5hOq99LaGp
re73Kvkm9XZfWqgF/veb/z859++yTOhyTuCP0gxNqOoeo2Nv47KvVT4osx1tKOUjlL3EORro/myW
xD5MzbidJNX0LlJBg70vmeAHJjp5fN0Ms3wJu3I8QIpxKMrGzvQUGVBfbJAbRhtq1IcuRDigm2p+
gOOsH+4PBdvf9wViYdg0CKxeviU/5pDeDHbzyjWErlpWzZJmo3Bvux+HMtc9zDUjG/ql4UMXoZLh
vg60QR6pYyUcuIansvX0Jw9dhkrwdObYy7Zi1vK2gw/ur3rR9Y//njRvHH4uRJXt7TJb2uxFIOYf
csyOC8v8WIzQpadsWA7IUrd7URMO2Sk6QtMK3Ul+lpOhW+PUa5uuqSjjAhDCIzjKJW9088lvWJyY
gOgVAPYm9wIC9cNhRdflzZiEfrJwoQtnxUsZpFk5bUViV1aUoWxyKHpYL+ADp46zhuSUpr2MomK1
ar+jvBGHTuybX1zg8llNVqJoXbVJEUTzhwRJnbzOysBve3R5rATmRH0dVTGkTniUL4gk86aK/HTn
4Mj4+8BMEhXJIbZbAZ58OC9j3Z6X0s+3Fdf+3x9uIoisjQnlxRIlXyslzuHY+zVEhy6Q1RCLrTxq
eaEh07plH1Wp/c5SV5ULZYA0jlXKCp5h7Se14Qeklf0uSi6LNfMRAQYMA4ugsUVp4bFNEs+mgNBV
5WpUXCpc11mBztntOGZJeGy4X4oudGmsNE0yXQ8jK/aBmsOqkWEoIYp75aB+Y891iaxUoY+bzuVa
6LDuvkiWLuNtvZOa+GUaXDwjQD8YNDY6XiQ1ettSkUvS+oHIoYsm1IkOcBfYMexxb3K6QAnxVUjT
a9d10QQYwHXxpvq1IMu85roek6PBAeW3ubiw2jozOD3AkqtoaSVySGZeuvQatfrGJ3VZtWqBpcje
BdjMtejzpR9vBzJ/9BoVF1XL5i3k0IVmxcDr8KwCNAHMGZIOfk939q104S2086a1aKaNHVo23ZXB
6Echhy6rpsQe77ZKWBEfuo33eVwZz4nosmrS8iTay4wV1RreQi8LdpnyWvnlra/Jf9/Ls21I0naI
46Kz2YdlKs9o6bsm3PbWs53IYpZ90lZqSQpa82d0FL9EW+J38LtmkD1XnWlUthYmqLrqYBr2KvEf
bfDj8JsrTmQR041Sk4RYQZDlRCH/c2O7z16PdvWlSKeqWJQ4iJCOgTnJpGO4WcbC76rr6ktBiRPI
GhziiojhElShbPQs1tXe+r27M12annGuNCI5HZgxT/r0DHHm937PdqZL1UEtPRgtK+w6F3Rabrd9
99xtnZvusEfxlm0zKyAoup6D0KKEmS7EM5Hp0kPZtAKCpRjzfgPgoUvefEgTHviNuQsPDXsGEe9Y
rUU3JfycIuQ9tXLt/FaSCw3SUUjICw1bMdU0zFFnX3JF0Mvl9U1ddBCSig3MYMVayHhpgHowc6tQ
HPDLGbk00xQmU7fUmheE1I92mS/bnPi+uZOPygzRbIuDpYhmkl2yeptvY7qGfil79rpl/qNqJGc4
FMFvbimaHS5dU1t3H5PQREe/UXdWKc3CHkWwhuPASI9xSU5wBfNq9QhdpGlcEhGKUW5F08dDHiCv
c4D5kZ+teuhSTbi1xMO44cUzM7C7LN3kqYRShOdCcvZ0PkRZU4UYdBK14o4Ka4pS7tckCV8nxh9S
Ui7UlMxLzTvc4LAJVNOZkoT/6LJYvvDNmiu/wGug8qcfkf4+a8hkugCS4rQwiUqfqlSYYxeb+LTK
NMAZwv3g1tAFnbIBZuXDktAi0fXXMBmey5L7RXgu5dQFczAOKqRA4VryxFOu8mqKY7/Elws6zSzE
tU68Pn1J3pEskLk15G+vReUSTkZEPQSulrWAa2n7UXb18rQkHDrj//3412/4p2/rrNlksyQBC70U
Mui3l57C1CaHsXN/6loWHHcuzbMwFfofZF3LT//9M5M//kz+L/mLFUcVhLtsoTsa3WwBrq4iCM4E
kNtnOPpuzxMdkAn97x/2RjToslXbxPXWmhAbajS/Rw/AtyQTfmeYy1YNcb1EvcIpo5b0YPX4d9Xv
nueAS1Y1cAUf4Jo0I23Q1Ye5n1E7SP18RUKXrIqSjkDGf5gL1sb2DtZv8wl3zcEvhnXRKhqGvYWG
zFxMBqITr4UoWLJ5LmQXquJdgjQBeJuiizTPU4r/VOuVefnGVHFVtiJW9mswULw4XYLj+kqymET6
aT2FLk7VkAQ0GMGslxV0cJZgzi1Z1ndes9ylqcwK240O9skFLrDNrUiCMrfbkF6p+L1xALg81Tp2
aHLpu6WYoan2YWJQm8u7BnVcOtXQspsaT6mj0JXbCqZgK9EJuRRiZ1+naMrLGXltvzFyovERtFyr
VDwXsxijHKooLTja4Yvfw51DvtdRB+p3mXEEVAoGuNnDalevLB932aoZa0m2y2CLLFm7E9xNNFKU
yQ+fF+cuXiWtBkgw26UwVTjejP2aQkMDVjF+T389Av4RcMKQYIkTPizFUFXxgeyzzEkaGc+nv87X
fzxdlzBORyFuLnYx2Lwdof0uM31NQv3PkRV3LTHtaDPdQSG/QAI3PBPsyPdVqNPbLS5brxOEu6gV
2Oh6matqLJaAP6IZ4NdCYz9HT+6iVopWTTy0mO6sb6ZTZMmWo8vZr8wK24Tfh36S2VROZTkVQbjp
R9ar+badouRKxPnnnZi7sFWW1QSH1L4Um+l1vrLspRHRi9eUdImo1wM7LqdmLpaQ3DXyr7ny63Lh
LhCVhi2LI8KWQi+bPmzTzvKdW+21fXEXioJoJZd0wZhw0s0nsk3iGKL3zCtVwV0oirYzC4YMGy9h
W1MoW0MMH8ZBnu/+usT+sVAXy2kyzi2eDvXxs9hHcxjS0es6zl0sKmuzdg2ImIshpR8hMvmY7MRv
HrpQFKa4VW2DMddMqlOjymdFgu3sNxGdJRQqAWUrwqdCoIn+UBGjDoO68uw39i4Xi5KRbUFtZLaA
teF6kL3pbtZpbI9iafxyctxlo6IwrEU1ialo8P/OI7KuN6KL/MJ27sJRqlJkHfZ0KlJwLfdBsH+m
s9JXkOI3RseVu9pnjittQtYCGdG2vYXMX/euJUNzN1YsvvZD3tjDXEwqsVrBDppOBWumW0XDz1tS
e0V7EBL7fTnZTYbdq8FHoanh+WQCk7dku/LwP98IkeP//eEC4s0E3sHYH0WE/nozZ6dltXBtBc38
QiemDqyvyGEo0e7rtRBcTAodWQxq1PNcmN6wg41JdyLV7icVwF1Sii3RRiEVYopGjPdrlD7zRl1J
p701j5wVLMKuZ2RC2jhWLLwLlgHou2X9cYCQ0JUI4a0f4QStJEXHWpegYJfWbP2pSdacFotVlxuV
XQuj3riPu9JQKeSwNJtwj82Gxn63TU1OduT62IiN3lXxyG+jjXRegTJ3y5uBxTfu9qottl3/UM3Q
nGKCi5bXTHL5rIxAgzU1/VxInn6u+kXkpkJPq9/DXxfMPw6xGhRrQNZoRJUw+om+8Quahn75PdoJ
k3UTIo03vR5h4Hl0ztXc/T2MPfUzReEuPNXGoqZ9liwF61j3VJU1XD9n7dVtw116SjW9iGw5jkW6
5suuxA/TleS738C8bq7/GPMEXhyztJlBekp/lky8MzrdPb+nk/risAoAGbDpwoptzMcquhtadiUj
+MYm6hoO1tNrs+kQ6aIq6XTgdcGIEvnctzRvo+VJJOV+jjq/iid3aadSxUgtQzyuACUnDpzWUR6n
nbj1+wbO1TYjmYSG9GYLyyv9FxIi5HamUMT2erpLO/EtmzVV+AojXMCfyq0tb+i81lc2hNcT8d/p
Te7iTisJ7Rxk1BZTuHGd6yXlhwQOMhXACpxkMmGB32xy0acwGlOoDZKxmF+FBjWcpXJWbupKTu2N
Y8Bln+JYBnOrd1OQeCtfhIKFQNcrep5SSIBc+RnZG2PlHPyBDpTd02opsrWjhy1BQ9TGVPCwMNsc
26yuzhqZ5zxdKIO8I26tniPnrHEYv5OpjUd6idayP+3wzD4Fqx8fwV1CyswzG9Z9ppegqnle7hF4
Zs9OEu4SUksXorQY4eFd3akc8n46Sv1OBJePig2Pe07x6CyG7kk6KZlPwLv81pyzotW2z7NO2Fxk
+4JQgkOouRjaZL1SrHtjsroY0CZEXCUhsOZurm2ZD6Ou7yuV8EKuKb8Spb5Ojj8sbBcHagPWk1Ui
P77G4hdqRQcxQd3iv4fn/wn8Pz3cOY5raeDpXY2mAPJaZxh4UMzba+2ghtvoCV2C/W1ZteZu2Rp5
mKpensksyxPXUv7871d469dzIvyk7aRd8JWKSEIlNU2/xeXwze/RzjJv2bpOahvnIqArvJzeN4mf
ajN3gaFm2GGaGE6IYmT7DKEPPvvRgtx1M1wiIJMqQ8EiioJ3yH1+Cys/Mzr+L20rVZfoqTJYC0T8
ihP0Io9p+7ffUDvBu5pLeDpv+/Dqrv5tXN+xYPJcwq6FYdctyk5pTS8ykwjo1hOX2ZXb8Rtzz6W+
S8rXTm0Vth4JrCHpl0O4qM9eI+KCk2027nVY4tmVFeAPR4UGiNiPKeEu3IiGj4ZTLdrCKvWVy6gQ
nPgBa9ylp7glQV8mGbnUdnvJwuBjYtsrseIbMYqLTgkdL0pNAblUfLC3wY7IIez79FFaEh2haLR/
8Bt7N96diNJ7UpILVDPzsi0foW790e/R7PcwfUTqvYEbJb2UmfrZjOJoYS17ZTd+azo6i6gJ1i2K
l5Rc0APzkyTJl82U11QU3nq2cxAGZR9XqsKQVKp/HCSLjvDEjU9eg+ICVFiemIcMLz7I/lmkA2w0
s9FPPoi7/JSBJ3AzlBG5ZIt5qri9tZufCjV34SnIw2UybfHodBWHlEffqphc66B6Y8BddEqbcO7D
McRrc5SGM/09wDXJb6K4SlAt79NKpJxc4rT9oLr+U6rVlYjmrdd+/fN/XEPFwqAAZfDafKd3s8hu
zBj53X9cHSgDP61EDK8jUn/TZrukKr6SOnrrpZ1FSaRic0cxHky3p3Q6rFKc/Wa2syR52QQDIt/X
naT9RNo933q/HjLuyj+xDYqhRmA4TFM9qa7NBe/87rEuKVVtto5gACaLkcx9nsp1P+71eM1k5Y3R
dhWg9jCJF9s2DC6M1Yc62KCftm+el0uXjKprtnBiBLtktvzazNnXtF39TmSXjLLpsKx8fl01Q/mo
FnGIFfGb2i4WJXWdjfOCaVJa3OemSkAxrEyOXnPQ5aK6rGq3Ck3HhRG9uIV6Pz/ahl+7C7/1NZ2z
sgPyTgJJseAz+3XuzGntrZ9oEneJpDTdRaPbvQVtyNOcy/Dvfln9YjcXSWoEi8ugkhRIapBPs73Z
F+n5aOesVM1ainQOmoLBDyls8nX86vUlXRopYVpm5YoHo6kDG6w+SJv6xSUuihRBZxKu8Ha/zNHM
8yY2KzoloT7i9+LONXENWFtGNGuK2TYPtOm+D/HgB1Fxl0Wawr1NRNmoAgsIABUBSstzyINNfl/T
pZHgczEvLRm7Ym7r/TauuDzGs29Kx8WR1qods2hsddE0/V+G999NsviJ+nMXRuqCUnZyVfsFViRx
vrGZ5EyEfjGbyx/tg55Zk8j9Inl/DGX5kfP6WlrhjT3FNfsbUkkM0G5VBLz9Wu5oex9l5HmNJc7q
JGOaaq0tu9hpXbtDZJoEcvvN7OctzVwGqZwFNitquqIMor8C6G00pPGL8JmLIK1dQAytEoVKcgnN
x35cz1xk19ppoz9mipgr8bSMZISQWaaLre/1t6UNyXujrXip5ozf+GwEzBV6SqERGqY7V8W+bH91
jXxggnixX1D2/T3yNGwgJUWbcZFpKR7CPiF3bTTYK9P9//z8vzNdsAr5/fHJFDXrunSqgLK3PCar
HM5ch9u56jZ6YFE4H6pBkzKnYpo+7nG63yyYw9+WYJm+oCxQfWE438sjfM3Lm3au42+rQYojpqZW
N9ConA5w0KHliZHIHCsxxud9jJRXBMBcwInXFpqAGPcLik9HGPa1uVlb5nWZYC7ftHGxReEC7dTU
7nkj+5t2utYP+H9d4j8NuhM+N3sIwwqqdSECbMEHARr6CGVGm9w2wGT6wwR3mOhAmgHqb3D9ugXy
GvSHICjXw5xV4WlsQ2QFo6kJjqxLaZOjpWP8wDtKirKaxU1dzeTYQtbkJkEn+Rc7pMkjmtTRSC6y
zBxLuuHD0NeoRvGQflpsWZ8hrGseDEN5WYpxvYNaoS7KYbhWv/jz3sdc6KocRdsMI4Yzlj/MkhXE
+hnIMBcmT+CRYlU/aoQlIXk3zNOasylLvGqbmKa/r494ArHY9BG9jJzt23MZr93a5BOM3TOvWwks
S37/CZ1uM2u6jVyUmCdbmKzKskvfVOyT197kHpctR+GLbxG/JNFJmX7IUDgalvLK+LyxubrnJRT5
Qg6Bkh35vGWc7njQlhCgzxCrsB69kX4r/V8nZ2chBR9V/DKnof4UG7V+Lnlq/LZY9+hMqGHTGMOx
z67jZI5BANB5JfAbu1JX+/Pcp+7R2Tc1l7rS26U1gR1zO65pnZugb71mEHWPT1gzcIg7GXbZU7Pm
9StofoaBhZm9bvvUPUBhJ7BU4VKzSzfS5IC+N5XkwaaD1Gurpe7pWbfGcKXS9UL2QHwdUJG6z+Yq
u3LEvTX6zgoOZGLIOCJRzqWEAZQcEnOcRLP5HRTocft9/ZItKftwMOtlylgn8hCWt0dRJ5sf9knd
U65KgmnfqCEXKpsRFWs54qCrG+l3iaHuQQdT0rRcBqzgjoTRCUr3MIDZ6n1557P9UJfkHRUu0lTq
5ZK1LX1mS6vLo4affOq5uJy4N+lmU1s2b5eoK+03Bb3H2x25y/deb+8eW5CN6Lkd6+UyVmQpai3w
3mkqJz9fOOoSwwwC/WBuMTrRPmYaTB0l70HXrT/9Xt+5oHYDD82Wbuulk0t3JG1St3D948YP66Uu
NDxH8YRsLl8uJbiBF1w27HZq2zaSfvu+OzximucpqxA1wLrtMV6+tJ5tRMyFqTO4hiE7h97gMq6O
kB74mgaRX+sWc0dFt7ByLqOgLYbVvGR1CVfL0mszY664ZJsErEMLf130zdLmU2qaG3jn+UnVMBek
lmxNVN/1XbEHA39YE71CvszT84y5LDUg4Sgr60wUcZM8xoQA9Oy8MkjsX3bBZOWygxRmga6Ev8vA
fNxpeCXA+fPxwVyQup9hvh4IIQoM/XMSoJ6YyNXPkB6loN/PDtkIHcJFUBQVMoL5JgGn9FXjlf5n
LkGNPjCaBHIJLmET/NVOqLegS9Xv1GMuQV1NMtiqfQoufBOfWaWLsPPjymG78/ugiK4O20ojkT6Z
sXlYlbgbJI+ffXZE5pLTY7B1cZ3ONRpuxkfEeHPejL0fyMRcctqWaxQmYV8VitXr0fYKhkXV7pVs
ZC4kzVUVVnAPBWtERXmCAsGGWEB5ZeqZy0grDj/YALXQQnbBetKsTHP0Yr/4jblTh9qnPt1XrKIL
akbTXZTu+1Ea5gd4Mdczd9Pp0tmappdpD4cHCSzilsjMDx5nLhot6w0+DzD5vJhwnQ+6iXhu6znw
iqyZiysrbWi7QJ75MtKsPYx0P65D7UfVM1focasShOvxll4CrdO8CZO/on6avMIu5ko9jgZqehQy
DxcR8PqxDPhfQTwNfrPRpZXTiXZDisD6EtfNS6n5cuqi/Vrv82vc/4fki0srp3VnYPxQxhdIGoTn
JOT1BfzycNQ997swMVfxcehp0K41iS/TaumRDmz7kK0mu3Kh/79Yx59+A/77Bsn3feCk7pKLSUaW
/AUdheRl6TKS17uglwkmXoeYQ7J1Hsr2OVQG5ogj3V62OpzfTbB5/zHBjqk7hxG0tcuu4+eoGZf3
CSvJU4hU0RmWm+QjlVl7M8d7drDwZ7hDQ54CPQlneK89waVlo3qm4Ty00SXisn+EVCh/GHUMITWv
x7v4NdwxAK6WcXQJl/LLEOgXigSR36Od5B0NMGVeY5lL0NENV+5hPVRxdi1P9tbsdCIClWaQiR3W
6AJtLAnRhSHeDyw29D0Vs/ILDFziemIRfC1XG6FUUG1fU5tup6Srr90nX4/pP8xOl7jWBM7CCq6O
FwEi7X07VOtdg82zOgw2G/mB9AZSf3HIrqlDx2/8vNc//weaAfTIznofosuSpdkRihLbTY001BGC
YuKsEKZ8v/LdXz/Bn36x10/2jx9E6N5OzQI6g3WWzi86TBtz6I2ix7Qz8qDhAZJvPNIvlYxIeIRf
M0ODOdUWX3A08ArKXrtemInCu7htws8iWqsPbbtl7wBejzoPh5ljPUoCbnJfAN8E8C5BUPsuJV39
1ExBdQP9y+VDBzmzO6tMPeakUnGBpP3HvQmrk651eyPRzmq6POUzvck2td0MPFAfO66De93F05JH
CW9y3Ynxc8WQD7kyOG+MjZMEUVOrOjGU+0VZBR1jqtZTIviVUuVbX9jd78xsUDlo40uDVX0DGaDm
HMlQn2Rr+vej2JorebT/+zr96Qs7gUq9jc2gsh5HA9wByF0vlwF2W6AV8wUGgCcQxuozhIKG72hN
jE4tq39S1oY5lVuXC2AIN2O9pVegwDfuHf9iacOBthW6di6j3n+M0ITLS4mh9fpcLk4bDBrKuyEy
hqGN/1pl3o3TlX39jW/l0rQ8qNom7hC8k0Ct+ayEORCyRHmyh+nBkMwvccJcIb62lbGg5cDwqVp+
CMrpRiWe3VLsX+z9WA0Q/k/oBWsp+dUnaXk28Ir4+78HP31jrThbvLUbxDEtDZGxyrJPCZnWC29i
eR82iT6NVaXPS59ulyRMF7/ypMvjGzJv8dwO4aVB8fMSYqoe4Whc+l2pXBKf1gPShZMML0MWmotQ
iuZG0Ozlv0frrXXg3AY3HXOC6gW/qH1VKjcaEUm1pOzjfz+ep2+VQF0raZSb+06gYHvRJK6r8FA3
UGc3B014ELI8g8wYeb8vczz+EKgiZypv9maFzg9rlgBSfiJlUWnyvcV50OcwllVN/FwB7Zm7gxmp
nevDlMYpoJldjxttD0HCu/DT9P8lmE8rIKZflR2yas1RxLf7YxO3UfUdUkItUlNrBdsmmve7bNQj
E0t3MlvGbip4mASnkWgcFutsxa2EzEZ6qqGk8GUqB3MDiO6etVsDI2C1lWg8UxE5hLKOjhBPhiwr
rXEAZxMa0G+HII3uOyj7vqOClOGR7KJeclu29Rl2Bb8qEew/yleBu85OTT6QbPpcJmv5qKsu/iqz
1T4NtSLnOoEnybKXsvm1jZvRebfGXflkIF71RaYpCW5qaKR0T4kdMT3yEdGfxCQXTZC3nA5PmWjN
cZSkyaGNhm+8tXN6NDaSuOvy4V5QUf8QeujzNu5e+nYP7zP8DrBrqKf1gMpEeYyDtjm0jZXvErPC
HJmZITn3+JzPBAJv82PWlas+lJGKnuDQUj4FZSJuOytpkFs4cRzaHXr8yB6vrH9BM1Ss81pmX4IG
gqppUsXsyCX7GFaCfC9D9iveWo06nTCfoiytdI5mYCIOoLfbI/qnoqPsx/Fowsmem7QaAWCKoEQp
N4Gcr5nH/lM/dgwOXF0Nj3FTZ8zeLvXOyFMWrGiBq+dlWG4bU67846D7ITkFWuHf2y1aX6vAoWoP
cxLL20HE9A4fQOMtVYPWtrt+qSDL1i/I/ky5gDFu86ms0gW6n2ObbfUJ26ZupkOgulTd0xT/NOdC
z4fdVORZyIqEhw79zOey0hJO9nYJbXCcxkVXd1PbifpJrdacBeb7fbfBf9jyfoTBbNInRzUKnke4
lKij6qTp3yVt2pFzNA4JOStUBeNzE62ZKY+93JETyFHC1v2TSgKbPkRDOdSf1DDE5EmndJ/ivETk
SA6qVu3Q4k2GLrhB8pDt6iAUQI5LHCrbndk2LuYM+YqKf5unWezPQangyibQNNd/QW2gXeDLqTlb
hpyBF5jztp9ndc8Y6fj9CixEfBd7RcU9FSP+qsSYRO/gIUeCfMPHiM61iFR85qPJ0ttFlSY9KFIC
7857Ag+7wzxuWfpQqiSrviboTDFn9JlBFS/V+AfHXeoAkkDLGk7lOzgwQUwTrVbxcq6HPhQ/IbE5
gqTB5WyunnqOiXiT2nmOL1r3DTxWeymQb+grC8Zsgr37/Nymtjo1JiiBVA3VMCf5mC1L/LnjnPdf
hw3Gze/SUEaIWEiK5Rla2vPbXYXJ+qthdTBD62ARA+xU1qC64xJCSEdaN019N8V1P/3kmWn4Q0qa
dvrammxNb9EOIYKPlQx7BJB6TNYUPGTDw0OaLH35Cf9K2ed+iHaS5AsPUvUoEjLaGwgex/YUypGo
D10SrvYhoZjXEOWXQXIaWLz1n6FuaSPcNLsa8xgmVdlN39pseNh5NdW3WdPI4QvZUyYftrAfK3qY
zUBslcMik8d3CQSA1A9TNq/dnBo9nTcNhTLYbbfKrSp6NDzQ27jOELmji2rt9rs1k/NSHdoo0uI4
kTV83V0tDebPao/1dO7t0PN7ht1oi05a6LK5tAINzZ/nMI6hvxerLGa5UksZVjka2QHNdtgr5N2K
36l5Z9D5q09lVo7RHeRCou6rKrcxudQweT4LU0fdTbfg78MCZNflCVrc6fCuZDCI7PKGtkzfIozZ
FnmM1Ey6W7T7i1Wd9yyFocnW4cM8BnEIFgf+7lbGNziI0LVHMyGmu0XbRf1M4LEd3zINYYJcQDaq
ykcTG3Psx7ajP3YzB/ZGUkjHNrkxybzlcR0Fx2qkIpAHIvVgv2mWrORZdapVTY6dRlRQeaRkqJCm
ipFGGrusIXu+U40DKoukKP+GjsYSvE8GSu1FQRdvvQlll6T3tKVz+r3RjNKPEwQF1bn5H0dXtmQn
rgS/iAg2LbyynKX3bdrLC9G2uyUBAgRCSHz9zb5vM+MY232OVKrKzMqkmW1/Zsmyp/ea5ca+5B0O
6ZdLI8euEuIpE5dzlCb5H7iD2eWSHXkU366j82NJsG9nPplzLsgyc2CyfrBUrclpUlhauu9tTP3d
bjIMR+XgBO8/Nru1xQNPhlX+8rgITpY529f2Px5UG526dk/pKWXBizuF9b2oMllIiKx1mmcwvo32
6NwvmyG3OzRk6gPYUToY7A67pFvrVqUFcJYYj0n8Fzm0sarxB+m+r78vxxqqFr73YS/TMV1i1qQ0
If2dShPsyFcH/LDcv0Obtf/oRtLZD3uoiGE8C134j0+8l2/ZBI3m5zaoLEz1wiO6kRNVGfCkxto5
4Xfwb9XLc9pF8SovGm60fK/g5GDNZZPGZ+IyF60KnxrLYngeFMnytoHtQqFVyQc6E1/SQytCEUsA
z4+8tOkcubuUG9WWY9HmDK9t266woaeLXUjSQJVH+VrLbCRTfmYbFCu/VgUbO3LekUcEM+yQQ6f+
u9uIsaGim4NUTYcWa9glD6NwtKRjEnGHJVzlz+3Ap7U/tzAsEEmtaMGj8Qbw/JY9pw7WvXuV+YKa
j06P2zyXWZ9IdTPJb0vHKlfJoI9y4DvrsTns5oPW3NmRyaqAIig+d2OEJEN4xWYducLiOfQXFo2J
+yLxTNl5T1U0nyWgJ16Tgy57tTLdoWHyapVEnZKJtWIAKePo2NDOHeE80L1Pf0WtHNfGbzz/6g42
Jp9Mu6y/zB5xaTbN02qwanxKI0/ikvZJl58HtBv8thBp7BGjSrgPF3Ik2Q1H5kTAe73r/tQukYv/
G7NeHA0topZ0Z5H6ProLa+SSv1yn8SXPk7w7c6TEdw3yL1biqsIhI/deyThJ7ycf4NRXAaVLoeWF
xudJaDHCs0U7Z7B+mIVrtC1jI/YNZvHzBn9hBwefc4E2avkNERVk4/iRIQi4Ln2xm6KUoy9YwzMO
3XF5IJRovO7oLFE1VKe2soD/9DOHAno0JbqqPR/Pobdp+pIc1IvolLHY+BtNJ9U9R8kKA1mETKRo
13B1EzhksWws5B8RZWa5cMVuEqh7rjKFvSMqbDH92ucC3qBmPXpVdyyk/EqSdeH4tXWM1jICCqf+
9KHF9uPhZCRv0FnT7Kdd8HI9QmKv05d2PuL+6izHAaRQB4LYsB2x+uyXyOBvwvv82C74/nz/fFCC
tPFVq38gnfAYdu1xEQg3/mJslRDu7G5081OGVIztjs0ydI8ZloLJY/AAd19DhiWYC7YEtJKlGyRB
OMSQhXBCINI6fRZJEpHTIGzMf+Ub2/ZXsmHN6rUVemn/dvi7ot/pGTvk79ayiMZY1zkkfTx00U0w
LhgGG+Mni+lYynhQWG1c84D7u6zOJxUQWxXKKc6ZuHLg26fOT9Abwz1xVue0d2xFrfB999jSTUTo
KIcYGdMQFapCQ7DZOM7T5Y3QGAnLVaz0Er1uk1Hz3oCYaMl8GYZuOBeM46m2rOWFrJZijDI0Zwdh
/1oYoGamom7e4wfqdqKuqT/IVKZImTgfOu9eWafFjFafYY47Td2UK17u8Rbr+5wv4yzLvuPaPKRt
P0xJudGwUbzP0ZKu+OIi0R338AuX21R1cwgl/nsEafNA5Pa84oFA+cMaSwv5k1jVWGdh8fM/0obo
mR45pncNk9vbEW26PVDR0uUAXpdH4g2nFu7jDKbS+3XlaKJLLHKH+CGxhoOMbQtSiDuKKN4cLYOb
+NbgNx4uPWyE/Jtkc7H7e1Mks3napzawetiGIX5Go6BiGBn0wYpTpGPKXrYC3cppXOjGn5dilvt5
3Vh7l3ML046CiDNaLtFj8TPuC33GAlSWPB5oA3UzpzhXU7PA4WM1V0cmMht01N/4nkxcdK+2zriv
de8s+7PD6Oh9pyn/xHCKYnYqgobNv0tbv9UzjL7/BQQkVgpU4smucHprq4W3Ih8rFJ/MhabbsT5r
zvkGRNRchZ4n02DAL3pe51um9zc5S7HbGoysNaKO8oNnyOHZlnR7IsW6p0+Iko9+KbNziFUFJgNe
ZWFUPX/HZAw3r62fkeCL/Eckw7OqixYawbMR0GpOapmPFtaZtrD30mfxx5pRI+fKd1GXtnXq5ihh
pe6wh/fTJHm011Hmx60v+2Nv3b3xe4e4NNuik91Ad8VD2qxetPNvrma+Nz1uBHnh+CG2m8KwnQwV
KB9bd2YOG2RbfBpKHdHv4NgRnvQpxt15cB9TRpLkHPh3Hl7FfLRE7yiymi6YXaM+NIdEKNleFkvq
c1KaGbbGZ9pLIu+DX7LssiMDfPt0HIZmsrRCg25ZDzAT5BXZev1yp2FKnRbw4N3wkrZxVrKln/A8
AiO4ocN3ZngOX+SG7xupx0xkab30sf+ldh6dWZrmj+MWoqiOPP4d2Hv2aeBpMp9sZ7p7nBV6m/O+
AAllQ1RZN2dXnQX31nk6vW6M9L6Em2iBcQ1Api0TsEWhjLOETcUbzXMPGmKcP7MOGh9A65CcQOh2
lF4U9Jk7jFhoSWACm2AsPCtUWgjBjxwL9Hv/tGYLKrxvj+xGTXq5xe1ak2pCkB2A7uK49jC2qiCv
tei+d3chsUWD4hcCZSHXFXaYlnM3O1EnUEZd1oy0Zyba/aZTKFA8cVM164ncJwkAm0TOHRo2yNJ5
3i7Injnihq1LUsIRt694mu0VEoens3P5/Gt1K4oWfD3rrmVJAydIihYBisaM7z8WW/QYy3I0ThYj
9zGscSM71IwtZUfVW7qXfEKQeMgAeNiOvmfSWRw5rJ2hULRNBPwkxWcQtSfbxwsmpsleQ+T/2nym
6BoFBjbN8PdRU++rxK8tPn+RJmule2tuOVoETAH59mUMTf6bB5SPXEXu1zCte2XyhT4hPLX7r8u6
9oqo4/am42ZEPTFrmUWGVhA4iiaoDN5pCdWiwc4W2iZZmOgCVeVWB9OhpUMclf29hY6Xc4vlpQ46
kTfsbINtopk48TbVl35GEwjZuz/yikS6hWUuxuYA7dEZCmt6C7XJNJcEpeEsJkeRbp9lVja+zbmG
eSTxfyCJRAOM4TZ/Mv2kMP4zP39idSG+rHkUXnLYLpwnwVyPhcMDH5pQpBadiZshM/Pf0e38dqN0
fRV+TnHyUwUyhQJJljgMJ0MEUi+6Ob+QTugGURU46IseL4NawlGFwu4nHZlelrFp5acYtHrsikz8
nPaelqmLtG4ymUzvw9j6cOohraQ3Kp76k9KWbnWSD+MrEWJ+nvOBfLTJrL6Qphoh2JGiMSs4/++Y
oii7R2yQfHTL2F73VBZR6eH7VMMWBj1A6LfprEACfVjUQXOhB2CuupOiPXekRd5wPg+xrA7Vhktb
JEI2UxxFe8nivkvqeZoIwK3VhQXQUbeNdY/nq2mPNiS/Vu3xLpcKsvHbJGeHfU+JReBNQVykmgFz
zNpgWs/zcj0K+ZAdTNxnCe03RKezASCSDn/jOOhfFHqDexrBahXfHUZEjJUOeALeyaixjC+v8DCF
w/ayIWjsq1VdP1cxeqgH0aWeYqHD5rJk/bE+iQQtpj267SZsKfI2x4Qb8QA2bO4fDrS/oultLh7z
tBiL+hDmexwZ0F9UHE/9B6WeXaHzm04pjZav1sbLAcxzb2+wWSNZOaJXJRVORyeqIUZ2aJVi5esx
Yzuu0e6+Y0RZQmDBMyzRTk6pJ2wpF1YUsGVf2azhotBl5jowvH6N1pn5jgSZFTpITZ5lalZ6Hy2W
/4uZGmVFESyJGa/z+lc85wynGAxA3EAQgzaF4VudmoEH+xs93voDoavt52SWjJQJj0Ra0T1Hayy3
0WEXy2PKrIIr3IbLssY/1bRvDygKycdi5P65gJZ72jlW98s47nEmo/2w9/te0JtdCvmXDpb8QcvG
foyxZpjJxOii24DskS/Zon+DyD4PXS3QJz24Y5VHlfusuE3EmqKY2zV96S26tzLG+Zfl4QZxm6ID
kZXpxnQ9tX49xpNYczddaTLpG5N8QyAMf1hR4rcYLfpODVBjMHKoMuwhsh+Ki3yoBdmw5pNixY9U
244E4AdL4h5O3WzGOvjT6hkqG89R/56OY2ujnx5d3Q1ZvG16WMvS+og9EFc4D/ZFA4GHfYVJMTJs
4txzgiC4VhTPB7jWCxAPzGYoinELYIgP052xcWwqNoYIezEG9UJOhqY/pJiLxyP109uUwNOzPpht
lypH3h7k3qZdjw3PgV/N60Dz46+1sEH1MV/zJgp6fMlsHv2OJs3O08Ktut1MhvaPmLxfL2FX6p0e
KnN1jHn2eYeV9Wd39EN/gcTu2KrFA9o7UQ3TBKwjDvrXgGWkR6w+jw8zw85s05JJLg0wC+qqETOI
uBFA5bcL/o/iJoXEaDxnLKFdndNlwvcUKyMqz+NlbijFhk8lYyYxc0DzYWu75NlzsQd8ofi9pSmZ
HI/HWGNzqJzwWCBKK/N4siZYVY+3u+j2D0XWdSlNGMBnUJPzc5wvFgBKCGjC83XHDpBT/c4AzgpZ
yzRER6MyL6YbdQy4qT2kGukVn5ugDclsd1UFGL59tEl8TfHRfUTbDuh9QGNyX2TYCzy18byGK+v7
Kb+ORc5+Ltvk+idGVTqWW3+MuBB42ai5AjyQfbMwAGSXI/KOVvmm+W0rfcBeJ1LCAGtT55JH9F7B
YkpwVlbc+VhhhOvcXmM94fv9TdupKC7Civ5HrmI5Pxc2kdEzC0kaKjTokz9H64yElD6w5GlzY/fR
2wODNFEBcCYM1XpwK0me/B0kQweScbKKJrEzVqBiLChs9zn08RYzrYt9rYxij3MXuT+L3RT8Mfup
aDDhAVjBYu08IIZRDh/EdVnNjq1LcdSDk/VI0RksGMymEy92eV5gdsDKXpHo7+EYuwciwek5ZCZc
v2Oju7/ZvMQvbhEas9DS6rs53rR5YjKLr4Agn+SwZ48JoqBv4MuKT3YKE5wNlrRlABtHLbPzuHpI
Vke1iV9zMYSujJPMXTW1XV6lyovzkSI/5qdFHFATm3VBgz/td3Pe5ZjSdz+amngi4nPEkvmHmde0
qNH1LhM2x6ZtPpvgejzJGwazcu5T3kwAKotSTwniuVwu5/s04Z0tV3SWuswzbV/kCLslVJddn6dk
OP7JbAMrPEjYqz/MqVtsUxQw27ghBqUfKC9Hd0HUuH479kVo1uLUwO6rtETlsvb0mFyT5kXRXXoa
c1oBHc30CWaIeq/HmKqi2gVsdOi6U3AegWIvgyogNmUS76ioWT4WD4RHvopyrv76rO8dZgwVu1MX
LxNDJrNHzxMHcaLpWHRlVCCJDJMDLHBLISdtr8c4B1OPU5C8HAY36VobSNgQoDL3V7Zl9BG4Nam7
IRMPvM1xTlLF3qlNgVdxjLkljKda/S4ii1SC3hcDWr2u+H8oZt71NQHd+P2jQARS7sUmTLknmT1j
Y+aIS71mQ+MJ0b/aTdpTum8Y+uWqwbO4YnnZlin8JvFG4GujQSBU+4KWu9mUQiWAupzHTxLZLm/D
cfRwwGzn/iXqEYb4YDjC3DCs77DZmkBNhIa0kQc6ConyfJ48UNwKF4+N5Toju6UElRZeJmHCVgPT
xzuQbsD/SjvHs73GYmAfopD9+HVk896VGC+BFsTzhA9pREr9bbtkXVqNYz5Cj9vK6HgyVLT9eZki
Z9Ah2+IOWn371G6wLm3oqDivFURrtvas6I9qaY148dirdFWAw9EbmLXlc05YQGRZl3QXMiTdGe88
XiZh9I0GLoYVY0yN38yCk49qx5mCVWwYyK00u1xvgmJ0BqEGnOGyiUL7ZujC8GEAdjdiatXPPafu
FwzZw7+AweYGADxOXRb8G7wTsf02YFWWn/rW5I8bRpsrrpba65DlZqjGBevCmG4GlsE4MIvWt2TK
LT1TPQ3z9VsiHyqQA/vDmEMXcAsCayx+B38kYOMWdN8oGIv+nOcl/F0OmYrTHrvkrRNgx4QyyRXK
BXq77UmLeO+ZrGd/tAodOsiYT0sXnALBfQL5TDYzEMPUYO5tkZNOKIA/h03NN77vj2lL8lqTvHcX
NAhT2aVBoqcw9l8x+dXdI+t8TJuRiuO2z2l65SZb7uyuyVnG/JgrwHKSAPNFlmFtWu2vE75oAKRw
sb9qtuKBQzen1lL7fAHsALgUEcpYlDhDXp/+kwakSukikDPY1XJfDtu3CqXe9eUkVPseBuMZjtfK
plpEi0Ph2Y29J5FXXzov0AQTrMERJBnlYFmYUPv9bEczXSbL+1cfSZCcWNn+z+Npw2O8HgoAps9B
BBs+3rS6SF5ClMGfWEZx4+Z0apIYXFmHGoNCl6EzzLhkDexrxM0xb+Npz/DHJ7GVp1VNwPwKLDtt
GiRPOTIuT4CFZ1HuzClTY5fRvPR9gUkMJteg3pe4vZ/VhJbX9d5+uK43dbsQglclGnQ58/Q4tQr+
uuCsRFtNrkgvOxvdO/PbNlR2QQ3Bxgm73zWbL1loxxzcjqKPmMDAd4M0q8aBLAABWpH9WgflTlYL
8QzlAK8tZXvtZ7L/2KI11Cko5xfDouFRI6ysAsw5XSRro3fcdshFYyTYlEDDkvPWLnGzrwAQ8BaK
85Bhpwu6jxZjCUccaaW1wr3Ux4gWLmDfg+7yI0kMzA8InzC6qe1h0dB78hZ9b5WA2rqkKzCAeBHq
fsvGtAQk6jFyWlgV+yVfSuRLIvGgyLM6aPPioAqp0wyLzMQzctFT6y95AjJ2HEO4w7ARTh434smR
SF0gSSLXYZj4yUb6OMPza7izAyma0XR/RyySV/hfsRI9L60qt6lH0HmYVKinwhdPfUfi911NaQ1i
Mn4EqDs8zEonf3HYs/rI5VRlmWvb2k8xWA6RinLKZFy249E2be+6j0wAM8x0LC6rSmTNxLGiikfR
B+RmLQBN9ZEEqs8ILecnx6HHwrnI/zEs/m+yORBMIuqOsuFZMmVPQKRBi7be19nCtjOzgUWlat0f
GN0Cmum242qm/B8a7k8jdvoCk4xQbzD1efAdOKsdOP1bLGJ2Bu2b1iryxZUXS/Sw7uaDztPc9EaC
XRFtgXxtUHsYQTq8lh3L34AsrGeAVv1NTLAyDtGhwUMeus80t9MFOCR9Hhb7trJBvQ8xRSjqhh4A
G0prC3PUvr+Fbzl/SQbF6mMBHnGKaKHLXi5FWk5T0GWwLK7bMfmLre4Vn6cj9VEsGvoVGShrRnhm
LBWULGNZ7MTtlYR6QuKxx+pCbXrImoy34sljizTt4OH5Ifcx8/DpZvFI80YgWbna5CF1dt7thoew
pxH4mCcTuljc6W1Ns+gUKFargEpZKw6CC6CJ++GOwo8XtG3BvwJK7SaQVWHJi//k6vK/pA+TfIyl
Z6aZEh6WLxWyw/al33sy13KVJr0/CoQZfHBl4ukGHzfMYkgKJQFo7mWWjymCWrK7Y9F9nQun0x8h
Sw5zk/aJBt2Y2V2alwIrZQuePZfglYwHk+z/YXNcmk8e7dSEcpxVskDOi19AtwG76b1E9sMmqy3v
BDDdkBS/Nzugh84ZFw+gP/ukWdzY/t8LoGtSZu2b3Dely33lS9S0znShAqjL0FrmFtJxvIiIeIeG
dJ5S+RFMn4PzaqOcDg9KtOYdA+WMHmlAudGVGo7wHiOZY3kuFN/lCbaSSVwVg5nvAaqkkDP0bT9/
Oaj3xre5I2F8SRC3s1SFwsPvkb21L12pcFm7u2mdja6KBP7WmDtBY+UlnuVxfBytPfBJiwNobdkH
ANbVsCcLqIYsh2TmpiiyPNzBbaEVP200Bf6IbitW72Enx1weWz7v72o0OExpCuopabKwp79AvPLk
qQfIIr4kzHe/NgYlNgxeIVRXtSMxxzQ7AWG4TsuWZBWQpiN6QutjRbNyGb0VO04J3OfzXpoYwgTF
sBgvDCGmFNGmRuSpWgXc2BKHXIWKS775VytBztRqheopKtkEoS+0tJP1GrRv3MbbV7LPUPA14POm
nNz5QSKsb6UtpA949+3SFG0SbT97Eo37ZwFIiaewrV38MqIfg5O6rwyedWDKeJ4UyL/Vz+JH1kVg
xOHOlfHoqme5cl13M+RmN0MKyVEPMh5RP/dFIDq5QO+zhOu6RKuearZqPjysfvHFmcmOz+aK8EaB
tgiR98fv3G1aVHuM5XeI0DYwTbXW8KD/TwLayp49AolmU/uVbbSFVRWBpV5Jk4M8IEar2EBap1Bo
xDk+IVeSFoKBuYwi4e/WBBkP+hYzKabdckxhVfqPBELIesocVQfkP3ICZHELWw0xLSevHDCwLRZ0
uDfgw4a/ILDG48eKgkW+usTGICapGnYVX2KsgeYavQKDVg7cVo+fvbapVjxpjoSOI2YnaSML//Aj
iYA2nDW+TDFcUU8wwCFkdkqPn7FwbK6z1XLVv4AsCPv0wOOU6biG95c5/tBEUP8xsE32YLgDHf54
IAKbOaksE/I0c+XNXK0pOcy9OEBgI+2BwtPDAx7Q5+PbueZlPpD0CwLeWVOBDxWYjGDmHGMptMN+
Qgnf4vQLeH/PGty+gbua27DcQ5U+jPcJwWg2nfCWMj6U7UYwn4QMdQKftB7mP7jMXX4f21SZ0uzZ
np+Szkrc/h4B6ZVLVg73L1t8CRmrD4f+x1vwXJLwtUJudaHFec7FMby0dMVzfcR6eUIxod0V5JYm
rz1XW/u4x4Oz99EMdeoNbKKQXdqui66hWSdNh+OG3sQZ/k8WXV+UPusMrqhAW4GW0djoXaNmTw1+
/mFrFKTRA9xreNYkND62hzYHoPNBxEHn31B8pf9M5g8OaAEEKmDtned3BCQ1Zg5QG9m5pQsEV8lU
DC98VgXyOz2NKa3dEKcLzHzy4aeEyGZ7LDBehArEKDP32Abn6hQy3N9mLkACl9nmjzmtjMRq4Ps+
2T1riiT2a4n54XgM07QfU+mw4HFUXQf89SmC6oWcQDEjFq2DSUdAQ+LNrUnN5qu2HVp5gWOrBCsp
A9LqcHmwzTml/sWIaM9/xDuN/Uc88jSpw4aBHOCoC+8+TdyC5himyb9cUkxnu0OxlgnKrkVmAfsR
aEurtB8Qr8fTGFcJQEaHi64YEOwCGVZVgXfsqKcJKoCSHJIhwAYHIH1rewKUaB6iAbvq3fC05tzQ
xxXdLpoWaTcPtrDTN32v2HGlcJi5Qr5O/5LCx7KBYCP+iVUy9yrwzcL4dzcBjumaQg3K4uVlgUaA
/aPA5v+0LW7LxffjPtZwIQIyyGK0glcG9j2/gSjBPecqDwD59cgRdUhi97D3Udffdr2c0G1kevvI
5yLzD7Ev5t/g8vw/3TLdV8XcyryctjwHqyewJxJBvVrtRet41blOajwcyDEDzIh/3NAJg2rClyVK
dUTD/Txw2oxCuzPhzHdIetkBQ8TfF3lKC7AhYV5+yx22MdUKOh1vhZsFAxSa9u/p6qbPAUThP+QP
TMfrkRPzO0RYO3juEETY3i5LH8HhP0SuOLVgyJcGwsljrotx1WhM9kyODySoHcdWAUQ5Yeeri14o
9B1Y9jr65Q8ouW+d8Tdcv5beTxsQfS9nUHa9iJcWTIzosmpXGxRwJGTFhABNnvV4UEncPgLAxa5X
Cb1rv34h2VEkjYSUBc1WXGxFX48k6OQczUuU/oyndjLvuFVs/95/AMC1G8R3PxaAsZcSX5xmn2sx
939UMpkEZ+jY5Aku2DO9hYYMT7VasfdFi96w6oiS9AKBUgdvFAlgwa7T/OxoagBuLpAqqCeRTrl4
AVBFXwDB9uIfXTFTxFvnfk5wTn7Giqkfq4SiPmBlaltR+6NtiF4Eatdz3nrBKsYc4Q31sofslJko
V7f7MGfDjz6fR5RLISNy2TGAsUvBARmdGAU8coLCS201zB8gUdGBY3eHCAONDxu6OLwa/KpfSqS9
5ahLLB95WBtk/8DsKhPCpG/aA9z15yHVR1b3WNx7EhYZPk0OVRLO1aF3XUlExAOe3dMCwpUSsSxs
epShl+3vgQwduQMg5Fpe0bnleQkQ6TBNZigj91ygNX5EMuRy1ZPKcpDQi0Fd2rpivbE87G/zehhZ
RiRdZVkYDdZhAsV51mETV6ZR6S8ubOuOKGQI+EBwoA7dzmE90lvIR+P+dcKrBFH7mAf8eGIGUPmT
HNuUN3sBz5Mmc7tb6v1Q+Cmogv843drxtfA7e4sLWvxIDU5yhTDVOPoKfpb4ZzK2n6nNlt88dmw6
eTBYDoZBsxfNcAA6riK0ZfRvitoXyXIr4PH1wndKjsZpuZr3HJv90WmAs1j7b0SbwX4cM3HPi0iH
2witzss6cwMNCjxlLnpoSQDHsG2sjKO8WwEcswCfjXIbRiOfcjMO8aNLoEO9G1ob3c0aiha8nGN4
mCO0VVBnd33/YKwEpwLlJxautByGhrAIRhpssAcBW56I7G2Ebu46JZaKp1EvstoxJZQzhmlX7oQW
l2WEvtONkfmJ8L61KAeRysc5gfHdE0FVlPXR2ekXJhMBAYDJ0XVNAHHG+14PCxI/kSc4QLfUd7KK
ee5RxMa0gClb5lPUKC6PXzQkUwXZ8rp9y+XTp2FdY/GsXbdMrxxx2t11kYP57v1xVcojZICXgsvI
i6dWQXudQuB3luj+tS1ZGw5oX4BVvmIiKabGLKl7yNOR3Iu5NdcC/QKEFkWUZi9QtPi8xrC1/o+z
M9ttHGm67RMR4JQcbkVRkyV5LFfZN4Rr4kwmmZyST3+W+qph/N9pwJeN7na5JCYzIvbaO9TrWtng
lf7s1dVLLhOzifN0gdix0GCYCM6JSq8m26DvS8tsBApDqcpdOid1cGjkJPIzEF/BgHjqhuQvkkIx
vHVhJduXxFlRhSikBr6BtVaXhIGsu4OBHwJGj9PIv1RD2+2Jt4L7TzM0pkPYDtN8rCB7n4rRLu2d
tGVSbZGGdfpgrQlSd2YAY15rxDDi3WqL3nzjtLY5P63GyGMvy3QYcElw84kLAjd/iSa3ARULThVO
eaG8TZOsQ3dxWFhTH9xyzVYElgGWkxn5uletUe8qGJ9jN/Oq2BT4LaaIQnW4KkONpz4gEK9p2/Qx
9FV7Giab3fah4UEDGRp6qkdrEbFgt/glRf+K2tFgj3XXJ47zg4pCe5FvuK1zdFex/i0kp+hlXqv8
Ui12966wnKSbomW/aES7PuvLMIQefAVXxxAhxEL+SW1axd2IOjTHdWeo40zGML9m1/oPIrkF0Ruj
M151JfOffejJvb8MJv6kwVnMAwi/6HfhvPpk+64UyVFzm/KcmGUmzHGSbN27rBOf/gShEH7kTrPV
RGM+NEcwhP6paw03o97Urg63ouXqisDA5uxhGlcoBE7iQKvmm39BJ+qoHlq7jPnDOxe5ofOcO6cz
ZHhUdddXW+xgbJdNSnrwXzzV43u66iGG88KO4HpJ28fSqunt3aq2p52dKklBaCz3opuCXZEWpY6m
cSSQc7B4WW3bzhz23ara31RYZTyJcj4L16p3OCbH7UJ5dx5T5potnoP3OWwLHkhZEkO4ynbrqqF+
sIpE1vsq1+U90kh9yKylvu+M3Il5l9lojouedj210KYI1/AgZKEf+JSHMaYkrCQ0iWcOER0udKkj
092Yohc8Si6bni+QEKpnc2FDnxvKcQtSQZT6ko7Aqm4fQnS3pd8zFlxn7gulXDSRtr+4Yk3fhHQX
+1vRW4Pl7mdcRPaPvi9yVv4Uc3W2lSme7cwLvieQb2mExyiZNoGBSOxjXlWbvi7sPwt01Loxw2m+
ZKKdD5VTAsHUKwJt09/GBuwuuWN9SZDy2ffOL6ctvXaHuIp3AHm7qqOpYTHMMV3hJ2rLTuXBTETo
UBLY5EWaqXvmG6MMWPoEsKq0OrYKmO41CXJGpJ50jWEncOfcL5keLvyQH2BbBJsQRLA+4z3E1FoG
fWlFSTaah1VAG8VpVRpt1MPLrWQiclcEq0qP6WwsG0n7dQAfV89t2TsJMyVv0k9+0DBoWMnFbTdl
7xv6CjALF07RZ3zzJgc5fO6n212/tnvLFsGwR+jSS9xwJZp/THO02ZEE6VRGDCZgDGfHqdbtQJ+r
75kLA6vxYumEjI3Vqmd2PVjcFSvGnnZP9pxrbDvU0ewJcYmthaMR0lhsEPc6CsvCDI3wlBRZ0gP7
VHRHIcSRuPOHEYVUc0EfeA0CZg2NTGgw53Z6oJ93P0KpPCxH7pQtm8pw01cPuO1k+kb3IMjSdGN3
7VvrSrk5JlurBZH/bualwVjQNILYnxeqZR7a4NDxTFC3UWBnkaB9RBaz2Na5xdQ16k3te23/sDZz
ljDMW6yOybdKE4gO2NpnKpVp5P/NUywZVdu8EBLuG6dZ0vHFKrS6b67bLlteKOkL25sobYm1zSm/
8zX0WJCKJJVt4LR5ETBO5C1uIgJcyaal6EKVn2K+Y+vDpDGJs9EVYsdVCauQgg2heZVU0pt+LiFP
Zg1he5koWL2I23RRZ1bBdMXOAgLRD9bYKQvRhOVzu9t7mK1zyJJmsBEVFEOEl8TK4nQtPO9hXvCG
b6QnF+8+rIW/3gPyZfMRLuK2N8jkVF0Kjmp9mnyh3INOZU7vZy6zuw/bxMr+2FgOSOs1ckYdGYLr
vDHLJHgL28D1Hthxr1wOtZHZOI3aKt16mcnC2HFJSi8aeCk0US8HbCabDvate9QDdy+v/rQCworI
SjabiPyyBDFiTAZozkg7wLbncOx6AUTLMNv4xn87uccF2zFr6Z3gXPdtm1ys3qmSeG6W9NUZm+wD
exjjbjcTs7/tey0Y34auG4yvqLFuc1fPPqIPY0qwTXDWDi7b6dROmnTQmwnLlM1cFQZgW0LHMyxS
6puNaUfuauXn5r4J/OlPmkniC71VycPg0C9sWEuudz7UZ4o6M47Xrh3GerdOOuifmnUsDaCXPGVN
U5LJPounsCl/GYj46tpkaaBi1w313vONWW/mtsqMTXFzGVAv1+lOJ3mOeQSzcuQtXvAbzsx96hKZ
n7PWRwENMpvONphzYJN1HfSup5RYIlwypnxBt+WjN1LfZArPsoVik1aTkxzGVtbJ1TFW8+b2HBoH
oNyEFru4xAM3b+2s8vumaXy9GbUnXoRk+Tc9uhkUZ1vgmrzMCnHiT1r6+LzWJvOf+xvGhUCHhnxy
mWjXO7sQK3KUsawXHiSLSrqc14NSInmoVtDK55qG/cHl0oUhwFe3TYRa1rNd5KW/C5C53ym2SLS1
G96i+QbOef1uDiLs8QL2kNeBdiZG/WPubkp7FTw4bfemwq7Z9ig/f7zU1JQqpMkejGnOvmezal44
zQiXIrEPIyrvry4X6/OyCO9sN2r9qfOi2pGJVJx90/fYZwXTgPoAYJj3xS+CLmQTVbbQmK7FcjYA
81Q09t2C6pf2P2oMDbSmcvSvNc5QbgjuTstoapyJJSNy3x7kW5h7BnJatb4CMS73K+rjsTJ8vIN1
EuZxwSKZO2Np86tVTXTGa2Iw/fI7onFoxWwfwjwdd51lT3vQkeEdrsy4n7MchR0S8w5jaRfGGNqa
36BRZoRjhmm9mo2XIJv7p1bL5YOdGMvZwqzysPjLqeRB2lMrdc/m1HF3mX4/7oHP01Mw9f2xNWzo
aqOkxiT+y4wtMf1iLoEbR2XFGSoMF5i9WKxOC8Ub4LAkxWcJbxdjDZTD7vX2uKbCPNhzoy8+b2GA
k7r93qZAtQbfyK9sytu/TeVhZlkG42WBGnoiz2A+l9MyHl0gkLPjFP3vUjvGkWHffORH0dlQVmeX
wCvDczrdiD6VWBUkoYXNs6curibZb3mTBQwerSZFDDN1jGaKCgmQLRiPLTA3YYE2iYseF0w6evKJ
TKZlAgELjG5D61k/2jaAo5iNJraHfP5RTzUjV4ZbWbjVhDoeVLYMtMVsjIn6gqZvctx8K/3a5ko1
gU5ZC6/IvBFMuKO0CsEjBtmPMIB+l16U0YEi9ElbRWZpfajSN46sh0pOSbD4b4vhOgzlAnFBAxl+
6sIYgTbM4nW2fFSXcbbPCCzz0ZjW8Q4jTLNNwj6IU+KRT3I08q1RpMsrsigx6IG5bAYq35v70No7
NK8kgS87DFIfPnztYVjD6UAz63wEnRzu1CraR4aGTF8dRa1Ncl1kSH+qkFtMl1debuxhY0usCWa4
WzBhEqedrL9WC6dZgRn8uzc0/c8UB80j0jiG5xmhUhrVtGdF6sANyWMEfdyPWwZYtop046+vPL9A
K10bfEvQt8qtPZnpX102RowQQM+KZn21OHOIt2NiDlSlZnNRuhRWJBzXek4N0S1I82Z90mkpaaSL
xb7QhZknieDJZcMyBCBmVBtWHlkKriAXr5nuh6jsxjTfsOATi3QwU0HYq9qW9ggExFRFPw/GKIOd
W+rqe+C5TGEZwcX0Q7By/qSKB5gwpjoMCoyjlmF9aB00QJbkYhziHd1sqPzLLZ678ZfXePkP/BkK
0cOfCRpzy4tMs/opVNprH2sXF0GWyfqHatgSvwk1aS2bbHADGhx80TjqKogieyivsnRAuADL9pUo
itNYJ4y9E2dY0AAXfcqla97h0O73BtpLHVP7li8LRSH8Hy43zBhGhcLIGlBhS+d73ZbvTeB1+I6H
kYtw9Ap28hCSgjDpOXZkzcDVh0L3QLpkmaJA49reUlVMW4+ZAvjQWO/dQosPGyjvqvCSbO2g4abl
a/W4RWZaoAxtIqIqLiOesuXVBDIbN0hj+O88dvIdhbkAk3eKDj0zmnw3Q0Pga0dv8E/4IZ3Hdvb6
x3Rd9aGz6nJCXc5GqKbO+lsWa33Com7C89cG3GHo0oABZXXhn47JarrRN+tfZDksg7fdsbyQgDP4
d4i7hcCaT2t4AFHX0E2wRcWGYqdJNjOmtAOlYHDpsj6JGQaDk/TSiWpW9PzE14aQDAk2xKbqhm8J
HkzrO1EG4eNiaUCNtMvHqth4zowHEDPKuPPrwTrWPagOls9xp6cUz1fW1ckYTebgn7oqJZWvDdtm
OVlkE1CaDVazH9RikU1vyvVBeBTtZSinaet71fo98bIkqjNS0fclcTzvaeupPxQV4qBpqXarqMwY
+0z7Yq+B9bI6k/VHtrhXxBgk3Esrkt/sVOl71k92Bt5ju+esboaYLHYwY+Y5otw4OPcYwM2EsYe5
YZ0gLmbmkIPxPoSY8Rgw++W3bq7dYz3kxgcjBrc5aBzQd5jLiGgv6/w4m11/EanRAHmGbXcujYln
gw1+10zzdwsFtS0nipEUGfEZHiY1hxumX8tf18tVjONA8DuZ4mVm702+QfJGl4PefSYDLLmYwCvX
1JHNnnGbxI/U6d3A+MDdGOkks5j4vfZ5ajuataJiFJMVTnvVedP+bHKjeTBCzzgIv1tfOugv/J8M
o9ZoCEdZ4HUpmFR6Xrizx7J6XNfZ2VnzKhg+tOEfD38SAQareYOxy/IwkGLEYvIhfHD6ID+XiZ5f
b0jM1UbZ/+b77vSjyqg+8FOtv3tLAYsPE73Dhga2OjFC05HTj+pkwP8/3kyG2F4MHoqoC83psqga
M81gr78y03GefFDrIyHj9UNhr+NPp3dmB/OGV7a87ZEaIH2ZshKzViIC0NQpLBAWL0LXH5OduyTT
FZKPkENi1ZoiclXBMBs4woOMSoP2WzDhmY25afR9OoxFEyu2+T57JtdEib/15zK6oEVLiBB9NfFi
FR95YqEzWRpKPGR28teENIzdfqzWPzlRZDs1uGNwH0wWXNFgVOO5T/FdnNhbaL4qxZgqzoTZgQAO
0i+OWQpj0jIUTodym6gCBicviMbb47wO6meiVkIrVjprL5DCxjdbMoTehY3bZbvWR8GOSnjHdIeZ
SPyWWeK1e93hlNlkAfc3YUh2bb6WludZ+57NqHakK74EAjWmae09qL8GV/YyGslJ6WkJu0hyDZBb
p4WV6IiGb+7OUHaaZb1hj52KcVIxCTw/2ajpQTFJ79zRcArmAWA2y64fBnE0fN3Z7zWCfDRUiTU9
cQn6w8s8B2l2XFt7dh+JVluXTdkZnFyaOefO1//g5SrR96BfQXWuE6MizY1CulBXobpiGZjDWeuO
pA6Q8KXP3WBryG4y2p0jvG4LhG6zwq73TSn5T8l5H82tznxzfgPOv8mFdLoGliPZBsSaEBJzrsjf
c14b9KTwBW22bHkzVqX+LjMmsPlFesqBaWi62YrNmihBvVerpt9Fli3FhbQUe46Y7nSwkWSOt9PT
MpS0QaUH/FInpiuXqBCu6i/IaEGA26QWfQpH5kPfbUTa9OudHEOneVp7yLt70zOBvyPshmv/4AT0
7VDOQoQvZmMSFb1M7ricmbbpD9GGwCAbfDLjrs3QOcNNn4CzUVD7wptYKol5hdACUvSBKdrHBAAH
2xCbet+9JcCfwYBwcSL0s/yppkb5gU7YnfgK1XMoyoQxguFi1vCF+7ND735PMa2cxs6F0rdmIhza
pmaqFKKY/eS4MBjvSaqh2+zvM2vIo1ZAGIqgB0GZBw83BQa+t8YZGvrEsLroTAYv3Arh3pUDF1Ne
cvfagdqvcKv0CMzAt3TM7ptXmY7E10C82gaSwYqK/kbFMHasoyqg0drmzEzYnNQ2O68CZVeqqARz
06RytxBI9kNZpeJu6Kf2BNnWPoHS/7RkmGPbK9QbZWOxU7ZXxDrlaIRubT2bgRweiEivXpZxSh4V
wQEigiI2L17v4783lZqS5/I2Po88Y0qnbbca3DTolu3OGjWBB2uXlj/cMOnm1znJfbkPC+YEJJXw
tieSrU+59lzLnaA0XdIfghm+ecutMbHKq12abJ8J3sRU5Hkvd16xcLFOCbwiCQYBY/Z/JqP1bM/W
ARU+eOT7KKp4XQIrvLZF4BDMMYD1b8sqyNrfGWEfyS4nucW7wgzVOmI3Xl9f/GbJi52drV23FwjX
vBkW37hUuFdgs7Cuvnvjite3a/MPZYPBxaAXzoOZdAv1pUdyPOKN4YRvxCyhStsANnLXlSNHeQlJ
6Tl6ib8OR7Q75g5z36iPGdA+P2KtqgwMbgurEC38tCFxNwWsog9SV50aT84f3exP4BagEi7ziC4w
N05v4nrDdtyXh6lueC2AWCj7YWUL3/jgBWkx7Htha//Fh3Y724OWeaw1QSAHhkcT4r0ayyECbRnq
OBWpvcaVtvP6yWaqQNMN4ISBAqij/VHWq57OXYPVfDtlxUgdLVrL2tRAgDQ51ALyzAJ7SibfRBSL
S6YI0TLXy/TQmD6/ZVlIo9nKpF3FTvpikmA0pVo3GMhsmpti9P46Vc2VwhXjv462VIdhycv3gGmN
uI3pJt7aXng0uVtEsoH79UYMqKVILv6EteKtM0PcO+aCcPGkhGkX555tz+ZGj3iE2AqRT+pBZyj8
eZ1bz8rFwLbFxaz3AxaqHkC1CeTGTmBaGG7hO4vbhd0Mkb2kjQ1CzMRjx5CGpRImXyyQSWoiBUOP
LcU9LhT57ilJoOMk3ZFSiIzDZTMT8IBylva8adTE+iiKgWl9adYifS9KNfN69BvmjBBAHik4Vi5x
nuPsWc5ZUfk/9Jy5IirZqJQfR9bTxIW9NMbZlWWp9sMtgWQPYVnJDUGO6bK3GH0afwhGn4pI5Wl/
43PCIv1VcdhmNuJNtoY+twhm/TBEKGFXieNpyicdJjVHaRxK4gbGxM3c31NedPXfofZR+Bnsl9VR
E1xAiZIshONkfZVN29DuG+C7IOhxdKxZlad3OmO3xDvOZd/ndvAbIZ/CxszcLHJpn6ZT5c6zv8fJ
OyoMTK0Seyef/f5A3EDzhJISPvXSml6GWS523POl1Fvu46W+GEM9znfMTIrHhnWy39fJ01XkBSBR
O8er52RXEVRzaKUr7/KmZP5K24/gQgSFdVp47qKs7ILXfOhxnLgUrL9yO9HJyWmpLt4KAoE8nBHE
jsLpaf2hmdt2bCib1QewNxFq00iJeSf6MPH3DJxFEnegqpe0tPKPBTPSs2No9/tA7YNADu7CS0lk
uXsaCVXQm16OJhFIVLrBM+rB3D0XSRsBgzBuqrlHZRDeJWQLxEEx4m4LsGUsMRlr0PzgJcNTy/h2
Zw+redWEElwQEgUkiJEO5DmSaETuGaOWbwAMBYBqmSa7G1QF/1WA7tCfiTyqRzEei8QS42aebTAj
s2re0+o2vFynYP5gDF08Z+NS/VkWNM+IEwYxN1AEbXmB1QdGN8mOtdts3kDck68jcWT7yc+8uzoh
QMINbeMaplw7o2T2vE+teQatNVDian7yNRwC395X66CuilwqLJoq8c+LBzVThLYq4iyhuoxKsyxf
wtGwfjRh7ZDya4/WkU62oFlPiyWenbQ1t8zpBfoTSD9XxGoUUDsM2PZu4ohtGFjo6VL7LREcmFA2
q6wtzFD1YCTIs33OGK/A31Eqwgn6zjdRzVZ9FBgPCcHp3HWf0HpsyB2ePjpfzljtyyGcj2Oo/V1P
+bkTfdHcw0MRxAPmUp3agk1zKHzztarLW6WQZNemLRKAmsH55teGVZ6KqsbbPaJRXIOhC/dOERrb
XoSP2nStk0sGD/JcUoYnemH5e0AxOfjForyHpktCdUGs/JbSvsSFb7fbTi9kS4VGxpsJwYxj3a2P
/Bbiom0aAgb3ilDZeSAqDHCBKJb6hG/VpT5txFHR6A33FSEzmNbICU6JJgjggJM8q/8YpDXftUtX
njCczdHqJbj7SpX+Ah0dfgR508P9YdInTkARKeIFfLyCQL6NNTGURmro8bSyjbA887wP+4o0j7iq
RkW/gF/01hncBJx57LF7elDO28R1BL8BWz9ivBvfSakQkefI37UtrevQEKzHGwajcTbV+yZcxcuY
m+pXvQQ9isYQHvu8dJ5b2BbyjWkqU46CBWMT+GAcgSX3jsFQjMEMujw7wzpKDdyO3oZUA33nqGWm
5qBy23DGLJdxoesOAJVNnzAUrBkuybZk+Oqt2QWWNDjVU7fwz0QkrhFezuZ16SwZJ+S3nDPpBh+y
nNXPlpiis/ZumTSehoJCSD5g57MAvpBHTsojGsS33fTqzpX3xM06bWuLySpRGOKZLsU4e9U8njsr
q4aty7ffnAAArZPnsv+Ww0+kSIs99YYBjOFrA19vRQt3cn52q0p+dH1vHWQW8LEKmII4dYfiUBMQ
e1cm43yzcg/zYWLN7RE9eNwm6WD/pDzQL2ZiI3UHS9f2jKrSLsb26u3mmSVEXlGEB5tlivihkoqS
i/juNyU6mP0O+9BGQBLvmZpyHFn0JHXs0qymh6Atu5egt+ZXtlGkIGuNQQKehBZYbB5MMAW+QFAZ
uZnURPmjMAuvlIJPJCWKc2D9w0nMdkfNZfBSRa615aYezOZKKTfAnQkGAckKSV5lfXfQlWouIguT
eHCT4W4pENahe5OT2xnmt575YY/QZWBdaG9ZcBvVmb9lR3s3V3hBLM/KnrjUy3vPy7ptanvy1SzH
6gCi4F0QUtVO2wvvAMmcd190Q7hlllaeeLEh13hZ3rw5oDZTPNSrR2olVUcCXXeTgziryM9vpqXF
91mNxs5Y3OJC14RZ2hqr2HfAL9M2mAhrIyXpd4nl++d6e99q3y7v6dUsvQ3yerlYY4sXc1yHIiYo
wsL70tKnkaRFZufMroWcxFT3WNlEUOldyIqEgpCFnGz0n0XR2vJccKlluJFm0Sl21YDYVxtCw6iY
N73hi+RqZhRtTM9ZTjc+AVnmbkFRLGvmngVJOKQwOlkY1LCepIXBPkEE1Q8efbogxyXJBl6stSdX
dWXsTX9B6zLU5T33MO7mTetVMJYX5HV2c+9WIkbSP7omcHoXrNBuTwaIWfvn/5+Z+r8iWT8FYQ/p
DITjp9aJau4aglR2+Nm/9qM/ZeOS41D7s5b2iQ/nrVPLqenN/0iR/h+/tRMSx/uv+O5cuZZfVY11
wiKJJWyvquGLW3mcW9Lvv360YUGnlJTRp2XQtG6rt1HmLL+W1ex8CsBNjYTZR1/ap1SN97Q737n6
/iPw+n99JJ+i03XCSwwszz4Rc4dZO302SoDvL32TzqeHxJtNWBEbm0RbJz/dQb/7POpf/Nm3v8+/
Pm9UBjgXxx9PpNhUvKutY258cfeE8zls3MGWaTP1PmUw9Vsntx0iaIL+i1/mp4Rx8PmgECZRCJSU
mJzKHfDT11L9nU97CepOEsyQC3kiFXjT/nAK/R+f9u0b+z9S0Z1PZ7LnAs3oyeTJg70wogoODnwG
CCcnQPaLe1bsT6fT9QXGi7bnD7HKv46s7/ECb7/0JNqfTufCcIA7vpGnKgzey759YJLx92s/+vPZ
7JyhrP1Sn7hQ7003xuP6tW0/9qejuXRjj6CU65NJEH2wPAhdfi1Y3v50MAmdy3FKp/qUslF461q3
7So0F197wP/ZWfKvo+lLy+xsZSwc+8C5h5bojhCX4xe/yk+HM1OwxSoY55M3T3fKSvdmW3xpT6H9
Tzr4v35xvsm1I59+OjX2ELO+6U35wxc/8U8nM3AIABwsNZ0SFlHHgDYi9jttf/ET/3Q8ycPC7Q68
c7J0kVz7hRaX2Pr8a7em9elcloQ3dMKBVVU3n7gcvT9JIr72m1ufDmYRwjHMPYmxIkP5D42WZqF2
y/94bf2Py836dDZ7o5ZJba8DqZL+AJDNTCnJrK99pdan4xmEKitJLa3Z/+ID66fn3m2/VgJZn86n
kaqgnNK+O4FRgNhX2Ko7i0CvL72xrNun9a/H3E0XQQQ1yeW8wAmJMNJvxVLMX7uC/tmr8a8fzh7r
1RblKE+JZd3saD7FbEmU0td+9U93Z2CBkqx+257SZg0IypiuDOXb6Gs//NMZbchAKqycXx0zSLkh
GWRnYXL94g//dETHSuX1OHG55Wb1QroLWkwzFv/xsYh/LuL/44I2P51RLFymowvBB4NH9sU2in3r
jq+oiCSmSfYskkvT3oBl/yj99bS0faRVs55FENbrjjyJ9BVDY3ksBPts/ESF9Dp9G90aHWRa9Vss
EC4gXOMtcb6PkLofk55ul4wGaBIDb2mvYRJHKEOhbXHqNPHu8/TLX4hGxb24YRgQPMxNWN5XJvQi
5NpyxY2Rn3zCpDZZZhyr0X3O+/C+YEPVOE/fF50t8bKWDMlo89aGP1b6jTG/BE1T7gbPTGOwmnBX
9uFNVZWPJfaSuEpHCx44m44WgKAAUSA7Xd8ti5/u1laM6hsLAA5O1c/tBluX8ZsIYJ/JgZggIEjj
nQhFAeJx9hKN/YwTtWUIVRAkm+X3YZck9+Rhxmaqpje2B+NwHLwty3+dGJ7/zgr6Hyty7dEdq3uj
mRAfss548ft2+VhCKgPPvKubkiSZRPoHyyCQB08loQRBfkv69a2JYIdlAsA01LKxnAYABa9ug0HH
3TBiOOfpCLDZ3lmyOtK0Ns9LkCR7YRB+7YGxX4kuw9qmQfwmEgFd+2ESzsMUiHlHE1hjGvUX3FwY
wqMmMYbYKeYx8oqw+l7kYFX5YOwtEJGHkoArMtiuiFXNtm6Lb2tVBxHVWaN3qzQO5JW8SEPPjEWw
UFJvbkMUMb0lX/nBxYUTAYUSdtQv+kBuAFH2ZRacSWWcoQz02cBrifdNRFaaJCzSJcXdcISPd99b
9gnJogfPsTAZNP4O/kq9MmUER5hQlMn8Z1rp115IWk0FxRjZhG9FBJuYO282bC/CWYsXzbP7u8Ah
oZ40G7cjYRndbnCUOMpOD+ckHK4tD+MtnDYOQmL69kFPlUWOziyietKHcfDOc9p8mwe9t8pgbOJ2
wtzkhl71pFDqz1qYl4IkyliRFhxlfohlySI6cyJn9g530xANnfnNggjZmaRg86AVYR2JoC5P/ooY
68PVewFOXzfdE5iP9qhuum7AByrHv2EZ6G3t48f2GT4dRyxR287FIJl6Qc1Gi5Vc4NH8s7rr4zCw
duohTH1FjLnqyRayljPJd5o8Z9ZE5941sKFoEF6Wi2YZGlkoulvxR6IXYRccJueUsqfihzuOuCD7
wHwmlsI7i7nFSEB2bf19Ju2FD8GdIxZehfqZ8JqLYK5hf0vakUUH7bF0PPOcE+n6Q3XK3I12+NAZ
hTysM+qQn22JMTp6Drp+uEw7ddOasbdZcSf6zegyvwxgsPZBnpKPQ14BeQk809HN2oMHZnksSQLa
1XN+Gkrnjhyzn346BVersElvGnpOtl7l+mPNq4pYhDwXe6L/7aidmZlOXXaqTQfNq1aaiAkibtky
EQKQe8LP11035c5Z2H6Rbu1xMXfkNV9EHtrBluxxwDTSuGKoisTYNlreKqv3LGOpBSknVSQKr/1j
JY3B4LzsXvMcydtSTR9n+D3P05q8Vrl384etU33vMvrZ2XV7QoPnbBC+G463GVbrQg0CzW/IzeE1
k7gHXAYfGCSt19CgiQNZZyMs6mm3NZhwwgCCz/LPk3kvCLqIl1kb6PDyBjf5vWHEAW6YbxluqThQ
vb8NWP/Or5D2fBcZ5jqdm81Z6eoesCa5sLbh3uAVLhsmgI5jAGfD0LBLZCZijNeBRYT4m+XJQ1P2
Bx4w4z7FsrNL/IzQYwSGYIHTavsaOkB0pGhh9OM4J936WzaAUaVyymcALhuacE5/WEY4Pxem6/3o
m9G4mC3kYzSPQxi+I46PvwzCd3tSdZruJenHP4Brxh3Zd7CSmq8SwnU8pQaRdJpvdNsN/vpEUbHu
hjqT6xYEGAQAlezX5Pb005PHPjYDA4pZ4wDSbvXOYFyz0nQqMc9JOw7Xvtv+P+7Oa0duLM3Wr9Ko
66GGZtMNpho4EQyfEelN5Q2RTvRu0/Ppz0eVelqKqpa6Z27mHEBIQMiMCAbNNv+/1rdCV+YQ2+VV
02PESxqi9gzRBOhM5MCVEYXlggZ3nykpBlu1qaJHJAFNse8U0Y3LBgXeRdx3rr003OY3WaMDNQCJ
77usR06X1M5II8dqXlr0D8vcbSZkGcK8c41ZTNJgQPRpHHjgTXCUwSjG/QGCRgMdsqzLUm7drnQ2
U1IEFzROQD5rco8POMRbXYkrJBaZZ9Bu3CmuSstBL1eGCUx6OWbBFXVHAoom0fY9KB8jpKU6fKZ9
a9kHBWp49WzT3lkmgww2ZmmD83LlXRem2qPKJUXXl+G2AkdRiNIs72E3Ta3nVLIwPCfW7ae0c+m0
VarqnKps2sJjHrfCRPszEP+wqeIJk6sikpcgCa3Mo5CeIzgzPoPVcG4KSce0SaN3Q6VVh6pOK57a
MVcPZecGT93cIa/w93opAzKciSK04wVrmnQZRm2D7SOCexGnWneptPipWz+DTmU3jrED6n6HQ0vb
BagFsZna4b1dleOlEmdiM7c5UASLQVu5OiY0AHR0mYD9XcZNN10JdWLjYZh7BrQAZGIKgX5d1qkd
k2KBqGNp08etlpmaSqaswkCL7Wo0PbIyrw+oCcFVEczUXveYHu+KuKsvHLvL7zFLtavGNIIHZKkl
CwT08M2aVKBxS/d/KPaJRgoQJL7QJG2qpk3XhjljUJwWi75k86xMAgOHCBUP4foq8itY+tZoeH0h
jj2g3AWWaUa1Pr0Xtd8TVeBfV2i4NcxLMt3ozKSs62DVGC2fkHzxlkTVvc9CbImWLL8ag5grl9nK
fy8TUz3byTUFkjZQYWLfFKJKlrFemSjba1Q0P9kqzvuqP1vinm3msJo2QAZGA2YJyt8FkATOvA4O
B5i4DsB57Pv/3s5OPdvZxSH+9pBVzp4ZhlVkW2PhpPwK4OLLRuPf34b/CD6Kq98Puv7rf/L/t6Ic
JQ6U5uy/f70rMv795/ya//qb71/x181HcXrJPurzP/ruNbzv18/1XpqX7/6zymmmj9fthxxvPuo2
bb68P0c4/+U/+8u/fHx5l7ux/Pj1l7eizZv53YKoyH/5+qvd+6+/sB/792/f/euv5sP/9Zf/wzsE
7Yvy0SiLF/navrMb/v1dv77046Vufv1FsbRPlm3YBtOwTg/EmstT/cfffuWqJstBFhWO4TpzJCJE
/ib89RfN/mTrDtRli3xtS3XnCnxdtF9+ZX0C82voLu5/07V5y1/+dpDfXaS/X7S/5G12VUR5U/Od
5q3a329A03QseoE2PzRHtV3HPNuE0iVDxhLL0Uu7zL6NBuSkDZpvsiyKSX01SleH9Nsl/rpXtfbI
RjWDgtjP4r2kC23EPm51Dc7M343RJB4dlqq4sZoB7n3UqNMrcNh0g/EWGwOrYOcn97Tx/ePD0Tu6
proOQfPC5IxoZ7tcRZ18daS97oWtOb4gxdNvE8sEtDq4kElC7DwPyJbYBaU+uO0xI0ckQkmt9nQf
TTyYOzlg41goNp60JdhYiPct+Yv3QaitEjIWTjZz2FWLb+vJkLTkFkh+QbANrLjswifYxE4lbP5M
yZ+mAKblZZDOUT1IOsZrGqHhBXL6ZOcSYBotkTzTgmzGpNqQMNP9LLh+LqN8dyE5FbBgNJ2rqAv0
DN8XQrRWdFlqYTQUmukjP4UyzUJQYQ+lWj/Z9s+D0/lH6dy32HJVDEDu2VkHfy80WnWDZ6G5Qfta
qvta8ZUly3NnYaPV2ARtfv2vDy/H6E0WdfG5OR88vhtvLrsPGLXy4y/Hl7L+yxr30kvDk33+mv+N
A45O/fcfDzm3LUzEj++GmfkFvw80mvpJQAuzGCoM3XAZNf42zpifXNMWpuvqlqUSRzP/5uswI+xP
RMoYqqu7pmVikedKfx1mhPmJnEcCihgSTESYlv6vDDOOy4F9c8/YqmYxyqkchc1Iw9udlYyMCFCp
Fun6QhdT+JQIfMRI7oA8aSIOC7wpar2EfCqXnd6ABQ1tdJq9Yl9lVervUFeqK3Ab6kKAAj+5dVPe
hsbwXNZtsWv8VrtkEeIeoEsGF2QEA/N0miL1kAoVRzT7JagbSxwByK4w7uu7MnAtOJYICfY8yc7O
SYJ6RXgMyiG90/qDaZAp1voWUhx02GuitqffBhuG/dBBhNrhuBgPQWeYB5Dqt+T6RMeBV4O8lobL
26KrD2osfpDKh9U8LK/1srxOTdTWUPdwmqUdaB4lC4ONPfaIXiA2eYloo3TBhoqw0ZCtX6UbCP2z
KB2u41Il0gUp65IOh75oRIWQT8TlHr5dv0mD3Fhnut299enQYu0VH7KO9JWKCxQumjAAI+HysqB2
gWhMm5ViyO44cwyQ8lYJMBRNs3d9B59o1RNVVVKsCZolMpjwSQVK/qorU+Mh9iWwMEvbpanRxJm9
BXA1tEH5bZKa/pq1sb1tGoO0qcKq3N8CrUn27GjL25rtpzeKLt3iUEw/D5irtknerQfcR8s6bMdt
V+T5DsaRT9xijm9UqjOZsCzvkVFMOCbN4BgA/D8QYlWZ6DjrbluENUpQPYJuC1xGWyIjm3b4xpWT
EamRuwA8ixFZjb2xiIljiYyM1eekkAiBpTNc4GysPRjCnwH8WodOtj3WyWK6njphXus5hiWrzJxd
0RruxqkUuXFdYKUdbNNFayTW3kpIm0/Jb9vafeYsAi7qvZ6S3+LXWrLWdBIPq7wm6AVxvGc6vgmu
X9HutDnCBUE2hbAM/zcMGH9RDvYGrbO2RCGfn/oMiV6TkHtjE0+qg5Xj1KWqZw/2o6tnFaAKCyUg
NU1EpZW9F0Evjnntw5lXYX2kdpQh308Rz2amvcucKduFWdWQmoaj3eoB5XSd+mBohnMHRaJZ90yp
zBCgLVbINZ1V01od+PlYPBUpxBFJRDeCnUDPD76bh0gV67FdIm6asEzXsfbEunLajHHXvQWdIB0u
MHQsWL2ue3U5aDunNpuKyTAKN0EqfX6YDd5reybzGDS6cYX5S3cEnmToibFqAXCDfOBaIrG3dG3V
DL3F6iMdnvGYqsu6CYfXXA/Nu27qnxMFonSqpcYJ0MAhDeaqlkmyjaGY2qUrcGDVWOw2wFu6VVGG
5HVknKKG7fSxIo8erGpWbq3BDaFQy5rkuNqkJAI9IW0fqt5FZ+nr6oy6b58UGNP3kLxLz+9Ev66L
bK0Co9qS2aV5uiJRsGvJE6RwALLC9h95VNuLOHbS6yycXZWujSJSMVZIELkbp0wal4h6blJQB1i2
hmiNsjmBBQ2kQGBVhU/fD9jCXV20K2Ac1D2wrSUPlj5Q7XX69rIxOvujGkLtMDqtWGYaBgs2KTgG
DFxL4VIb1OYiE2ibV3S49aPeNpSYsqCv8UFZbn5C3hofwjBDGK0mkvK6L6HmTa8KNMQjJL3pvUIt
FC1EZo2bsgQ0NAhrWNeQORfalLqUi1LFc3m/DfT0Zk84an/QkwY+hzauyzS5TxQBKpRyM0HfptJm
/d5po869xJhpTEvMrMljxaN+KmwVqVis5KgSlXxGQAnPoCS3YyoLKcSwMUqXfV1wh4KjuhsKS5Q7
6GX5Bk9pXXponKm6IS/C87/X7QD27xgRYWMy3KUVIXpeBIBkDqt9IO7XOqDVi+/01lpnbu9cBL0E
TClB4YKb57xj5WLvD+UBuia6dcUNdoYgqSDoVHz7JYg1vWyE5ybdm1E1zFhoaHcGcRdrTWOhTJnf
XoSDmSxTm3Uw6cDxbAafjhF5e6sughCf1RGYwvzNSuRvaZ3tbLd7QsZzEmp4aykRi9EwiNs11k8L
LqimUQ4jMGbbJOVL5xvjURmpopjafJMYhtyqUVqvWqPB3hEMAWK+iZEyRlM1uq3xpPjE50BNyMgg
BEBsEIlyh0NlfI6qzFnFowVAE9nasmq7ulmIqfhNT6sntxtPSe9eOg0DlOzkeyMriUMOzjMD44rR
ol/HJL6eJkWIZcBl3YEOOjS2Hi5H4VzjyQvQ7vWvea/4j01dhh5K4Iit7TQxbc9mpD6KvQiQFYNZ
iPzdj5kbFcNxb/CPBJcpOHGv7RLnOk0JdKBRc9EmQYrEmgkYxJvSwyaKXPW27OzkJSP0AMEfkObl
EEX+rsMJygrbHBjt2vRx9JNhL4nfxe03AmkHAbz0IUg9tWWRQ3rSWhgOdmHtNKytrwTjlGtAVREa
9cawD/jgzPciTPVLN83Ua9C2lHHIyXEuRYDDd2nVex1Myr4nzOmh6AYzPkRFlV4Nvv82q5r3kqSO
Jcvya1oixq1i6AQ1DlNBSEnDboKM4R3o0h6WpRmSdBuZ7oK4VuW3RAnKXU6qTr4CLbVD8UZeVYxT
q4hNwmWplHlxYQ4H/PTWZTKqNDCCVCuvA/JTX3I9verYK3RrllWTRuozYkcuMerLxh7zq34a2wcj
UR9raCXD4MDTjjpg0otpwPjcBuka4QpZEVlr3Ou+UmyDqjOhh7L0tAFuqZVXSRYRi9JVUs9MS+up
BGDP82HIg08+0dEC+XMKZdzdyKAedgiuqVAqFTlGmTOWy2L2uenuoLxxjKlYaOrgMK90jn0KKl+j
EOUoazeA/VKjsdVNqa+MIPMviA80NiFuGQ24XAqpG/omNODKn9ZuG85xGGj6u+zYO7G2SGxUIPtO
2AVZcKGqLWKccYuEMj1AMarZRScTSCB+K54bx6RHqhOaACAfxIWjWfY7Eae4o3N3PBV+GcIodWg1
Sk3exZ3TMoVoaF07zSGuB4XIVYedrNmSx2N6mDNicxvGFpEAEba9Z7av8JcDR4P3qWTOpoiCYA2y
VbklwpCBq0DHy54aDSkWnuo3aViOekEMqP9BclSrofPNB1yo9DrXwFIg+tAYepZRR2S7NqB6X+dB
pCxru8o3EDWce1HUn6WhfMY8b9zip3I8J7PqRci0D5+gKbMX1ygb1VPTuNokZuOeJCZPViCZ8zBZ
SOQ9fqvsbV3bkKadsiIJi1uB/W5js2Wg1ZBMN2bMrVI50cSBA/BpG7lWR/wzrLUCQnYyHSWOSY2p
4YJfAjd6FKwl1wNUxnUW2EDAhyGmMD5R2CfPbNeOzKS2hScW8mRJ7X+otkM3Tff5gM+zy55BFJpw
3AgJB7bxzhIiuSC3eG9lU8xS1dxo2W92DlnAjpA2g+kIqFYv8GB2L3FjnuKkkVd1mkBI6gTNxAr/
R3mSElANMSc43G8q1f3I0+kmGsSbkegbpVDtbV9M+oXJYql3AK+l9pWfklw3jNpuANqGF4c01roi
lFyE1k4GFnPPEAwrBkJS7kCpJ6C3iM7a6GM6vQ7kQDBs9kAwbBS/RMqEVn0zogp3tz4xSuUON0em
XBe0iO1rhItvNivYa10xmjtbEwbW78aKF7k+BtdoKkgMUgnWKGw99SaYC7f+TNUF642pomocavZp
sOqnfrp0zZGCiEXKKcvcyLfQulmKxawXBLNbrr9GqxugAE5VxQstGd8ELX8yk6qoeBzRfSrbmtTm
rQNkley1lNk1U0W4U2YavT0VEJioXE0nkXbRh0rPlC1XQQvIlMUJKXm3NOzIvBK6lCt77l4CUJpU
BmPD2szwm4HY3DStCfuxU1K+YKHRF+xawDeGwKs0QXDeJr2frxACd3AXuMAY9cFpMcFVh7jBOqo5
wXDMGkEKY/RkFYITUeeDssvJd2OtbW3wdJL+0qJsY4cVa1cgsiICIJwbPCZ4ptunHLAzk0l7C+Sf
rL12ymjc+nLtOKCeA9Pe58C+9qFhNBvYBN01APQLdE9XVtVONE6D6lFVpHFTJUBkWh0qfT7q4dGq
6HGInsAdG0/HRsbY+Uxd8TcQM+n+sAS/RDGgH4Gp6Wus2GJjpm21GGO7uo7Bj+zJssFMUtMQIgn3
2JnRNUY47UI0yFv7ckqP/lghSVHJcVlZ4UjqbkNE9s3UDO8z033btyoZHZqiFyT8BSEr7pbOjslj
B8urpk4fhUN0b+s9j2wQuDc4I5NHbD2Jvmp8jKWrvlfrO+m4EduHzAX1QAnZvggiwY8kCq4j6lvD
crDycjVKd/JCjREBXJW1BFMhl8gOngJDuKA4BHdbhzfzwiTspPaCUnmShRMTXgb0oPZTFclhMe2n
bmLDmhrbxCnzq6qTNtvIOLiaevoGjHDZjWlOzTrEyLiEsGMvs9waXmWnTV4MDR3DtVpW7yVZio9m
Y+LSaQbGIQiKBT0wKu3L3vQNrBiOtilii6ZeNapejzl43Uwy3Q1IWI9RLO64GVj8tA08kEmpK6wl
X9pIg1LtCOCOVjZlR+bnmOsbViS6sv8Q83cBTkqSwWU2Ns6tDErWhHpUO08ZN8ah7h2yTlhgHFvD
VpeGxEjhzOYkux2UV38a6ZbldQSp1nKeLGWELq3Ww92/FWZWTQ1VPwKvtXB+uujTl76xxUqhLSNb
fYHU1h/+rbVJ1qHQYRJ4CaJFBfOyGAN3OJWxdSKfwl/alhuwWoiu2XbGJ23Qxqt/vUr3TzQB/rlC
3v9LrQLKWf+4cLf4kFn7/lF/V7rjFX9rEYhPlPmNuXQn5nr+ty0C8clxbMGCA/GGacDd+6/anaF/
MoBtw8UF/cYSQqNy/7V2x690+ga2IxxTUwmk+Zdqd9Z5uddQKd9RX4KcbGnQHM9aBBX2X1BwzPAE
gu9CM9mUDr5AhA2CBFidSc+80W3Y4sl4IqF+m3XNhoOC1YI2INSOsZ1sQGMuqvEBpvNSY+oihRuH
Jbqspt76NesTRQG7k3qu8S6aZ5faB3rhrRMGj2Ui71viaAgHXAdhvNXYbOeISWIAYeztYK8tqTwv
ZuNy2ISPoNXY4EpvAgUDtxujWrpQWDRCJbpAEGYArrV6+GdWTybDiOuJlE6kYPEdsJAn3+1upjDc
AEdbJW5zsPCbJsaCSrc31+a0Xv5Es3jevTg/sXPN9Bt5oaNanZX5NXurqtiXIzI960q02HUqc/3N
/Xb1e23+2zbPrIL8tmJ//klnKskSmmc4lFxCV79SdCDqP+uT/vGrOHNVlw7M3K8SztkHELCT10Q0
M2MS3s6GniBwzACJ5iM1wrJ3F+hoZkrSZitgROHBoISSkBcWx5cNjP25WW6wmMIoTCeBcLPusTVq
T9UeAFstZv553SCc4PV4iJbzezWQ1iF6LiBEwCm5VljhtAV1BPpOPuHSxGas6hm/LYKVNBAQKMk2
p0WNf3lRoOgjN+XHJ/iLzvT7M8wJ0HQ6czzHc6vv+2tJ/RsdCajMtbSQABbRZniLA8JB2se26LYJ
pNiGvDhkXJI1CeEti1THIsvh/fg4/vQ6fHMYZ31lornpq1PVWMfglC13TvZ1F5oNltbUf3JPnTec
DPX7b3zWI8c8TQxFMDAsGJNHmw4NCAIilIw//kZ/6FD+/jk0KF2LwY4mwvdn1g0lucEJZ7bW78LS
3MVoaFK8Y+ihN0r4KN0LS4O/I/ZSbW8m5YRnYVVPj5DMgXJyrkt1QWSW77/6Xb348bHNQtQ/XvS/
H9pZI0zU7dDVccvex0b4MNheEtZsMVVQJ9RdKI51lrICbnHz44/984v89489G5BdZRj9suMiVxb7
bzhkBVyeuuzWKYjBH3/UHweO+SL//aPOhqjcjKIygMe1Hgei8chdCbLn/9knnI0cIQkWiSv5hH58
lvZd3f5kaPrzk0Vn2+RbEC01//6bQdaC/VnGNoMsXaJmfGtt7o7AXLj+24+/x58+DoZBh8s0LObc
s8chspGiZoCn1xWLQLfblO2DOt3++DMgef7ZHUdPzjZRT2nGuQmgJrpSVTPuuEwmjHD9umTHEUbO
Tp9Uj4hub06PcGYwatavI+sA2GIxBbRlbFa9YOeC0v4Mt4CAQJK9JMSqVhnuu6aF9xDJeqFF/KkT
9cvE77ZKal5kw32cqFvSo9chlZE8DC+VtPayNlmlpblRy/eAZGoVhSWhl6fGflOrd5je9CjKPQ21
vRaeOpiUDl0XsyEhGgvpRAfqvRb3dNwnuWvMehGLBPqLuwNH6+Wo79KKp0YBD06sUDAhPQD2izV/
x8p6SXKs50eNJ6eHCroY8IptqrZbGmFlqa6KOj3p+Ye6j7TiNZL2Z1N0DzRabh1/uGnsTaOf+mi4
blP7c9y61KT6ZafJlR+rt2HHiYvDA0jzdR3ahwlrs6A5ELWgxTK4aKXtWf2VTIOF0j9LUkIVYWzM
3twUJbBcXKMJ4C6AmtwiV7CATkmtXyTVe8sSYtra1031lsALYG6cvwKpZQASJsB+N23xkltvwfTc
ikeZuExOL2aUXfm4xy3iJ8XgUkiYvAlGZUG3EJXhCjf9uq/jI7CaQzvomz6876sKbEyxt9yNTk9K
bSl1TvExJlJEbwrot8lKid6rKJsRjBtbhDdcHs9hzmyZKTKy58hhuxhD/Z3gprVw/NueuLllpLIx
D7TkwtD1YyEE0qSgP5GTcFtW/ba1CWOsbn12lu54AM7olVW0ghS91FVYD8ihBSkvjrVVM3PRz9ND
xNUmYMIm186gogN61UOkwL3xqmS064DICUgJ1fvAHxGCQ0wQbuZX0PwrC0tXhPy2asTODg6Abxem
He5i0ujY72s9+fXJidQgjwweof6+IkgtOgvt1g7ipSTpW6frliFfy/CJNZ17l3WXNdoR1iEEVng1
y76mfdXDlYwlHKpT0SJ6uaLUAYlIWZK2cFNk3dqgNj2QwK0Y3VMcCGY/wlcGnrIEAST2bRnkwGxB
R8FZTn396MI+qVJ9jfTvJG3xkqjxcySmy9wqTsXU37ArvMhYyqrijTjDPVtRApDDTdO+tcJdZLl8
QM7q+fZ9B/YVM/oS9BLBlz2UFLXsQAXHW4n+2WrGpSLrW3Tlq5DNMfmDXnjVRnJRx++aLxYG3aFJ
01YRh49/iIXTRvQW56HcaBYraTc6DQq0BnhwwE6taaQ0rqxo8F3QztlKvTnAMFqizjwCuHkuebdW
11dOcQk0niMg0Rq+RtBcFknNeeiBk9AtsLp1pITeGD+kJnuHCjQI8jO9MddJ+eyPJU0vA5mxWINl
8NgvL8mxPjrObU9Apa+aS4VYv27wF2jwV7UiF/NiEgSoFaTXMjN3PZp/oul2CVW3SOZU9ZQlJcYH
Q8itFRNHy90/AZDPw1U2RitRDcgDbIAWPks0UnjLjFCEidsyq3euTeVizLYUtJYQd1HQRGDXm1ur
Hjad/tz1wSrOb00y2bg4ZX+idn4FGWgX5tmzI5VrYDG0xf0LHTFoHPSbQblQyGOq4hDS7HOsJ57B
VTAZromtWnUmSfH+bUNo1Qz6oiiwFlm/E366lhC1Db/dDUT9ottei9ZddSQfzInM5Nuy0PSMamKv
MC0iGKVjFm8JWZuC/sIAEY7KbAO1DOhO8Ejzn/YcnUD9szoQgE44rtseyG2Gq0mZiT4SJRxb705G
9QwS6Ea2w67rjiX1GWN0Vwo8CyAha5nCDs13OUCFIk02BsNdHw8nJY4fpJ8vYy08SKu71OzsOFHB
bfFL+CY9XiXdRTVVkG7741nwi4/uu2UXm1rKvDZyFkdTNedsSldGkuGjliQ0Myr2MfGUFgxPU6ex
4JA7r6frLGdLqMe0AmE6tomHwm4lnPCA2vw4sFaSTkem2gOQuJ8c2h+m57MjO1t+24lDUmDBkVmZ
A3CUCCJ/XOh0O8z6IeVaunW2bprU+/EJ+cPS4+xTz5YeBmQFOdalhBVBkop4gL+4EXr6s8XuvNb7
w2lHYsTArDsWuuDvV1KhXaMhRKO6hpq5sFprayqsttvmqlXlqlBsrxjIgu5R4rMAiMN6NepE+AAc
7irniWiGRWrMsM1lN1LFbw86mGjTnEPf00XYo+zgvoKFdS8qg00junJz9AzeFfKGCRq2Ga1dbz00
N01012gGCr9gmUC0N7RVtzXYEgImWvpyadLbgee30sRT6VNDZnWCuqctxaJ0+vUYmpvaGk/SaK4E
DRXH+IiS4CpU6qv5mbO07sEMsielJqd6CkidcTETZ0e/y2lI9Q+hpdFt7q/rUn/uYcDZNG0DHGGD
HNbZON3WigqCqt3CdX0Ye+sJni3VWLEndQ0QpY7X3KXZGH8eEIG0reMFWbUEteDV1LznwKM5NXoM
jeWP748vPsUfXLkvW6xv1sAMgb4c0XxzW55oFVI+vYU/PZdxCHW+6DjH00O7b+tiw9jruz9ZGf+h
fqTp1LfmYhQCDOTz8+37zafXlTMAu+fTi4K+bLsud+EpysyLBq7Kly/6VQv8tc5xJjo+++8/o0H+
/678OJdb/nH5cS1f8rePb4uP89//Xnx0P5lkyeP2mgWCX4XGX+XJ5ieNtEQ0gUgEbcfSZnLEV92g
qX1SnVnNp5qaqbHdYQf6N92g9skwHdsiyAEdEfXMf0mefLZ5o4gpHBtbEzeQanIPnY1sSWX68MOI
aAazMyTbQYunB5GYLhiVrL7AjIAb9JtT8/UO+rZS9odPNIWhawZVTqYXTs3ZCA5opySure7IfJX5
0ghN2GBTT48XNyOOj7WpR9Pv0tbvhPPffuR57QgWhGAiI7pDuPM/mxP97QNSVMxjPvygxWAhDgKK
PmZUvAY/Zuegk0sysGtDamz5aAWjNHhqxVxPHQPxeTBk+tqXekdVzDCGRxelsrP+8Rk5e3w5OlRg
rqoSSygQsjtnRQ6jIM6UMFXJAoSJd9HljJ+ej7Xu0tQKhUyZtHdmuCN7lR9/8Pmwxc2js2VHdY3Q
XUXqzl377XmJWsuOQ0mC30jodbEsUNGjITMmvFVF2Kq7iHxqzIZYJC/boJTaAYQ26N1U1DhHJNo+
5FUVpdsbU0uQ8f/k6M5m3fnoTJeDswQPCU8Hz8C3RycGUWS9RfUFRuUwp/Vo1pUUmF0LmbCLllUW
2VtFKk7umZYcrY1uh8XnwhHcS0mm1M+t2UTXWZsnyjEEwKh4o6W45U8P0/1+UWKz1TJ0VSeDArE6
Yt9z6S2h5JY7mJyM2PTNHd5MueLbxAfgrCr0TflepPHEfIlYHscqpNo8DuRCpHZzKVnPXIxxYP5m
NaGIwCR29bUy2KjNRrqERLXJytpVJFw8GSBrQq+MQvhTNRavl5bopmaJqyxF2Ev836YKyDSAw61g
H+tHF2WrcCPtFemlJbal7rf+DGSQeXI1xTqCTcUtDOMat+mE/kMSJAAbn5ahPoOvCnzSTQBSZJ1q
2hRfhRb7emzHeQ5WLEhoA6DecajzdOTBN7e2NEuNCzU4r7bSqqknozkdDPIqcAmCgKGmE9WWLAnN
s6kNaTZxOmbMPYf2tZA72Za1fjkSLT3uJsumRKEWjVLj1DaHeGnZnSKxpvTDC9IGK8Pf7fIwWKEm
ogskPVO/AH+M7MRSeceJjDLctWonygWZWvq1rHGbU+EkYZo6VUSoii0kXb6aHQrpG/xUhlQPlkrC
FpjdX5KwwGE+Db2mmPxqU7kQehdIFUCWZZA4h82oqOprYJlkv7v6xB8GZkaUakqaBDTcoNqXfqAJ
Op55mN6h/KoPTt0bCnSvMAYbrRrs1DVUTA8U++nOuIHrvKeQnyEdSnIDMq2lEJO5k/2K5qMGclei
dSTWJh2uWLgxTuPKIJikI9eDWKaQfb7q1AxpAKPVN0eGSUJ5enZtBrjTyJimEZOhpwaKDEHXqwt3
gt3cNx1Si4BYj0kJuAf1llDTZsinBZSn8HpyDOcd2UQPuBxdr5zqHEpVpmnXpquzFfORWjRg1klq
vWtFRziDNIrQXWeho6GjzkmImnW7i4rok0eFkYVMCyO0bvEJFsPOVDq0MjGKyWsnEfipuwF450KT
bmQCae6KXWWWlJ+ThhJU6rxkmZINC0spkheWe4r+VlqoB8Caxe+ADMjIViwgphzCiHHPbPNqRXGD
rdhkHfqymd61lKJx1TY1hFO9ezMp6B5VGat3dqNmE6ZMPecYpqGh0CWNE8rybBdYbf1oytbwjMYP
FmmkUYAYKAuEED/XZtPx/ceBvXyKNo5qNLvvBaFhbEKSMENIQgotHPey0dZD1vjsUp2YcbyvtTe0
ThKnCs39R40IKXOhkVuLP7aL5VaaZtsufOaJNbuSD8oI8Z1CGNTnSqkIp2x4vbusQSjeFaWKUMtw
7GivyUFZjoljeyLHQmeShXQLGW9MF1WTx49JoSZexKYMxUql2wwzXG5UecBJVfgEromdvWb8mvpx
2ttja96KKTZfo2HML+WgD0urqmgPtbm9qyKKXUVhoagqVbM4lCYGpEVBvEO3LJokbgBB56T8AWgo
12OlKR/sGeWxsodp1bILhyZQ+OG+F6zCqVq2yeeiniic+EYSszIn/hNxrpJcYTh13M1AHYu6kZxu
1KRkFx874oCXAElSXCvhcYQB7x6oZtL17LB6oicYLCi7bJfKPkIgCo6cx02dLpGuA8Msm6Z/Kg2b
m9UnqO1Iyqm9rtsquHJyLSK9CPYl+oKmpnxAel5CLo7HmTG2du2IpWgL86FyyyKiJvJFSFooCOMk
lgbwiXqxbqvY2cZhYJM304toP7bVuFErRNkXBSLRnZGr4wYzBvv8XOnQGKR5e8vMn746VmQcY3TW
6yxD2XjdaJiwPSxtiACrSa9uMDK7JCdNbUsUDGleSzLprYPZuU5ygKJNiNU4TFdKDqbbVEkHWTiz
eCkI6QVzF0/PRlCTbZEXwqJeg8l7IYICJWnyRRFFIEpb7iI02e6WCVlB4smjkHl9PYRrkLfURmQi
TvUsu3J7q191RF56sRXiSErIN1Rqs94jEoMeQYUFOVfhO5RmO0i0vdJsdORela29Zci/SmRgtVbe
kJwNy1R/HYPgEjD9WkzRVaRQeTRlXV0KQ85qe8BNC6MNGFND7RYV5LHR1GhdRzTbhrTf/1/2zmNJ
cubMsi/UoEE5xDa0Sq0qcwNLUQXpgEM6HE8/J6ptrPnPottm3xsaaeTPzIwA3D9x77mzJCBFlMTh
tGFNbGMC/d7hbX5JdDzvWsw3u1rFBUAMtG+oO7wjN124sdK8+J0owth81Pd7nsFwWwZ6+JoYX50n
fgThrzzhWyIjaJgjr31tii5h+m9bh8wsc7+zuyioVgJOfH6iix4NA61YncfCmdix2sQxonhmZO+X
42eB8dyZazu/CWQ56o1jIZUPc1ROCLLcMkk/LTGPI8Mq9IrqqlzkfM7SY/5X31h5pIYekiS1I1SX
JYF3scj658bmUHULhRZcl9hKlnZMHuuWPaGPfpEtLkDUNb4y5p2SvTG17iAu01XHGQ753O8pNVjQ
dzOiUy/XM2rkImZ3HLOIunjEUm3zyV4U8Fe7ACzdTm2/tQHBH4CWiNs2aCnfjeejDmoaGSBKnkP2
w/awLI9FwmfOMSjAu/vo39/bMczirSszaKd/xbIFUbbTLqSOeuGdbS/FX3FtbRGUiBi6ZmdtpLpf
OIB2BRjn+jqbq36YfHrXzyhEB+VAXfBI/0Py0OTFM0ZBO0YmKQmuNJ4MYIhoi+QGCyEyLI3yj3JS
66UdVQ4FvYK12pNlQU6aTyxQCT59Hael+zIHXvQrc305siCIoR8XQw6wYsi9hJtjMnqfkSV68Oup
xqaUxpsakdxdI2UNtd0tqrvIiuf30ZXq0S9Ed4I9ED2QUFXfeMJ5myDKncLSZ8ZPvsuraxBJjNjc
nQ9BG3hmMxsf0qRy/hS9F76kY9dvuyYZv/lkxfvgJDZZjSjRV/x5TPQlYPEB7avo3oK2ccpVMC/e
1pBgvTFEPc1uQ44evdy69EZ16BkpmRUwRTIS45AqoPItj90CeuYPcMrso65bEYcIV7WKJn7PUnt1
vSt9Qjo7EgvWS0P8IwlUM3LQftqPLaFMWrEFTrTK3wD9OSyPguhky7R1cMCTZMa2yoNDbYmR4goc
6mUigJVYi+kkky6AExvwL7YOvwyZ3BCied0g5BOfUjA1jxYjtpxd+rZxvDMxLM3jWAngzyb1pqNG
A7pFDQwhSAzOc0nIxlkOTntrgN3eG3U1Ti1VDetHN/U2cQL6S3s+WmYqP2hNs3Uf6/kh5tbYR3Zk
QfaUbAsyrx5Wtir0CnoZHRE9Y4tE2U8u0kHN0XVW/+LRqx8KAyVGxkN24+omvW/tEtJIf4earb4o
6LDuhgbglIaoI3GB/yJLVn+SeNm8QL/FTFYFD3aZ7yniCILOmn7vWzaWHuK8Lt0IH0bZCF8zrMk7
p8UPvEC8Z1DmFlxolUaeLMWu6uJhW6CHJJZEqmdP06M3kVftDeiRtRtdd2p56ezBol6g0QMySIfx
Ni7Deo1ZJzu7eGrRdyAod2Dd3nllmTD4G2EYEy5zZs45nFh+W8+UXM6mE7V1JrBvYefK18333nbk
1+Dk2RigQa8mbat9xMj6rOtaI/UUX5nKECfXY0voN94gWebTHvbZ79bvmng3losEUAD7prXYDGRZ
j6UvM+6dJU3z7ICAuJG1HYDUSPNwO2ce1bRBOL6Mpd5FYTacjQoDOP/GHMoQLYuyRlZjft0/Z0v5
B9NJ/yM14fMpMTFYlN0Uy2xOYlI+6mQPt7zaVza+q7WV1fEmqFndZfLHYEjB2pfVZz/A2ByS6QUF
qPU+So94mVSh1qcS729BVFkM6ZueZwppVEYY3iqoqTywYOerKSj4ivNy35Ps/DBGg/vMIrA4zC3j
zUoTWwXHq41vxgJ3XT12y7ovWp4Dryt2ELnUN5m50e+Q7chqnBzuGeJYjrJPCIIkXG9vej96iX1k
MKxxKn22SJjdZlP1Gi0pZ64ADpJUdb6eiAJ4c5phYw1JAWEhjggVR7ZyXBw4cWx/7WuWhE4vVkfs
E1Wxvc2JubkkKnBwwKVPfCfzKvNyb5NAgt+NsSYfUdRrY2YknMa+731n2WK5g+vfIDuvZLgnFLLe
kuclFXliPCJT0JiN7QKiwdE+7WocKeuypI1xuFueoe94B4tS6kh6DB8mxsTvKrDljlyBR29QxKR3
qF9Ik7XuqxQ3uOVGv6/u2xPfNiNirpZjnOd74ozNtmsHAtlmfeYsoHXTlnyiXlsO14wIFmoud+mc
X1wc7GyqpB/JNY4xnF9tZXB64JOzY653omPEgdEXoOfCfZehzvYxUqQ3WYTxTWsIPRFNBq2cBNFd
qEfOkTL+6uPoyZ2Us1Ygd9dKYSdynKrZBa45WLxAwMx97zJDRfypq0q/YWfkI5jTeT5GGjo7uen3
UDwIU9JhGT6xsVOAOEI5Ige2KWpElhzEsvzKRbbs+qtInX6XxFwuMPAnkyIw0YuCEeAnqeorOY4D
6cPDxFeINBpJLnEJ5HbRIrA6pPggZuCLFMi3ClPKT2uG4sw/KO/CfkRgn7SjuPFThRYg6zr/Vzo2
/imYmukWoYL5vPoB77WjwGMn8AkOthCfvrIDVp0IHW4mEAiflW+re8LqilPrW/5N59bevY+VdW03
tBcaBP4DDSX0lKis94rUy5Pn+FB+UytzjnVXjSerjvTNkHfzA6ag7rbNY/6jhL82jpb3NMjZYrTh
ow/wJ+cLrL7c2BZmdaJhNNxDshLMIS5JnFj1TLyOIgh7/oVOoPdavW0p616wedg/ieUv23iMzI/H
E77XIiISKmy0s+ozpyJFoe7XgpzB/VzRBG3jpCRMlGGqM2xQjMaokOc5J8Opl4QKuJ4etwluoV2L
jPitWaorDFza4vdE9gmp3EnbstGoilcPPnq0KdQ0PiShhc23QzkGuLz7Tto5RsXmeL+aRgPmq8UP
uev1CdxvzzbRC58p258qJOqXtqCjJcduedCRZ7+xMsm2mZrHA8qV7Kv0o/K3UorzzQ0os7ph31R2
f5rkEl+GrqZGwuv2HLEzerDDrt4WPDSHuLCRaRdluppVMa3rcXD3jUmtR1fXD7PBYeaL8WFsXOe7
gj8EFqfRN+Wk36FHVB4Xlj2gApst9QX0YcJ9QMjKugFINGwywisgNuRzcoDTpH7NHWFxuimtc0qw
JBakzFGr0U5J9u5RgBCG0K6IqQxOXj1r1lBSMsihivV3SVTxvA/kLYDg8aMDe16TPKrKsBSdvHgA
Y97N8165JvgNX2fZto4uCHRsnqSXzM13hlZ9upKrRO08pDKcDFOdvr6byooEETDsqL3nznZOztgB
WcOl4EbbjoOFMAWnnLNXGPgB/sxA2V9OrAKzSwgH+IgpvMrd1LXxPhlGi6cwXNxzwED6YYIebK8i
A0F3b3zfil0EQgAE0FQacjoPXhem2Y4JHtWxNFUQnUU7Jag7utJEh5jMs+FYLwxcLspNGaU1xKu7
K6cV7F47rMVo8iO6LIcYvj03H7m8jY5HkrShHn62g84Zc5eAwFbXh1b80uRgEfGHuzr4wwSuJCYq
NHB/6F+LgcMT9pxPCJMn/67Dg045d35QJR4HCzK8XUHV8jM5HshIGoJYxNX4iGZ1Ts4h8Qmvg+yq
V7onVm+JLf2PpSuDcZ/XkVhuyZ5z830uSP8TQvu3I28Z7XnhkpCOzzaXW6wlyw1ZaHN/lMwS4WEN
SX/fuUlS45Qa8Tk3GMehRdXyUlcQBVdxlF3Lzaaa630dsbBeoQR8yESCvJkjocT2kOWzwoisqj8Y
SdNu4zhsz16cOBwqXGIdZ3pGtnu1TV3F5BAN+NBue611AmrNJ5QQ41yNICHssLMsDCbLg0ekV7fq
XJf/PXZLvtdekqmzWvp2vp8W+AWbIA386THL3cG9m/ue/3lI2UmcCqO850TxeO6cyTZomnSvu225
DM6wXtKM2Now6RjjZVNHMQEaYFlNlhPYuya9TkcK15pvgqIPl3XqhOMbCw/CI8qsEo9BY8WkzggL
OJtIgo57g9fqSeAoJNogzW4wn1AleuMss02Ts3rCzhYLIompPkPkFKW+rox9FukOAEb7qv9kij7F
ktzNxSmhelXzkCMfoQLbAGTQ4cPi4VIh7izJg6M35R5DDeXpe1KryK5b6hYXU7CUxGQXg91zrDDu
X3G3zM9F5odUyRgpEBZMhgtk8slKOJL/ngybxJWcGXOjfjK/c+R6pOF+112S3UNxqH+GEPs4qZsx
M3DV3/m97fQY+UO81GJByFLUctb70UuEfxBB4vTHrApmWAMd2udNBnVXryYt+kvfVhg3KavuXZdM
wvU41dWrR/3+RrLEchs3IRRGdN2xx4XaiBdhs+Bdd/EccjePWfi5YGLHWJ413NKQd4IVArZJvuVD
jQ00uuaT/5lisIIbJwvH8tBrn5Kf+XMtd4xheqKSuW/3segy8BlRYlhwc959TlMshhVRKTiQG4PM
Y5xDnj48c/rUzUv+y0U49xyl3oAvv0z3zBl4ZGySNiM0RkuagokQS3kGyGhjX1NpjqcVd2e1yX1S
aVdEs3runhQlCivLctx70YbSO5uqrrrVgDuhOlpuXo+YOtuQiztJ52QTMo0368yR8Xmue0b15M5w
sA2Y4NaVGcRpzAdPnuyAKnFLr8bDrQvq/U0gRvsjF9eyM7elfvKHrPbI/hp5K2wad9453A9H008c
9UR/UFIYImGiJgfhqWjBg22PjY9yNZk7tEOdLG/7aIjdO1TNtstAAmvOD3YzWa3Jz+FP6Hgrp3Wg
LNpASI087zZpjr8Jv3EDvERefQtFCka/mthyRr3TpOt57JoPhGpev2p14ADbI079iXlu9Jm3Q/lh
3Dab94XyqldEz7wFAFK918VmFrAaa6RpOC4lsVHDPN1FvH54uepwfnMMkWKbPma4crRzXdNY9xa/
4TWQOoACUWFQBgyKi8L1UvvW72qBhJrBsxwg5q3HdOCrw7pmZ/tQC8gN+UTZzU+MpbXx/KRm0m08
tSujawpT0Vrywg7TqE3s+/6tT+Znuh4r297rgTyRbZBYwdYOvdTb5K2y8PVOTjIcbdft9b52Gm/e
22JBPN93GduVqZ78atvoyvQ4h5VuthV/jl5xcFXhdpRue1fHMWcelzBxcbKekx0NjqwvY6H1hVAL
2BxtCHzxV+DL5tuEocC21/uuOQv6o/mhz4h1nFfknbTwhRejYYo27YseQjjKrWzYcxiriKbHv1ss
Ix0pj/aSE8QN8ML5akgpvJ2KqDO7fibdmO7dJWLWxCp9KovJdQ/Xw3Mb8LKFpJsTz1P6BjSGRHT2
GOfMTY5Rp+sG0WP6u49d2A5NSk3X5H58RGOiOPKHaHgVIlnmTTd2Hrw/uB/MuVuuOiTovr4Q5Rmr
nerrGLJuxJB/YMoPg7d3uRmyoEqxN9b1JXHcOjmX8JODHzSdmbkv4qFNbzHR8vIKiQn3Ys9TyxvI
oMQ99yVWM6zWA6tE+mevOop4SJZN21mq5wuS3Z+uIXCM9ZlVviqvtc1ZwzVM3gG+Li302zmpjl7v
dMOnDW50eXWTa3WARTqMtqIERLnFz2+1T35SGAKenXKrHCJ2cdJHmY8e1ss3dUCgOomO+EVp+4c8
O4JAymkvtbqGFMqQm+IL2FCOGnrWnRzvmcoX/YNsc/dlGZcmJBUIguXObhCEr6NWjOJutGCHQovJ
N9Fkn8vacR/HFEQzfkPnLazK5TslwupGLI1D+yvEGU7e8uaLJqfC7vvHMF2agzKRAJsSsM3Bynco
KZfuWjcnQ5Q0AbWpkyW8UMzxk1xljxu2suGT7wXDN9kLKY9PnBMbl2XtPXvs6rejuulPvxBkzFsF
inqppvYxL1QRn/Uoo3OgWhxPVqk1Xig3jtc6TcxbaM/5oS/UlmTjIceYsIQfM2Ga7z0YuBeL0ncT
DjwKYUmAEdh08VvmMkKvhbnlZjLFcAT8aN9lZG6Fhwztgkuan3EIj2sQIudNMRw4DMSBtqpTWD6L
5ktlCkR1MWprBrGG6yYY2+zTW/wCKTn6wzLS8Tnw/PkkUG+sA8eKTyaTbA7nMrzNiBjcBgYKMKHc
5I8jfBa+xSIkcfb4KiFH5FZgs8eqoSGlUPRuosWfDxUTwk93gFDihAC5eYOUtQlxKRPGnPXjt/Zi
XMQRqyiW3lNxGXwXVWbJGKVlLZ3XMcZ8zAdT3Mbltglldrcwb01XucK+0YqUxF7fUde0pTaRTyRk
Z8TMo3fOnYmOLZM2gm5GyuBjO5m562zKBr0yoCO31LX1SQ8KI1NbIlAkWbzha0VFj48ZXl6sq1UR
ReN7sDgVpu2xu7jLkh6dpmI55iRvImK4dTQiseB2OsCAtgsOqzejnT8RcUK3apxeQuGg+53Quxkm
WphrsduTgFPOa8vv8sdmIPAq7CLIHUw9ET4mvTgN13ziAMbVcwau49NUurk4SCzuGaby4JPDW+9s
0dkY+1qejTjNSXxK0L2s+dXilPrKTY5VaIOWSiZL78JABc0mlnabfUmvt04s3tYRuJxubRV5t88W
DV3E4gdu/EgXwUrTHcNsFU9wH+QFJQn4chisIWr4wj/gRlZsq2n0McMZo1cKhPPNkqj4SINcvbJx
QL5dji5DtjpjT59Eubf2dRyfi3psPmZYFt1Km6x50QqkRL4U5j1WpLGDYATWx4D+rXYszUQXkDb4
hY6BBTSMPNuNmkHWqpPVWVjc5KZ2g3SXIt7baEv9sZDKHkSt0G9eJULr/8i0Y/iqifldrJi56OgP
7paPnYhkkXfUbGmCPjVnKIU3Ll2DdKi3/70I5Z/aHKQdwN4C+gEUCS62k798xH+T1hGXFtq1wnTU
Fy0ndYQ/5bwkIyww4bJvs2V4B6SayvK//7H/FEn9/bECPQnSr6v6FlPWP6Uv9ZjPYjEDC21SAaOV
rIyfbCpm3hypMqI5COsp+h9+pmNf5T7/pWLkp8Y4IiMX3a9nYyCN/x/BTdcH8QCBbOQS8q/TzKKx
2UPZHF4rFESYG7NZj89zQixp7VBTI4aIClhhDNIAWwfXwHAT2F9Ev8Xwtq3cpnkN+1m9CQTp1jGw
mJhXDGYAq3yxbqaGVsIv/siyMgXL7wiVirDhL5xBCBB2BJlJ7EYQeg43c1zLg6ia+qFgrGGt22rx
bidHjS8RXa7G6EpZ+9B0+Gv3rj2q4ZCN0Gm2Q6GN2YI3uOLuBjibK2wGTvsVG/+qILEUCZoBLx2j
sth2nuN8ZIPa4nQ/Iiwur9QQ3eIfD6blKLw6eJy9ouLVolf40iTLPMCfipjBUlrtPIvict2mPv6F
IrUWykIL8ykzuMAONh2EFHGM4FKi1u9rcyQymp5tFoLpByIfmOFl0LI3ob9+A43aEs0rGuu3JLyU
WmOew3DPxip/D6raFfu8mKJh6yeO+a6iGRCd1c2QDcpphpFVTDPCgDZbcB8oJtE0ms3MEcB0zFrb
hTe2x0oOCoZGXDI4jsOuO8Pj4pqJFl1UKIg6BC9p2Jhyo1Tc0Y9Zeb1PZY9grgk8T26LYBgnhg1Z
xVjAKWOOb2QzYmWqsTv5TmXHu3Y2y1HFxp73f1+O/xWh/g+4XBgk/3aKXHG8/wDmPpHb/ona7h9C
1L//zH8qUV33Xww3Qsdm1sPLbV/Rlv+pRHWCf3FwubbtIwFFinjVT/5fgGX8L4SpJHI7dMGOj0X+
v4SoIHQ97MhY47HkOpBK/38Allcf8z+PH34haJj8CsLzAwx4f//7fztr+96UOCGw3DAEcbP3JGtC
nvzYnmwsng7OduV2NPuwJSlCO0+wFC7Q5SwjZJtpbA46Lw1JJTFN/9oi4miPqKT4MNM1XZMe473R
A6hC6cS/YB3Nr5JV65qy81nwoq0ka/wNZ5V8XqxO7EG1zyyTw/J3NajiPPll9kuHE/ttVhs1QpoL
8D8LBATJwCFb62/XNzmms3l6VVMvsGEL6yFRg3XBG8nbEYV9uxPQDA+ujQnLUFGe/KH+6uzXib+h
TD8qpCiAMb51URPrfp/5rypJ5EOzTO1WMJE7LiklHRfoj0qh0fh9Pt8BlsnHDVqD4ZYlrPhKzUQ5
DVj4AV1n8Ks2hOlsOPHlnnRPc5CFDh5YvwfHeAqGU2F3iBhExLrPuyZ2oAAA6hKu2chGh6QhV6lV
VbDrUjtgVM7uW8P2AF7m+reJz+RtUpv+OmyZ/MhGnE/Gpu1Gyy1p2i9jqLhArDatpm1gZ/PFa5XG
v6YhLE3lsME2nl1Ydyb7JLgyvsS3U4pxM2hnvq9DAYoFouQlKV0CO3zK+MbP71kyOogObfoJli0P
uoxf3TwBnNfZ0XmUPX9CheYiSPv+1CTdvFFOz8Jaqg1ivh8r4s+mZiBUNaifLcLjMI4x/yTged5z
AdeXGYjoWrCAftMLQz8diA4CSh+8FDkqBjsV96zTEsh6oYecJ1P7JM+JFI9oOFcRfS3r1/Y7KVRN
aSThq4gFXl5GcqSHMO5zlK9BjxAP1WP3EFije6M9/JpTPPwBAU00A7s8KKvA1Oi7muGGVK55C8Wv
Z0W52OdlFiRzNCy0HqOU4cw8TZLWAkrftIwkqZqU7wMq9CsFi36dJz44cBH2m9cvTK6q6WyHMj0j
LWabWo/TzhXwztKqYWWFlFa2rr2OdIuFQ3T43NyZYVOiG3cXeJn/wVgP4Ftm8HN2yr5ZkIpvcbst
e0KQqccMmJ2iidobFUcFZMC2kPXGKub32iXURSC9u2tqZjMrNEoO7kHzZvOPrJcZsctRetj2e8/2
D4kZwgMiu3QNniG8Y9IGipPY2+a1JhOa6alme8cuEbali+JydsPTGFvB2lKL2naA6V6kSnmii96c
3cltd6UVd9+DXzerQYGvabvUeUEe0x0TQmCcVSii+tSxHz86duft0qJ816gBVzWKubVkSUo8UPE4
x4Ltrq10/MPT8xkX+C37ZR5PmSau3utZrRaGZZGt/QaL+AI20Z/5d3ZDivwSfCxRVoxb21iYSrXl
8IoU2U5ObXumFY2PWpTY5MJWollYgnKzsLF7XpDPrFi593e1Vh3IpHw6MSyTzM2IQHHzaToLx5fn
hESblq1a/MzeuT17KaxF+rCQj8kCnhYkrnUctWsxH1Xuodaj/5nV5Bc0HiLPeGZDUzk9ivusas+R
q9wnCxnbFWdIn9TcQDbP390geuyb8t3K+3FLALN7GxIRfMmyFD4V+Z+LWcxWBcEdLr18HbFPYgyN
NsoFFc5QYGJu3JdA0doIR7EBD2VZmlqhafgGG12C77ajtZ364RfTUfMy99QyK+mHT0wZKVw6Oz0n
1/w4ml6UGVxElw5MEu/EgNdaG07fRk32kbLzPnWKr9w9sGXBGBW6O2v0P1KL/pnxRXBl/ntlCNOk
/fJ9l8gRmWncuAxmkW2yKqitnGXXUC53HgQ9QhUwPdLCiDBW2xiCLeomdllIGdQ265xkx0QM2XLl
9qu4129WKYotvnGgXHSr17nFqloiJPLFPf34SjghEzu3nM4pg6DjGLAQG4faPcRL/+RH+Z1xEBM0
YsKE6ZXydiyt6V6PefpmJ4PC72t99KwW2RuL6H6UhQcEo0ajlfyqwdC2NHSHzrgxqsr4gJqe/tBF
kr0UOycrx72lw2M4tLshtZARMXfaJSY112CqAGakaWElaus0e/EfryjuBYXctiOeBW1r+mnHqdpa
jnbgG1Gj+kHebkKJqqfrouV7mNpiE9FerotAMW7NWmKHRHmxSnuAXJMECEvpAEVr1J/OLd8z+nxU
d9J9tuouJbHJW5fDrH8TbTRThjrZYcKgeVhcS7znQR5dQFuGWwsKOkts/0zqfLRtkunq7eKsog8V
pEYm87GIwhYje9leIjXezEwkT6GMqRGcB16ynRNkrDfcvMyI2LllwVHcjZBh46AdnC05L97RLBpw
CaLtfhdhp9/Pkz8SE6UyNmMAjf/EUzK90K2pQ+VrvQ9JWbplNPrR9C6OCTsNjwEC72OQdX8IR6l2
EXExCgddEz2VKvHX7MDYuLR5erai3tr3Q9iTAB8So5RYiXhsF+HfpvGo7nH9hKt0qM3eRJl8FBAH
9vpKKhuXIblBPBDsWpRsxwVR1DlzkMtbuWaCrRkAyK6wXugv3LVAtr0zCKNpwxbSUNi++ssLcwYs
w1Gk+t9+ZBZm6qZ1N11LVnXIPfFVMiZbhYgwT3HdxOuqtobXAsXpPeOUnLQBo3/Y8AB5AUuanguS
2W5kUUbbAC1aqqdLCFYMky22RSS3u6qy26M9GLVje7eBQf6E8Nv/KbXPB8uVfSQfR14mDxX62Psz
buQaMjcffrhCJMWkmhXI3VwYcWgpsuhA3OgwIbT+6K2FUg8gQ8QygmYxQG1W4rYLWhsRDYktSrTr
0k5OZT4eWyZwXVycxwhzYMuwFEQ3ITdZUd0IZDR5SkJIM+FdtIIZU27FbBxe66WJpL9r+3pfjvNp
iRP1YKYgfABZjr0fNcIuSM23ZVvHRKFMIrXGnpGeDeecvsmBTeOpYkNU1PtMsNFWzM2Nnde3EezQ
dW+ZM80w/S4P8n5Ewcd27WZikYbbRawCG0iE0YTmdcM6kcMnzg4XZ8Jk7d1eXk0Da7CEB2kRLI52
ZIO5a9PG8XfGDGOTFTzEvCO7XFL3Wd0Y7zOU6QinvlrrY1B1BouJhcINLaXYYPORKywkj8aIxwg1
fXDV7c294+2qwr8UY/nC2ga2atU8R1lEok9I1ZU258hUirXuXWwydvwLfs/UFCvTwKMreuSEMN3k
pk6nH4SaeuMxbVrbVq1I9sET7eHJDKnBIQVJFk3JdzPFryI4GXe8kZTeq9pzii2DlccuCfgbprPX
4h8f+JyTavB4aThospD7EQjuSnkZS8U4QRro53s/RQ5oEZZXQEZe6Cfukmz4yfR8nrNh2pRGBlsd
Zq+D721Le/zw6uapGaqfqUv/IPDYars4ZHXZEiDX7bucisWQILPxwAImCU74RUl5sexA7byJ4nec
xosxRM8jOoYU7u6yEft8m405O2Tqa/Yl3iooRfQU833TEUxr5rflLp3eMk+hn3ec9nUxJO9k+S1r
Uy5MlhBhEwXc0NULSGoJrLt9TUP3VMybaeZMxUozPMxpsQE8fBzwqZ2ctpjvLNzpbwjxD4sFE0x9
WYMHw7tGfwQw8GLxNkcUO6rna0In0nXtsxIg7J2BtYnMBXL6qritRd2dLKcWB5OlRM3z5MW/VIuH
o5eW+6dCkftRsWKdgTvBQjxR8fOlNsO2TXuy6Jn6VrO6LXkU6S/mDHAthqY6SwO8423Y/UaisezS
sa1YoPCku76/80ip2hpExhRwtXWru1yBHHOgBKcntpM3EnfRJgz66c6GVvwyRMHELzPbt/iNkitL
Mtq2VoCMl/9btkedAMyOacMpehBm8XSHk8bZZUvV7Kehtc6W6Ox1uOA3buM0eIlKW64oXtSeBXKz
HdQjIld+7ZjDLtoQooU8DyYg6UhgsT6ngdl8HG00XyHiP3OJtFr1OLACH5RFkp8UOyUgvWjC+yjf
Ixh7N93QkBslyEcpp1NZX08nZKgoU4mj1NFtji3wTJBoi2G4dW6oS9CXaURINVsT3rsbE44fpT0F
O39ebvoYvsHMVPg4FdVw6JnVHMc2uucawB23JOdBD2zpmnZ+YzBEb9Hq36SGkhgXpAQ7DMkJcjPF
fgdjXKcTvPK2m/dN5t1kef84tIxy6CQDXmcFmDLMSe8KuT8k8n8ZYLWf7CH41RtgxglH6iYkhW2b
WcNXleeEKXopf1flhbuYkW4/N89+JV9rG1FWFQd/Jid+cpvykRsR4XQOZcIKj9FVatm5gf1S8ZxD
1PF5jysojYmWXLwsU1aL5vdkBMVyeFgepNZE1NXVp5uWiqPMWJsSmfwVI5Fv7XxxvzHW72s6ecLw
oJrXAHTq5FSXZFVYziS3aYSQMwVL8eYE4C493zn1QmyuEbTcxBGHaxG+uk6ag/cQp7KJGDTGl8zV
1Gtsso7KUcjAFg7WJbMe0S4A2hXiprrK0l3o8r2FQtBUbO2HJHxPePq4b4LqpmsCs51y9xvI9yvF
0d0o7QS26/IAK4gQSP/dZV2+qdCST1K4m4hYQyqTwtmjrHrzS2bAlV9Tm0dusm3ZWtIONa/4uLC0
Zpl94wV5uqLoRdu6ROp3lEtzuire+BCZvStRSfp7MQItdZAf8poCF+7J4TwaQgkB60fDjUAEuEe7
kxIOssDUKJQBdI01cN8hZyEfsiqrk1vI5Je1TN7bYnqzEkFundFqXZ0mcF4KFIMrtAZEFmQyPnbd
ol5wlaFKlT3KxSiY2fvYIUWmmRzEGIXJ1/+HuTPLbV3JsvZUagJxwTZIvkpU50bu7WO/EMfNYU9G
BHvOqMZRE6tPWYlCZQL148+3yocLJG6mLUsUGXvttb41R7X/Votq8rCZ5r+yokcYWLlLbwLLIeoX
WMtylhozeWtV8lnVYFsoxzilRVtj1HdoK1OhE48Lx2NCNWYL2j7dOlnQ3ojc80442QIWcW3w4FgJ
NShEoU7c9fLnBpTznilPnKN14cnLppoqhsTrzr0LsJCNlvg9JWX/MPQA1Xuv9/8QQRuuynWxbyOq
qJ91lzZHi86FjQMztdlovqSb0S/0Wz7O1pF2pvLElxEGzsXztXUWsEFS2cBmO5wYT7QICQpn6ePZ
SVzBj5Npi4+hox/TWY1/9DOn4CrrxCNRzPU6ZBzYOh1zvVGNv3NrSgdlmYRsTxLsdkUnSCvm1T6w
g4IgoFqzh8ipODwaSWhntttr4L8zNshOfhoiUNf20EVXvIvYcrMAa7hHpvR4CY7pzei61W7QK49x
SlvrfKfCBeeICNXMZ+zM1Fq4YLiGKSTiOocW/oCp42QTkJfJ8Mdse9r17sJM6d0YgJ7cNElHg0Tu
y3dJLOLWpH2/ZR9WxYEu9RUatIgN7r8TrNuA5xFlWKHnFC8YhH5jvM0fiJf89gUKYOsFgjxmZk4+
XRhxFbnpdsq4XZW6ocKlD7wdSWdOfy0urCHWbn1bc0KJcwuZLllPLWmGsV+3Ts2IL9d9WY+82OzZ
C6N+wzo7xkZpf/tDEF5x0I9iwqrrkdxtePSxVB6yhlD0hU/23uhhWzQ0J1gNeymRupws0dPEfdNl
fQQ0qM6uBCj8oxFe9NXSu3mMBiM+sSvn+55w0EHi+8l2feQ5LyEOmqcmWH8KEXG3CkYw6U3qPq4W
YtKIQrOdiMPdiwSJgae9iO06NEcideP9bE/6wXNU8MbdpXqL8Ic+p1kSnC1rzg6t07mPCQkqqhps
gXjpRN5pze3qtdHy7HjYbnckPoFf1VMyPZWwtPkC2fgUOV45M/XMeVGDsVXum0sG63YO8QJQPnup
WGlhep28Rtt3AJqmYOelS3lTtoPBTubRKB0ES3ufEq999FBtkAVAL79TR0hWL8/9FC8i6aSNxy3h
KYPnXtJ4KywbmclNSSPLtL+uXFaZ//rq4E79NE+9+fnp6a/659Kqfyi6+l8xFv8Hq60u3Xb/O6Hi
8T/+XQ08iPXw82/f//Hv2G0MnV1/+2/Dv23ZOrf/k15x+Vn/tTNwgU1YmKQj1yFUhZeTleDfdwbO
XzbwhsvFzp7yQqv5752B/xfJb9yf0vcDaZOJByrR/Ve3nrDdvwBhWG4kw9C2CTr/S+RcG3fFPywN
gPJKuir47Zf/OD4hNP79/1gajGEzCkHJzCZf5ikhSk0PMYUWNCOBArDwtXNEU1XDYwlJD3PQZCfo
wY7zriQMGry8Ew+8uooQLn3LLWkmMTI7jdzzu00d1RQFJzU2T6IAVnBPJEX/ltQfP2WlENbOLXOM
VVMyD+umwF8IlCChpJMbqLJOvl8WwTYPScvB7sqgXq0XwEKckqS/8QDqcqONBowPAyHiN3ytHHJM
W1UvXZC26a51LeVtZZJ6ZuuO8yr2+EFNhqA39j3ZsdrBBipX+ZVlyfzOm96H120p2VnOTVt9JyYo
id4jtN0OVsHpoC/lhZu4BuaqpR5CbSAmrBgaw6ldds3SWWREjE5ecjAAXyxp1uGImRWXx5K3dGZZ
WOKeu3aCBSy8fAipjBENRL11kTEzo3OwegdXOlZxeFZzz+YGG+P0JMpZLZu+j3i4NsGk3zQ5VkWW
v9DWxu4sn3/2bsNxmBPrso2IOC+Htl6xWjr9rAYMedH0a2ocpEP6n2fke+qbP0KGZaRkx/B7aPvy
/rDpWO9qZ2Gdq0ovfZwrGlGPfR6pP4HgxrK5pJDmk1araI4i4ay4R/1IybZZxHQ2GObamUO+8Z19
jkmPd8QpBuwTDSOOJYX1DLzA/8iJaakNpvXw1R8zonBOW7ivbdJ1XyXGBnSWYEarN1Xx44Lleh3d
eQm5MoB5YL2SzkPWet53MIya422eWpzeIpSRDWsJggWDcpdit46toSZtGDBKkDyz5UPWJ7ojsdt4
JHPrKfTZ3FJpkve32C8Rsj3shxHV65o2pTFhF0N0RLkHDpLiQ/fzcrYKSTztYCMANEdc3SmPg6Qv
rozLLg1XIc7WHlaAyFu+OWuKFFENCcA5Jx3NZgymHFWdiowufEi6ALc2n0RjrBtd00JZbmdNy9HZ
9Ph3dqPl8c8womjltTEc2/ckFsrpJBHfPAs+RLT42Ck9/s4Id2++IyLgFtcrtILxxspyHtHMFq21
V46mIs5W1BjtoqppaR7WpQPEORQEpwtMciG7ARGwHkmq0rqlbd53frmN56FJuw0jbSIHz992yJRT
PABQtEibVnLdjhRcJR8VRs76ddA4ic8WrgXCu6Uo/F9Nm0fVdYOXbkVYGLD/fkL3VMVjheMi28+Y
BLxHq750/GaTAg5BTxVNskoNwXiNmcCh/6kcgog3LKLFhp6FcHJ3U7dM1pOnXVAdTlHgsm6KxNwV
fIj8Grzc7GDwyvjvdJytCDa1ti9WyVx+1h71DLFFd5l8T6sctYPTdvU6CQfCNvsNCi9TplrkonoJ
bxZUyE0R9IiNNfpIf7Kbrv/xxrImPRyUWK3S2qVSiOFhFneRsEIbq77y+j3+anf4vWTe+pQUOfhC
7rtFHs/EmvNbW9despOjrrtHq5El9e5QVh6CqQ3LfRYl44OcnUsHVJRxU8JcCzw46f3phoz6NP1J
HQoFnGTk25xXRcNQgmWMqr6e4niYxsJ54vlU1E9+keePeWngDZTNmh6nxQobszVjyrSwwdSc7MmT
+Q8lM+jXmofDL7ay6isPCguQpD9Pn2WKs73AtGFqtekLyhfeteMijaaMDMXRLSUEzYjD67QZZM4r
SfsqEDszEa19iJoczRY/LxuZamj6ZNsvTBBbcCYT6nJiX/jSjV7uuAbY9uWXHSYJTK++zZyI5a+Q
WAC3TepQ+x4NVQt4249KkkhKR8sfh1BkeSiGkEIbAqJzCE6tqivC3nmoDrTGVVelKjTRK6b85Fw2
fflCyw8l8bOkIgj/syXvq1JCS2qq2c23OhKuxdyV5796PbrvVbDQQtFIW717oBn93bQ0CmyJrDpN
+0qmbvxVkoez7ZpWqqp1SAKxvckiGlTK5tXWEUk6ulzZIQ1OPr03aRE8iV6aLiblSFGJrdLynKs6
gdiQoxQ3Ybo+E/DBPaxtLryjdEdssQlUeVZa9lA/J+BihpjK2xlbNs8cYNmBPQdbz2Z7gsYxtgf6
dzh5B8XlpZZVR4srE2BOcthP8dknTcSlhDXSabZZolgmkyMlrjFSevOAsXF5R6MlG5uVBcNE1Lfu
ZeIVVnoVurS/YDRjnAHcNBOszbIheJndbCAiuwQUnbjC7bMtV657bEUX8XieL626CSnYesdsCjI9
w+QOO9Tqg41XRA2BFcom5LZnQJN0prBMinNlEQivV3Z7W2/spIpnUwUHiniAcfSFCp+RPfj8iNZG
j8TjwKxXRV58VjyZyeOuBbezOlnbe0Y7tss4n9wXStXcEAxG1d1xTVgfhfa7Lg5Vjq0euQJqgqp8
sWdbOb9XzVR/2mEQ0LzREYtAYdUspIfGFc9Z52W/2IpE35VTTs3lCFDKbU2BEJ5jvbQ9Gllt8djM
wlPBPIKqQOeKf2MZzUc42EM5Mn+zPyNqc+m5sWbs2p0DK2VX57bwn0K+M4QKGzsD7QkgKsNBobua
1DHObvya0D+gdch2r/qp8PZpL9hcYAdFD6NnFNGI3eWvET/Y3TBf8Dxh2eXc3aPW3DlpVYbbgsc1
oMu5GO6TINH9gVEE/AY0A4KemD8ayAI5vWEIgNybUNsSvXNJF5DZEHatkWgBL+w85fI/T1ALSba1
Q1Fu2GVxTinnOUv2dM9XNxM9rSTly4ED2iR5o+mjItF9XnOxvI8G/8XBB4rxh8AWFV2YL8J5R14s
qW+6GV3jcu2tN9K46tufc/FW0rL2nC6pIsrQT9Gngo3vbbhHLj+1FSQD6rTS78mMq3E/rcK9oUAH
pkK/eIZVRFTnR4xc62/XDBidab6kpcskLsvuNbSIZ3aUsLwOdsDnszhdcK5wqwNqnbmZbImJs54j
wFlcu7PGL6lznbARHLWLcjT2D5fU0veU1pfUft4RlTWV/ojGuYA0PZObtsaALsN5dPMPPaV4aGvI
ry/0zS8/rVrUfUGqrN+GqxU9GxzBV3qaqPH2moTPz57MF09l89AqOVM1217I+IVRxWvu5/Yfx4Bw
jFrNAkfULa9YC8CvlqgfB3Rnw3qj8pbNgrn4y4Oxw7msS6NPXY3p2xJU/u9gSIHOz0PXfKqVQM92
KBdCja7kfEVSOSsB+ZjwveZKuUWHsL0tfYPU3xQsIept01erQUB1qoFzsApvpmCpIUSnxazx3Iqp
3uLnVJ/AbljALKUK6KaATPWcink64vSb6YlM5/DesEGmoMMxOO68dY2eFqCkKPdkGE42t/wU23E5
vXFPg7yczhX0hYYbN5HzFUfRdna7sd0VHviGnbpcLSyGQ+zLkrpKYASXrFmHlD3tzaL6H+V05oOB
uiNJNTF076ZMtwWGzF68JeyivmQrreeCO4baZj2uy03OIf+FeKEhW7nSebWPerkeV9xQHBaqFqwn
NBhBSR+wnIU4Xo/MW6osB5eVWAZ3vb8CRnYm2CzbnIxRs2vgMEXHvqDpAYhH4QJsDjhPb01RSu71
rYdEkWB1rjecj8Vz0iVYW2zhKfp93eRV58XFis85S8Rh0ywtvCMCTLu014t3O1cJ3k4TrWyLNUIg
x0tqO96k7V3go/5IDiMcObEj3NTKweROr+hmrIv2Z55HVNwEqIEVO6HxOLJixpkuhSTFb5DrDeo+
1ApC9/1ofcxiYgIcM9XRUifqi0krCTDDK4tfussxLPzic1b3donfx4QCaWkYzHQGlF79ShBuHZTf
qA93vRdmrxmsi3AfrCJbr5ktAV4zgaFfN2Uy/axWkXi8JBvvOjb3Pt3zdRnwVEWDv0ucCifL2rAO
3TiphYPAMOq1cQhaKueI7C8XsdVmM1PpSmZI/4BQY2IYDJadgxq/FX3lqGNo1QYvh99bPUpgEwjg
rtxr9p1P7RwIt5Rgkp8h8cSVb9f03i6zgbDFzmdfFN4yo95iGIqpJqN5OPSEdqjMwEx0Fn6PNb+K
uvoWS/vo7Auq9VCeZoGAWvvcyuJ+WNgV0tBr5/SDe5w3g9GmKLOUCVw5XGO5fEK+oY3XFSkjaTCt
eXps3ZbH1JzIHoNFK8fiUK8lDLW5bW0VY/mSzakPq7DZkghhRIDTyAPdIhPAWXxNIpIcPFmI27lz
0xw4zHTPYL/a8iqRFrK2W0EzYTaxlYwrpbjLjqnvI+/WLB0bPA6PM8TA/tAZurs2ixxKSAwLidOt
nYb8aVRyRt8FCZsRoNBlHrYtRyV78tB41DJS5MtVmdg6xwPQjy+6KgdxUFLhdW6jznEwe+GWeLEi
DU9B5eWkN3KpQG2YDM8XWwE772K+LwTb1m4J8VHMxkObTXkMbfAGRO1BV1xaeDvGHD8YyBiOnW7F
9eu5WWbHHWW8ImYk1Ek8+gnqgBnGEaNXVg3hAf20SmhQ6zKmHsR6rAoaF+AJKGIaHFMezO05mSpT
HNcwVfWtU+NfO/L8z1O+3z2bDNI9S39SFi7rbZcsgcTKdfm3/Tw32T60cz5mfGNdf88xm92XIyPt
fCduALNASYTQc5p6a8OyN630ec5cnpR2RYHgofCnOjuqEWLfjhdYtvvSpMZld1Iz6PdwGonBdl2i
YmyK/p/Cmlb7EFwe74jaInKvMl4aTYhr64d3A7N6dUZs7td4XrWqeWwuJj9Rw+cNcaqXOd+JdXHy
vTeNDXqvw9X/0MGsIqVTYXLYq7AI7JiKz6Q9eDA2giGOGg6DrPq0CfejO3TTaZrbYLqDnWeN56on
sHhtc4+oHiLiOfkzfnIoTxDciMCPF9BdQ2CFathH7HhJdhO5FXQiyt66eT8u3OIXVsrF1cRVzVrK
UdShuVGeJM+DGnM75CzNZgYnqwamoRlxDWM6ysmOC4ow11zw95MPz9bhpuw1aeFauyurvtlLQ1h7
EreBrgFIHp3Cg/fiXDyrm6jCqBcTgba7nZQ02H2WqhW/wqCuMQFCXQtjNL92psP7cgwJKVLvb4zL
RpMnak6zcw9uZ9mBlprUQbo1UyZQDSgXrhobe+sQByLF4+UWpcx4GamoAVOT7aAdQmrDyi5Bil22
sSce8ANXmm+MfNS0/RZYVBtbc29noX4ISlfbe3/CeU9VRN44sb2OKU9ul7fy4EYUS4lwHhZWepdu
biXTCy3Qcc1jIavi99SkEFkUdIVhu0DERNfqVvbeQFVJi0tVdWcMn8G9RTkH6/SxGj7C3jYHUsVj
eHD4RsndbFbTxg2vuN21dMJShNVyrU+NtzzltpWE0F2K2YsXp9J8MmzYnqXVYhAmn4JhEPmxWXYF
gmC+M1B2wm3e2mG78/KVntp5whNCxTb5ZnqQpy2N6TIl71jU7yEd1wllF1FPhqatlz025+wXnL7o
NRph+WxWyVW7BR4UfNi5V34u9rIK4gkhJMpELHT6UglJzbxnkxEoHd5n7pZoiBfY08V/lA2UaXiG
7Wrs1FH0AY0TWBTtgZxWbA5bPEoK2YGxCNrumy+/MDFhAL1cjWNnL28EbaKaHFU6vw6kKXLefGOY
GtNw5igK/WFoUcPScihu+TKB8+X9nfvpjJU1H6oDwR/y7VBlmZzd7XBxApC4qPNq3gglmdsOyWDP
huploC9n1K0ifcbNxdHi3kBtcs+k86JRpDGL4ZKYa1Srfm/JwUerFX7aqSeKbeho9RGU5M6/ACm/
hnB1bFY5BAaJ+2fGEhzck1wzRjbDbDXPNi4bIP7uLFkPSdCTcRqiF6l9u5gLSx5Mngab2GWOwlNE
gyRSJ5mzMd+PJhes/5KokscqcJMqHnUr1RWz4LjuPNpIUClcvH3+wWtsPzSHgvCr/Xuslmh8rFKr
Do8esEePD1umwWNTWsv8010cb8UG9AlT5fVEYzuMcCYaRphapz5PHgbkjNtFqaZw+MqibJxuLWWY
7IwbWCM+1pakD42eGHwd1uSUw2NnpORz0Z8waZbko3dgYz6XuIkQLwlXMiVge5YIYwABu74gld5E
vvfrkpDvnv2U4O52deBIfTu5mKBCcPOe5VOgIg7fUd3mRJG9PiK0xiJ/LO5SLo32kQdS4uuLCU2x
S7c16ZS10leFmy4vBtNRcRhDzCIsVofgbAHJQwmjAXfjQWI5MvprGWtHDP6WD64+Je0q9dUghh4K
a0ZT7Waas+rHWhL9AzXIfu1tKDObfNIW1CHtcTzMtaS8Y2JYVIcUEiWcArtZxYnQTNPERvTBDd4h
Y19VKiINQ3SNMqfJ9nJ/M7tNOB9CN7dJPqaKc7LNHM5dTKjlqROs0zdTp6f+yl0Hom8h7zdnWE3w
GlmyAQsaRhGw3m6xO2erItQk5CFL/4pslX2LovIjtKRSPCmwui3LAKi0xAkJ9JKQ5It9auY2ux8d
fhLWB9HfIhOleDT0dHFqtHgbEDRn/75xWroYkP/pfTFw/vC9ZVP13YbN/Nqt0STivApVCDQim4Fh
TNiR+WonFF6igvInBBlbytr4MDJRMDsYDCJIu03fhuOXdntwDKhltMSFSU+PCc025lfbuJjkw4pc
QTGRbydEtdhfjGnpPiet+1g2czZtpzAThKWlfqHvprgwG/xgjPve6ZgdnMtuxR4n4KeWCtM9VkUM
NVzNTOPklPSMr4rsbDtPvtoEqYNRKBhkH2trLB+WAN/tLlwDLrMLkvBYcv0/Jk0QYvJFYn/0GFDa
mCEv+6FNPXpEDuHdGXszPfVAghEDhUlK3pIO/36ewvUDKJFw1y34JkOqqot8r8hvLmT2c5oNKtFO
b7WPyYvNq7feRgFV7hvACxwwhUo4ia5jwdQ4ZUh/cc3jr9zlZYXcURYm/E3B/DRzy1P1H5CfPZ4n
Ap8JIlG8aG4UN7g9eXznUD6Y0RGieZTleDA2dR2W7x6n4SUmto/aP4lleqa2OCJ1XVEJxBoqn0Nq
4DRuC08E0+2M+R1re+EVP8xRuc+724Y3eJknsWsSy4+JiOHJMo0S88nJPdwtVVTlf3zoavmlyI91
DdEX9BX6fDknFzDYKXlVVsA9pSo9CuQ9qWEGo5LYO8PdL7syQ9pyRO4RkNoyqhgwrdJhdOXeCAJF
C/s5JfIBCajIrX4f1WGXbCJuSwQLRMpJn11YU14UGtZBUKMYORVgPZxIRsqnZHKt17BPcInVq5s9
uMbSXEV0rtI+j9L0XXJzRw6h5RWoSzsyjiNjeNaVUUp/RbOeX2y+SR6RdbsjvAuigOReKx6qNcXA
WpBnGzZp17P1GigHfDZkgAcEW5eEr2sEwzyuMJGfORKGD2puB4p8WsxNaNldhLMZ3Tc4rrKWVjxU
OvsV6RnUST26Eh6zNynKjFGGt5aj4ZL2OB3KbT8WQ31i9nOemNyCqwRul7frAETOsQWcOuDKYi+3
ccaCir2CqIfcQp0zxXu3tv2fQo81QLO6Gr8Db63LR9l3+A0d6yIAI8OwCKJAeXjs1RoJjLCNe+4j
Hw+F9vriF0wM62Fi/uoPnvJMftPx+m50WETBZhoSQP+sndSWR51rofc06o+n2nUgyuBwyqBpw8wb
F1P241h37W/p+rqMF0t3MHBb/NqWqtqvf309/78u3f9hNf//XOL/H1zP+8Dt///W818/TW9+/zH5
1++8+Ycs3+Vn/D3KF/zlSUle17PZGoLYYuv997W895dn0w4aIS64f1uw//da3rb/sizLCXCUSD/w
Aous89/X8s5fjoNsyzLfwyAXAov5V6J8jmf/c2yaF+A6AUtnbpSk6OU/VRoMHQ3bvbkcAWvA4yxk
/M4VRxzI3U4IYr6esT5k56qDpaLhw1stIvxYZu9UGLVvaIbzHV1VgFHQEmmoS+wLuyP/dHVrwDMQ
sIsZkeUhkIxxdTLlDXdUaGuBWyxXfm3L+G8/cdb5HMNE/VzIkRG67TPWEEHYvmXwuPPT4jXqZA1q
fsUQ2N+A/Swfvcn4tF0unKDCFreTKHDurtoUd3TQyZckyxbCVUXAzNp9e4vNT+x8Jzt1fhEcUZnc
20nSLpPb/H853V3AcVVzWzWUn+FevoNzVd7B7/suOBqegwoiq6xc58RN1zq6FeDKNBFvEIJo+epr
jDR20L6JmQNT5hP1GsBjn+jZCs5Dr7o/ucg/x1pkp8v/U0z8RKt0/WcxTN/aJAtxiai6SUNe8jTx
y+dZ+H+0oDMBOmhwDNfiM0h5A9fALe84INAL/rc/I2sCeVQZ79PfXiUVX+Ud97TgDE/0G4rjZ1Cu
l35x144JBdFFNvvy2AAbjlOBSc4rrPYtGjyc4/gmcTratXX0GfrvQCsiR9jZHHMupkY48P/wqc4a
6jt/hCVQFtBBbPtA2r18AT3MG1ADS5aQ1rG082enlxfeO7xe+nYSLGpLeTd5jBKblivuvEqHv0Tw
8v1AWdfDwNNpu8iKXLJhAXxEKJl3DYUTDYe3AGt6kjnfNC0GxwnMJ15tfPk+czwfHmxECzcGzcqX
N7eAE3WEiH3x6y0JAkVQUeJQ8Rvd6ZsT76fpKApztN+eLm8rWkIASJs/uWHhFbu6ZolsoUTw2I4D
lco/YbiYPz52khPrDFJvSxYcC7f7dhHHzp5P0fMijPfBeY93MRzPJdvUe+KcmHq7C9XC7V6x/d3b
VdKO+Hxb5xSEOTH9YdLVk9F9sCuyKbgTuS6v7T7JD8E44ZEJBzt8tUrbxGVirDu/X8Kd6lxODdDB
dqmM2hE+CfEGO5AiFnxtz5pRZGcpGG8Sf8xtCXwoJtBh3vNynrA+zwgvbpltfd8d44yNFBEvDCzf
9Kz4xyaAChT7TpscAzYr367VMqn0C3G0jQFVuQMGTBABCN9tD2N1G7Zh/1NMfoWcGKUF2jlNBZ5B
PA7CsLubuODDNsCSgqFRbTgk+IfAK+WDtib3TbFqfyw8jNwmvSSRKnfJfqcjX4R1leY6RAU9ppQz
PS4p3exc9cObyYS9a2ZPE+kfOGtgoUjPHSvUq2Cl79Cu82kjIVG4NDRKjSF3cs5i0Qk25oBlA97/
+8HK6dbEHLKVlnZu2Ues51Sh2U0JkCmvHNncIJGAyB6LbGtoNtimPeXxmcVWmQVnGh5ydy12AdyO
cy8H9w7H8vRkAclHCRqsLUdpvPCqZkhEB5G3E32XnzW/dg+M1T8NeL0GHPKPNrdKwCjj7F8BCfZ3
rCvPUOUFymdibW3dPdsNn+1uwruxc63E3bkJ+8uLlYM4A18J14r82Mkdj1hGljCv19PVKLzXlsf9
fTbYRMBkm7+QrDFXTiO8z65TjAzIDozjyJo2A2tfXtWdI4nMMVWfbGW/dBw23yLAXm+DAulI0IlB
YcqegxzyEsmhkAtO6Hi16+WYrxNBkqnJ+itwvsmr70Cpyst+OcIs7e8HmZFdqJkiMRT7HMFdKERT
ocprhkFxKxl1qAlYKfVL1Ki3xhpI3skJpakrAPWrYSU3rsK8+kYc/mFZCB1YzEc3s2EZyzV/Gro8
oj8RyW8b8t3vefwUeA5mOBxOZuRbVzTOye4bYK0c245mJpzWDZY58/4Pm8HrQBpWdXF3QeHuQx3q
l3SiSFDOtn9FHWJ6n6bUNGQJ4QLje/P77Ab5dbYmPt9qOgg72hg2/owxai5xU2QO/u3BgKywWof+
xzRIf6+Dw99ksvoiVYIiXcWvck1WkiPgoPiqzIjhK7PeLZp5Gjv43E4YGqBPwOWFJdLgeJvsMdph
3Yl2/pAdUw+EMCHD8YvE260pQtp1ev7eUPjXQGK9OOqq8UTaIToy/Mzs/VpKH+DVujuoLuYWLCof
h/23ZYMaXfs6myNzvZB7xthlHC4o29ePmaWyI4cSOB0EpS4R/elkLJY8ZrTqnZjC6UssacgZQD13
Y5OfTKvql05F6ytWwvCaJKJ1+Uq4Z8RsRA7lLc5VbzeXGEkqiRzJSfgPed4RN16Ff2ItQXp8adcj
cKVx55CMIQYvm3gQSUB+2K7O7JxI5dOPcKh5ITvBhns7AniHoMMD2YzBVbdq90qOSXTnsNrZzTpF
Z7w8qXjeFScn84oHkaaP8FIW0juQlxCky+9hgh/XssSB49Q8JxzdUTXpa1WuU/+k9tJQAwBcGVMi
V3FBDtUAyrqvq+6pTpc8wq+RBPv6skTCQVZHm3BeClbibtcdo6R2rsNGigerlpi8uVKDK4gANkPN
qO8iVVrfBTQZEiUsqBw5vwuI0dfWggVrk3gDDXt+Xj9ULORvlvSSTWo1M0+CQcpQkPXoWjiCt8ZG
VnRUntz1rX6YPTy5eFduLenphzxosbknQG03+L2OPj9/D8jnfhBzE+cQ456AOddkMsR0SLL6TmX+
a8mmCFBOMsamB76a6HTcZkwgHg9cb3XrW76rELY1F3EXeldTYDBEKAWU2MDnIjK0zcmLEm2LZb1+
coKlG2sGJdRG/geoBy7TPqT2EKWPLy1ajo3ctlVB9eTmgb03JsJK6c/WVb0ImGFFAAEl6rvXZKKC
mDtNQ6Gia+8Z9sgqqXL8XMe5/WCIRiSDe2TuVt+eT4BcvLuuEe428OboMUcKO2CGZI8cZesfjG5X
ZrJGLP1dcgGRiTOcqHHnaYdwFyJ6TNLGp9yYeq1Cowz7OTqy01JqNAo6G7OJeEOxSHevyGh/uXnY
0AsbLHpHHokkcd+9SB5upC1nzZJ2sRG1nAF9uGlB6vCtIQUR1lLHy9JYL+Fcy6/Fnqt9w8F3S64D
UZ4dQbzgMTgMC/nfPAzmvdvO/SXtegE+sL4cy5k1i0/IaeArfeX6/W22UkozDpXckUrwr4qiqQ8U
PtxWHhtDbWR/iMauYUHKfSLEGPNClv+tMM60W21H73DjA/0BNHPw/RmxkMzYLqykty0q1zA3+8lG
iumBxVSxZxsCbo+bIru4oIxpugIK3WK+bxux7FevZs219N4WQxhfNOTYa/wMCA/eNByhtoYHtRT5
QXh0WS5ZKQ9FRyut1bG/4G9K4jQf1mvQluv9zKGAiJ/+SiXQbSs3H12E3udhSXxYOa8c2Dh4N+0C
e4sFwVn5GeE6zm42OhdogcZ6Wiz7jnVZtmmcVG/bYQkPPBh6NnyBM+7GSHRoEav3Tldu/5VATTg1
CsDppoVwd4KRH17AdguRU78U7m2POQi5EQwHu9JxmK4jxP0TtAQXOBcDir16/m2oDItQFj/5L+qi
yxuf5oBzMiZ41Ahvzs9jL/TvHG9rrJw2I1XOLWXobBue2Fjc1tVEfiSE+bYxKpdUiCEubIbR1o8+
0MmHGqfiu+0ilm/xgicHOJj4E3iq4FXwnOY/qTuT3saVNkv/lULtWeAQnICqBlqkRkuW7fSYGyKd
tjkFx2Bw+vX16OsPXYVeNNDLxl3dm3kzbVlivPGec56zPIxpR4s2H1HihI2TfLo4mg7MhOrVpVUP
iOvN+AAhQLzkyCfXPPSGXVK43R5neQGLl7Qa5to2oLEhbGlEM+im4TQauscxC2t/43gJ1CVVj/q4
3gwYjlf5XxwUMJdgHdgkAtPsASlk3cOyL4k0Bnovu8l/neaCiH4GimEDYNi60H9WHYEmFw+5UyMM
2qMysdsFTnHJSvdiGTiUIIKvp6yiwYDrDg4Pv4AmMXNVejLw4KLn5Duco8Ema6s/ZdGmMQVAI5h0
9mSUD/TR7MFJSQHMYRxx32eVLxHer5fq5kgluvHV85+2KX09vH8XHtKc02edgKubDW4n1dqqbecH
f1Do4FP3VJmmfTbiBzfleUyHP6Um+kbzg7GbR6bxFOg6z7sl+xoHxGJW7U/+2u4D8i4Yp83XZfH7
yJ7KU6pvvTya1DtUZIPV241IN7qXubg1ntkr5kgkxXsJke7HCluLJG+an0Mbkye1TgxlC0rv7JjV
gfHn0a+X34uFau3kY4pDw+ljnCQTCIvEO/mWm57g+xrb0hEskcHizTc7hcmllI5p0eyhi673bQ9c
Aaed9YrHk5YEf7mVhSOUAic4Ayf54tmJGFVnwaHyKaimtgy9s9pJI3yFAPRczsuvanDp8/UUSL98
ea6bGu++AtExTi8z/MlIQcz5aEFl3DVg+h+cJalfjJmuKtsH0KrHD8z79YN2sR0sngVtlo/ChUAN
p7n+yuH+bMvK+pwrJLNZh2OsAxLUZu/paKoKSf/M2r/QKVedC763Y8O8C+K9+MWK4ejDjsBsMJXv
oBCjsZjXKxsEJ57z/nPJzc/6NkvlhvPcz5ySAOSBatbZqajKLprd8rdRghkZLJe1p/GDwI6WTdW3
OX+Afx/JYk8PldtgFPbVck4Szzh5Q5DsVo/Uk4NbYk0yvn368vDpGW+s13nAGOt50kEBBYzUZWN2
mKxVaV+coh233UpWuEyZJgezdU9GGbCwEC3dHWlxz1hqEV8SNe7iOdmamblsEVox69k3R+agz/hw
mr8o4ku5KTXWiMKFqBJyyMEcnudnI/WDu2Adw99hGKp4DNx0O8r01Jk2t/3Q+Wtycp0mGWzIcOwC
kq3Y/dxr2NXjvmAWRjTRP/Bf9HHCv8jOHlEKCcjeJQmCyazru8ILfzdi/LX2cH290L7keXiH+PmD
2+2vk1L11JUn24d4YDFT5IMbnhuQq3nDuckmB/plspesgQzs5gVVp5Ewq2qLp73ZQTZ4rSXp4LB4
UXk7XQSFI08whoLIspsfryx2ure/CKAdKerL4tLiJkfE7V7rdooxlGIWU9m4RTR568zwLWe+xSPa
HcbaxRPOMRdopPImUCfJ2l9JEio5sdBfI4dkyRtiw2j5UQYz2nVYin06k3gwMZUaOANGroUkRnoE
i5SrNYTLRPhXkPpQVAK0OaeoYKwMEg0K5krUBfnAlX6lAJlMCi9jyxlg7pNqfm1Tt3p0QqH3Rlif
AHa2LADki2ml4D+NAkunwBDQvRpDeG61nE+2qb/ZzxEHaBd8pkIZm0w5z7aRvFWOsT5iTf1oFJ6i
blLvltE9Nq71jWH9DSDBJ+6xn0LQfcyOOyX8STHzD4VDx6Bl7rYl7XMpemSE5+lp1cOfrOmmuwln
YpS1jib7rI4p3uP31jCwB1tWeR1Mx2FWNJOzXzXF1jUcP5ZpVjJoKomxA7q40Xch0NyihclSLftb
g2OIkdbs9BhJ19iPbXWalbPv6bUAQcutzvAOXbp+1Vh/QQjSr1QStSyS7oMX8xe1aoemau5hy8/b
TI477UiOVU3DZ4+ClhlsBMpeHm4+ix0ZBe9aawOupo//b7J+hTaYf6sbd2ZOjG81TTRmGudTv30q
mc1TcsvsPAlFSP9hkMm+CatTMHrHnhiGd6MwhuiuQEpovc9yys2BwC6AKCud/vEKvJy+SSFWNe1Z
NiUv/jDJSGArSSYbF97otwfm+EfwwBc+D6SX+idvLa4wctV2Xd17sL/HYe6xIwTyrUjV00gzX540
d9RRGcRwdNwU60u7EhVZstyIachyYuzEjxXn1iYvl1d7zk6mTK6CJhSymOZeIs2hZ8JOTsskCnIN
eqdNn506HCJU+w8vUXfch7Hg0cESeQ20l5ZH2X62UwKryufdm2WshKk1JPcNZPpP39vcwcsC9ZQQ
D1C30m6fVIv3ymJLqKRhnbJUmtGAILsvYVvJbVIX6hXTMFkqnTUsMEK8iwzyxa0WnKciefX10oC0
O2o61HZjrtFC6s6PbbbIyB2shrah7VonD8fjt7TH4Jj4LkNApubPoYFmO+RVcxKhGi9MqvXXUgr5
BtG2PyprzU+Dz2aYHcGMqNPPVf3L77Psb6Iq64MVmzjQ+Gc/kK1QL70qYKX2KC32ADoNJ0lykmQ0
ThTzxTqkCoMvqXllMvFhQnD9sTque4pBFcPO8L1ahiTSCyETdggvMEQf+jG8+QF5vb49J9QTYfTb
0mgAzzVkVr8LzHXcWn5PG+LaJhdcEwKrUJg9YChdDxiHwvdSay/KTY8WxjHrXv0xq59VJss/xOq6
/Rw0wy6TnEr4ae2T2U/GI1Y1vvoMhw9mGk3bD+gT9VH0WRJjLwyow8NjxChty10ouIaZeBT3svfH
M7d1Fg4Kn0rHB64OickFFKPgwgJ/Gbs5gAffbsM4nG4tD9XcHZTbSWAZPkiYohKPMGy+Me8mF76l
5Fg0atwlQEg2Hqw2kn2pmR+xpw8nThR1V8ug2ze+tgEI9I71DjFrvHDpqLfZzd0GX1XCoLVZkwAy
eMrCZfmVNU169DF6fWk9+E+Zq94d3Pcq9jVkCi6DkAwY4xMGY6Bq9iOMhIzmlIXssZXy4e7YaPR8
QX+SPFh+ta4i1jRgQmLVNe8ZY/THyt7gDuL2QrCg6g+i641IDwGDq2+puz415EvXKe7DFk/stvay
M9R486w5/87KM0Qs6HM7peVyLEI4D412FX1KrT6W4JkiNxTGNTOL35PomVa9nGQU15aq7a6DNNNz
a1LgRxb+OReD/YQNH7pyUDc3NBWVERuceyy/TPdWyQCzC1JrfZRVmMdtuZbn3gMEhCVAHnzSSjGG
G6vaVFk9YiBsm79rOeq7pGkWbgza2Or09oPtaUQ7pZgW0VV4HXhnbtPEsy43o0IUiukX6aRhqwuz
4zS/dTmQy4cgW6FEkxGATL2AcU77lDiCRdCDZudYzGN6gvVg/Zkt7oiD3RcAzHiq2IPXXuaZv5VL
JWZkaOfbmhdjl0AE2Oc0ZJER4bhJIbBe5TLixFuWJ4xv2aYhtXxslhrfX9ZAhpbJ47C4wc5d+hIX
XrmeOszpcJsbOKg5fuWuWRjJb8vVgm1bRNKHrsMiy5945w70Plmw2LyOBtkCzQTBxo9zu7d24Ap/
JRgAfw2UI21XxJtIZlP9VoYQ4zxoPCd8qjTnLFMTl37fxr2fYTpy7G7PrgXZxDPcewt3PNmAons0
SsO7JDP2Nb6eS6NoMUZbpla0hrNkB5Tf9VO2I2IgjxqG1h6hnwUKd67KBYbVohue+PzaD6M1aSpx
aj+yWzKqmTuVh8HK5M5N9Yf2WkwzpReck1rUB2BJ5Z7k7eeIeSpuFokHLLfX9G4wgLQMYzl+UY4n
CvwNq3Va4I+AxzNJoBIxuSBFFTsG1B07ru04doTEhLaYt2u8hLK2YqvCq2yQb9vCwWvIwkI6mNlC
3LG0NLcWJZY7guPfY05/xVBk89GZ22mbmoX1SXKT6h6MwnGWKvhbN5hL77Gfbc0s2AVrN5/GlvCi
N2GDHHg27GbYfZve6HiuZzq4sIPxX0ZHyEuatHY8ZUptKYBQZG4JmrSyjLqqV8/lVAxbkGpUntzo
vU0R9KdlcUIcC5WWR2JJfxAbJc5ec7qM/O7IMaWBWdC3SZuY7nNOEGEzSJnsGs89Z5VgtF9dTba3
7LCtpGAegE7xSfcNxTc5Qhgi9WdGnE/e443MSp9bq/BLtqTVftFkpIjPutNG+mFOAQGu4M3atPWj
XwqUKMfxXqwR1cxS4UqdbDj8NQfd3nd0aH8DpcyOljH6OE4loliCYnhZ2rXbq1lyDWOn8rDmEGQs
3zfY/OZ8Bqwa6lmzOu/WeluvKpgvgQua0nGFfPW4+cTSZP/Mlxk+LDkq10wG8lTB26aLchxfxm78
yvMqvYffCRgjqbzptR2N+b7NizUyV/UV0uGDissfor3aiG3t4+PFPC7eMRy1D+biJzzurP5dyDx8
cAxR2RHuF53gkCxAUi1Oab4RZLHjufPGj2papi5qm8kFHy5Ap7Vm0ZB2oNHlkGbBD3EBWBbcNglc
0WkRK4s6RGzE8yu2FxVDHQGAnhXGW4sP60AGbjhpLxg/TEAmj9bg0+ydCuHdO23wA3+GhI6BFv9R
BZa6QCQSV5+KAljPOsXr3/Ni2qHJ881nzdGjQt7YGM0bMVr5ijj3E/Yovv2yJFw3ETjFzCuQDhm9
iQsh5midZutLuPx1hYdJmEqE4rMLwumxc+rpWC+grzNDmPsOb+eVQDnhR88MH0BpJsc0h/pzy/bo
nzQbVBHT0ocFbw4Zr3wbACr8tzqWKxuNjLeOHaC6u76WSdRaXKz7hf8AxIOXaM6WIqa2kv+7qFMc
WkP3kNFZdR3pKjxaPvtUukado2P24r2jq2HLJ49XdnWAenW37zcc0blXS/fvdYIoutFE6RU1i0BN
ZkyyMC5ZCF9Wm67VeHFXGg3GXn6OhMpiNKFkI/yMrh5cMtREzIDy6bLhEty0R2T29tRMhgmTQqcH
yGPOlYdq+EBFtWCXlsD/sPu++Vzc1hm+tFd1rfHIXzPc2W7PszzNzeCVmkwvbhCtqSN2VhIEt1el
5nt9SBTPrrit+PV8dNjsDlDZHsQUoMk5n91aYhBoMAfqPW08ysVumIsDuz7MnRBxs3idAwiEN63c
pAXaJo9LhW/nzNNXwmo3CmuJITysMDJ+ILP37lNutul86WXtt4zr5N6BnGNjW4aswxo+kMZL6BLD
HWzh3rsP57b4XuuhmndugUX6SuTIiKeg8a074Dur2K63crYnW/r2tU1McKYUBVhWjFGhGbeKWJPi
NFkl92WeC2LdraueX2k9W5Nf/VSA94Sr+1TkQOU5NzuTmoJqMjiR7KX/si2rRZHlEwRWTldrf6+L
rLQ2tlL9u4lbtbttvuXryq2H0xTb9luVrpP/VnuiqHYlvoSJWXcs70irMm1QC+zxRiTNVHBcFeE7
8FS7vyDTvGibXyGDmbR/Kgos1nvaAd1gPzeBPgU5veREgCAzvOawyyyiXTVsQju00iWeJI52lx/L
C+ECrswW3sWt3+ri3XSV+2d0x+HemEbDOVQ5LWHIsfj+QFumcArzEbpCDqr9MUhT2rVc30qQYFMe
pAefd9Rdik2H+ieFFhcEyJ7xbae3wzd3UNDIgIglcFZwbO8yzb0ICRKnW5bCD1xkFTyw3OYZ4S5w
/3Q2DejNzBnBSYh2lm+TSuZyLyYQZlGosoJcGPKH1HtWHzWCaDN0Z4xoPctKfPJdHpUzQTKUO0vI
OBsLuj0DXAvTpqH+FG4FUOALEdmO6qmULN+ZXUkwRG7med/JKKmQzqeGi5xk95tGJgH3T+nij48a
2+6+Mtf3nKtN5wkhNTtrf9w1ta5GZ4pk4/OXPYWQsrqdA/AKJawuuieTQcm8KypnKe9QT1uPTU+b
X1vy+2KrJyMcTzVfNdetpCshqg4MrkUCs1KETfYoRhvaoeDtDn/OJwNRAeCRW2XzYDapxwEBNPqr
j72H/OJ0rLqwMlBLqDHjz2qNkJDUjNTxMzchuNYevdongICvLojCBAumkVjV0aGAYUdG3ruyEVF7
oxnqs0V6dIcdO41YDkBnaodnpmSHF20ovrmeAA2ZVaK3ob9sGe08zMtSvjKjXVb2Bj28kGSTU8Qq
8L3HhhuE8BO9W6HQXD/yapLPU8u70SxB7CfLo9+MNLRRD7phBKHrRzt/0SMZf5vhreMkPgsE8YzQ
/q7wjN8a0BHauvU4sMD46jUPi5ZHJ4Sham9NCuNCwc2E7fXdzBIkHicvOcMj/FX1PdxaERxFmthx
Cf+VjlMa7dqGsJ1P6xcpBu7SeCGhkDEax1kHvYlVWk+2Xacq2zCq7NZWhx+LX7cwhc0wWgW3a35+
zvPqcshWXvC8pqLDq8JGvUkDNqM8xtCntlCMBlC0dfAWONROR53FjbCYTSsqNFGyZoGJSxsi8Gsg
hFGdswXqm7W+z/M+f2uRQFgntUqeARV2z+7oEsdf0peqYzj0l/aV9i3aH6LQnSCbC9LIy6YtoCje
E/4LAKLYLk5fs0us4qZXtzSIko9cS7pgRAOMnKXBeFobpEjGH2qbB3ebkd4n3y7vfD09ulUVt4X7
ILAmszE+UrPSbDtRCAjQxgPLsT6CEx0y//YwJB2eA6UPEC0cYETneoGk0ONZlqi5Kph2g0PNMoLp
2Qyw2tOJetUm+9ywBjlZijWlVw/HfEcSZC2Uv6MVov6FSxpgZTvbEfVB9h65jzZoY70j7VDua9zY
G2Fy8d94ww1OqW6p62xlIucKRGvYktn8DNPiAZzAU5v1AzTbtnispHeXdlYWpfZyTC25JbYhjrDC
3oSo4onqqgNrQDZahPLlKSwCNnyWbl7RSqc/dt6wRBvwjdtB/mZQlnNXO+VvJ7AzuCz2x9xAdRiU
a2zDiSALaAwFDSvdOuG4a7vVPtLu5MGI5nQyk6femuYtnP3pAChx3bfUV3yHfvJllRkbqZpoJPBs
EUmnfS0RkI+TcoN7XIks4VaC3bKm8wLBsYXVnR6lAVhRmKgWtovCSOvB+sWTKWcRjLvC6xrrTM4J
eC3rl54lzybtaKDzsvkd7sCrnrPmDI6eTUf6h3vUe0J6ItIWNhRXTC+ua0EFGYjcrMuIgdb0g6vI
EZwHsfwJZi7NNIhwASjEt2NXOPmdpr4G1opwHWTNjh+rt00UxpJxngmDBcUfvyLjgByL5mVrHDru
AmSZ+S7yA/EL2ehLGrTgTJT5smQshthfVmAUdXCE3fdiCH/mwMdGiAcHKcJ0gg8A3v5eOKgYcHXZ
fhhRM4vfMAiyfd4bXB9+QJic+zr8G2isKh59SZhnKsaVtO6fC42oZFlkuSxjawFw1ubA1ts4AVZ9
sEN+6soO5HFpHPt+yZLHyh4/i+JX4xXX0mA46iB3s2a7g9FxLwD/xkthPNhpaxyqAWu2dqpPv6fC
vk0vSjXJezs2byUYhiXHidwRM990ph+rPkn+4qveUUO0PPeujR65PPVBwFor8E9W39+DIWm2tb5V
Apa/uQjDTsh+zKGwgEyzthFhuJ161m9BaezyZDot0nEZtpxw7wiXCd2D2jm7xQ53ynKyqpS2JZgd
W1UE77No34v+5uF3SgHDuRDVxhTzee5NvsYx3HkTLhnl2/DJB9u9uFxKKj1PV9vLr54rX4I0OGYF
uSOjxRnOQopryMhda/wMi5Z9b5WF28Yo7knxsqD2+5dmyE5DDym6bP84DH9lZ5DZUPVf5Vr7kZDB
RqZwkRqzzq7ElCNpFyBju72TtrgIh8fQbO6UVV/9fDqsQRizLTnQ031fkNG/U6YCTIDFhMlnBNZR
0JR1I5iKCqMe4Q/CpTOGv54VRt00L1kw7IHsJI+9BJLRLDTuKnEadPlNTvi+bLo7rjjWLaNd0HkG
rNWsedfLjP1/YOKLKeZPay6ZGlhnbxOncX87JTHlMctyih4I1eNAklFR3Hg/le3d9Dp71xPLZp3n
T0+hTp3jOFnsxi0q3NmuV5iGRt+t484WZ08P1r0SnFs274AkSt0E7EZkDa6bUc7RL0O18/GQAkbX
HX1fd3bFBy3MBF4YcwnFlgzk0cqSa4/J5jrB741dDCJhyRcmJ3QtMI3PVLw+Sbd8DRj3owyv7iHg
BmJAU+FUwonE01Os3bnvBLWmnGCcKtKILDgEkV8n7FAzfUS/HK+id0TkcJV+0NRWOKqeUPZKyoa0
251rUN9nctxwS8rpMRfJfkUK5y5R9rFZarFnhROcNGmK/aTmu8Hpgcm6rxxtdyZM+I3dMyvl0hSY
WC3vUDYDb4JJVI+DMzkPxAoAJDl4R4MyOReptaVX5sDlBGmSzVCZgDrsgOTM7SfLabSGYrAiExqq
WANCRm5/HPzpbAw9W6D0Yq7OEYzyKycRfrU5Jg3/0soJh6+e2NpAD4NNmiTBFxEUSuTJ9th6i1XG
/Z6Ek18AqxRn1MnwkiKHnrK8cwA+MxPG9N+JL4988ZEMzk8ZclziPKniqobbHfvwqCym42hawLbh
yw1pQ26D+wnJjHYW6hL+38MJ/7/FDogI/N9yB/+TmME/IYC/9Nd/RwD+43/8JwMwIDfAZsgPPNMy
fWH/FwPQI4ZgMTKGXAZ80gn/LA0ybOCAtm/bpuU6pAlYNP/vqIEhvH8LA7qFfcIIvmPf/rj/8e9k
O9Lv5qGRS9rU6v/493+pdfXQsPVX//GvlmveWsn+1288fv3Hv7qeAM0CSSFAOQ5Jqty+4/9OABQ5
Bz7NCdxQPKuy4/Tmq8Xqo/yWvcCgP+xZeMSsjFr558wBykpHcjdzX01SV7X3DpsrHh0Vicm4b3vm
MghZ9ORFPLa4RwqyeI8T1Lo0pGB4SJMnHvv9eK4LU8KaQR/tD2vlFfsSO3d6sqfWwkJl1RqwUu6R
QP/lraadED2ua0dFvgFigRVOt6g/ko4kUDiSUcAK4jkx0sda0y0SuyFsvt88mYc2jKixt9M96LuA
Uom1oyf46oQsOhusEyIZOciqcniZOLR4ZtqCVPKMMCKvIClkjypG3ueXSaFC+UTBYFt9KuzZj6QJ
PPPR1R5lEbgAFR9axvsat+ZcjdSTtF1zkCM0/mdADw29rfkYgH0Ix4nisyrFvHIYmENWIBcDmgv0
oHwML2Mz9DcX0+r7y8XhHVOsMTEGCJMsFNcppXqh0wEZ0p6b7Ic7hMZ6mmDUtN9O8I8SuWEELfWH
rXsJkGWtpo5attUCv0/Gt1Y2q6XOKh9bHqb9b+6cubrPPeh+GIjayThWrVMEP4FWgz4wjK7qeymp
daTSnnuX4F5Ix7Bhs5AMLC7k0htqh3kNhNotkQCKej3wJLT8nxnQMMjYGokNQclq+LEBQBPOvBms
NkwpZREOjPYFPKnHNzgmxoy1ni8254XIkfhvv78H3iT1SIoZCTJc3w1ivLQozjM59+RIAbulfovZ
Usk7bTZz90pZe9M8+F29nWTY7VeVPzuYHe9oYi1fU8AWxxQSIggn/53CnfbLwoNFB+U4vlNvzKMy
Fdk/3riPWVk2kfDmNEb/nNZbihj3TYX1mBdinuVDkTa+88YtP9HQ0Uo5YYzr/0G/zCczVrlp3DK6
rdBcQuEnuUCDZVg9S8Z2SDqiaHbFuK6PiTG0O36oBhvOzOQQ9w2Xt7ET0t2p3JIvBxcuu4IwL7yP
LnGsAkJD3sNSrsIpN+/LuezNB276ScpJHXhkz7GK5x7KHfZefc6XPDf3uUEZ96dHUm9IKFLgdnqP
HtysVwgopf3mJ4H+oD4QyhGNhTpqhqVyUNIR6/mEJR/8VpviZk05+SBsNgldyj+XUGa9dzIt4pWR
afbj8ESJUAmnPhsyG83UbEo+uEMJrfY9Hymn/lyIz09fgVBhgBu6MtyDwRGXX2g2aeyf3oQrvbMQ
QZOTN3UsY3DQoOCvs6NJ3vSqbYbDaqjqSTiiIBZIhsDirdch+QDSLiKhVW9uIS9hgBQ+ob9IU7D9
YSDCZnFRoqluMs2j475N+MyQzoCgTi2FA148IBUQAx0KDn5NVgCVFaIdeMzOi0IfvxzM8MaNbIh0
WOK1UZyphQJ/YlEG6Nwl61CtqDu3WAZdmjVqE/0R9taemup9JJZPGQWelDvD6ceHZoHTHdMR42mC
owK3BGNz/a7tav2mLsy7o8QGvqLOp6+GdfGWgh/vqcqCdxzuyxPFqMI55jfQPbHlBHyZrcp9hWhF
9cc6Ujba8fzkCzEC6EJmc/S73NqvzQibB1YfuqWh1MdMKxQRncrI/6YYp95qMabXgT8zLmkJ38rF
WZ7w3krULc/Zd4lezrUtq+e0qKZHpiXHPiW++qGREcNmktdi1xlr+9GuYfNS+JR5ReZg2T8jYAjc
OC51u8ZCbyrTlD9tq2Ag4Oqsa8CGZEy5UTj+uy9tQvqzBtGFEOZt+4E9AJoAHGR0X/dVcCGAJkYi
fgOxDp+j3djlecAXkwEwTbprFt7KuackKLcUUSVyUytn/tb9+DJAFoCDDsXkXbCxfOYJYAPJAgNK
K3RllEcdBOIrkGN4j/mS3YJbp7FDgeZF9ir5PWXZap0lFbUYA2UPOtWeiqvfFf4jL/OMNTfkdtRq
sAUWi9LdjaWbQrgy6W1PayyO0Ww6rFxwW7SH1vb6t4nDPoWRbXsdiSIhnqQBpXSw/Oy9Nv3xko6B
sTcTSzx7meo/enPSOyvwvN00+/lTKxy8jxI0+uhzZwygHeH3eDbLubunuWhKrosyiFUUC4WfbTWN
xCxc2lJw7vPvwyG3BxscUNJ3B43R+eRMpvsCRPRTdG19sub0XGL2tRjV3eHVauHjoK2Iiy/0tcTm
8tyu6xovFox43a/47RoAePg4z0PDTcPVQ/+oaRC+A6rPKOC0dvWRwzs92bZnPE2KLsyBK9DVTMCE
26WRfoQ5NSFdRcCgM12Dfgwbs2nYFUzzrdGIx5k4QclVHLIsbCzPixRi9c6AxnuWK6pLXlxJlx/r
rkuoCrAffHAxQEI75MG8F29E9erIyVtygsOltzp9LLIWMBB2RJO6kpFAR5/dCYwEpHtE9gp/xN4M
KWM3/ppjmI6MC0qdWOxAvzVHHiyOMG8Yp57EdrhOyTP9RC7uyvXLdhJoXiDKWI5Veh+WRXPXTvWu
rvuii0cl3fbYItzITddi/tP5cK2VmO8YcgIMVF14hvJj7Ml6uq+MQYb3u2vAdn7BF7PCjSmh25fU
/ZD6lx22wfzmAk2KZHgr8sZxTkRx5mc3aIgOjAZr0zb20x4sZOAyrB2qlKHkyVrNyf+QoTV+Znjd
qR5cMhJDCO6so0hkG63106Zwn3c85KrvkiP/PtDem+Qu/QEoi8cz3LkoZ/sW6USl1KWB3iFYhBI5
ggNGLHczni+64Kbrm91FzpDKXQ8yiB8CXJ6XuQQFuQTvfDKMG+6F8BlfPFSwJpPpjriQfp3BsRhH
2d6e2pobq8dyiPqlnY+E93fGJMPKCVbGcBUCdGzaE1t3Z2odmrxfotWa5O8xKSqISDhw4sQbQ37G
hh3uWPapbbEI7sxte4UgS6uPCPwkgkORxkZHZ8amt0R1TgaoHA1s6aiZ1rObTF26q1oK6EktzuwR
lxomPMIYZAvCEYY1jdukNAwYtBVsG3B7PE8J06QT3XVc0tToTGcnCfqozWesLn1aTl9hUda/aqAa
H0Hplu+LgRQ7U7TzxEq9IYvirx2Lk4V9bq+Gw4iTYDfrhkCgb+LbYb+TFmZwaa26ujTepHZ+sMqv
aqJIS8MIPnDf9TbASNkewlW7khDKYgI3lHOmKn8aJwGcitgeRreqerHdYD25+LXeMr99kbkpGZED
c495bfy23a6NZul/N7wb9mOIeA+1nBBPhkMPa8ITY4LiMM1FhVknJMGnuuDBrkmpFqufXnrMNQx2
c8pZSyV92ajvXLoFFp2cEL4rRPfU89N0Tkp5Vay0rt6EUxlxU5uSakSZfU5MkizoWXxuoMOUL8qt
5V6oqqY8jHa6qalhamNlYp+sEHU2xmz4e7DXjKc4sLOrmHo2D1ZRkhXycZyCMCRoSOIurJnN5pFu
7sL+AQ6ij3Jlvtio2YRH7lc2lTjEX3DtkByNgH9KvbXbyTvi3WFoANXDzGAQ9YNsiWOGbQM+gS7t
E+OEUFW0EYBavQfUYb9UaHbs85HB4yZIWXXM1A6+G3bv/rjwzT5t+FCXPCTT5q+iB+4MwYnOmKSJ
+sJEqWNTxd7KDqoTMGL2I7Rn06yKPrCFYNLGHabNkX2zn2WAN9eUkU49SHsS92M193sLxM+2oq34
yQf/fj+YFu9tBez5RjIcsaYmaEDapqzixuzNT2wsTRwRYAytDazO2o/ngSarS1fYOtJtpQhyTOQa
0NUN4l9V6cbCljJO/Gw9C0ppzUvDe1vG9WL3fEuLRdzMhLZ1jz+unu5D7ZfPM+HQJMaNmbR3rAl9
KgQD56kzzOXQwfksTiPkpCQeXKFeptbk6jEVM7KjEgumA4gKoGIQQuc3fbPA2TUQKMsoJYEEaWaU
L9XOlhHGfXASar8olPb+uvZEoEBSr/AQ8Bg+ChLqmO7X9NOnDxyvrAl2eFs2Tb+dhLvcRASPh1aZ
N3aEd4pQblPI/6TuTJbkRrIs+ysttW6EQAGFAlh0L2x088F8Jp3cQOhOEvMMxfRH9R31Y30QzKqk
W3i5S+SqK1MyJTJDGDCYAapP37v33AYLTIn1iF5TzBTS1cQ60rm/CDLVPEBI5lXE3UOZ4jrmT+nR
eEVxkxwMVrnPoXYwmycLsRsRylNTtgUgNtYnoRpggzZmmlXTRca1nnV4PcBbRCdgESZPBC8McTaY
aQ1YKjrK1CcvO3GJdHQi4pI6QZQevVT36Jdy+CYoKbdTreQL6Pq4XBeJgxqU+UhznbEoHpqglpce
Du6HAvjsFxf1OrnAsstRiVdddVdVvrnDmp1dTGYHY4CBzxbWtjqYHWC/FdtP8F0ia0JbhMvWs5sB
1w/BMySotgMCwSiBUuN0Yp+q+MUHGvYJHUGyngiNu+roRJBXlAcJMBe7vROymM96BBSoMQo3uaxj
zzsnuH7YV8YkV0i4nfNaefO0cUz5ORIiOGCBm+4nhCk/FK4YjJC2vqhLHkU66cGLEyo6u3jljyof
0zuSYiw2nlgPK5/T0i2Y6YwHbGy/lX7l38aBGeys0YfuJryDo0x9makcZ4ZP+gqMos5cF8xQ7z3C
Zr52XQ3yr2o4cBMkg84oZh83IozmDk+xYTlnUDgDFpDYThAC54791SF++IKQhOoShhMdQru8bwGp
JKsRdNjOt5NY0eyGZAiQbIr3Q0YElghpugtNh5CKtsk+ybnFQhbObNBukZUbN+dMyPqdi1uwMO1n
lLfwlFU5DRTwOkzlmlAQQAThoPzbMFRlxUYLHYi0uIjDNd0TiuoQgfRIkv0ZmQEWVGPLkT4t6pF0
bJTdT8QDDY8EvtLilIj7CE2qcb2DgpLQf5PRP3TaqfyLaQZL+jyXRFycYcpDBuznqX2QMq1JGOaM
1+4plb9nbe9uArMdbno4l8Oqr72fzOT6Ly3d1fZinCH3XZcChwktgHE20XKBD0ua9Ll1GpwRSc+U
NCPYrUBbPoSf/WBSZ+0o23saH8EeRAVp9gMcUOewAFYw4zXhdEbeC0ZpM3eY0GAlwnNvhZPaesnU
FOeGI7FhDrU/XBa6MIkMoAOX7pvZtvGZtN4mJl/tO5lf9T5ISxxSKELahgAoAnQGNyAzy8jMH4rk
uU1WmtZ29N18WLeiT9Mdx9N52PKMC3mo1NB3CHCs6ZLGDsxOI6zzh5LtMkNQ19N/xwoHbces6kdQ
ljEYww5iY+yHZGTlcf5CO945xxlBXIWr7uMA4WfDbP/FbBeB5ARMFgv/eB8lsbykQLVBezCtGnPL
PBowsm9FRpyuNdj2ymsK90obcrx3iRwAu2BzEDPy9ItiqacvHxL83bQ5Vgop7PQ4eQTb5MRPbdlX
E3y+Hi7QmWiJq7qrS5fpAavKGkhRvHNIW7hTuO3XMXIXf4s/ygL91xfZjTLitAVXWjrmlXADOoMp
0l2bYgDj9rmeo9m8azK0S1QP3ZRd0O1A8ZvGqBBgMWsozBQQhn3fVG25pPdUmnMbT9aA3sJKI6l+
yHzWxbMOc2TcqdPUXbbpPDx6q0bVc/kp9lg+znSaEiEMlCsdg6fO0V7DwKRWAYmQeR9pf1Nxbg/3
WeKmzk3LYVwiWSejgpSEgYNM5w9+cBFZJGRtPXJA1Y+oc9xLZ1wEakmX+F9HKE1Ohn2LxWkL7EA1
l32Qu8tIWCaPqT8QbIE9Mm4PsvQSD7FKGXhXoP3H4NYJ7KDcgSfQw2EeWCp3c5dy1TjMne+glWas
/R6qFoYQFr4BQh+Tfi1cTrYjc3gZ+ui5rEBsA9fl7/c2jAnA7kmVnSWiN/SWa3c70it8sQ11313I
Ieri3ZCzzdzhAOznXZxaebDHX9Q5V33rdfNFk6YTKitQ8dEZ/aHcRT8kBSzJcaYjuZr1LII7w3O4
OJAjw4PeRqDpnk7h1OPwafPuhrlZPq1sL42mfeK5prFLIwCnZ11rGcZNEld+DiD8T2bI1FolsI8R
NQVSR1KogClO5iO9dMWyWyTaptxK5ICWglPijT+PXHfuZhq1/7t14cCao4soBIbpJeEPBdWx/OZH
IChaExLWeor8cN6AqisvURcRIJpH/eTtlMXZam0MwlSr0GH82o75cBloRYsZ9jgaDV5PTickQjI7
UoPRUCB1mBLSds6ZcsITJVqbuiPP1XPcwlhbFLyPtDEQn5uNe1jcE4cccM6FmmYis7EwogPnFJ/2
DO4jq3lhjEPis9ZPIVjjVQOQAKeZ5z44hFNd9xnlBSAut0eKytHteuyK73UwPo5e3nEt76mZgMkn
s38eV+25tRDFeoWSwfHxnlJ1IfGLcFvU8MVWc2oRUtbR0Yqy6DOwTjwkSeWuEiah6wHA2w7ycr6t
CaXeR2NrnLl9w1FYUoIVnY+DZNi3tqu2nVcjE0Tqugtyc1oJv9NbGuPixmnrYN1boZ0TqlxFwcHB
UA/c1DIZHTss4JOU/tYrRPyttdEPO/jGNmkKI9Nfo2+yyURvZrJDM/eCeJIQlAvScGlEwFyt7K71
nG+xIkAE0Z9T38IaZm5rhulBDbI9RFNlPXSpqn5OnooW5iVmLxbC7IYoP/auGiWDV5X6Smhdf5Em
o2eztbIDNT7igIrLoe8HHxQ5hb3BnSMvCCkaf3oFxrmCIVu2UnHa74NKqOco6S/7ecw+ZX0Xfu4r
Q204bbgvdpC4z2Ye07Lki31yW+oONAHxPbnyyH1H0R8Fvvptw4gIiHkF/9/uaTX1PXZTI2x2zAbl
DsjDZ6Z9U7LvBODgVQN1E6GQH94ZyMbPWhX/gDaiGOZN1zYNxVXauxDbomojUoOluo5NGqFMOf0x
+CkBBjKLzb1nmL+EtdEcr638+1TZqIn9XyrpzxrQN2pk5KnRQLVudHVw0btNdYNd5BslParsDODK
0p5ZlU4a3mDE8HBn0I7duK5GKcU0g5cW6rbP7jMmN8TBE6QM6Xcn5qh4mjF44cWXAlNdXNX3KZIz
FO7JmN3N5XSLWJDR74gYfTaG6oA1y9jIDB9RidhwMxFmv0b5cp9EuQH4wG+w8vLK7tOorb71qXk3
d/bd1E2PU5qeqQJwhOzKJ/D5Jco4dQZ6NjyrU56rxCaPQ4zzFZKhc6QC81bZSOtkVMl9IIruoof/
gSXFG8+FQ7tnoK491JbBuaeKRvAcKAX8uQiP2GF2Ye2JHzWBBfet61lLC9jDM1MrfXDt5iVuGF/V
NLnO3dqt195YnpUZcxKr87OdWVNvJdLfc2yUG3glcMlVOJBLqJ5YQ/svGCLPZdYHkH+bfm3rRJHu
XMMiw2bdnnV+idTCMjZOVOErHXMb5j8IhwHfRm9fey4idcJGOifnBCWLc05uCH4F7wuWoUDFFzZG
2KOteGyrOR7PfBv1z9xnn9FwLxrGAPNAhg2F/gw49g7PDLpgqpS8gSzvFI9NqJ7ChiczjbuRYTso
cQhin0nSkuSOxsuJLRlbxuYT3bCYENctJ9jPIgN4qUApp7niiCZVvqcWyLd9XDiXEsvfd58ghxVW
Uegyg1uu54j5d8pPOmrGXXDwqf1qJJTARBKPHksdfp5TDH/1qFsomvBT5jSp1zFq/S8988NtY0zj
JiTkZA0DLURs1ybOLQSQYd/Fy0KOsmPZCCYoS0QWrwn+E1g9WBtZByue4zLEa0vvF99bcanToP4k
mgoPFWRXRJQjL6VXF2cu1Bb2CNdAXhWC8CImcM9pBto+MQJyw4BwGjBexJc6V/qc5iBreKTXY0FW
zpQkWFszAHYQobFVpwWHFDOOHiXQrcshydIHgDcMKYxsLLg1OF545j3jp0HYwKZsdfloTej4tUw9
miaMjjY53hfSuGzN/QpjkFcN+JcCEoLzdaSHfDD8qpRrGp0tLBYXCJQfFTOFIWhFxfBwk4vxObIM
fwbygh9mG2CJtjekOpHgZRVSlfvBtezzERn/54BO6kVJWhJsgKi6ZbpN9Al2FEr0JX7WjAfyqbE9
fqOBQRFtpHuOPOLKsvHLzkEy7chj4qGt4+/ehDmQptStKPzbDlc1y1EAXxWUJyzNeg43Qpo0slMS
FWQSdf0KlT9uUE3yull5L6i2gH8yjkBdFOMRolpqiLatJV6htVVV3apBT7xNlANii0kaVW2OsJ7Z
Kw0g2S4GRrpCmCqguCriUqemIvl9JkhzBX0fPR0egF1kAj8rJMlDrS+yH3ouzhN3zOi8m9NF3Arj
mvVa7aeJrZlilTBOLzAfFBKtlTthk/tNYvCPEf7vI3t0Aa/m9Q5gQN+WypUI7YR07dfz+jqHxG8X
EyEMVn/GCW2XTlow4J3cX2GPr7QCv19oif77pzDAE55togrACmpK5UvLVa8vFAw4l1D4J2tiK2R9
nqvYGi+wDwhz8/4dkWf4+4W4DSVsV0jHFqbjKrX8/d8yCAMQeUmFKIU8wIwkzLJ3wRwzXQm+9CW1
48bnS50p0/zogdQbp9+/f3mxfGO/3ehyfdiNtgVyEaKGrZYv4rfrD7XnB6Xy420MlguxMG1Y6CIx
wgUZuTYoKsP1qyf0E0l/ZepM3ADSpdNA1E+wYaBuRJehX5n+lcC76vwLqpmHkmNh/q9Fbb6ifu5/
lMdv+Y/29B/1/yHwU/g8bv898XOv4+I//v2HsYrb9pv+XXnz5x/8pbxZ0jKVzb99jgaWaQqfd+kX
59MQ6g9XuJYybQWQ13WX1+gf8hth/aE8B0kMKmGefnqr/6W+EeYfvoUyx6fA/1OycyK1eU9685rx
6fCceSYGM0u6FsMrzzp56qBsTL0I4DKbBkcR1Xa2saKZCWyAP7StRgN0RtYI44O3WpivnvZf1/WU
jX3eU45AYvT6ac+LvqwJhbmOmIGI8qp3WgarBHc1w6WK8x8yQzAexBlcufTpt5/o5tcb9fuC8tal
LWTKCnqIafpKnVx6CjADDzWnm9huLjil1v0W9RpRkklMWS5r6GRX5FOWuznURP+YSg0DQtEGDNQH
n+T1K//nlyBNB3qB5SDN4vO8/hIGgZBbMiGIi5BussXpOiMfRJrRigBB9JFeOwOOySgqn9FYt5yV
clzWa+ETDEIgmhddWIlBh1ihs6s/+IXeeDCkxbZmCuzQrEsngqzCZ6Y/zv6RrgU2XUmeS7ORfZM/
TiNplFvBKlpe9FZXVB+sw6+zYH99KVIotnFyYVmQT9ZhZ6LVyUDsGvecxbFBl88YPBTH1jE+py4U
n5E9ujeGX5ef2NjDXyvdf7vdLD/+P1fhf1zdJTeeO0a26SzP7W+rcG7KVjmtf0wA+nyK1dg9s2BH
u7BDvvX+r7+8WX+5EqI3l3dgwfYuP8BvV8LEPdazERzJbDQfmdzUZyLX4oOLvHU7js+S40kXGIhz
8nr3pROWIcS9MOCwBe+do3sIJLSru+7x798O5GlasZ5nLQLD17cDW95BGpVCilWaUHVVX7t+Uh/e
v8hbt+P5kuVKsEkq9+Q704wqLeIFrwtB7iunAdrJZJXKuwTJ0MX7l3rr5/GpcvB72SzBp+8mqqtA
BHGKwHfW276LQmBnoWbq9S9cBsQxOjrJ46ZOXjP6epPbpTFfVjo/JHkVXrYEHXzwLouF1HzyrDms
HrbN20zZ5p0UUfiuQ4be0XUZIyLccCTskQUErb+mssOuaefdPbhwxyQ+pbNYeROPY0tTWcLdq0CM
9gef543vFpkQr5dlsv1Q171+VuZMlU6eece2K5pDGs5oSYgY3r7/zS73dHrPvi3QlVKqStoHry9C
78VmziSOltVjRdIwe3RZfAaD8Qzc8vz9a71xQ8pi86RupHaU5smaxVQXZZkzHocgBTahMZ+Zduh8
tF0s/5STO0Kmy2OC9VgJR5w8/QnkA9/MrKM/9RaEVmiv5MMsLDQ07LU0ESwy1N1a5RShTwLd9uSo
mVxUmdiXM8xM4gOy4IEud3JvJSGapMZsxrVtJMmdo/3ig5Vn+TCnH9bFd+V7yHlBWZx8/VJbVW1Z
1lFZjXGNAIxEPgjdHIQ4Q3HoNc9MhD937/8Mb2wd7Bv/vObJGtShYNRJJ4+JxWdax8xr19E45heV
R/QIKiWcmkXWufSunWy6VMA3bt//AG89B8ihkUULF9e+dfKe6ar1YxaVoxt047Y3mvZqxBTxwcN2
clL4c4/itSFqWiiTA9HpSaEtRU27yDxSV9j2Vo+lpTdWJCRJdNjxn5y8jb4YVdvea3+ioiFJ2ePE
quBRgvUmiSe3oRquENgA1Xn//sVbXwAvncfirJbC9eRFgBiZVH4tjzzHHiHsZXQH7jB7ZiJrbee0
iT/V9gAEp23pl7CPj08jUIdtFPcxf+X7N3Ewip8IBYYPltk/68nTx9GnkDHZCHmBvJNHo58df2h9
86jjRNBQKulFZ2nfn7d9K89K4j7vddOWXxTRExcNUcKf7bZDYBLXxMEg3nCtrQob6zBiej8v8KE+
vP/Fvfm9ebbt88x4qJBPPp6qdGtyTDjiBCv2beE35JN7+oMz+xsr4iLnpxKQit/odPcMJ4FtJuyP
ecWUcFN3MnrEmkZ2+Bx0csdUNf9gu35r33Edy+KOeFThMS37+W81TjVj85HEeIym7i5EB8i0TRP5
tVGDdTMgX4FRIQB9MoIcxJWMxXgmHbO/D5C3/At7Dq8k5l/BUJmD/klhxwi1pOnfHDOEbds51j+B
2mUf1Axv3i+IGKo523Y4A57cb1cgkaAvfMwbYK6Dhzggatpmr8vIvounBsqrC6yYQiJY0psmvzOY
oHbRtmga84Pv/o3Nwl3KFuWA/Dbt0+2v6RqXsJfmOEScFXJLoI7VP5B+PpNfuVbzvG9d+6MN6o2n
GE+IhQLRQ5NJ0+b1z51WnmqdEjfGgDXVqJjwAEdmgM+MZsXw7iALcj31ZF1iJPhsLOukrW+xQ27R
Ln8Nl5rjb79VLge85Z33UP0sR+jfH7/Z9vDydQXhkZC9eLyJ9J4QV//di/iCDZlT/FIByMVB8/tF
jCJshqasj/loRY+xGbcPIirV374Tn76UxSPlSeTAjv36IqWAJVA7wzHXsnmxBwUg3CFN7f07WT7p
6zWSi3jS5o31fckC8foihUF8rqMG9FmDdV91c3cIZuYNjKAxSH+0U/x1MeJQYrvw0rgd1qKTZ2VS
ZjLIqEEXGxfTSnoyvI1GJ/5kt+M4bweIIXROE/vRDHJ9ICJx/MY8MTqngXYVLlLWjeH2EBqB0hJ9
N3QMX7at3YJyfP87+Uu3gK+bdpzpL/0Rnw98um44TjDZgXXE9Qjruhs0yEwT/eeFg6y0WHstNO61
7fvYa9HRkC2hGAKT1FmSf/D+Rzl9u5ZPwjmBN8ynZ+ObJw9aao+ZF9XTUaUupBEHwPJsEtj0/kVO
nwEu4tFrdYRkDaNjdVKaT55H/keoj0MBJgs4yHClsMTKqUiO719ILFva70/bn1dazr1UMLTGvZMr
6Sa3B8JceG/QbM+GSsBfS9M9p21v72KYsLg5lbsHd3XbFH0E7GUwfnR+7Z9Xbj0/fPBplhfonU/j
n/zMsYtOySq7Yyzb9opNpGBQOegbE+BTjRtuW2OyfyQRd53pCVBcCAFk8kZx5qrQyuBnGPhh3/9I
y/2/94lOXhDAyXHSBM0RIIqJOE+I70HWZrfDQNM3SBmddPSyt8hKsNVW9d9d1ZZfB8Wt7dFpFBY9
itdrASpMDwFYe0TrNay9GkcyDr38gwXn9Izw50VYagCooO7yzWWN+K08QBhZN1nKI1CBritBHO6G
erqymnHP491spqEYL9//Uv+yQy+XtHE7uvRPaSJ4J79zZhSoFbr62BKjhSxvsKzLvCXPnMgiPGYW
zfNibZklthCwB3fJ2MQE5IDUh9HK8Mj/4G178yVwBAlLcBqYUtonS64NchwIRcuJJfQv5j6nmRf3
UiHdTYwn1jcBB1G4B7+Q5nr0ESjr2CNLR6jipgQB+O2Db+d0UV6+HeoWPGlUSQ7/ev2D4GfxSmV3
MN8mA0pXiZaevGPXY6QnXSAJhQ+HF09WvQXt4cDWx7D4A91WV58bFdnHEEM8HAvI//Ue+hZmO0Rq
oseIXqc/Pvisy/N/+n6wMLMkshhS5pysH+waZskE9wg5M5wZ2kjmusAxPX6vwfVddLadQRMDtEkN
W8fsAEiH7g97Hjj58kvm6oOd4o3l2VuOZcj0HNNjoX793TWZHkPVV0cYuhAJYdsNeyUwD/4rj4zv
AkdkW6LsUCcvTUbQaWLFy33bBSc+VvNknRJVTFGVklobpHmJG6W0EWIpPdcMshG8barazo4xlEvC
KYtB/922KQ+OL01OfhZzrOVM+vrmvY60HrAEV603+ZdhIbNbQnCjr3hVh/v3f/c3vmbGgLhNl2kZ
/zl5gd0okGmQGVcliRQHifBpO8JS+GCZeOM9oMsIRw9jM7MXuewWvy1MLkV5oC38DY2WZ0Ew6g1Y
Cfs2TasG1w2ywrP3b+qNKsMHIMaghwLMolg9uWAxB33eMKRtY6t9MpsKFgrD6aLCGagBerfRPJo7
0kEB3PhJn0EaEMP0vSA8IP5g22HdOX2xqMmYN/mEjEgOM+bJN8zpKRqBYl/ZkZyjNR7KGqoLc4Yn
Epb9J8fuhkflO0wjopTq60Ui8kFPRF+pvRlpXYHMx8bqXCV5gBQ5910gl3DOfRCViODSvSVKGGEm
Bub5fIKoeA4RCSi1j3ULaGmz4Luymby5tQV69ijmKr2vE6d+YR6AO88xyQFftwzYm5WLdzoHHmqA
7YaQYjzrQqewbBsUaGjv6peuJQmqHMbpxVHQFbclAg7MlnHmno2TM9mHME/H9qpT/Tjsau3kL1Nn
w3noaIYmG4wr+q4lmhTwUMYJAzaOFeid6YYanw8Bvd/dwkJgNvTCuKvnnsD1nqxUcBkULwfcV8OX
qgCNBSfUmMt1maYZcfG9bX8VdgikqDccBlwhRsTrOLbLes3FrZTYUbPQKBx8dFzkZuuzrmBaJVZR
EsF0RFWf0+gZBUvaHgG5qECGTajsN10Te/FLl5oA79qQXWQTQVkHNTMQKELysGdA7PAbL9/nPbGf
q6TvoyVTjRgRYDcFp2YDY7utvbOGSbVzBYc4mpeQrnjcBdrwxxu/IGzbDgChrXzZ4M9u7UD8LEgJ
HTadPWBN7ucUOQc0J9z7MJQI6PWqAfEO5qP5CCwvZXMlYBZ8fSmAqsHyhEsi06x0UBCx+j92CSaX
TYJ++8HqnYZI9x5FBUosTDabAIkcOvVZkf1sdyEpUwRcL1mCgJtvjdxm28TFCcJ3gHt2lO3osgYG
vcrXudOCP5px9zRngh/3S5q0oYdgKWo5qEZ5EawT1IsglzMNnRvqpviBizHkAGSMX0tN5sh5YUJK
2WO4bhASIcA81mS+5msxuxDQ0xAlFtCgst3gEkzkqrMTIdYKnMfN1FnpXTiTF0FFm9XtSteVh3XO
H13IYQ0xnNBPKp5qLPLYAG0YUgQbO0j4d/BrRUiX1+4toixopa77EY3TSg+IFrchWULNFlmatC+t
TOOuqsok/Ca7qDN3oV24QHum8cGeLJXvZJxE/Y6BFzb3ES/Jg4n8kf3RTOMIrUzb3/TB0N+KksEc
XpwyQkU5+tZ3lY4VCTy9b21z6CUXrgPd217w0dnQt2dlaEf2IXD4x6xrP1CrYaiSR4XlJl8Fuoke
AOuJS9eWxkVNAEixciFsYwP2Kq0OpVF0Dx3GDURJQYskD2wICSk0iz51pge3Bjy5n231PEjWkBDu
1aaS/ah/bamLnuCUR/FSVlMTh6Aw/5yZ/9f//L9X8Qt2l/Jnd6pKeCVd+J9GDmFK9ttGtPnWfftf
BJMiQ14EGP/n345x+B//3sRUib/+3wXF8ecf+aVcEPIPRmxUp3SQAD0w1ftP4QLaBJppJhsWCzqT
jaWu/U/dgv3HcmK2GTpS0bKb0XT5R0Cp/MNyKZvZ6SDDorfmT/0N5YKCMfJ7BchYzrYovKVaalbT
/UvF5aLGA+yBsQgQYjXuJ3MEsmdbpekf5gzv4rFyoSARoBKn0RXw767boP1q2kMSwjRnvqUKtcYG
3Ty4nHcwIKR4Jq+x00bhirWZCKhVqGvTO686UcCep1iwspI/kZo2PeyK55hgRSPeweNqkjN3IhF4
jYqxVFeyaNkU4aQYeI1iUzurvDPoJJdKdxEvccL5jbgOHCB0anEOtlmZYrDAzX8lncj4OhuxQu6o
8R6uHAcQB8yCkEArjD1rO7cmTDCKNi44PQmsEoAkO0kKHbs6k0YHE02mQ04UcUAyzNoeEp/DFLNs
tkXs8R30+6i2d3avSrBoBBuUbN+pms4khduT76bWUUayFNsuzMLrZu78bxEt/6cy7LzvVWD5zbqd
HI3xu2mhBcFIEOopwJ+Yfw4FCn7EpcOYg6aHOHE+QDPuwU5ZgbvRWKggFIJDLe+JSyQenNDwwdrS
0PCRvFeYSMEnRASLJzgkPpXYGMS9U0Z6vnKSRl/6KgCTYHdGRhYDsaXzeYYeor1u28DMDhaQl27F
KpleWMoeaTm2w4jRF/fArva9CAxCPxbBJ4YRvdwNPuv+WRtEhAyEql74SHFbPzdTgelwrj33JVKY
SNemNclPQ+50X8y4A2ItOFfstVdXUEeqwnvBI1k2m2SIhxbzTooMlgqF+OrCc3ITz0rYXJDLDaKT
ufjk7JqEtXFNYmqLV2NSvbuCm2PjlxF8rL3TKiBgTa2R2ZaG8T3qDZyR4xDHFyJoozuji9ufdCMf
O0LQ4cm1wgQV1nkVprjEY4aBGTXmCwLlmGXMbZF5N42BXdOyP1vliKMMcy6eCLimzh3EMmzSMNjM
ENnqEk0B0ARnLaB4SKHdmC/TGcUgbax18WJ1RtysPbtjYWcHnm9r+Cp8Nkhy+c6yia+HNcz+Ty/M
bH5E2DleMPcCLKM1/RybM0E8bUg8/EqDR+k3IDCdlP+Oh68ebz7lgjatZo8bTlcrsleYD+mxmL9J
w6mucZTA4IKDOs7IzYkX3YBYcIjVWzIPVpEVJyXmg8ZG9WsuAl6QQCRtmcEwmSt4OWJ+ytIweMkZ
Rrj7Ki+t4sLxdFjx6OZVe1+EloxgdS7pZT2b9Y1IHOsumKr0UhhzF1BIEcpX170170I0ITkQGiBy
CU6/2051/lPpulmx6itcyAd01l15iIYsv64xZqWrnJRy6gEw6ezwnRf+sNrJxNPbYHHmbw4zQ5Ha
m/KVY5dANuF1Z48DJgjEq1Y068ekzMIvOll+Hz/DZLWaOg7vGzUNi403ptRZZYqIcwacXs0iJRY0
ipfkj6bF1fDkJNOneRrs6JoE8EbxHCqd3jUjcQIbG9UXjhBvDs8kaaucWEmd7rYhxp5s6yTA1ta6
LoFSAGbNeaFqhW2piIF0r6g9QpJWNK2jleFr0IyywIeyqUhINXeLoomY9jJd7g5UQLkxZNnX3G8f
X7UGI4TFTEQMmJi9Kth4jR2o3eQa/RfDdMsvOaF7mlLCqPA3kr9HfTkSsLrKtEfVl+mQKDIiwNR1
BnDtGb9Qc1GN4Uw17TsFjtmpGmELoH2944EdxXYiwtFfkN4RHBJK6Az82ULOrHjhIDLaUH0h12m8
bJPy8Nq5blXB4YvM6NAAx8duZLnhHfwyXHBjMOsdhT9rci35CbwpMwhNoDrJrwL46eVFR8xrvqqn
JNRbyR6kVymepXznBXnnY8fNi6+YwngoNImbBQpk371rAyOYAbKoSBEExH7HYz3GX6DnAMRpSKzz
Npwe4wcmEQR7QqstzwOmOu02DT0nWZMAGnQYTgiowbKa4bufamz1q87IO4hBIiOdleo0hsedWPmn
uI0CzOcdfWDKLUeglh7N6hPMT99Yk/jFw9fHoAjXWZE7X+DpgADKyiCmYofHua1FFVVopF35ffRj
upPs9ckXzwmUWRwk7M5h+ATvnhd6paJGfB86zPKaXKCUDtvsHpw2zTGzxFb6Mxmt7OiAg3m0jHj+
kmk8SZHBWggnuVTfRYtwYTVxJvo0lglpgHbblD9l6ET7cXbJMBXz/DUWlr6iVwZoKgpK219VEArK
TV1n2FTjuhTYM2bxWTlJSOXpLocfTJ7uU8AwGreGb813aWzMP1N07ZAEWAZI+5UdZthk1usIlP61
tPJ4IlyLrteqb6waxE4dkezWRb04ONrlmdEEKrA08tLQF9NDj2Ms7tVDGhrkV6cNJqpVFkhyG2US
VppjazNgcnBS8yrK6uilhVThrQjYgifoZNnk3eK7ExnhaMq2Ucp0Vbg2Qg9MHuV7AUycPR4F47fU
B6vMH4QZrC+woObjzYxrdkQvrwbtIQpm2HupIDwl7CzjHBQPKou7dMN4UvIMpO4Y4E40wLys/DA3
xYGIzcy8bSYcJgRlNoRSma6CVUAMRXXllbWXXRRdRGSBOyfiBfP2MHwXeIzqyzKjM0PbMM5ZmTJf
x7RwMfAtf3Ka1+Rj288haTcD8QkTcAGWIhl0G6iFAYe4sTODQ6snjf9o7gy5hXFWJA8ddPpykwWJ
mZyBCQgV9AFWecGZbuKL8Ttr4mef2z74qqVs7a05FD4jfV16LhoD6BDEAHLwJ6Vs1zhOb/6oU5Yx
YpgZFu8nleDX2/RAurph5Xg5YVd+3AXTTxLRzPTYskBgTLNxw10xOy+bK7ISE9KR/FSAGM+pLcaB
OQywiF00VNq9CFOM1jgH0N1dWr3MwueyMRp/E3Ujh9cxcXIQQzLgg1pA74ezMdCSPmk+hrb8rsdO
Z0TBEO5w4yJmmNcN5bSxL9q6M8+DaiIRmUT6mbDx2qjVrgaEl615TEt7bc+cNj+15mzF+7BeIht5
kJ3x0euTAlOvAxu7XiXQxN0v/iAEtA9jtPY53MufJrHeal+kiZpYJdLJWuWBiS+NwMGGxgIIKTJG
IXQSlZA15NTwnad6PZl93K4VcJnuOmHhyS5QeegfBmX0lTcG7lfoF6YLOmhK451o2tba217vT9uh
iAtrPeOEnNelgyyIsAw3XriUfXmsPIZoW8wEZrUmTCMMLw1uDOymYYsJ1qvljgRguvUza0Ksdw5u
UR51gU0FRezQe9edq3nNhZfZ5RZfS1ZTrUEcZX+36iWRxTN/1jYxLRvhL0o7lYKe3ypt1TBXiggI
pRLYKqhBehI/KBBkg9Bw5H0LfBxPq4p981Ei8+EvbVk/lADMox2APRAdzYAXcI3tGoJU5cbJXdVM
0c/CUuANMrqxgGNGCQupCgA0tJTU0DiIbSRVrsFMs2r/H3tnshw5siXZf+k9ngAwjFv47BydM2MD
CTKCGAwGGObhp+oj+sf6IDNbXkTW63pSve3eZkrQSXc4YFevqp7aI7LSIE0HZwv+Fjd+30xfDUvD
Cei9RALJEk2uyG33kqNKLc30XvRNQhfpykzgeDtTfeSMRU2ZQQo6ecPyKC+PNDQDCQJVuBD07ntZ
3tAfRFFaBTLFvpIhyBfevIa49dD7NEbllTVCjqf9zKL53ZNrjfYSoAXyw4qt2deQxTunkS080Lns
Cfq3s78dodWvuNZw/ByMhTTT0qbVz0RnBLLruKzzD11QCtds6bJjuJih9C3bxbPaatmQ5x6CfiOS
Dr5lVA1dT+k5RWg4VfaMHaFbbAF42S4GrkkY8Q46CyspCd/Gvwu458dnAAk52+RGTfmr745TH9MJ
jwijaawIA+eJo2cuOCA0WnXLn5rp/xcQ/sdq2/s/5x+inwUx1J7NzT/1g/Vf/Ckf0CtKG7WHSI8b
BMXwn+IBrTqrwxotgOflH0uvv8QD1/oHI6CHX5lVe4AAzcj/v8WD8B84V1ncCJOpH8CJ898RD37f
PNJaGvLIYueIWxmtglUg0sIvAr/pEP6sFSO2dGdzF+NJU1X/2hfOVTw0IIyW9vDLG3P/517q19TB
H37Hf66r/npFOjxsB8eriWzx+ytmFUV6OVYI1D/72bHk9yzlQGHkT5AGHin2u6CIgYUexWvYu5+m
aABy6I9ZoRc2hqAPy/2Zui54EOAMdftWiRlUArnNndMG/2Y1z8fzu7KCMsOOBSeI5bkuH6L7t11W
P0P0MuPYpitqXBAcChQKZNvbNAvBkvCZlnvPSdf60M5+ahy5XGRGd0XajId8WZ7nqvTosyYXOtBJ
tiE20EZiYrRk0mtvC5G+uxm7jXztk2lFLb4FfXhpHAFhCKax6FP7jCieZEG3o1xxzxhPIL/zBben
ZHiGviy2rk9qlBPpkRqlnP6rZP6Y7O52Ghw/MqjUociS6ISwSmMDTQwigzE92A1tcn0jKOYM0X0b
m7I51EqfO5pH84RffVNL0G8H7l0DKxdKtEuPiHjq5tal7gbjksQgSkO7zPZhqcWxXwKm0sWnt57w
cGh0twQLAmLpdTpsy3wWP6nlkj/byqGqOjHoJ7UXSqIgqZmBQSrXzx7boOHgoPAld054QuJ6Wxz9
6LYAZxKsmy07vTNiQX5gSpdUmSzLShUIT/kYv9CVx66BLsWonniDTFTwLcZH49A39J1RW9fuKDk7
h0P9nMyKnPIAV0stA7B0epNuqJOyPwCJ5gcMLgc+v5BamqonCVRz7qcy9CajgU6l+Y8xgw5fhHF2
7ZZmb23LUNA0z9AdSQW6M9fZYWDApFqPWeLkhhDXGQlj54rRCL4KZM1HIscUpMUUmNRpvutywyGX
j7rSDbQwzibMaakO+Qx3Mlzs7/gf1ZZ1O8UJJQ0LBCEVuou4d5es2fUd/QplS6cWNZTVrWvotQes
AuOpNXq/5KGaFqyvwMFNmzKIv3IvTX5AiPvezij1w1AQJsy8tDtqT1WXhWzhdm2n2xir+JEHFpMD
cMFNYjn5thnSZI996bP0l+y7HRgvY1qIO7qX5PWSWu3B1oa4SiEJ+EtVvNVeaz7KGVt1St5LkhaM
kRVpab1pemHs8FlQUefynNyUPm2HTaxvQzPW3+Dk+XRlUD8Di4oWMuVLUNy6pJ7KkjunycZVrbxL
c0s8rUoCb46rToo+lQ0lv/ltHFPjKovQ/fCzBc4DYAB48FOzd6b0HidSBxoFl1WOS/3IvS95rs3p
AZQ5GxSRFPumm4+Md8cs5fyhPXyKjQUmK250sUuS9NjwVN0F9Rg/FI4tb91euwfSuNWtYYbL+2z7
4zsZeudSzBbVVc2KopmR8Q52Br7bD6nsbPurxptpsHXn8cYJZ6ePQB9vC9uPDx3Kj4iE0X8Uk3vn
WU0JBYqOlS6lMI0aTNb5z84sfjiida7DcvQPbRX0OyanhW79vOsug4o5/xp6L5rAOdDNEqAd+DUd
WZbdEsmlp19yoPgxTAboVtZb76wmX9TcZWtPVwZYXodR64JV5ygTVy/kwb/DqWKXLwPn6Dfeay7s
/Lmm2enSij6+rVorueEWlG0qVlDrDF7uWsu172iqoDIN3Ml9sEzBtxm7ySHjWr3oWutrnVFIY+dy
gAWKKyH23HlnZ1JSYFlaGxvuUT7SWIRVtfuK09riEOond66jzcjJfHDWNs0ClAF8o3WD97LvHjrK
ew4ppaxXykVL7A3zrkvGJ0rhXifXfHElsW+QIrAYWD6mR+k0ax9/PlgPrTCns4t6dKKZAcAbN8if
1lT6V+wD4qO2GGEjjl8NAqVW4IMHapVPyq+5EimHvfI7zpdb34KcK3zN97pVg5NxhBVHk1zwoc4N
y4YJKjM3quZa3+ka3j1PgVpvq1r3735H6eeenmVniWqYRQSg4858qija5J1tyi9H9+q4dDYTnYWI
de0n1qGjkC0gFvjD7maY5XXAaVeP1XEKHcnh2o/9D9dKqr0w6AEYQJPbzKHUnSnOzefEbWhyoDF6
G1eJewNPXl9i/Ed3DuP2MZkc40RUakW+9/bnAhFq2qESxk+t31tgXpj0YSPq8TaugeZ2S1teErJx
Oy7rkxXQp7iRraZmzm1m6kErEuzpZO8TT1CFQmKNbHxIGqNL3fC+IpiyvmM0zObjttQh64EUWooI
q2A/pHZ+I3UYf6G8DfcNFT3h3iopUOFbszd7AwyMnY9jZNMfx+gge6YSeylCAPXp12i04QvjRLgz
eMZ/J6gPIKF3RtLoxtJf2Sl24Ft2b3pVN2BCVJYqtosa1J3OY+fDmAGzx2JcjpMzPNp1GZ/T2e+v
Elc4lGdAu4fx/ZM+huKWrppq5/mjtW+L8dz4rdzlQnb3LGUgM7nqFSIbWgXtXzNPg4pKvKw0N0lR
aFJGQX5TmGayhc/pcZvA6RW5RWhe4KV1OzkZ7JJlgM4rdL1+hsb07mLPKlwm4r4IganRuNsu2a0c
x+40gD8IeALdcDKgTGVyFVr0wEOyz3O5LZpifNS+0nvU85EqmGFpb+NQPnRq7Wlu7BgGQiheBeeO
DfjI8s4Nauc49+5RDbJJN3k3zumuM2j1q0Y/uK4hk54kZdZfvY+ejZ+yujLalM2yo5sjyYIvWico
SXa96qq2ihC1jYuUWzYEjJSGybluzmauh+khM5sC12NidudAOMFx7iacOTQeMdNTzQqnLc23CzsB
pEYDD6D3ZRcNZI60WsJ9gdIzuy3uisICdNOZdF3ieoiCwqYSyRuGvaFynLWy56mmobOnpufejo2L
Etgb+o3ujfhIQVV1bJ2Rbqkpbq4TNlOvCULcvtVBjWo1pFfNMEFeo8tzQgNo8nM5GfoDBTi+QvBq
fxoTDXMRS/5qZ6tqvBmpODsIN20e6Ey+4JdNt2WZPI7AS06DHdAO4Zj2IRQlwCwk5MgdiZ0JaXfH
gNsPjFlq/fy8yq8qyxB3wRiAOuqEc80asKUVb+4OjIXkRKxwQ5n5JncC+dN16njvGtI8+ml5lIHI
9n1vsL3rYIWW9NTvlAXQtxdwRLCzlEcWhtatNRWvcnDp0XPih6Vs/CfWPC3VdEV5dgb7R1mN1bl1
iNe6SsCzHLpLMizHIuVlK7P5AeRxWy04MyipkJE0aXyI0/yCiO3sMj30F3SHlgfbEgS3PEnzlwFu
8W0rkoq7Y11fdewAc3NMrsswh8+Gefmmpdb3JcuS8DXo4piTAtVESzKy9NJ56d1DBRrvRywlDP/J
BHjQ80Om+BGTWZnl+soNoc3Ad3rzm5jDoz1S9B3U9JSJorm1ZloUgRHn3Lure9hoTw4K28a2oIRN
OGwOonfPtgF/VGrvBqdMsXHtZtf5RnEtxPyWtykt0V4IDxV05L6CHQzWYNi72n/kTpdtlJ+FO9fn
STak+RfWKUqCA/FD9t53FXdPc6UvC7PYTSGDT+2J7/PopU9VmKIDJvaNDNST5pB9Vln6VjhT5234
zeihs+TWHFfegFFwmiR68zG2bbKX9TBS1E8c2rU0vLLC7Y9Z3Ll7RQMG3HOcNH496btFLY9NVQZ7
TAGsDlpqPcyE8tTMueeTpORvbm50YeoHbdvphnJ0886hvDhyqviHQZV9pFtqWgaOm3MALElCb9+5
ZpJvah5gUU5l3JYKMSNKy1bTtiHTa7m2urme3CeWB8yzHk5my26gcAt1SnSFet/XLB1a+OnDENj3
ZlY4rEwBwI3dUGzspTsmMCX2uR6DfUEF28M46R/0C9hRPCP+56wLO1ogosmF5Td64jwUpMGs0Bmj
ki6+nZ+gvWmjPeJene4clZ1x1VAZlAfLVakdZKjSaNLruXC3UBAYuFr4UxLlNpl968ImeosL1Nn6
juFca0qC7tOsoCOUCHSU50V3xljTg/TFtvPa0b0Gzm25ltMU/KCO6HUpyg+zXsatYIea0UxDQdho
m8NHAnA6ItxWPNoYzKuoCGwuVHiYx1I3QX9CuoK+U5Jlmwv8pzR/gSMr3aQ/9nV4DHvjOJe6Euwa
sHlFKh81lx4jJuGlL6QxNrOhze04qzBpLx1RQ5sGoS3F2u91+zUm03TC3RrQ6p1N7+M4hHcTVZyf
hqROvGuqEX8W3ckh5a2RZSXTfpKVOmSu89Aqj1YALS6NDD/KxnwsCAOfnYpvQ7YwRnaz/5ileXe0
SXCsG9PsUDOST8p77taq0dHNvqkC37653ulgLrKpo7/nEIZ+TwG8Eyh4OEyzEUf96jpU1imYNfgk
G5JHaFc/WHOrR5kA9GtL1zw4ibwr+PJtebKA02tceaJIL15dBo9F3Ydnfqd3b34B0jLvaaO6Y1i3
Hxp/OoxegTlLTXTrVz7bqNxv32mxZ0oOEu9ANVx6MDs8CoQEGTUnGLjUaie05jMv8fsNe3Nc36aA
L6zWTb61sw7TUsEfsGuS/KyVVKzwOBCluTyEE0dgc7oeITHsWeOXNNoBkJTyZixjHllhMqMGeM+V
XxydpONDj73lOluYXBdzbQ3nvrgMhvMoqtR44czdXw8C5qIqWSz7E/O6FxT9GZ8oHgLZvrKmO/sS
wpiu0nnjh5XYVsznW8Md9Tn3cm3TnK7NZ0pz9SEuTONmQd84dYNFYW6D/6xglv25iFl/Lmis7Onr
+f/CZvT/YokKVSW/aGX/yYT0lH7/n/9RfC9//C4jrv/oLxuS6f7DEx5laJR2EBWxMKz+2Z8S+v/A
m7vmVUjbYQhGYvxLSLRNoEY2GiPaliVw1uMO/0tI5IdZaFuh/2e7BLGt/46QyEv84kKHpkSAxTXX
XQzknlC4fzM+uy1au2KAOg7K6G5ymwp2tr0Ii7lYAfK/vDH/QkT83Zn7x4thMefXJ9ROl8zfXcIU
A2W2bQna9NO0g29q10cjgxFDEWVyHB3IJX9esr8Z435VLf/VCxI6WvMZK+Xp74lRHvSVCJqsOdoh
ZiVcn5lxixu/JZVQlPeTN/67lObvqcU//kJ85CbNH3yuLkrp7yopnJ6UHGrBX9hjZaRSzfOvYL2X
9+2QYF+NUWPoCdc/Epjc/+bN/d1YzksTif0j+IZYTQbO+5vtOUyNuLTMmrc0x2SVk+vZFziL/82r
/KfrhVfhD+PdxCUvgtVS96vwrMTiTIvLq9TT0J0zv3ZfVGKAx6vhp/+bT2/9Wb9Izn/8RejvyM1W
SBbUWxMUv4jcsa7cEmdDfRzHatcXlOJ1Q/vY0xOJdTt+4EZ8919fn//qjyMoZ3HU4BrFM/j7C4qx
MZYlUfXRD41V4EnTozmNxmH23c//+pUsZOi//3WB77lklGhEwGvIS/7+YlkGx8sLq+EgA4zzIJAM
XDLQczYy7XAnwW8Z1upSsascxs2NTpNtR7OpjYHeMX6ADza+lfPAMZ7tqYO1RkJmZVHrA5NkM0jb
B+abce/iEKcd0hSIF0M7D4+p3VLnjKMiXWguqq1HjB/TrQ02BMcSluC3cYDuFZmVgOnIXta6yLql
+ZfSP/FodhkbAM8vsCqxMLd9Vo742QG4Q9egXLtXw1aGK7lZIi4mR/rjVspB17K4y3EKXVgL2tj7
Gt9rmIc5snT8XnZmONBsM843KXswjBSUI/O70sycW8GbXcfVeCRE5k97ViGdfLVTG4tMhHDn66gF
VzsU276BMVNuYEg26V3tG+GsNmnp6vG1H716pZYJGY9XTE4hnr8upnZ/S1IJ8dSQYYjpDHLvOye+
rNvRAjCUKhJ1HabbYpR98V7mRZIbkQuTrN3PZUOPip0r378eKdwx7sycZfI11o203Ys49bNzb9vG
U41hgkAlvcQIuxVe1H2ZUp5v815CglySpNshEgQpViX8OmdXQxSrY9Pt6SkUTLaYBIcC01bWFQ7H
jbAt1ZVhz2rcCzMnpONnOq/3s6ut9ioeJf3ZlvTXdr+pyJ0tPnyY0qh6VNbGQpnhJjMpnnw0S8Hk
tpaQYtihAF1gpYfm+GaDynquQuSilwTEL8iRFLkronll3eGYVF5dpbVygxsMf6FDf2iN9Fg2Bt2B
oRqZwmimpIWVJKI5fzgpLYYrb44Z5MwPdu6p6oZ/qUzcn9tKQS3fNDKdlgtnzNh9nllssnTgpD7s
pJ1IhY63zP4uoCmuGCOWsn74zUpH2+iiuhFDeJ0CI8i2QZLqGB66U9MbSTo9PFNY7A5ROoH0um2V
CHp6VfHfNfyndAqitIibcpunTM9UdiHrw94WKEPFNoQ51URmrXS2sY1h4R33sja8SAgB/XWTEBN5
oe0BOcKs7fC2p2Oda9egmPihsMKwvRczlydW+rXkU1MQv1G1EnoPimoUu67Q/auQC1VQHGiHdOOU
iDOvQerIG00GGOGniP3y6NSlkT4MfmIu24mvB+Fcsx8dokJC4LRJG72DltHWdHaa1G0Fk1fUT1zt
4XPSGZ6ItDS75ypLTGtnpAuooip0p3GKYGS2HgMQwSz/gFSV/qiDkhW9Kbkh3rYNFsCrmJAc2Dbu
uZyzC8pKL56ncSImtW4tLGwWDDxztonVRJbQtB2IQY3+OjlLgsOwadqtPSin2OMrG+ztkDjzbUdj
gt4yzlLD2xAFwScoLQMvjDVKe5sTA4eMrJSKdyUZGFboqh37W1GwVEE/GNVP+gWmw6AGZn2rCfIP
GFTJsnESNIKN2ygQNnzb+3vdMJvuyd12n6Xw4g8zN2DHTcHqDTBt0OyR7yMybEkDEipZ8om5nDIm
lG0jp2/Qii3jp1vFoz70Il1edZor+kZdREeMiYlNJbY1Z+dZjo1e4xzUI2dLvrT7DqjwJVAMY0TX
sFwyUJT9fQuWVNH5nEBCgfY44p1KEx1EM38vuO02Fie0BTjsozAIlUwGJep0tNGuHrF7tsUNqaO0
W/nu8TNxgumR4FZsH+IqZd/WU0pt3JaZNDBIDGEDvKsLONNkIYZEt59AM+vSpwKkrwBtV3ZmfXp9
0nwflmZMWKzNfrOPW6d+7Dky4ajwUybjZZb0C5Q8kjQBdTodJlvJmLVGKtKND34ObnfgAEHFXNUf
MCyFEvrR4mHGRRU5+UXM37EaH+oo6HznO77zVHI5lKgSojURNtmzaWh0WrBwLKluu2nsERVtIJxy
XWI89KPFMKbnzMjVzwXX6Eel7XxfOt30HnqTPvDsU29u1S5vVrtOoW04QSwnfx+sn9nIQ0tRUTud
ROUVDk6TfoRAa1h82la7pPshj8VwrLvRgK3YBnecvROqV31cim6lgnfqlpqnzhqCOWIblzfwy4Fb
RG0shVgl3u5zVAYrv0R5CQkuBRogM/B18VZWAmeoXec/EaOoENd/EGpE1eoXEosuLuo0cB+BUOhv
OGd3IuvQ8nQX7JaBvW9k5aL5KOgeuyYzuZfYJDcyxvuNKKmDZ2i/8sko3PJKjdPGKsp3BJ293RXZ
NlZoyzkbhneV1UTSmtB77RYXjKjubwydE3HDWd9ed6jZ0RDk0xYBj1VHU0IbQTNL0+vOYKfaGL16
qCW4duUsN7Zd9VtFn/yNRfOVG4WNvdxntdcd3QKHKuiGcKOp6t6HroErW1k7vLkPOtD+vSI9GewE
a7CverbzO9AY6mxW1uSCWwRzH/hLt+0XQBKCwmGYEvKZi4IZ3cOg9iSoqdmas3sBzdifHQu026Y1
yivyCFf8CclZNNl6x138d9q/3ZsKBEQaYc10zgbrHPbxOO1paMI9+rOeAvvTMKTz0+5tK9778xDw
PJteWcZ95dVApDdcxH1b0kmr/KHcYniof8KsIQo2tqts6U1NojYEI9iRa4JAwPY8Gg0RGPCWGp31
qmNt3sIIAAzVuN3ZCGDORNnITp0Vr2UcixBc1iJctLjMNecn0Q0LzfB8EwE49ZU8BDL0Lugp6W3l
2t4DwaZPlbN+iTIEhSs8C8mNxra73De6Ca9xMOHrKFjLUerT0YDN0kfcrpZyl+dRkp1DU+KWzqy4
PI7BCF+p7rED7GmdgOzT1LaD2Nx3eX8Ff62iTMyptXnoaEnm+KFdzTcYh1Q6pr29gwCwXPSQrc6A
bFQWZny8eYxp85xumh7bP+F9m0Y5WXV48mPSzR70R//ObdiDbzhiuW8aV03EXqQaqKee+jdNZC14
5xDUvAZVNZaPUknrQ3W6ao6tnMZx3xX2pG/ZRQM6l0MzXIg1kIBWy1KswEC/AWAIuCc70fHdD+9W
Q/LkR2rYrTjNWkxvjfRV9VbNIenD2rJaGokNK4t8XGaUW4fdMm30kNAXhFLU7TWBuUcMNn6UgPlY
nR629A/S8FeqCS30b4HFimMjbbz4G1eQH9yypLYDMl2Zeo+1oAJ75HCyVUM9dBjA7PoLr/Jwk6dC
nDnr6AcWMo31YLjQ+IBOOMXXlJB3iAISZ/C8uUn6m7LK1b3ZzuGbLcMEn7ou9SsLiWqHmS4VG2Bk
/XPjMotvbJYEedSaoTI2cpgUZ++xayjWj8OQcn4urnLjFA0eXvBt2adjWf2lJs55DDErowxXICvi
WqmrmOL+SDDjsbGM5cpZqYcXgFHzZzsGuHyrwi+uTaOP7xZtS+6ADs6MjYXPfbpSQcyRELZOnH9H
0AXHBWUHWipFXfkdiA3jyaMqetpwqOWeOM2yLu+KGDbwwWBT/8Y3ltNuo7r+dSLdjtHBlt/r2GBI
6Nsmvq9ii/uKuTy6qY87ucl6cV2HaFw4jerwoQqmFpKCH+vnOejZL3clRYAydvorfHdrG2Cn243D
Uu04YwE8ZALApCpDdVmY2vlKe8lZde60NY1Sb8C8xleezF+l8BigbHIGdTawl9a9vO4zDpps82iZ
S9ZJbEyV/WzkRhHNHqcLH7sEhyD2kLspJQoz2KP30qjwonic7cORtb32m/prKhuP94H559hbHHnL
SdcRrMvuVaU6fRZLcSjDsj4tTfXOmvgKi0B5Fyj7lMdQYSZfcR8vJfvH7hqjT7n1PHmVgMX5KqR5
sjKP82xQHmJApthUyBoEZHAS665cCm47IY9UygVeZVkkQGlt0jO6a/ZpbO7X+knIV/6t0bX7eCIl
FwFX2SZesllQx8lRqBdO6g4oROuQAE3cJwGQc6gRezM375eeG5CboL1ny5h/r1lyYKdXV650nqze
T59TlpTUepCwMByrOCThCupZ6NPM7OB+NrlfR0UFeAuSexmBsApf+mF2wX5yuo4XfUdi5YrnBDi4
rJ2OtU3KIeF4f1Miou3s0p2JkIpuQ45Kblj6jQ+yw26UYxHAqO6eqCEbD0ZP8ppjV6TK9Bw0KZ8L
GdPNMI720WlJ+GpRvwAqRUnm38YFae+Rxf2+09jFZikeV2gQ90xOeeTkrOU99Otby6kZ3Yox+eTH
UyNbtNUWX3gROY3+aZn51YQf7h7kJasNy5fXjR/uFaGjTb3mlzj5hWcZ8pqkjPCYV+mHtwz2yXdr
eLLmnO3LYsS2ltL6L+bKpZ29vZjl+JhQhbWffP9mDqzupitSQVp3mtrN2nl0crQd7/pGmk8FqobY
5oVLgZXS1ejsSKefTFr1ve2MQZZsCeMI33HT0Yc068bXTC2kAdKgTV9VM4MdJh5N4DkU7Ka74kmU
/rAdORZl/LzlI7DkT9NRFlIDS6xTGdDxHXLsB1XjAQeK9+3gMCy2Qf2thwB2MzFWb4ndtvtesF+v
Y3dfdJA9seLOWyd8kcv4xj2qxx8yhTsnszULu5khzg29jWrqu4WyuqinIuvGJ6ZyDWvL3jYoDLva
oE5H8HCIRm/Ut4uvvviqXVdqfgB8QtC+UjdgPXaTVZ86zz8hDj4yfT/VZuFfh5V6lj0rKHI/wx6e
BuGaniK/0kUV1AZroXRX5H3/onqzosVfZvpUGGRshBavRDZxvIjkKwGyAY4wJOZc2MS9gvAuNurq
0WJpcJYK9Ima+Z5AIxOs1wa592LMwUI2D15t8xlYYzxElhqrH2vj3b3fD5zkEuN1cNL4CjhK/QRM
ycR6lxxhQHFjrBv2a0C2ywteQWfjMbCykUoeZVs91qkUL0aYPodeFmzLwRKwM6Yrt+dh7VHZEE1l
G1z81CnfUYzKz1Km2EUafVvUrMcNi6sOXshVYiQPfZF8qzDmbwv43hHMax65eEi+WbEiK2bnvhUZ
lDl94zVOTSlBD7S9+dl6VJONHHrHqLE0VFTqI7HlLRMjkiX3PJHBOw+E2p5lpoZTaQGdYu2lxI2H
WxqWsK7iEH0gDvxtAR1qg5nS2ksELOj0do1LyUQfzpif7mjiay9OHOKGwO1F2UwQqG8klMTN1Nfu
USaNvPRDrm4495OS74rHvhMLH4JVdR9WZnosGzvQJjIvnwq4QViMdFMc4mQViWcO/Hd6bMlhNWjj
JG5am78JPtK8Q5O39kk4Em/0xPTpj3j0tn2yQm5871zaTXNMtagOWWEuw6bNuxbUyGCSSmjz8XWo
sWxGnNPc+9rtqDno+1Tdy2V+TBDhonH2FKAMDhIbz7aSZT8WxmrkNFSGjz9JtyluQgqckoTGrnkO
YS1CmMSOXqoUFkRmXiDYIq55YKaf0dncd2V1/W2iFpPUBWulL2smK9Iuc/+IxDKCGvVKfDy4mfs9
Tzao7zydcLFTElv3RyqjzQF7Ut19r5kG3pXZzTREeL57Eay3La7fBUR4J7m+I+KxuUGRQZte+1XS
g2o1ZAfHZ67Nh2EJJZBY1NyVksoNas0CmNnOBDL72JYJa9/eF1hAPA8WMJFPD7O/u7SOzQ07cPCI
OharwoHDK/S3Mil2gHJBXHULKCh2qKj6cMlb4AYMYrlF7NDJr8kJeTQmOCmQ1BnTcUjw3ynW74RS
JxbwDot/12/TyNFZ8zV1IVCUKRtbYiTuwFjRJqPNDEtPBb7KyrrTU+nWBLmGscS3EbZvdtuk3+rE
4jxp5XNZ0FhLg15Ex5FOmGJs9ZBVVGowAY8SYB/wwinqAoQqunwpUya2VoO4N3RM4sIrkdu3LtGD
90rlcGJAj06vRuxBziKesVxa8mqCB25YkLJwhw6nnO0azQmXK7nu1MhTby+BdbJdGDn17wVADo90
qlmozdIUnFJaUFr3AtTbp6U9PWxmnQbFKRu1Y+5NFxds4U+zgGgo85tZxsDQujp1v7lpPhpYDv2l
OCHjkr3GtErataxbs4+4nkxcFmxiB6hugxD8Xx/TN1ZEAt/QgDYJ77S/WXTKPUZoQIA4GHT3IbMY
LQpyb/a8zNoLt47Xc7qZzKFc3w3X4bazoOKQOONeAVTTcoLtqKqFXK8VzzWZw3q40OqHH6eGqAwK
nsPnsvHHwoeDiE66K+uk5VSJ3soZRKAbPiMlNpdR9JbBFYFizaWb6XlPCiw7xIjoGg0YASLyLNG/
1kPjTVzQ5tStx49q2UMfnAgaK9K/+7402uwYsBt49mbSQAw/Eqgb7OjlDXcgLCemeDGeTG7gn0sw
pcWuaDr7TqMH/ORL5wDQHsBQI7DTCSj7psGLmEA93JDgAmLbjU33ZMSOcwaUbF0rn4hohMaWQhZe
dPBaN41/hcMKrlbYVuNpdQJ/C9H/NlRwvI4zSXAoMn7cbEZ0ER8bqp7fvdHVx8Qj8se32EmtbRNX
Bd2lfHIaGJKP3pRDcrldHLszbok+kNidaISeiHgDDNlxakOidQvYixHRKc/e4hZfPgQx3xv0sPiH
brXtcYaraLigWIbIUWER5t/M04y8bw/F/E6l4vAh+nrMtrilcJ3W7UJwqVvWvYJcJuBbUzUEDcHE
HLvFABgPJBuPVnM/jJNlYd8r/E9OiNAAzc5XF8JO9IOin2rc3NR7PXhmRaybAO7gcav1hv0g/KE6
zmz9uCixyxcY1lafkZU4pnfvrfcsCJV5QddpJhmVa8h/8UYQWsddHE64XFqs3DxoJ08Gu9Y08te+
IYR69tAI37ADwgD0HJ1vnRoDrYvGPERxoge+NmaYkbIqloaTahym4T5L+xX81PvUHUx4YT5DMZn/
i73zWpLbyP70q0zMPRRwCROxsxddBt3NJrvpSd0gaJrwNuHfaJ9jX2w/UBqRlW1qq67/EZqJkChV
IoHMkyfP+ZmrKkzXcXPe74Xr9WzDcHbhCYPNTjC+ctLS2PnWgAaPxH/qhiOdLLLvmwwu9cj5cqFl
xXIvBebf29aEK4vtMrDFyxGr3KvFkOYPF0Gm8sI0xr6/R97bEVdtPInpGsq4e6llI35FrHrItGE6
9T/aXDb9fijrKd4g40f4yi29uWvbRge9K/uv7OywhTicie9dGtIq692f/rPOnERoATnJy3TymmgD
GKQjbGVG+c4rtepTTBwBFJys6N+o1ovvlLOhUKAEShWBWWUvsqLVyk3UZyRK1F4KfAVLlwUy9EV1
C93LyremVlPcCHt3lhelXk9fHbAe8F+ArCHdQ6cdawnbWN6U5BaAPLB+qiA5WNiIGaEOmMzgUvoj
s9LuQxxG7XsQ0sC9Gz0W1A/N2MFadAW3IvsyfGyB2YGVG1cYVWRqNnaFA6U8cMV19BnsN+cc8uOU
EABq2WYAwEjcQtJl5YEvkUSyAmLFhdEu3mdUSOxvWoP22Rbs4AIOpaQchTwR6RQQlTnut5h4Sitw
5wy1G4EsBpc0O/qSp7No9+WiGzeIqbVhAA/fu2JCFqMIa7i3oMu9xRKdBTfS374npxv0jYnMTgFy
2fO+UNv3b6DbQxasy8p3twKenX7he0IvL0lEIor6dVTkF9Dv0V3w8IZzR4/0ZwTBuJqyVw09l0rX
Pi4TB96Wxoegzrz2fwIzF9wmgOk4dBKGHvTNXHlZssWJubCwwuvZuFBlJJpEc05HzvK0BP0OCzmk
98tot58GuNDfWF3ljOFW134sucu8AWHDSTMmFZZo0CPHF5OeTO02dukp7ooom5xr0VikYkUYYc7e
eQQceBMGHijCo+A0wa9vL/yx0HPM9qa1roLV4Le6i5tPwwjEHRSROS7oECJ7ddHGVa1R4pm6j3bq
6tQtDC59dxHd4PFLVjfRB8qCvAinj+d5NwHN+BblXAveSqhLKSdrRcl4bE193A3oxtBckkZr7quy
HmQQpa4d712ZY4vbDGEDtgtvLohJqI5pLAIrsvZeK+3PXA8nbVtm8+C8jJvEQIfLT6ZE7lram/W+
yFyt3pTG6utrOlQoSbpRd6Ta2YzYTM/pYF0YA7ejW78x5FfU63KBu3ZZfaKd0FRQJPo5RBjBGhpK
T5xlVxwSs8s6z03nmntxKajGMCyXBc4Quh0WZpYdq+NPEMwQHbvCWu8sMqJF2ZiS9AmBmfGlGwvs
xUiJwSQuMcVW0mVhVnez0zODZDRC5BiKKX83Nob7qejc0cE4NeTGRz+Y7gRvEzxrb3vdR5yPx+om
M8fe25UmIvEXM6ayxRbcOx7rlDQHsFIpgfSKm6gJ4xpdXmML/tFgUYAxrW5Dbyy/dxhCjm8KRwNj
LF3kt/Yg6rTPjhl70942bVI1aq4p0O5Yztoe/Rgs2/Bm/YgqBR7YEmxa9IYGAPtcphgzv3MBCpDl
T2jRBIkeL7eFDjsE3DTejgQOC6WHosPuajMIStJbG+k9Mni9ta/QdQa7WLUQf01W9zUqcsvXyDQ7
a0tzRLxvvSat9/ATYJb0aUtpiMshijk9roHpBXrJACvpvuISjBsDSOYaua9bXq8wNuiHLXfg2ZBU
Gz3D+BPOFpJASzlRj6im1vpC8om1nVd066uGsCo3+jSkd80oqBCGkc/FeYInR0/bs+d6g08b4lc1
fdYrcgC5bHyDBHErMhmC9YyQJQND6pgvUqBn05YZ1TclogweizHN3kacIau7z0hhhm6xgcoZhXJk
t3wDFk2Y+s5FPCfOG8uvIw/Wed6+H7QUa9Rmkea3KKb4wm1/KffPoywewH+AVXANgnWJbJ+J+PEh
xEIYyEH3IFYvu34Unx29nz9mTTd9hJROgzPRj7rvHGregsHxUebh9XOhNl2bLvjhgAUNq9bVtO7S
Do3+S4yZcUzv2ok05J5bUFE3gzdMQIENrj5BUuJzTW6VF9qReT/AsfAYSA0DIEPiCtMcZd5W1Zcd
zfb+Uod//I5Vrm3r3mt21PHKI5r8D1BHvoWzHRxZ7n2m5z7wwWoBNZJddJeuDdkQxHqYvqb2d0xg
8uGXtAwKBD71ca5lyHEcvlinqYrVZri7HEzOqCbNYEIDvebKFtb4RSbxEQrpwzfIeEhUA9Yj0QW0
djgeYbajkZp0l3pXlltarybIS8C6DrInH55fpMb67AcwJ16hSXLl+AjPG6Y6t0w0rpuYc3eZ+ZkI
kmXWg3GSct8A6GJEjLPR+x/KF4gezZThxbI1jUFetybA9ecf5bG3bKKZaVg8D9nv+lZ+A1zlEHkm
usD9ZVGkV7qo7mM0IMM8ifa1fsa6AfJtoMYHuAvleWUoLlyRG3mgjqMwRUSiFpdaIYwjOqiPrU6w
k44NEdhAB0b5jK1NRgatvqMYBXyKnda/AN/fHpnLY68NNztwXMI1ARoqry1OUxKfPu4uZyTWw6DN
fE3eYY6QT/CO3AjtIDHS7X3+W6krFNSmwWm1zs4SaB4rcD+n1rmD1hOA6rHufrjCQT6YmlKc7epZ
Cz8/P5hi2eJSkFgxeOBUse9BVtlXxIoRoMhaz5NTQNev+FJKYMgXAFCgwnq6fuXrI4kRxPf3ppTi
Wx3BU5kLx7oM0eTYldZU35jkj2+OPJS6cX4+FGkqwdah7u8rX9fTwTtSj5mCCNPqjczb9q2FWtse
QRwkygqQMnVsD7d2BRDEzemtdyU8m35Ojm3hR76FRRAk1BJx6Toq8VYsS+qKRC4BltxYuCdh9aNI
0/G13jnO3fOTVlc0cwYTjvcUIcM2mPrhvplmF46YxP7Co8WxwcPWvMo93Txi0fPYhPjQCBQTAPUH
KuMjtEzNxhw+SBydcuQwJB65V+HPUTBzP4iPAD0fG24djPCO8Rpw6MNJZdDK8Tce5mAJoVsuM2bO
pJ8v0QNsgpNfn+Mg/WhiaMmCVuHOcPhLzV30LjC9AUCLpVMHMIpp//woj8zHwfySwinYY4DfSnAr
0EUE6zJ0gd3l4w80p7xLP9Kn705F//D5oR5ZDxhzEnYwbOFgVFW7rXGkS2bTX9VtuIVUyD5ZuJTv
Th7ERRIc6x1CKL4QyunbVbhoaLUvg2ap79Ok9Hez3fWnfxoXxf/VFIqMzVOdG8QqyhNPrgwWjSpn
idbZdZn77eXpUzFR9iJTAaLNfj1cahjSj6Hb20MAOA5uopeV1wbFkdMXAMKhyIQKyzEYRolMOed3
DUVpDuRcma8To2gT6GyOdpMCHjimqK4eP4QED50SHYMlE80RVUjewkqrtxJMB8jmB+pIgBD1rVnO
5nQd9fPwNmvacjxy5D2y7Li8cOqwiWz0vpUVwerOWrAnU5CmzvzKiAuEM2aYNKevbg8hO8Ph8CY7
MpVjBxPTgsovvdzB9vXmdU0HytkPErmqE5Hf6zvkf6YhWN+clUoEqgqYgL0fjoGLgOWfoy667wbX
w2/J4C5HTJYeBgdMJpEmYWWgQEsOdLgCqXBTCaQiinSVsALLmvXNUHZ1gMRRcwSs//ArcRPBoZM8
QVhCF8phgZ7xhNpw4wf+6KCnpQOhzX00jZ7fUg8nZOrkVoYFHQBxmJXe8nvWmPigTBoEk4Ow19Og
qMrphdk4DiKhhfx4zlAECUKexxVHCazQi5esDoUR2BoSdH6COEAxZsPWtbK/LaOfpI6sW/T3rJzr
jA4vhnhHs82h7HM4K6oXfYzUhBFUPsXffjD6aeu7ufmljQGi74aqe1cugBdCmhVHosfDz8YlgN28
SouSiFvK0ADoHZRvQyNA/yl/6y8IFViDbp4cCcFYchCuGkLQOVaG0e+fjbanLiYjcoOCStBlubjh
jWlCF3/+iz0ylzWgQzP6OY46ij05QCfymFFEOGzNLOt2OkyCk7Mijj+yb5tEkAxVV7Yv+FI+16Tj
tgOmFrzv6CAJCYsXneHnp/NwreMow6ZF74A1gab84UsD1JtL2rI6mhU+6iqznSGEaK1WAll58vfh
4KBwgWKptR6LaogdcXAv7Vmsvd9o29pJuUdj9m9S35PL/OH3scHbwrEhQKzmesqOov1eC99oRWCv
rUmcUEB2xJZ55LU9NgoEHohY5rrSVBMqQy+A2/mdCHoDpUnuLd9hmuvbU78NFRcdop2NxiUEM+XQ
hc8bRZFfigDUaneLfrx3gyAFOn+IttYnH0y2TduZCxFhjy2qfJxyQnHFGlzEWlYY6MYhc0Fc1LKG
kxc2hoGoiXHWUhrglD9cbwma9iA0RzswoYVfLK4AyAXQ9MjnWX/lMNaR2IExoZLj0q5zlHPCioqe
ckjNbGZPvJC2FlGrjvUNDb3yskJa9ch4jywHQVDFumNNJ7m5Hc7KalsExFzdDvCed2DpeMslXfzw
yDd6OCtBLQ6SGuUpch5PCQqENc4/PwXU2ZZVcjVWIfwgEDghbh/FMA87oKddduTmtD764auk3IY+
HGuMGEFOcTi1wuwHjw48+kJTb7Rv8FlA3MDve7e4tFPwJhcIassqyEOkW3ceRXX7rsBdVh6Z+/rF
1McgQcPNhi4OdETli/a54wHZQeaocFp5DV7LuBVaFe5neO6vbWOYbhvcLPbPb8CHn5VCBKwTNrlP
Dq8mhU2GiozMchGk0BBxOlkRmXj17J4fxbQezM1zLEIi1TkqdJa9PsZvVaqllFraJLoMknYEuNm6
op72QIhXig96Wa88WWXeRkOk1N4mCU2kAJBD9m1uPc24ctwBDI1T1ma9EbEY2m2F0ti8rTt3sq/Q
Jeo+dF0yIdqFIVO0E9ZKmvGjEcHP1kWu4WIQizNcGRRg/7ZxeDIUP/xmMAI5vPiLeio34cN5ZZ1s
BMruHYRA2W7hFryICjLqyZ11rGdmb9NHc3IkGX24RxhT/DQ7WAmrthL+52RqnBomZ+AX6fKGXF7b
lPrsfzEKb/jutb115N7wyHgkiXw26iRU5B6MVy1pbM6aDHru/Nseeth+qEJtN+tCXHtgKN8+v1ge
ntccBMyQyVGZo0F6+E6TyS6yPLdlINu0uAIxPl8gLAAAuA6PFeQeTg2a8epUahmuARVXORJI6aGJ
ajnLsmm7H3kZ6RcQEqNXIfnRNokc++T8gLoxWRUHneHY1DMOp9a7A03gUG+DpNKdazgvTrDKzR6r
zTzc1D5Cwhivc3rrNDWUaeXU8tGSGttAdOjNTJBqNhg1pEfC5oNRHJPrg2GQinB0s/wPJ5PX8ZSZ
ALcDXVbRC1IWKiat4VyduBoYhZSXMgOGjRzgSlSEkbM2f+UQ0EXNLyHJxZe+l4CkQdw2eH6oxyZE
u4I4wOXVgf+gTAjHVnyozCGYQmG+zwpXv9KaotqePopjk/faSMCSy6trQAKTheWJFrkOxsvrB/vD
1BRtd+Q0eWwy3IcobhrcFIhNh5MB0dK7teb1ATAgezdFaBXnU1ieWKznkmDhvKZTqVpFAgxlDWDq
hGPCkA+BE1XUasNm2KKc5JwzFy4JNuOYtq1GBDiWInVsvwc0X0VvgetHF+hjpV9P/zAsY0Haxsch
Ah2+sdmeQUuCH6cYHDeAtlppogc65fuTh1lPeLFmOMKmonU4DO5OZHVTMgRzE03VdVkWznQTJatY
2MkDoRJBDOBGSoVJ7aRWXbgYIBP7AE/i6KUGgGefTu50JNtdM/SDrIUqPm03qnNATIkE6v7E+qv3
ELINNDLuFAuo2Eh3qIvW5cspqsy7PNIH9+UoBx0RwEzU0embdr3tU2eCDoIxj/I6ywE20giNPOjb
unplilXjS07Hqqk/y9nqNIGeOQYnEjcvVWYADvU0OTPTxGsjvTYjO/mQlZrR75e4jV/H+HojvOnF
nyrUI3ZtG6JKlSX+kXe9vkvlIajdOxSHKDOR3St7ehgy6jNOMgYiXKpXsZTVHuBceGVOEJEANzTj
nQvp5ZiR/YMDmU4xJSlyUuo3HJLKxmDeITvTH4KyHKKbDJLVVheouXZQlzbPr9nHhkLXhOstHxUs
iHLLEIXvQSrShyAW9K9Auozy2wyP9UYi/3cs933sdVKlRBR6XTkY/R7uxHLOalpMxhAg1p1eLhzE
Nwi3IVJgdka9r5OGDy31/PvzU3wkMLOMKIWtZSKD8/NwVA9cJ5iEYaBsWRiv07Afd6Uvp9MD83qp
xiac7J7KlPIi3SyaLIGSctBlI7ijWpcvYkjSRz7X+uXVBcl24IghQ1zD5uFc2At9krUt4X9q5ksy
BS+Fp9WaOFzUoMS3pVYmP05/faB3ENOmx++x6w+HnCxMRkqxDIGO0Od7OpYmiq6N8+mcUciyGYC7
tSpCg56/jd4Bh/QM1xh9YLvZoiIZHbkWPbYUaDb9M4pS/UgQ08XNkMZGHeLzXZHmbPoRJcVT52Lp
CBmJNXTRdFCXwgQkCQxm0gd0W6vdUlugWY3ePDLKw51LE5WlQLIhYAKr/aac08FsG2sIWj/ag9v1
0NlEySCLkCg8eT6MRG2cyhT9ThXxUGcFms/ZxLfBIwZKbd9d6eAijqTqD881C01xjk7OUJTkLSU4
5C06l26YIfUyLY4NxLOleg0htoGtnPTlJy/U78JiCCFo5NV4xhRpNazfi2sJh87hIveQaDPCmBzB
lbCnIw2lhn4e6yPL7wGKBTUgMt1fwyiBPZ1NmoMiGgI04m0akUh3xrhybPpiqrZRlGI2kvktOMmu
wO5kiWHQACxeUM/4fPonXfFPBCygSWRHh/NN2ojFm4R9kIU1JDisT1/7WuW8f36Uh/Geyxe0M+5F
JJM0Pw5H8erJx3py7gPqOWP2yqw0FA7mxhs/c7pML9JZG7xdKwAvHzm3H+5zCo7UCcz1srmuqcOB
ZVsWnWf1XTCMUXPrdKG2tazMPbJi15d0GIzBD9PfY3ZgkojHh6OMKPwVeiXXTGiqgjSGl4PVaRmA
b22PrJzHhqKjAUaPyhkNJGWoLl9sPPaI+yhYwVfQuoICMdj/djC8U6sd1I3oV4I24hWCz1P2Yei3
AxZ7WDehgIgdDkB7bTLuK1JNpMfMI/N65ENRvF9tJj0Pw2dj/fPfylSoFZqUbsw+QImxRii6hg/V
4M764fmF+EhsoV9JJrXeMygTK/sOMlcaoWHYB/NiogSQIu8JgtbZ2ogPfozniGth7Q6YFJfJkZ7p
IxMUzmpHD7QSVJ6vrEQq7U7pQykIEOuod0NRzp+tNEXW6fkJPrI+uBMC3uQ10mpTr1J5voCDQ8kt
gOM/J1emBqJ6Z8K8brYVvJ4/nx9tfV3KwqfXBy6N0PFzbx9+NVG0PmqkXNxkZBUb2S5ts3HdBteq
8SdSfhqS0D0yw4djUgRf+3DELPrBKhauNGWq+TQ0g6EFLkqxBx9BzfteTXK8tjE9PJJoPfxu5MMA
INBxMwCQraqDvy/MOK+9tmmoM8aiplqFDdl1Re1q+/yLfOSWI7hH0yqzyfRpdSvDJKk2tXjh9YHv
ZbgtLF/0qU03iBzcR5Gzs8fkq+0P0BG58q1U9JOvcuvoVFLXlQMGRxldaFo0kqMQn+FA/mh9U96g
wjR/fH6Sj71KmtEmWo28TTxmD18lYk5QLga2QErDduN06bSTWILtTh8FGxpCFpU4yvnKWVPKrpIt
UkWBp1nRC0Ql/Mt8NI7ExvWFHC58NjN5EDJ7VDBpmxxOZWz9JO3Kog1ADMSbJq3Ed5nmWGendvr6
+fk8st4ZilsL+SOfRy0nJZ2eCzft26BcWhy46mwq3rlerVuXwhzcN0XT1l+eH/HRyfnESVJWFPCF
shoSqU8VLeE2iGo3fevjqWdCLujnegsJQnZHlv4joxE+6Gt5VPGpziqjIYNrLoUuZdDaot1NOpZR
TlrNF5impSef03Rtyepo3/IXCc/hV6sRrPAQn2uDtOtt0HpG+h5M6HSFhXlzZFYPMx7AbJzQLt1V
9pXaw+2bNiy1idL9QAsFV6qi7No7IzP7ZA/jqElvy8nUv496mC9HwNiPhBLKgjRBdfJ+1o2tvNCm
MdImskm2DLdu73S96W/GdCu0D8mAsSMkKGeLVlO9aeSwhYccnXz/ZXiPF8zQa2K5HsG/neRmbJht
vqB6hZxojO9XqAcIJh85eB4umnUQx4NMQoQnWz8cpKM3H0unR3ojpkvYQajZ9akPp7o51hd9GLQY
iboIyq/8P1qyhyMZ3ghF3VkQ8UIuax9Jau1NDQPl1C1HZYJiCNc3IDRCreVBq7SKrCb9mU1jJVKu
NMVU+hvcjtIjoeuRCYEAphdC2RjPLbVy0FqaNBuX8xNgVfZnkvTiasC/dvdzQv9jkvZvY0VOP+2S
dvPlX2/+7/8hP6zK343Sfv5XfykcC/GHt5YSuUFblE65lfxX4Zg/ITNd70hcmy2WNWfB3xLHGhrH
EEYQdqXBxM2Ysu8/GseaafwB0MYB7Mx2I4Ggs3GC1frP8vSvww3PsrXjY7NEYFjAB1Lr5Ka3dE4q
w3ZbulmsvXKh5CMyhSKGth0m3XH31qwhQ2bDe0CpYPCHbnXu0cYXRmtjb4go+tLsrNBPF3SMqgmj
hIU625UxmYiCDE2X5teugZQajExAYxApR4Sn6HTl7lZSUKlxS47NOywatBJbFR8Kmm0gxA+30m2/
w/tGE6FoeutNh1YiJlhtLTBOzX3pbJOxlwiMjxbCNVb9SfZO9Q2DC/erXbbV9/9Z4d189f0//7bJ
myjuPb3G3yIDoH1PZNcm37p/fe//Re39y8Fy//sn/lrwFgveXykRVF1/GQPyT6mAUBewgLITkdam
39+L3bL+ACZElsg6B/rCmv5nrVvmH+v1bb3O0/44ZZn/hdb6tc5J5bk/kwbooFjRrHpwl07qhs4J
lbVNE8JwwyCQRp2PlCGSmleDl+9T07tZXOOj6Iq71sYUEYfnuXJfIl9u76pOvhCFc1lU2WZciltN
o6082K8op7zwxuxDUsevoD++HyYHKYvGvc57gLmtvDQyIC6l+RVxw+vW1t9UuEjASffRIyvE9yJ2
LjCiQU/X+OF4UWJcSNDCOcR5jKLSr26WOfeYk+BEgAix8X4q6c0J0ZQ4o1XievBcPCLwDbtC2iS8
0HOn/4A9vEDlI5/+1OfQ3E4WMv6agQxnXDpfM/mFMmF1G7Upgi+1862G4LmNU2EggCSLa6iqw74U
bnxLHz8GlIN6V13TP7jIu8i7coBcbtqudd4gXvY2ggT1zY2REzKiztgS0uxXSOiJPdXqErJ94+I1
FzfI+GSlJy710v1Ikxdt5N73sHbphk3h5WividbcWHp910bulZVOEDDTBo+Cvn1bc1O7GBwZfxN5
uGsr/h3pjqgHyei1X9RXHfIWaLFiFtcOmxDVQH8odnk1X41DtQ31+HoWyaWbvZBj9sJLyyvPQt+x
+CC77qryEBLQy73WVhewxl7hCAWbFOvTNIw/zNHAv0DjB+bt1m9Xa5FafhWRizV4f8en/zzVy27E
tBkF5rrK9ovfIExYXqFYhknWRnPfugXaKCVKiRDL0Um4sDu5gel5Y8TacBFN/V3ZzKhVpg5vGKxc
R7hDF+Ebes1imwrkpw0K+yBpyuyD1ZndNi/DV0WdXbVLjtZVqf85cVF5j439WxnNOhyxNL1tspeW
Vl2LML23hxcyTvdstr2bakgYmRSNuki8HdLMZQF/azOJWxnahpeyh4Y74BES8oio3WnbEbfrjTXM
e6SJbFZm+Z11oG0WdzK2PFa2N7G1Q4MxR70OETbXDPGjacQN/jbFlWXPNlrKNnojDRqbXhfd2suC
0FMWl9hxj5+whnP/urSflH3c1vfl2669v+9efqn/1/qffsN8qgWm0P3vw7+Vf/19dF+tdgUHf7Mr
u6SbX/f37fzmXvY5/+lfCKX13/z//cO//VLfzfX9f/79baWTrr8WqRnCWhV9OuZeKZYJP4uof8VX
jBGoqQIhI1rB1yGc/jehcLw/iLrkHgR0nfvVeuP5b4wVf6whGbQxcB+qiesfyarv4v/82/ljbShb
PhwWOtjYKpzkmXCYb5Kb2HAehKWijGU4sQET37lEO8UXt3I4CQTz39990IbyTXzWZT650O0ReEbh
ZZ4/xqYzHblGPf7YsIwP8/3U1bJ5xBlvF0PZaN+MzqJH76JpqX789vXu/jpmnjZb+PX4ShHEL5bM
67PQ2floZaIbakCmQDOZiHvB/QA/CdtqunD//GBPTYYj9ve7mATYk45R6ewmaRHfuO5HeI3Ojnfk
OnZ42/01GeWq6fqNXqf+7Ox68LAvDWO0i7cjkofOzexBrwxgjzlIROII+Oa8Ca0T/e1yWXt6Pbjr
gAOCsdM1ErZhv7GRa0r+ur88CS9cm5m/coNfM1IKOx4KjXrXW2KHFDAnizNblKqwnDHjGzQ8UvOl
0We4FzYSDQ6XA9Y2mr1exsMx5pVyi//1AKYyQ7eQmZCz2IFjx/8d4lTgkgvUmdXgO9ZE41DQkXK1
mwoRiWzXmwhDlhca4nbFSRf5X0+gVEly7GMHhEp4BRSyN1ZbwZcdk8vzPqDSVKjYqaMHXRxPb+l+
Ql0b18+hT08qtv/z6CqIIffSxJFWK3aZlST3tGSqG1xU0G0/6+E9JTbQtRI4FAqxyzt3+GCMjX0x
hYt7XuRRy6NtPqakVo3YdRXGGjt90sDbOnVV/X06Prm2n4gGKjweA2QDj96UaFBhBLxBmhUjYaTB
8mN97zWsPLJ5XGXzFP4wirRfSTJoIoVv3IJr2gerQRfsutNi3309R5V1DKb41GyU2IMArVain6gF
JRLtzp1MZNx9KLpOOxKon/p9JdRID/7IOAkvWCqj2M2RrbUIKGQogj+/mNbnfORlecrL8qvMznsT
ZluFGHaxH5GBHHb5OBvJtkli2z9zGCWeWDjbUcLS3KDrerO7LJ2q1HcL0jgTDp/dOJ23r9W+ZFMN
TWhNhRcggry8y9o5vkXk0X933rtSosaYTZ4BzdAPTG1KdjkaTdYNJc6q+ZgJL5uOvKonvri7ngm/
HS6xF9WZ59Ze0GIgcoWvuH7rR3jeHqn1PfXzavQIk1nn5WC+hkYXnjHpZH/GAf0YtuCpn1cSix7v
V7BCjhMMmNu867AS3Nn9KpL2/Cd46ueVVKJP8PnN59QLbDlkfIPZm5D/QYR3OXMAZT8jAyEaf+Lt
+waqgVe1IUrUtlN3GU/CBPxzOKiFT9ecLWlokxOgYZd8cD0p76Yk+q/x26nR1VU2GjAVSg2wSum8
okJ52S3WhNgkNjP6eVvMVc7lKZmxFTBbGDoyqu0rWZjYqac9fuFHBlgX4iMRSe1ZzFEa6cXIJ264
RrbbNKLHdlfgQOxco1RTZGCZzbn8lBee9WdfwvK4en5pPZXzqCRftPtDt1pGQmHu5fV1rMlVLGrJ
fNI6D9F9u7souxSN2CR26mIPLihC/9QerertgGpEf2T+TyxxtamAJyEA4UyDa4xFytbC/CDwMG86
sr4V7M8/60/ljYmhmxABg1+MxckKBzPCoduBJ11y+FyWO99Gsqh+1Jo9wn5avFK8mgATlC9BTXjp
Jw9tfXHkUZ6YqFj/+W+BzqoHUXfZvARdaNqb0XIlVSYjOS+MCuVg80pz8Qa3ofjb4WaSWVC6nAzn
lOcXyxPPvpbIf392r0wFsOPEDmqXDuEGRcr7eprG08jgvz6SEoVyFJqMeYIG11KgDihj2cCLQXF/
P+/plTcPyc1BejWyaa1O3mfByfwKjcy/my+nhiC1K91YUZlqmusHIucWtukNr1gu+qSd5ZEd8kSE
UIknMmlmYU6tF3QzwusotrWt/hW9WaJFbMZ4opVJXxeUJp0aAcECubLz1pSKcbTGMmcDtE7geGGB
RxWaethl9bZ25umjShos9pI1vdO6u75B2dyZB3wWESDZnvXZVQonphN6mTbTEkgcr4OldNMLp63T
I/HziS2h6mfQWIy1iTQ7SE20roFQp9sQJY3dec+u5BXc2CrPWHmBJnfeCz02PiJCfSwJfurRld1s
OHVpT3m0BJE7dy9huKF0nTcQGc5bNyqUIU77rrZaIp2GGvuVOUzZNoQCG5z3apQjPwVwrY8hSkaN
keR76ZcRqob2sn/+15+4IKgE0TKk6rsY2hiMmrjn2pkNe7vL6hIbGvc0ns8/4U4oiTWF5qFMcfoL
LBb/G6QuU+rMVXbeddxWEuquJBUaF2cMKkgHV/SIegQocSV+/v08sXZUoIHRFXnoLSk8K5nbLzCt
drGGy898dGXVc1CHWWZYXdBUaWhsWmHKDRK0WXxeRLCVhS/CSGIhRZmnLpPpOuui7qYPw/y8halC
QKiPakhwpN2+7QF2vbVG3cuxG/Kc0/iO/6wblVWcGcnQRIM5kRL2eHDW4vPsz8cEKZ/6sEoCIehP
2OiFDjv8SIwLC9Wui8b3jxGIn/p1ZdNadWqjselBaC+1z61Jflf6U3jmZ1Vy9KxeWk2Tzt+PbpsN
StiDc+6jq7tVeGHvxcaw80eKxub66/LsF2MpuzVD2DzMJb8+pX686b2sx9LRTM/brSqNK4ZyVOmm
zq/b5n2TYHsYJdGZlS2VcAckLvcwceTFLH2BOD/Q+ThzpvPOV0vZq1NnuWE+Z8NOdCHWFsaAzHNN
i+usMKbqIeJsZJaVpfe7cqArNsbJPR46xplvfd0Ev2X62LtC0otRFSiy2L4AGPdZG6R55o8r+1QP
RWvNsdbt3EYvgaYmX3CvP6bN8MQ2VVXhmtWvkGyy36UOyqVOigZ835rHwMRP/bqyT10L3FuCT9TO
9XvjpaQ9che6UX5ei0pFzk+9bZY2vxwsRkt/eynRIUPeW/PkeWtGVfoym8kv+hr6yGwXqJ5qyNIE
9Wh2385akg8wb0lottVUcLKGMr9GpsLY4ks6n5dQqqKMfYsdXDSLPuh8608jNV9L23p93oOrO1XO
KcovWgfiUHtFePw8m+6Z5TsVCO4jxO8apdsF6Rh74JLEuwrjyTM/qLJPy0xiRu2BZ0TwHdOa1L1x
zUY/b5/+lAj5LQjQFh5xwfS0XZlP35PZ+GiK4iRQ4T95gGkexhcvGSON83oO+FmJUawpwa/M0orO
C72qTMQQ4e6c2S2KG3BJP9ng0pILmeB0dN56UQ7UHjl3PQ9B3RdVu6AE7n6Nk/o0BOk/70YV8wq9
pHGHBFC9mNt5U2CUfCGzY53XJwKYqtXrl46d1FrRBajy+C89GRkvcy2sP571XlRBHBOACaiehOUY
h/GFVYyfXC8575M+oODYlQ+kJuuDVqwq/N70OW+880q8KpbcHm2MSCx+G/DsO7ufXwpbHtFkeeqF
Kzu0GsMw6iw8yPVQ0zZaGt4ki37mHVvlx6EmVbuLZmo7oMi3xex+9jCXOy+0qBQ4pJwHojnvJI/L
11VU7THCPS+S/6x0/hZY7HqcrYma+q5ahst2NF/Y4rwT9Gel+LdfrmfR4cnC3c4pohuvmoKyDc9r
s6qk3CTvprjH1mhXF++Xod+k7oezNo2qqLZCB+sl4yPi5v61nfzX3uKcF6dUKZa+GbJpHp0umGVq
vFvmzgzS3pLb8x5cOTWtMpxKXGi7QGpACUCYXfqh/+m8316LG799yCxPcNoxdG0nErJbTXe+wII6
82DTlT3Jwm6aXOdIjhNAlgIpti0yGcdUDJ/Y8SqRyJOg8GzUFnaN87atth6V4PPeiXJoxlHc2E08
Qxf1AHOMlqwvjMZ5d96PK5ntSP99nstQ7owYT6Oc3n6De8+ZK0U5L9u+1zNcvOUO97Q7q6+/JfZR
KsTjrxt+wuFKAaI2643nY+FSWHeC35764RjN4qnfXuvZv61CY0xQ8psMSq/QzW/6VZGpQWzzrLeC
Isvhr8fSxqxL9CwU1M4uFj19nzvxWQkWeL3D3578HlNyn52P/EKXbnQ7dKqtSQaUnBVaQAseDlCP
hR3S7+iCyK6/aOPwkQL++3OWoqH6ewyWpbeOxXvp+0hsmz5LLhAec8/KI4CRHz54Gw8uNd2JB5+m
u77Sr6cB7aDznlzZoSkCVLYbWxLXcetlDuBwB53DPPONKzu0j5Dq8ntU5PQ6f21r+Sb9f5yd2ZKd
uNatn4gIECDgFlaTK1unnW5vCNtVFkISnQRCevoz1o44+6+kyjujuK2GRQppampqzPFNza4k5W+Y
gykNOodOXH1GCwmpwCIHrzJpf+0alK24yqEqr0HIQUubpF+ZXm95ln7Y9+jN+lwnU4ucBNPZRRL8
tD4bT51q9ykjoq2wCkY9XbFAvnPGNYw/dDDwyWL976xh/3+Wj+bC19NwHogWTQTHtx7yF1nqeQru
AkBM3+8bmc3ytAEcr8dkxhdd3B8aGdyq8x/7Hn0Nln8JigYbDxT/PbCzQDitw3AJldo3D7fapqXO
BSy00Zntl7E5wnuBHALZ/dz33pvFyX1S62kVGg1sA2yz3SOswd9IO6+j+ncFBCyCXg+JhYEO3G+z
6dyoJZ3LKaPtw9XysbQtmd2uhBycrNc/kopu7USfTmfJ42+yST4Hg3jZNTRbBdMKxaOkAFli/S/6
ZtFTVEZLsu+6C71or1+ckSblU0zw4kn0WS2w84ax+Kd9b77dQ9cRHvno6TynhCf26OPZJWWHdhCx
b5PeGiMkDWP5nEtMyTV45oq88HHfWTzauthKno44MOPRtSueTcif6pjuuoaCa8XrIZe5q9W4oGM5
rhU5BzkxzxGzfJfSFx0Er59OsgVuYhwzsQ49UGTTeEZT4j7BGNBFrx+u1jowq27Qtw4PrBJWdKfR
sn3VYfRMvn64mZJ5TgoMOcLj3eLInUzXnWtoszzRSixnNFBP56xmXZl5d1dMfN+9Gfb51+8NytEU
rkRM56hf3sXReD+FZt97b9VLE8ftBLXBeNY0/8yj6VmKcdchDr6Gr9+6vvrCsqGdzhQjUxYQoZej
U/m+eLhV9Ji4Bdu5L0bc2zRjNRHQyINiXwq6NbZA8zsw4Gk4nhmPVVtaFCqOcxj8O9Oy/27+WwvE
tkWP69I6rJsCuM58pvS95KHf+UU3y3NpU1pDazeefYGOuEgnj9hJ992ew1789Tedgy7v07XHdOlh
JSAQa50A4DsvlrdMvq8x6h82061+IRMK7nBmGs5ZYj5wpp+tMB927RZb2QKrnY1hCjees6741vU2
KhswDctdD99qjSArDgu2dpgzrIF/L6CjBvanybjv/iPaSo2cmOd8UiDx5YEWwEXZQf2ai8zuPOxu
xUaRQt+lhUPOGUgdfVCMtiW+bLrv9LIVG2XZCrz0Eg7nWVJShRR6ePSm74zrWwaLkVDf6bgbzgCh
M1NGnojvwq3dWzZJv5uTm2x95ROd7Iqx6Zu2L7lRH1cZ7durt1ojSXqrrjby56nLhxunQ32CPWpz
s2tWbjWbS7zEbpB2OLd16j+Hfc1ugBoaxL5JvxVtxojvKXH4rAVwwvqUzXD4KNO6p+POH9jEm6vX
/ZXxi5GPtb1MU/4RVr/77hTgUfg6mI0omefBrIZzPLX5N5g5rTezUMu+od8KjQwYrs7HKTgEALeU
FNKXMnBBdtz1Ybc4vMkFuKOXeHq6uLlMo+FWdG+pmP4j3f6HGLyVGY18hdQ3J/15oYLVsGzoWiza
jK+iYqpg4kYNzn6YlZaXWMcBhddbM6YvaHGDFR8Ijnr6UGToche4l+xvWtEltMwkRzGerWMewpIw
acfpox1JAKS1GzvxvW+aAERfJJZA3qeotR9hNrIC2B2hSlZR3FKvl3kM8vZMsrVJLnXfAoAYhagm
fAmgjnWnKG51doizFc+0kht/YmMB/4dQEj+fFCErjLAWFXffVti81e9MQoP2h47ScTznnhRwwlzx
94JS4NNjGy5pXnXwBRIV4KtsvmFRz4D4zjv0hYWjJx9gNmDLhdDpMnB4mJ3DvsgduMtySQ7LlLD0
uGQ2QQlbNktSMTmoHvlsUbgqnzhwNqrnU3RnO5B7LzKOTHL2GG0Lqx2xXLwP1OPULWFySMIF0PW2
nmr/QUagJe9Lz7bSmkmxZVmGpQcKgc2fgEn2qKF2+b/zNf9vkrMV14wdN1DnF/25QC2vTEl733i2
r+cGhm6vV26IkYMl2tCfXT/UCngJ257XMeQ7k8utuibqeOSDuB1gkw4j6SPR3ezLLEjFW4ZPv9lR
4us//2sVRY22DhrTw8lT/rJDcpsGep8YPdoa1g+znZbRZf25CQvId4zOVlnFRUt+7Qo9W43NkoKJ
sMxkOMux8HmZ9WOMq82ckH1X4OAVvh4ctSYzFXPcg7XQ9KhHBiVhcbFvR9lqEOOkdjjiwBijoerP
OhEf6ozvW1HJNvPGHeEqCd47neuzLuQtKGr7ytZbpgcYKrGDOfxwRmf7WtZBIQBYj/qdY7I5F08h
i6nAdfKZkbYtVzH+ou30smu2bE27WzReL10W9ufZzcMjWgf5TR8btW+T3aoPG8rDuSNUn9kkknuY
/LTo65jN113vvnV+s0Mno3BlSBDgElvOmW2PgN3sTBC2eq8hs1dAM7Zw3NFMFRRltBoCG553vftW
7GVDtEqnvOvR6CrlLY2X1JR0BCd13/l7q/bSbccgZOox2bs5u226OPyGM63bVwreqr2yVY1eaeR9
KGWtlzqB1XAWmrf8M38TfbeAUhLLGf6EiAEtVwzGPSMrZ6P+HVjzvzvfVvIVTdEKyEbenwPXxX82
UJv/6dWs9ik/4S76OjrC5bRrm1YM55RmS3CBBVBUhUCYpW/cHf6mrw5EtNc/gHbTuqYy785eRvH0
Mgi+9FWddWQ4WN0HL2g4ewyCQrYHZHGiqFiBQ92pCdK03/f1/2brm8EEBTaZHehTa/BDtTb+OcH7
eV/qvFWfoQuYhnOL7Na6sQHESrUMbhNNN/w7csj/TYBNOAWWyaOIcd2AaxPVd4ozdIa50Zl/x3j7
vx/YFBthkzihn5Z0IJtGXJSrbW1StgKmavs2hK0IjWqP0Sf4ATcTiKL9/Bm9AT93BaatBk0a5Uwx
++48TJ2uVhb/8ibd++KbmiMbfaS1yNQZmfNJEnFLiN53UN8q0FQQhMzCn+RskkVXIkhwkWH9+32D
skl5TCNhqW6XDnzXKT/ODYg5KuU7M8KtUEy3SdcnXaTOSPofs8XfyZG94eXym1C61YmxFfeMdOq7
s15JcxvJKS9hYWT3bWJbqZgVlOeLiNU5FjlMr1sgU26bbO6afZvYVjCWFGsf0y5U5yzt2gpYkRuR
AF+265tuJWPT0DFWFxyG7klj7/Wkkioz7fL8v59+nRn/cEbf6sYKK9xiI+zv8HYfkViFmhVHGUYA
k1Pkzt2+ZH+rIcsdreEcyfoz+NdmKJvUtNfJHxb/DrP131i2pb2qgOsRuEDMzZR8mE34nkX1vkC/
dceGuYTJwwnvjipVeuATSvl+jrqdn3ezD3eYjIGAKvAYZVP9fnHB8KFr0n3dTGCgvt6EJe+iOSRa
XqNk/jyoOD0bnuaH/z15frNqt0TaAdWFsFadxGU4qhL9mD8HCeM7B2az/c3OdG52XEIhAAunCs2H
41cvi/4tJvvvXn6z+8GQpobR/yTPfsp+oHb0oLLm855xgVH361FPlhC31egQRONnX7flqOflTxsD
IbLv8fnrx3PUEbqmvg77kNcoOOr8omj6Frzzn8cFXq+vn96Tdl494MnnmjUoO0VkKOFysm8PAT3z
9dML6jMQVlB/i6yJ3KHj0CNUbde1y64jLiw8X/9Avth6QGYrz1FD3SFnYfiuRz/f+31Dfx20vxRc
HChcKrBjcGDRleLWAsjxSMiQzm+8/X9KQ3+Px4DOv/4B0CPJSumMqUPnVD2NUdTNN1ws43TCQWwm
J3hvU30YU7n294HDqeAePumj+kqiODnNlPhLlgQuLcEin+FQ4AIhnlSXrgRuiqPjlWdN7X/0tePz
qRuw51Zz2q4/Y5Ukd8vQmlvHm+UUg0+FR8ADoylDxRP/0kTob3kWV5+Kl47ngz7gwJZ4/NvJVk0I
5edjOzSBP+C/1vwhJnW/7Er1wP95PSbQNYL9hIbkI6uj9nEpRHFPOGH7Ntiw2ASaPhBpj+qoOJM1
/JOS8bmI2Lt902UTY3DWdCqgVpxjD52tJMmF9PotI43rkvmHqbKVxM1zoJjXqziPA7w6LpP20h4K
oAyng0UOzy4AFchmVw0DnJTX3yAaYdmfLKk4B0MAJISw8uQHyT7uGqetSK5x9YwzYizOS580h6D2
n00LRMr/fvg/pzgwbt+8esj4LKZZnKmc+QeoqpOnvGHr97WNgjfqR7/7iU3QCesiY2QYxVGvsaCH
xozTyMsFQEB/4RYdbW8cqn/3yTfhB/IENi8UQDLGjRCnOV0jqMMCeeTK56SContfVQmW+q8HjTWo
ndSTxKB1JIDQjX5GINq5gW0pKgFMO1AI6MQ5wg26ie3JxNEbAfp3X2KzmLMYWk6PHtyDYGNmLoXU
cADOC9yfU7bI8A2p3m/2yL+p6PBsynkWwOoCRoLodWdfijHb19oaboV02hUj525qz1mWmhM013lZ
N9G+w0q4FdItHKXIeI6aM4f19WlYnDrkBd91jguvPvF/3R/hnx5Jmcn6EC38NgTdLunpvjHfauhc
HErdGzza++RYF+NJcbLrfAhT2tdv7WCExnUh6oPg5A5k6LuR7qvi/Q2VCFkhBony+jC0drxtNThd
8P3+8L8j22+m4VZCV8Mae3FxgMkeMX0chikpHSBqp31P32y7YSGmOg0Dfs64Hu6gev08MrfPHBak
ktdDzmjGggVAEvCdiTzNheluwlHuk6KC7PL66YFbcbGnJn7mbTsehia/D7JJH3eNy1ZGt7aAmui4
Lw5GJXw9EWI/DpMQ+8p+4Cu/fvemL8wok644dMv4KCSQblO/bxPfSulcs65MMSRS0sy87OYurLxM
34i8v5mMWyXdAnW+R4cfFpFe+hKqsWqgcBTeN+abFephGKaB/OXoWlKu6tgAq/V66uCcv+/5m421
UA49FyIt0GjVe1Lmsp7u+lXwfX2Q4Gu8/qgz7WrwBePioKzHzdgzVABvvPl/qtn/kAZutXQJ9WjF
6FhzjlwQL3chVykajBi8PF/gNtSfeVr4uMzGRaVHiuqarUYj0gUOmQN1p3EuwhF00IiR7yoD1Olc
5zHPdlXgw60Kz6eNHc286GPXUVnBCxceE8mbULbfzLitEE8WJgbjOtVHngFyndYGjsWB2Hd9HG5l
PeDVxV4Ko4+xVQ00HOYFDZvrG1/tN6++VfXMdoQJT+b00WWRL0Uopgp0hZddk3kr6knFTIN4xKj7
K+DAGvcrnJp93UnhVqC4BmMEKxVzPQFPhl04mIrzsdFCd4ddb79VKHacG5pHTXZYp4Ziz3Ht3FVN
CpzHvuPkVqI4GTH7pR7mIxBRw1HliT0MRbKrvA+6x+uFjiw8jYdYzcfoaodm0xHN90m2SzIPO8/X
DwccMtG1wcMXMBFKqZOx7CXZJ38Mr0iUv+ZuSTPD4GDu5iNpo6GKBVhQKDL92PVVt/rEXlxB4zF4
ewtpVJkHAXry1iTcl6ps9YkM8uEwCWJz7CGWKnsxsUeZxebTvnffBO/EDgOAuqM5BgWumhLh2ZG7
dOfAkNejzicb9bhbN0fYjoI7pFbxg4Y+25fZbiV4gR/UWAPXfWTonjkUtmkqLN59l/fhVmHj0QZR
c2BlILIjP7SKP6iG7GuvDrcCm0ahpNwPyXzk4RSW60DqY11DRve/P+lvjolbjY2MxEhEH+cnWst0
edfMiquTowQ4EyCdsAv+75/5XZjffNx6ieskavFHpCQHv4qkrOrWeZ/e5m/k36GpM2Mons5Yxw85
xDZV0bs/9r36JoUWLTZv6Bmn47AOruJqbA9a1fui5FZvUwxJaFQK4uIi5uWkmpyUMDD2+8LkVpLo
VEypn+x0NI2Xp0iLjz5q032fdCtI9I1KfI9az3HIm6xScm0rSFL3yefDrSKxy1xmsrwejoECYbn1
Q1fGg9vn3AS45utYUyeJnKKWDkduAEPyqZJVDuf6fRv3Vow4Rw4l54nlp7bt/IsPh/VTGwI6tGs+
buWIdWxtNEOsfEynCP0o191pINFbNcLfLNStGBGEG5SrXVGckgCl8yX42cvuZd+Lb066IiJRDX5G
doLPVy3LxUMma5pVf9n3+M06jWQf9z6cilM6qA4yx3alzT2NZJfvW6tbBdig8xkp31CcCh2VbUFu
Zbhz296Kv2DENRpH8GiVIFm9Kha6fcpYkARfT3XwGXjdZGNx8lfrI2GjpEqa3Ja7Bn2r/GpD2Rjv
+uQAF66bbhreAUy4b55vZV+ACuNQo1RyoJA/tF1wn3T8ed9bXyf/Xy6vUtgINVPcJQdCZxWdk0Gi
77qxav647/mbPKkborGVc5+dkj5aYaGe6OT22qr3lp/g9dv9w0l3q7jigRiS3Nb0pIZA35h6WdSj
zkLGjuhTzeoLU942D8bXbx6ufxMWtvhj6pJO9Z2Wx7D40iYvdNmXr26FUamMl1VrPDfm73Ooljgg
kru+wVYW1UM5XNQ8y060W8PlNBRL+KCnQrxlwv0bWV+4deeCIJ8YrNvshMYUVo5Nz82dskEPPa6e
hvFsydKieRp0JvJu1cR0FUxPg7Dqg7V/y4oUaPJrePunubCJqpkjdbe0o8TRc7XdWkWSSzIchUAw
lKemXoUsx16BIlR28YiUawV6ucsuvRxoo06od7TgHEovFndpahfU3+PYQg3ZhZC8izJunbe2RO45
jPeCRvnwsOjaRvSyBkk2ihLkO7A9S/DpeczKyWQD8tOeYkWVaTH27PswNWqOykRkHBg6L+BkfXCo
s2Ts4MbFTpVwwAsCcM3twssUFEEBB3PHV92VUTEHNCkLB8d+cRMNgoJIoFBKNqpEu4ec8YI667uP
A1E4jLRZm/9Sg8I/nuYxWQ4U7QBxOWOERLUslvCzd/MKGJYIY91971FLz+ZynaIwsmWaU9Z87Xgi
ip+KzeAvob/W95MqYcLWui9XdePN4JVbyw5eXrqylutIHDL0s9ZHj5s0cgxIveqqzhEAimqh1qXq
QBafhndRvtDixNPZK7S9jb27AbyhqzI6LPShDWeeH0Ie27hqMjoiOc5VfsgVfInLdWR07CCrbfuG
HUyBM3tWoXC1sh5vNoLQWuaEZmjnWfi5TjJk8wjxVM23+Fp9w8spR8JdFlEg1WFWHfk2GkUP1vk1
+zlz7+LTMPWpePQTyemnZgTe8TE2dRzfe1ABZ3aQHq1DyamwcwSjCk+zWT6gcSbH9xo4AJ5dxUJf
sPkUwmwaSbIKey9uHI1X+2PMFe9Z1S+o0V8yNIYVL9GardpVsksAeGM5WI+6lLPsbIDmIg8tHYyN
snkB5hPfsu8vJEV9k1woeJVNKagoThTUwqqnq1UTKiIu0Ms14V/0XThrcbQTto5H2rO5fVlXwroc
06En86mNU71WPWsSAvPexskDikNN/jU3cdffFatH9axJw3mdSjsY3LGUBZjwBImtMXEcV0Crxu1z
JPKJnuB7I9a7jljgdsvQwPLO4/bfLAxdsKHT1EACS+F9F8r5B5EBWpmmJUuGD1mqovzQ1Dptf+BI
mkssGpX0ywFg614/ijlk9AWquVGdWpehe6voQzBFfRoQAUylFf4P3sl+RiPTFPTJ44hF2xy7oXHk
MihAxz83gcpDgl1HMJqWmUqK4TE0RkQ/krauczDdWaHY2dplSW/DiSf9l9ZSl1aw8w9hEgBwb1TA
cTul8mdtLBOsFKPIfwDfOg6f0fTvmwqXfkgp0OTQuweLa5Ec/3MfJD/7dlr8RZHBuRfhwyiqhgYr
6WebYJrfMEH8oylCdgrJmLdP+TRn9BjmoLS+H0Wz+ncW3Q0kgEAAdg45uOhYNBdtTdf9ErhQa+5a
Osbu3PetrM8jKaLpbh6BtQW3NE7I15ySpPgjsqJ+RGd/cIvbPf8TfR2qbG3KDgy+TcFh5T63t0B7
LP4Gnk7xF1nwpDgMEo2cz5lrZPcYsZpHF9vz2R2DsWnXm8JNIT1ndBXh55DWon7fjAUbqsGZAFaV
bVhodJAoCr7i4nU6PejQm/ASD3SQH8FTqfunGbzx5hQ2os8OZm0XxE6b5lNzgqw9mh7GYqE/Jawa
uqpG2c8+NWs4IZQ0/WqPNO3NxA4hLhGXO9HCd/pUs3lAb0mQLeylyXWRXNQwDLQ0dTDRH01TtEPF
Oi1ASc27CPh38GLj9aKl0uZgLAmDg9EdicpOejt8jU2BNzikIYvgMrniLXjA9FS2a6C7I/i2wEvD
Z9CLx9GiX/CYDpP9RkJnKah3DPzOCpQL+oAslv1ZYwlnVSsboiqqbNp/diOwmfCdUgpOdGUsvOcX
a9AE/OKADZzqshlNtiLe+8H2fdkaZE+2xEXEon/aeYnTT6CLTNgQBEyEivcST7l+yMHM0zEtKC6g
j50lKi3R2tqlZ1lEhTguC4ulK1lkcn9nV81Q+l0B/CpuwtohdUeDYdNcNOB3QeknzoMPNBUTOTQJ
nYODDpeoOGTO+/bTFPq4vVmMt8V5Vn1QH0ZLancfg6n2Lox0yz+g/E6cKLmUpjjBzJ+Z20LgYPno
UNbKT4ng2O9MXacjBPJJs94rFrai6v0UmSoZQNlGO8mka27R1Oh19N6EQqFHpkuMecfXMCM3PW7y
28ceBoSA4i4uAdcIdu/laKciukRxoc1Tqseg+074mst7KmONOdY1SjZ/xBI48bZUcNLTx57lfDnh
L1vbY6pEoj9SsTT1rWa8jS/oEabyYZ4IUGhHhCNJDyBYxfWfHg7WsJoHwBZ02p4zBlE42o8wR3LY
W902rXHDzdCqGGJrAvF1eNQDYJTlYlxHPuA3809L1Jj1m4SXP1ruC9L0STXCFZNVAeJTXa31sH5o
CTXxTV4M6IVLuw4aYrVMeVC5YTYg/U29XdHXs2RRhXuevHmH103Tp9U6xm+CjiS40OO1COYXpXzf
3UJR3XhkRZ1ff2LX0J2AdW0YRs/XC7Q4rOJmzPyDD4tEaURi7+pL3uLTw/+XggN3bxGQxyeAPfR0
CU1TmJvV0CK97txrA6sGhmHUujQFVnkIG0HmZ1aN3Dr3HBerLErw5XJ6yhKF+FaK2LbTU2iifPzu
Jz0kYBibZU0vLonD9THB7G++tHoFXQd/ZNzXTwJVSvs+FxjEW0/aaT108ZyaG+z/wcAwuEQtR+uz
zDIkT6b3+JgTW06LFYH6mEUO2OwFY7bcji3Uuk/twhteJW3T6y/rADz3V0Uyl6sSxm1hN2CkYsn+
6GBlG74DTCApvvcJLcS3UY6C4NgLn0qA31vSZjcKfGSH/K2B1Kgvx2B22Arliu0D2R6cfGmQLoDJ
wzujd5BOZsEPmP0DQxxiU28vfh7FSzZjfh9FaCWt+OpxcaWyLvmcEshVqtjldVuhRJBkAFX22Xwm
MkvpUsZrqMbHoRkbdIJHcFVFet/K/gFQbRvIkqJD83vbj2Y9pRFPlqeoCyfYIuP6u3hJ8s42p0UC
AvRuJE38JdcA2Bx0UqNCk/PA0EfXDTXS+qm15AnXgnH3XopM+7uo7cYeATPB2kA/AfSD+VnA23Z6
qJUshrXKk4S9cxAkBdVKuVrea29H9KmjHZnYCu6StaiyIuLDk9Ao/ZWNYnI8xg7tzvKEFtbomNdx
1x2msCb4EryR0UMyD1fALtXX5CeH4rVhVZEvKTmoeQyjuRR+dZ/bXMLMqvQKLXsvA5pf409M0/5+
6mZkXFXD2qCKWpj1uQrRfSkzS2Pzmcxwdbhh1A7Y77M1RJoeo696MKWLk8BcOF4hfJ77zmQVSel4
EK6Zu7NYsdS/puEEKjnJhIwAr5rgRBclPM4PsYRqu9Rx5E8FNiNrygnoa/04Q9EGvLqiKpP3Qtfu
KXdXLq2ffHyn81yExxxwnhXbKFKOw+QThH0rl4BdBO1S8zLLOlred9McVbjnGMk3J2sLwLhtkhuk
a4CZCrQf9biuLKe1bW4aM8A3JEG7OzbbuPLeFEPZg/NED2YKyQ1DPvDZqiy+Y3C4UiUt2lFXTUQo
g5XuQMq+T1p6m1vm/kjQlNU+ECwddfat9sXDGJDpXWjhvIsjUGzuGc2JR+4UJdO7JRigpjZrVlF0
9z/gTgY99EOmYpjEowf3wU05+djbgB0FaakolVrN3SJk8cQswAYHgWlcpetsK9LU/CZJkuJ+pszd
smiV34BBbz8UsZzA86bPMp3Ux7QtuqJk4aChBpqlEGO5hrywumTIdt3JAernbuhC2CcarcOtaV1e
HDCdaaX87NdTN7XprYOqNPlogzz7wKSN4ZaPU2sW3NQqW6wsa8zcHO4Frgn/4KZ25mOaUurKhas1
h8I2Wqw78KtNw0W61cPNJp8iNwB4PI6a4BzD4749MLpEwe0SJWhFRtu5DW+nJqqLRx2s2pwW2C+E
nzyVhFaFSxZzNydDyr4hc1XjMTUkIDcDH3hy366LBIOXdYssbTRM+ad4lkP4NMZzPBxheOM6OEVo
2lz6YCnk16AB4rmtUsdTfgh125hyTjlS0cLMGa8miRzFlnUcxLEsXepm/nPN03i8X9Z+8T/A27JI
hxqTp5jdEmsrHcoWnVbtEeZGNTlPueTt8xqhJHPsuyRWJ5Mh7hxwomHZZbyqIo9jpkj8hG6kNr2D
rDkGt71Y0+ISod9s/cWhkVdPszb5EFauYEtzq0cdh7SEX0qOK07fEumecTTOCE7BUNL6O5RONOJC
02U2ehgUluQHgcOq/SpSUVwSUNBxQFY2+xrpWATfFC5JcUxe+xRsStwNNBVmB5Klsp4XRHc9zeth
UWzKP1NYLZhPuUVs/6L1WJD2kGZjgP2q7tJg+UCtb1H2CAjJ4tKYelJVUceSPGqfr+5XAhcG+cfE
0QZ4zFsAHt872awFfCDSfnoH9HYq1mO3wHT3XPCA9O8oVhkiYhhPY47w1KwZarhNhyrLTRuHjb2J
RSNCdUj8hBSglJRSBnf+HucPZHztWLlluOYioOsY+9yaaWL2XAgmpk9SB/1y6tvAFBetiznFF/OF
nQ4jkevyTRQpmiJpIwr9zVgxolbEQhVUhZijOz6ymlYjLrPNvWvbhOGTZBw9mhqXH9U0LCOS0pHC
LefT7JMih4HCWN/3jKD+U6/5+zEmziA7SL0fnpyUspxAUS3RTcfmGOi0vO1PzuapqxjAs/PFxxoH
tKaYs1Ib2wdDaWZj9XMW2az5tYA4kx+9CMPmQO11Xy2ZBvrjxlOV/nDgF/K2jPugqG9ByU5oUmnp
2wD5qAuD8+oxg8/Y8aPs1iDYt98Lz5sD9vikfuqJno48GP0MYUpQBxfkt7GpQpR3dRnkZqwruF7F
H+PFQBa42IYNl6K57hgYLRPBdLfveYUdaVCfUtyshKe2aTpzGIKU2+Oyor8Eh74AJT6fNRF/zFsb
4sDMnXiEPH++yJrTDiuynm/7EIWOh4IwQy5zbeS3HMmKfeyE1bdmzDrZHHLn1ipNEThQimH1N7iR
tPzAFGInbyfxYMz/Y+7MdhxHsjT9KoW8ZzZ3mjU6CxiSkmvxfQsPvyFi8eC+GTcj32Cea15sPmXV
TFcGuqqm62qQASQi5JKLktHsnP/8i0kBt2EPsxyrQGRRt63ExSDKMQ95oJzqph+dobpRyTScp65r
iy+20qLctaJUzzSdzq42HKQ8vB9fHNctIGut0u7y6uER86Fs3yQuHleUnEVMnRFWS1DvHcLAp6in
vG8jwbx5JvVPaEB39s0h6nulo2qiY6Sw6aSOECKtaWhlLN5+Le0q6uAvwZzG9sW+aWUzAq+Mxibr
U7DMXvaml7nfrjdXr8UL7iutfV37+ZQP0ejMXX5uBewmnO20jsmbB2JMZvfOJp0xnttAF/hKJIQa
N5zzwYOVOTSvyUBrFPqk+p22IjE0rM++2uKSSbCXhsmItutb0pCYcrRLSucwwbtDfLQjIARnFjU/
qYPahLazjWxvN4aQ7fjEzMhW1wtq/OpOLSR53roTZkOREKpb7mpGel/drTEwDEu9MfuUtSmSr3Ls
ugo2W+0+17Yc85Bc2yxcSpI+6JhJBWTvm7tPWU6PCCI37MthWq2QPUInebiB3HlxGfhZVp3XJaDN
DFFJWe8U2I0TtTSi893apdvyYHa9EbwtSd9Md9Ocy/wkMpnW+a6ekjI/zmmmrYz91vZ+lAvV5Hu5
pgsF9iY7vJ7Ltt9ewFlr+D4zDXmtQ81Zrg66GBbubLt/tZ3M2TOpsM5YBHCQCA+j7rBZ/Cl44X5Y
qp3Mxgz/GmE1+noRU1N+Xmoa2FApMLYby7D95qMrpCzjsk2U/WzYWz3friZdyW3SklP2IACg7N/b
7um2Gxyn+eE1gwwO2korM3Jd7J6vOchSDutUe/YSJ36gRReR9AR5NdosCFdPM9485snHZ8g8s7CC
8jT5jtsRPGfq5kZ2wFGh3zkLbt1dpj5Mz8mzW3tLGjhsiVk2B2zTDfse1V7gtxEZRNvC9KFZuz1J
povaQ8rp6gjw2Ju+Nks9GMTzbaM4GhVd45tZ1T2lu099F1tKdgVSSOrM+nYCJikj2P3jMIVY0lj2
2fRtjxraG43mkDPln78u9ioHrspPxqslzcUSK6/ryl3lOKKPbfJQxjLsVb1me4reSp4TFxMtqH/V
JZyKrK42LrJc6lMyQguPUCmk0ovxATAHXL2Tmmkqg7g2Pfmzdja25rFzD+yTLbPiniMsBG6yyhC5
4lbEfd1M1d7Vk9V/BLlXVgYlkuWODomleLn86Mq6Qk1UMp8Zh2iuOQ7dyKiUvPLtzl71sbSEI15x
LK7H68ua0x0XnruFGxWWdto7L8gr/cngaqQRZtbotNP+4qVM3T2LbXZvp0ujcE6MttScMbA1sTda
kzS9W2troCZTk+ObMz0ZrXkQASl7FOXmUMvmW76yZUNDWoPa/FDjbPT7CWtV6kJuc2BzslJadRpk
O4k7LyvmlBNRFNv3MgN0fS+KpS33buo2xsKn2zkNScC+yh9cqhqOBlsGrrfv2Nr7j6xzvUWEIwbl
6+0SuJN4toAhcsJHgDnHrxIz0fK1M6bWuG9TcO2H+VKPo2hfRWVHwdzjqotoq1PVMauB91kkbufs
VUB95+9I8Zv6M/qz1FuiDai8paDPVZAHMQSvUZyXDsD8miJC+Nfl5LrDU1MVpToFqbO0R2Miqfud
qUtiRgyMfCQlbW1MYRXYi3HdmjjQPBjTMOVvxkYqXiQpAJrdOtVC3ebDiMyi9sxgft4q2FeRMAew
7NypGgxOVGqM34Q/dMmzswxZZDe46xfzdjI2wqMV/VKbVcelS501pMwoACsCPU6HtW2kc1CAictV
Vfqb+Qp44nmnvGTgEXVmzfh5h5rVVOJyhm+08BfgwNj3yranyPHrwgi55278blhdRioe9gl704LY
2+9zwwLW9huQ7DWsCPgS4drrzotVFnjuYdST3A6dqw2zwVDMXiYJdJGS1NVO0iquPUsNw6s34On9
EaTuVF+bQIDBvvKyST4tCwh0XKWiSNHGQYe6z5um8s9JWjXl0yL4YM6rLcrhZE4EutzMvFebPO11
8+6LKajTky6Y1L1Qz+bJHJmTv+Z9XLSiBp1zcQjLzWjiZu6MCG8If+1ixh2BkPsS6ujFQDf4jOWl
OViRlNgY1rsaxHuYjkG9KD7YMSg6da8VHxqjIVYCkdp2INcnh48daY/0snJ7ASRO9H7mTt7LbQuu
6RV842wbiWSy5Zt4p9mXaYWwr8zC97ursgh673qrWnS/lr224+clnySmBuWEtcR+JGp4zUJr8b2A
UY4N5cfsBzFHPv3b8F7PrrDvW0T/g72/GI1atG7aI1pcqE3ORSTrZSnjtVaXPLNx8G89lbjN0UVH
uhz6ppucOJ3Xrrm2B1xSQIJMxkrtqoJpn4NVWqExWJaxZxQz5nElUkl13fVDF4S+U+fOFx2QYX5O
trTQjxgCuCMQY5ao7bvTeE76tStbszqaDkK7owm41d+gWVfjc4UhcvbSNp6rry3XGNYfa+8V3fW6
psYAjqFtEVHBAI4Do01AyPkwQDXrR/dmMuthicaV2Mqj4i0U8bTZdhnBzPYZDbruhQk4i72EhHlb
zWRkv5hLmQ43atys5hQQukZdwBUmMO3luJJLPgRu8RU0w3DiwhNGN2C5SSEWDQ2rvd6BvZeAA2yk
l25mudQj0lCzE62GYSluFtEryPqdd/kEZUdXnoam8uTdEMyVgdg9D/Lv0+V8/B5MiPdRMnvpsW8l
pYjJflc9OUrZI/de6tX9GHZiQNNLJ01MUZCZuRk7tmdA7nDSPrm1s2Bc9myjOPHNVZPPH2OhO33d
bkHtfaIY8F0dFn0xndY12PQnEdTdfMepnTqHgXIlrDFD6UOiaNILJtjpmTOXOc09xbEMTkMGz/0W
PLhGbo35/kYH35c05x6xia43fkE22YsQWYu97LTflYATqs8emQZbaTzPxJM/FvDqOBdJeMA5UM4i
ka9Bh260ixoT2H6+ahLVt2OYozZzw1YwLnUiRnxq+qBfTsGo6EvN8QtN2ZYboT8yMC5Cj112BCqp
WrQGIRbp3ZLuNeJEomka7frZZ/S966TCaSFCpb+qaTnyIlp63KuXE/2w9qxYORkT6/gfcwUuxN7/
Yob+sxVJCvCoc0MF+5boxCom317fwFTqI45nQHUQZvFPZM1/h7nxczSW6od1cB3H36M+7oOncW2T
Ke5SyhqkqlT+kYnWvKII0WvzTySZf4e68bP5TwEZhc3D9va+IABgxONi14Og/JML+nuv/hPVpSM+
bAgy6TEPrb+WynpdRJf8ixSOn0ijVGV93aWJt1/JGAgztR7zqXL+xRf/iTcxWtbYtJPv7UFWdowH
8jCx6Kf/8YL6e5/KT1y0RM/56Mnc36emMbCFzwl9Hpv9v/TqPxuh2GXnMPPmc6EzwAh0lETabe3T
P37xv7NCf/ZB8ZVVL50uWC5ZIO3vQ5PXS2T6q02IibDrLuwmqJ8H6Pde9y9lgaED5Lb8GzpWJtIl
wCDC25O96H1yezXcFhZowD++oN/vrf/i7v7ZESUoVsef19Td10Jm4CqyWRcgQ/77WK3Rf3UptPiX
xrUa/yrviudiy58tVpp3SIZ8yihN02xHFNx3PTvkxIZjwAn8l3f3b9/0v6cf7f1f3sfw5//g79/a
blV5mo0//fXPz23Nn/+4POf//swfn/Hnq4/29kv9Mfz8Q394Dq/7198bfxm//OEvO8qwcX2YPtT6
+DFM1fj76/MOLz/5//rgnz5+f5Xntfv47ZdvYIjj5dWwIWp++etDx++//XIRYf7b3778Xx+7vP/f
fvlf/3PM8rbLP35+yseXYfztFzf4VQrbCaTEb5Oy+yLOXT4ujzj2r1IKgqlcH0fYS+/3y58a4hWz
336x3F+FdISPU7pp2q572eqGdro85Pzq0Gu45I7xgOegkfnl/7y1P3w3//ld/amZ6vs2b8bht1+8
33X4/7mWAscVjvSDQHq2haU57/GPS7YA4DZHBoBhCgUiOM218u5xvwAgDfGaUieFEnpCPde0CGgh
G2VmEM/lZnwelFJMDEi/Vm99poCVGumT6UGDgzXYOQ+q4rOzSLDfTDtZHiPoyn1AZAU4RZYYB9EI
tzA/QWhJUgZIheVeFVuQfA68Lrkf4N3UEWiN1cWGB70q3Gyr/j52Tfle1qVF6VkOKr0qKmt7ynu7
B7CHTSWjsim7C12qC0ZwriV/cHpnvKdgz/Ca9VNPX5kezj8RL+JBaOyXroyLsVNn0JrUO0ESC6qw
SqmWrvrG66yXARC6O/aFkdNfoMXtuXz8m46qHWUSz65KOfNrMy050Htp3jUuDsxXNRhzui+TJtPh
ltqgZn6gGlkA3amawOcFfwd5V7QjzNBwEWbuR0PSrwsVeeEX3NXjiAijo1nKOmqPIGPA3arOpztt
LFejtCmA7SkuynR7Coo2HZ7n0rQ8zAlaLyPTxzZzradzo43RnB7mYMiqJOpnIyvk7bTgs7482kbd
bMwph6yd6qNmeDtsW5hPLhaLj5tf2JziMxfVVVSfjZohnjn5IqNhauEGmY2SAUBSPUw7n9ElvsVQ
Wjo616Iez5xv5btlkHYPK40cBnG/EPhUhZvOcKU2JQ7GjGa4X3ZuEcDlw83Eah7bvnfKG2cYh/Iq
qOZliZyqUEZMe7dlsdVP9sgZJBM/tNKtpaDL7cA+Asa0ox8lJVgdU7Ne5ofVs6cj3rx6iKcxQVNa
NG0+x8yGqBHdVGnYlGykrKp0Np2TzSSopclYcn+n87x5lk0NNVpb5XiPGTLPtBBPBeFWBm48GFUw
XI3pJu6zYdBkGS+uY4c+L3XNN1TcAZ003UFOYrToNXP9FgRgxCVl5XJZt34y53vf1AXV8tAmdpT7
E9R3IYZ+2S0F6SNX2hu9lE8md7JQV8Jr4sVT2n63jbEvY5E3gwhbrHZ7qF6QMwHnamZ9oZUAKjxY
UgWPlLZLftCziTdJvyVJwnRLmcp6MVSBq5md5Yu3z1nr3R6cp52OaZVk9jGRFQNl2u/NK268NYCq
F+Z54vpvppW2TUoznhX2rhhdkb3NJYmG4DT+WF2NMF3c93Fjcgf1sfIMOrRRGsyjRg36d7fpeXFu
PG7++Tbr6zSJmMV67Tcm0ZuO+jTz781+ZnDtZFAQmeG44At+rW7hV/S3KBQXN7JmSzz0Wz9Vh0p3
M+hUOxjnTAbbHC2tw4gBOWoHEUPnFkAeneODnXqVtTONbPUwDiq1EQawUdJdsCXiaRKrd5Baqimc
rHzZditd/0OK38cVvxVIdJAbGOrkZjOOfj10o9Cf3BnqUz3lePL0rRuWoDBNXCwTob9McrqvXlqs
cpcnCxwJuBgwY4zCkCeBGwoYAmvkwV+T4DErqM137Ka5H84WBi+R25azF6aBV7q7GpZUDc4t0pcC
EcOXwXTA00VN03ppPC29792Ee0EhZ+Y4kzU8UGMVX/Vm9TDYzd5890fDtOLeSsTRzTxAesgM5SlJ
4KhFvWUIB+KN5zThuOp+AkBHsLNrZWLPYVXOKJptPzNPW8r0kRmPU/8IjKY6KzhzL3NT9dnR3GoY
XZ9K2S+wjS77yGrJ+cP37ABkx4FOGqZF0j3n2eredpbZ650PpOZEDqKPLdZWsd76mmH5zqZ/bln+
/iCuMja6ISQgTz1gWFUnocggV6EkUkO+5yTLtuuSPe++ASDxds7WcEOl9jw3sQtV6rNPRBD7BEm9
D+CoqQHZIk3cIko7G9hvNbiTwV+rJO1D2zRTEW7+IEcIKtLUno6DEjNcqDMDehpwXZeTTviL/NQV
KVAmrR7HZGAbF3rXKDLYXatK9Rz1iySpzc0Uk9jV8P2HvJD5CHjuVyU0T9OD/1MNhflJGZUxnvy1
yNvQt0cQBaZgdRBJKrbvtqmMZge3dGhOHRokXJpsh9OvahScaBdkrooy37FgtJgbiVzgJ0FY6gtz
LFzLHETM0ZViDG40ybkrt6YPl1pMDEpKQgexW8rKNYSn084wAX18PHrCt6aXRbrTU7J5gR8OVdXf
cwtwrdI31zGUypiPdZ5w2dKx2k+bzdoAzWHUEVp07uWusFM5nf2JnNomxJbSK380WR6II2uj2xit
4FkfdrqaL29yVSXkXZk1DcCgX70GAGVDOE/ZlD4bmWdA7sxHt/9aDCZzspCRaN0yw/EK092NmypF
VEyib/O4ZhZo7ruMYc0OWESDixSdYUI8ZZuGB4Ag6jLHAjU0u0QB9WUYk0WwyNf7kg+PkU9r5Ix8
LyaskTfLrNyVRlkRNTCur8E8yse1MDbWSKXX54Vm/XYZLpwoufT9m2ct0CMarQPntC22wBhBLfKH
MWDZHJfo4W+lueRPzPzHe4j7nQibVG6fYJC477zV+XNhqO0mL1Ns7wKVdw+Ee6pnBl9bCs6uoQDB
c1VMEHOpxssSg7ve2PnMu8ZIwg81QwGHwepwaZbAEChlGNcxRJTphX2sGdrtllpv18mw6DGymjo9
cKKOgMn+XO59BsE1FufueGq4lOEiUlePhqeXKcods72WJZTwXSa89nUQi7qd08QewmnrikdRdMP3
ZRi8x7JM0LNYJqT73SoK0BugMGq/MTMS4tw8OUZzs2AUDNgXHD04kyDQS2fBANBe3exNsOIXz8y7
k6FSpWJ7WLrv45Z5TuhnWr1RoU02BWXmfGODxRJJu2CZYa9hj4WmSNRdFnSYfUIh7+FB1y0MCksm
RhexmpbD2CQXqTY6wevV6WwKTpgI3/w+Kw1IHtAMYfJII2VasJpwCXu/QdyWOs1Z1zjyhkUtqHma
pmX0MfkKE3GZiZWRhZr9z6ZVDi20otZvrjNu0A6DFlWw2RuTgswwWoyeoIxYDdnBMhXxEIz1FlbY
8n6ebLd4K4jp4mXrbGXTI9ihjCDYCkBSOdVTPBtWOoIJb8Z3NYncZEBTY+TrudwwocrXZIxrKG0u
ENRK5Am/f8GhKsmqHG5Wj49wFTTJGIRd4gnJidEznF9SI5PscU5vHVp4OfW+7Db/TidOBoxiawdI
otAlnBAmBTdT0CrryqAazK98LOfSsHMv/nRpNpkH3STbELdDLXZtpRKxr/HOe1wSd0ivVo9i0WDH
ZmwHUcDeHAahxeR9tFyS+QRvFYCo6nXz2roWto8hiHUur+a6oI+gQ9/MR8s2reBZDa7MEUuVw3XS
QpuK6nHsHgwGLjWXt6hPsq+ayrnKpUgH2J+GYkfOmZ4wkwczzfUNpNauakMiNCgAIS1tJSR2BALe
vhS9fACIFnepAhCI8mzSjwkzDcwunc5CEGH5FvFylJFWDJ2jhkPjmi7EXlT6VAu9W88xBEs57dO5
W19FWuXduSkNK9vVGQPo0Ic7vYZF26Vf6MlWlgeTLEoTkVTY0WFcG5c4eBZxVysSiX7vPP9bvfdN
/g2ZQftj/Lmz/kMzftd9NE+j+vgYb750P//k/4c9+KUD/vs9+P+YEK58y/7Qgl+e8ZcW3Ap+tXwz
sIQkY9L1L/Y7f+nA5a/sPBLHSooSLD39C/701w7clb+alu9Z9N8y8L3fm/O/duCu/6sTCNM16ZYD
Gyei/1YHjn7lj9gafbwD0uz7lufx+/jf5fG/QY0KnN/QZaM6NuUMd3mCgFStO70Eb/h1Bnsn6E9S
DVemc+V0sD408wRXvwd5QXtmQzetrCZ7lh7WqgRoZuULM0OOeAqylKDR7Hm12TmzzLtKnJbpi5PC
x/QgpZVU6pWt93n+PMCSpGwaj7M175TLJoxAhyInD0U6HycpQrt8GwevvXbkV6UA8m2OtSwpQ1er
MsYdMm7TMs4D2Dp39iSP2ocyYNv2TdPY+Lzqx8HWMBg/GUyDRoJuKgMmWb2hRzG3O9cviSEp8k92
YvfRQibJCg3eUDeLwUa9GXFdFicO788ah9EQVgwD+G5PyB/EkzrEP+MNj92DXY40SwXuAl4Sq/Qd
kR/ElpPVvY+jRN0j3vxy5xJwNTmfp+Z718F/1Z9mY7LZIWznEMg6ngcbUrU/AEqYL31VXzXD8jKV
7rct27qwZJLXbjSLIs5xrNxDZb6uBhNlGQwvw9FnWRqHYG4i15L7CdHKabHVFkkYnO7y6OjktGSN
fsU0KBrEcyDvgl5xncQJod2MdKvvVJE5EXbc01XZAE4UQfbQF/5eZebBcIKr3mY8qd+zuZAPFRSb
17YT/bNl5NONmbSv4wiXQo3vKRc6mOYbw/6wMvvPtgtPEilaq56KbKDfp/bZUqYoNRVU7KcE0Seq
PVStvQvk100YNyWEvBFKWYxTwA7q78mzXQFn1jnOSRbOos9f1QQRaIGZjmSECaBo79WavC4Y/3+l
Q1s+RPcpmWr6+vWLKiFLJuJ+Kqp7BX246h8sZFxGAokU8zfp6DSua3jiNVG50Hvq7dreiD5W7nPg
yuFVT80L0SxDqOumPuTtWuz7IqF1Mc0qnFrrSjsMSB0nDpo58poXLxC7xbrJt+rB9ruznxgzRWEb
jcKNLvBHwgaf1GnMEPxQF95DJ5PXtuUjXXv6uZNbwR8sK8o9/2pp62OCO7Sf3nT+MSEjw6k5HeDp
aqONU+bqyq5fBIvbC74XaR217RmT+buBWg2Zfyy8M0jEfp3nsw2znCnus53Jp7z6tqXn9EJ/6s78
6I3vlJi0kA/lz+9b/VUODz5CBCebYk0+iuzijKMpLc8SmQtuE7x/az0vxvgV18XQ1NRAbvaQ2Pw7
cBIJWkmk4HhuBI4ylouaPn/pV/NebcWnNRW35ubuqeVhrUDgksi88AIWwYlkh+pa5lvYy+6599OH
LjjSUxyDZIaj7VmHemj9KNWCyrhgFmfPIIOdow/GYPzQjBTPnijurVLdIM/8seT5O+yGbLetxVub
4n+SZeaun51bKJhQVg0m4U3hrd+srU/ftq4TD8TbQXVNINuZ7Bu7xrGeM3eeT5sWw129ceYiEnRD
YExuLaWzqDCgWDZS3duD96Sc9rEUy00pFbBggdBqW71XCgbiHCcqpt5Oni/tSAP5hC+MbK7HMs33
3pCdUpN044zapzRjJbZQBcP7NsO2Q16I+tP+in39oUrGM+lqT8koiigoPruMEwoEQzst5nTfVMNE
1tFq7dIJGo9rAGCg/0v7L4meIC83QFOzfdc4P5a+jpfC12+Mqdtti6pumj8JZ0x3M7LN7wvQQeh4
0KdoLJDFHHS57swEBNEBQezCejPfF/LUri2VJRBLRbuDtzHugtKUVwP+v8deIAUtBw8tQH9XFsMa
F6lrXnhwTPSd/q22Bd6/yrwqpDFwUmzmt7mH94zwA57ldjHW9IJd33+yg/6tCCovTJI3VVOqS/HY
59+7oeJ+rpBu9kBP3GQoirg5iLVu/NgI7nLz5I4Ep8ir0fnWqmhMuTU6dsj+TCl0JF7s3S/qLE5E
cqhS50RPti9Zhl3LknW+5Bkbd9ogpF4jUwCxLBWmnMiNtXtTLbCvme2HAW6X5vo2sJ/ZgfHZhL4U
ACuFQ+2WV97WBrsqaAOAseURCGRXLOravhgr18UjxlNPjsWUNjKrtjp3tbgNuvx90HqBuqWvBZc3
K2wd1FNuXw9ePPlJyCKxCXvfxINw0891DkdzQd+G1nUarl33qWd/7W0T4eSF4g35ikbZGMurtAV5
kfJOkpop2uOgrof0DVuzd2Pgpu5PsxMAl/X0AwocKNiBJMRZoOLSSG/7ebyiqr3xdPUZP7Sj37/U
lXoTSBJDdsEzswUY47Btdo0ZqBBpHgYaPlJpOQa3fpdmkUsfmc0KwvWIfGlY5mtjKR9sfvfR3box
qtMUcozeojq4baAZM/+EW5fdVi744sy3vMrv7qrIy7NjaI8iLLwxjbKquoJyeNZFf5wgcKcdhYYD
G8Rr5/mIoVKKeqxY484tP7dG+5wszVe36s5aBSgF6yRGdBPVrGBj8/ft2M5PU2Pts1J8tzXlsZ26
30dffqLeh5mA/MzlzoceTNdN+Ii/X23LgCPmwpgF6Q5lI0gg3DhKPmufDHEI+3BehyJ0l+rNSqGl
6R6yUm8LHQpju7R7dmzOzyDox1bSqI5GvrcCGN2BevOc+tmwkgeLuJB9P3b7rE8kLSOeX91W5Vcu
WxVE4r3FCV+2MgK+P3e+3if6anKKqJ26qPAxA/FnODpQZmCmTLAt0IKYNpXJ1u5KYZ3btrmbiqML
lyM0F9u86gM+nX4N/aY8NcF8QKVDd7Sc8+aK6qCdnPzIIWZHiE32RRXQVsvY1/ldC3tyMo2PGcpD
JwOsovMHq+6fOqd+WI3pzvb1o5G1O03c92fHxWBs8p/Kfvxsmj/q2rma2h/W6pyW4WylX1JvijKn
OS7mFGljOcBLuirJnxq4bUwVps1NhmRevCf2yZxfrQvttnGxEdot3clbPzWScby5HsriIIFYGquJ
1myODfnqrGUkli+XphEUe2+XtzlPhMQW8XXy3bmxNr3novIiWLCHxco4Lur3S4pzNJqN/UlV6DcS
L0IOHgqYdx68/IO9CMR5fnCmlWTkhG7fmJ6KRfjw1LIQj/4fpuBWmspz6i7XeQtOE6j5tsiOlhuc
dYVRvV+bt1r3MROPbxcantQATfDYD9ZogFCk7LrIACukPnaXx73XWNzCD35pU77pr03XH5YNWYKi
Q2WgfLJz/1ilFcIcZCie376IYtiNon+0hhsbjHnL7Icp/wEAHW+4XqGGhtpinwAx7yXWcvFWiwzb
gZJ9fnrtmbBIf9wlOYwnRyW7xlv2XS5f3Vkdc0qnW4PGE+ArsZiEsXG6nmGy9pNyl8619kMSFiJT
Y5LAd1EIhJuMgcJ6ODnezVRrk03H+eEnG+IdLgGjefQTE2ODwkkOPlrYqCpgcfUXhn/94HXqqy/M
MZaa78TX7TkvjMcKp2e9jrvNMu5sZd1BgEJp/N1r+zjxaB3qzG1xllnoA3SESPxp2l4aNwVV5ANt
h6NTyjjboDGBcyMuH06WUq+jux1yuX7CZvK1DOybCv4x50S02NQ1rXnuHTPO7ewGcPCAhEYjtJ3O
eujtqHNnFJpKI0yCwY58cp8xqmAjxkOiKzIMgCEZXjSVG0TBXllR3U7PDDoO0ihjWp3nlY/cWGo8
sdhUiq25nhsb+GZE6uDP44sAUwuLyQRdK7arwgUYN1MPE+Dxy5DTBSCv/Ebpqj77Dft/qYkRSGss
H8CciasaII7Pk+U2sZHafuzjdqQiI7DX0DD6c5B0+SG1V3zfLRSjpuMdKyiHaJOeKuZK95U2mmge
VPeisDZAJYMNRnCHJ255p1GvhL6FTMGdmzqWTAW3zXSppa8QmfGILxifSRJ4K0r/ng8ja4xPWrTJ
vWHT7M2MripYQ/s1cY6bcrpDMHnP2jBuidSRLHjBiuxaLfYEbVmRZ6JatJvt0AoavxZrAxFkxifM
FQYyH4Lk3fDlfWEaKrQ9KnbLLu/WItj29lIOR7w3RQgBj+0AIWTXtqdSJo+oGEwUat3tZcweNU1z
D8sEl4vme/6/qTuP5ciVLct+EcoAd8ABTCOACISmVhMYmZmE1hpf3yvKalA9aLOqYQ/uG9x3mUky
II5vsU5q+XnbC0+ZtSTrk2nbtCi/DZWmD0kadX/xO7vAyZ18i3C0nRJGt0aSc75rv3un0rpzb5vl
VnWwCboE44Mg41n1vMjIsm6cWdeO1mi+CI0mhlROtc05aVHVxawW36Po5K4qhyZITKF5EzL/Zu1w
we2xlQfmn31ttDz86nTLomOKguy85EPa1WVr4AbesOoOid0+drrLugabigjZmWz8a6MsTyb1FEUR
3l7FP1lm5xJBzh4aZk1uFjHQUiyYHntD4/RXYQ6vUxnfmOM1L+Gwu4fiIDbhWrIY0CrQwFoJQMta
aAvo3Vfdio+pNZ5QPlkbbZ9xVX24ELeZK/uUJb+N6Xy2+hBMrv1bJil6VPavxfhIuvDbsd1AFH8c
940C4Js0uuc2N1+suYiP0Bn+aLb6ttruC9f309aGpwQSzFYzxa2I29xvV/VNiWYz6YlP0omRee4P
HdvhJGzfJPlbcIg/xQoF3wkNGr/EZTdEbxX1IdxRAnXsPuA0PazvrW5FO0R6pnbYFqlTs1dOWwkH
PYp6jgOZf9XGgF6uwyVOrP5W2Y1in26ee2roLpqlWVdW5BTbwql2LgeFtdKfOl4fZs7iL2qDRTL8
xHN5d9PXmoeMwlHPXR56qBZzf6yi6D0v4+eqzK+h1V2RkD0rZ5iq179jMtBMasU2bintAHvwgO/a
G1gsHJAn1PB7U45lKFrylNfjrs/MDD1j+Z60MRjWTjvbTvRLEkLAq2Hd1vhQ6uNft6eTSkmTQ78d
cT+WH85KYUTF9dalliYbyAWt89GmuJLgWftNSU94I+xoawsvSo2vJKVcH4cBmzU28v4iEarxcyfN
fcIkHFZBn4j1mJvuvsURdmbjWBrypE948fnwaglWqcaFvQ8xxkfHgD4+eQm6s53IrcUouXF5UrG1
J2ipCJGTRsCW4n1NI4A6JvKG0XHMrjft1B9gjjJK2d9mUgWF0x2HhDdhXx8GiaQxh7Sa3SFrEM3z
c8SIuoyh8dC28ZV21baX2hvhnHFLX6zhjZtiusSMrUHU1cPZrqhBRM09ZLrgzlPT79+ZiIaz24g/
Ju86OkYelgaTdtyhpo2RdR2XiewrmVLjEMslIa9/H040GZOkWGtnfqRtnkfY64quXTfGdzXjWTYA
KVJdLh99LY4kRBClXKoU/QhNYki7n0ZZvjv/pf/gZUX/Eifzlfz/P9qS5BOQjq+RrPEiLLNdXqnd
kXemYoPQhKnMiDEsOhkIrqdox54X1mBrnf7UhOWJb7vfUt14Lhc+wZWbxO8njWqOnG9jBWgVVmnV
O8Rfw/JGoJ/hCpejai7YyLusUOzi6p3Sg5kC6QDN/HDPgDpTs42Szqd7/RZale8QcieQallnCzHn
OnJrbImQcd8tH3XuHHB8zV1pdo1n1ZN5VF31xKaN5Dws8+LbSbmbHEPsi34+rpKXcgYCB7pBmr00
bd16xTLqZMPjzNPqzOGuYukMrdo/YIt9dpH3xOKXnX1XKUrb5CQSTOzuBPu1M4jQ7PQwyho/mbns
4c+oKw/57N0RCHspZwGe15/skCroJjO/9Oq+GYxlNmTDlutgdfPrUiTLt5br0W8GOyMcrk2hBfhd
f6ToE3Z9yXBDX5NKW8xhi4fpMa/vxrk6jvmbZXCOrkKsYpw20nvPgw1YtZ8D2lhqP8pDN5u/MkH7
yBYNgz55nKtyJ9N1N4YRBzK3WS/xUL9rUj8AenyauIk3IzFk8Bu0l0Lrt4/b/X1GkYp+kX6O05Nm
6F5Ft9G0ur3R5i+O/CP7Efhk7ve5fHJLcsFFIy/2MP0VU8NbtKkOY5sRrirygArTU2o2l0YYe31G
mlpG/u3Yc+nn998LntBTW+gswXLnnR6N5kZrZPKeh59dOp9F/+QWTzhfQUQSpKhX44YwpawInZPd
YukMcMdujK8VjxZ71Sr9Uce0aPKr2c2XJPyp5TP5EYLpK5pcKz+W2m+tDxheGzS9eS1YXZJek1mj
vFhwFI41D2PaN5tuZBZZPxA9jratB4aBBGJL42hXvP5yg8OA0TyPISl1M7E+NbIWmxJUEtGL+xZ4
BX7BeUpqmku9+loIyvDidn3VimRr9IWNstKcUuuli2zP4mFGt82jWu2XUXLKK+PoKNSeBAUIjzmI
9AWGSbcRBT6oYJVPxLFnccVWTONCMsJ5n8O0pTrpbCbNLDhKVxuAHc2m7D877dahStN7dGrhK948
C9kyBvCN6th/Ss4dYzh0Qd1E8/QRR4+F9lX1wp/KDo0k+r3fYGqst3rZ7LVW/+hznsXdlCHX0yqK
nmfbOXa2dSCGsaF5SvN/P7rvRDN4hkIyKKqvzNQtIlmhj9d1AJzOTd0/w2TbhMtLqkKvWq3txO8+
nfvLOJr7Rr8/oN19Of+Zjfyrc2NvDT8UwgTA1mlx/qWcctgtdcyGwivuaKRF3yt7OGZzv4sLH4x0
Jp7j+Z8ovnPnY8lHdpj87Z3i5Lajb+DXquyzS15RNdgvta9RoXVz9dAVrl1u7bqOY4NhXE1X22Vj
jqxWdqci+q1BamRGQYN13lSRvndo6ITLghtJlEU3CT007tbQWZhSp85Oi99tOk0cdPnNUWIW8Vcs
5KHMi4M2PuQGKnKmhgAQVQBccNNY6sEqnx35nWOEEvPyx0o8FTmH+tbU9oMABmS22a1LslPIuY2c
mPQNlXuzbEnroFIDA3mkmfJTmNHfyuBNOHf1Q+4A12nMB6vQzytPPcrdhzuXBuc4Lo8gGd5rgkOq
eW/G673WH05vhkx2dfQ74yc02bYV7+V0m3ryEMVbtdAgZ36G+188YCPrx4lCjDY/ZSN2xNypvZp7
P8+co5mMZ72tEIUpNsiPZIVsUU8vufgC8LJJR/tp7EhRLuVG3XMw4SmyPs3ECcqakFjv2q8DxMjN
MuXnskv3dGRPVX8LaRG+wMdAc9KCBvvbqGZOiiCDwuckDU9CKihu2l6KZZcSS1uzaZsJwYvf2fbl
QwMzdwUklBVPk/lSDuvGEaK4qMSP+q9BHBcE355aGtGZtt9mU7od9SM+j9GeOUuZxqmogdbwq0Og
jI+Zc+iS9aBFx5IJmdRjxrBIN7l8y9dbroqdpX9pvMbTc10d58gOUmaIeH4xx/QyJay5XHiJ3ClM
RxdeAykLD2aDl3PJ3I+GplYFyfo3lLPnpvNjTrWuoY9iUlon4zDm3QWNGe4G0vN6NSyOkZPcsYmB
IIfw2Xm8T2UQm8m1bS5WhotFTxFgF6MS6hr7SD3TEgfKUzfWRrvhO6+ADUuRqEedrPJk5Relv3Va
ULEAaN7JxNhU9T/ccNlhfPmJ4B1Y20+UME+8iy5hgiQiSLqNaqfBGtwU2hukX79PMDvGItk0oN+c
db/UMqimeusQ26vaa0sPr4z2jTt9AnjDq19KUjA2ojldprLcOwn8DnXoJQ+WhMeU2Jnu6pmz8WOs
znNsl3eI24N7x665LhaIQ8nGtU+a0Bpa6QVGoFlcxjwF2eTa78sySQgjQ5BxBGOE8mE1HgQpD9wC
ryPUyIJg3JJrPYPJTQvd9mORZC/jnQ6NzGRzXmcQig9hmBubRneKg7l0HNDyc20g2ubDuVv7Kii1
+kaJ83tS1dc95rf2w7tlOs17St3o6AqXsdDI6gtBjM9s/lh1mv5610H8Tc6AkLZyyFB7yLcMte/E
Xq+TW9BuWdhv7iK5uyz71tZ4CqtNvdxCnR95+dLKhpOwCQigSl5NU0fiAF8yaMHc7WexUOzGtb1L
vi8Z54sGVJpfpPf2NbYarbGGgb/0C/dtMd5gXbE7b8OITkik8Suuz0Xmu5DauxwfDMBgUiO22x6E
801l/ClFhRXJQ6j3uDItWcWFWabZtSjJWXWgYrmwniH8ENOptJ5Rua9tIZm/+xW0DcQqS0eE6pr+
ec3TGB6V/HStycvdT2esz7WSnlvjsjXUze3G4VFSHNJ8veiL/FtGPybiMfW1ynfF3GzAkSc7QAVX
9AKJFgUZiF3S51Hnm+z0ZFtOVlBYXXajPpV9qhWQa7aIB+6t3k/xSWBJ7h0UCVf75JzN7WTjAnXD
J+m0LdXEnczlY1RQidFV8i/s6IDl4uKO0XqkH+/3WRQ0nQSBPjOlOFrtpSlXcmOgTiOHetpiB6Ot
uRjLGQ5vq/0AjLiWKz6uppvXPHOdk5P048u4mt9K5w4v3fnJQB0i8/k79M1hARZAeC7qsb1Q/F3k
yW3LfhBtnh9dN9W/QUSooFsH56g4otCW2DbW952psnFNY0YqQmKJRlUcaF1eukFSwLEj5ZVhBL/U
iZtHzQqf1oHTx2DFr5AgKPE7qBxxWOvcT10UpIUhHwtjF7oyZry+TTFr5hZtmjb3MiOBxwQZNVo4
cs7mreF5tHH6ZQoq+IA8taiVvnMwdLmE3PVEga7fO5OrHcn9GOyGWaJsZyO9k1hpg9qe32li1nDW
zNk32/dpcgJyd9+uJBejTIxsU7zBv+QIJnZdPm2AHN7U2BxwiHeRwxXYxYda6GfAh1f2VG3yVFOb
SszzMV116jRufCZGpEPZ1HQiU27/YKvlxGIc2p/5PTNfZhbwjNomFTOmeQ62CW6YL1BJ9l1nitjT
oXENHJMkG+pI67/cA71iQ3gd8TKL+Xu9dEn3k8r9rpb9UZMW1EV42cB1+Jk6XAc0WgBsIeTSxNqx
Drbad3r5ZElBupx4EQTW0L7Vd6wJLXmAXSoRr3ZXX7KpkD5HzWq7EjHaGDVnm7HWZ68gvoR2q/fP
DaqLj6JvPEy5DrxqXlQfsFEGr3qYC5gVSiTLI5gsPHLT0I0doMI40E10h0Iaz1lY/xnIAWfXMhQS
sSGqJMQEu/kd7yJvJIxpW08oTXnWtL9rQmLcjdbhH/fgyItEDjeAEbYvweL4S5FiBtdacyn4OpIM
y8ixatX4I3BjyLVjUMw+VuZfQkqkAuNcPLTKfhtdJDKzDoOU8MYOBJb8xHLHmK5qMBJi1XxTJ6Xf
lZPhQdDMd9aauB8RJXlUiX76chzxD5aN2Qelmqxz003ym6xedYrIO/xjS+tUUL9msiclR/pCC1xi
UyVrRxuUNhUPZ1ZtlMGkm+VZaYhOVRjwWdC75LxxLJv2Xz8a9c1yY06O2JG8b0FP1bya0Hq00WSu
m/RDrDGXUUwfrka+WB+kxptqawDE+aXzICvyWtoIYK3dIXtMlp+k1eLFnGj2LDNF9w3jprM3EX4W
5+B8yf+1pp2xYDqsn8Zy7jBQ1sojDv7Vh2VB1nvN/7kpjF6SfOWKFTvWpPKLpEwfuyGyN9rK6GZg
IPEhu5zuRidjMCjElmS0+GTFIug1KGifPeeaQ51ZxUVMa7MXrSWuBecHJpyaiapabFN4MgU02meN
yVtxCvE/87BR3NdGdU5TF3lwip19TcDdh/4GPciFtbELs1pBOb5kZBRxEmfT+VtbY+HjaOutp0i3
3PSqdH/yVjOo2Gi2P9atdQltC3Qk88ERhZohinfprRu1+d0e52UrWqEeOmOh5JyPJWJlbalT20r3
6mSSYHTdk4SRHCmkq6HpzM3UcJxQ408+RVa7TzSNM0sIxYPsdgkaq3PMM0hN48noo4JOMkQJVv5h
53IAW7wq0SqH1EWP0Sf77kIkxGwRhZfoYUAA9gfTGB8yxaqiTe9ouNKGPe1cClMXy/jP3GwGnEZB
5ETu7/cU/FnLodX6uxOGa7trimQOzCJ3vsasj+jhZ8VKjUdPtCeREfuxbe0vW6+JOUOb+Fu0ptiw
AtvyLGkYfkKcqkSigOzlRqgmbe4OXp/aDh9LYh2MznqYw6bgrVkaiR/WQGZLm0IMdrZtvJt5KB8Q
eNyWXFGdG1cCn4O2AV8L1QG1H/aDNvia5qQG96yozmgb6N+pNXoQJzxHVJonl9R5tOto2c/hlJ7A
+Y1+NREZimxlBw6Vsqcwn5PHmvMFyOOCzuGdF9dM4W9St8u0CZvIudRV8jC79bKPM/LXZavvBlti
5IYrKnEtqKGMdfQx0XA5wph9n6qyuZl9OT8IQcd5TIX0+bEEn08YBohI/anJQuPj/ihkgzFnKFGX
yytpaT4EroknELnWfmlJgY9zwlVktvrBNKvlRRGpRTYqYARKQjQJ+sSj3orhEaWqZqVKuyTTxtFH
l62rMCaJ42qmRQ6+L15jnITQmcxNkRfTKcyW/uhMXcMdEUFRdQznn5kQxaUy3++qGteXewhTpQFa
ugEXsfxNYSVfEOR+qgHHnOz43l1HnOQeytQpn9fyalOCLynAMN73cEsPcZvpAUvWuIQnuV9ckjOd
6xxsu0Lxd+xmS9vi2HDOfqxLcwCml5o7o5mXCzBEmLt9zj2WtoSBHVc9zWGpLsKZhtsyWnNQVE32
5lQpilPtwvskpjAPV4lLwiq8RA+Zd8bsYabSvYvvamwv4ifACfK28NkOsLg06WMn2QFEsrcEcuKj
pdzhPJp2+F5pi47iln1QONMpBXSGt85zFbRVsXNHc9oZY1tDnunXV9caPlyhO3493cXRaskHeGmS
hmkFsHvegKBATlrtvg7aZrbg+YF1AiGG8x9V+o7xBx8px5VwyMn6RJrFzbYMYlkFKhBO8mnOJkmB
X7XbNlu/EHrQZ4is/4Qh2FIzn8leTIqemBKGP9ftOm56nHRODODofDLzCJ6aHuIWk/NGuLMT355y
Kh8iJsTeMIiUWVfvloGyAmpeDpqF48safgk6jSYPbEVoCKpl6EWVm30bJR9dCJTrKAvX0jd0aHhq
NvO9exeROembIvxXRoZzXpD9GrI13io1kjxp7uluZW91HdYfF2gWuGKyfwp4a3sdU/JGiOOOW2jt
fb7GCpfHENqVxfH83FUWgKFqUWCiWR30acQEmiVw4XXpwxtXG+fypGvgV8GBeuoJNjJiOmPlp7VI
ApLxpM70yXnP87YLGpJ1cEhhzvAROIYNcruDNUEGuphvtPZ6JCNSbFdbz9HWYekfUhGmRD6HYd2a
dpe+15wRyHw1ULmJ8M+/U9EkNzNfoeWokSMZCOsO1QKwEPlXHJ2YPy9hPl5H4+w4dfOQmUv40802
v7pKDTotMK35uwBt/c3yvDq6q75kPgtBcQrkeHdg5+iLBIZ103iS7wQC1JHaTsJ2EyAlj4CjS3+F
TnSaBmTyib5GQGOs+6RlB+0art3WgOf55A5NckHDqnw4AEzR8fwJ7QagV1dpCIY9IY+XIZzX3zxL
i4sbhtDycqgdGyEg+3eWDW5FJ/m3VnNLNwjJwhX3XkEeLyuczoYcK/sF2tscuZCwKKDWvJIOCuz0
UdChJYo0lxdYIyVwtmW5zRVxnjaxn0L8yR2FkPQzdjKQQxQp4T1CAPK0WfmtFq9fTTjXL13vEs9K
KyxXe+7f9I6LCpqk3iLQ9fYJ8CYBxelRqugDBZ4wgr6017xJ5b4vxXCb9RB/GmyO+9qqoQ5YTjCR
nzcanwZf9yi1+4sBmiRvIbvgSdqv9DlbpyS+tC7OdS0JXXHPaPfegvnTRvwyYxjHzFZRg81OxdN3
sIbAqq/T45rSxJIjm8sI+Ki03M42j4jMSo13HiY/A67iAVsYLDDSgg8pZ9mB9Eov4ZJyj4RRyr0w
Wev0rdzFfXSiSx5ifcQn13oI2QR2VFHU/i3gk4RwBpts3aNnb2zVMwKwY3tnG/e3+cri3gid0hxK
DJeTNZI6pBWjGyaR2uIEngwEeHuHGMfhOnPTOzJq8YFCO2BAsf7gSZifvDnCPVnFPMEssa0/bqOF
b6wPiIMcIQP3HIse8F2rawz2qfLsmqq0l1N53uh0+LfCifeF0QJ9T9505L9h60Aee3DkEZhe0IbI
63U7YR5X7QqkD/E+iVqv1s1TtnagBEHQaRl9HGd40yr+H0knOBco+dZCop3U+/8q//8/6N7/zyoC
+/9/Gvrivjjm/10PeIZS8H91A/7zv/+vfr4gzW+ayrW5+1lY+N/6+dZ/2FIKHRdCKKns+0qX/2oH
SPs/GP0Mx+Yrwcj993aA5M9j2reo9Tu21PmD/zf9fEOX/CT/DeViC4vKAt8CoxVVBf46vov/3g7o
BkSJtNeYz6RWRNsV5vwGMUyX/8p8mXj3yQIAFmlWZHmDbhBv1C4ddtKJIHLmFjmtjVWDAwXGnzFj
SwT72S+qeUCMLfSSyHLEN3ACsq0DJ4tr548zZ2W4I9g/rVTMBwbuI9tLEnYMxtbIyCtRWF8FhybX
mykVEyTvV6du202i6G9uqkFXM0mUvjEaTqpG35R/FMs6HOS1FkhhsTN6lkOznKAAnvac2P0MjNVZ
ekQj0SuVczjrSYD9yqKdYBqB8898ekx4cQXbNDqmqIaFFkVKW8yDcyRmzhN9Nlu/0hhGJ9oCLpqz
y+DOrf7gkOb7SW3dMjg8LUJCIhpmDv5vpPuH8gAhrRH7pbdXBkRg7mKbu2PrgLYfHCrCiK5L+hVF
1AB5MHQwtBFSByJXAlc5oIkf/+k09VaF8sq5YjMir5xF3u+B8mO7yH9DQoCfJmICuIkIClkS6GUN
8fOlx7klanbR8J5e15iwduMQDr1TJHyr4pVUuBrhlfU9zEx+p6wmuXSZeRxTYuN9/z1PVzCQu7KM
T/i+XtbYAHecEK4MUSesjdh+Ur11dtnLooRzBh3tr70ZsAdn13SUcNesflvW5sJzaxQXjUH0OLXd
bV3IW3uU4nK42vHjFJXpLqJsKTdVPxznubuuIfydjlDNJrSGgR7Kkn2sZjVfVWzB72M80PvBLbkw
QnsJ4sx6nvgmN4Q13oBayqCNteyxEOO9fgwGIXJD/McWXsLMSZg6ML9a03zttbbejqlNWBNu9H6s
71ZOHx7zFDtuXDpxyeZcuUHCAHm2o/JZF4Yn2uKt5nxH764BVtYCRd6qYa6ZcwA/vo6tqI5K0f0z
lgZ7nffKSXf/gVujl03gmSYJjQEMCpifGpb5am+lrmHYhcfKWa5RqUgjVVKaL1VEd9BnhMpa4gY4
Ky4XwoYVN0FitU8JYF+s07C8Ow7XxM7UxuXTB7FcXUcOzFs+e48awrZq4yqw1PIEEDAggdx709qX
dO7MVyOfdgW0vU0RFtND2zqAr8CUbo1YcS0kVoUlKNuDBeqCLFuxDJfcUXefcDnG+bDyKldy1w38
j42HGDKiqYdBC1PtoDfGFfA9kswCII0mUP1jkLcXuOE/7ZyZ5E3i9K9dDxkWvLl+U/aU5x6OjgeW
RB7pvSQnW9Um/g4mvJnNQR3K5p7pgDjuZCsd0IVpiGwF5EwADERvCnlJLTwBlWohGqmJuF1Qx+en
ch9EgljlA0ZT1Q5f+Tsz8r8U1ctd3RdYhY7Iy8DkKHOuxhrtIi/nuxzKVwOKw+uddM2fNI5AwA/Z
YbVfMTXuWyksqn89Q28/YawRtNkJmYKPnfBaWYZkcbOVw8CTwBEo4Ku7SDJtWTQOZwhnaXErGu3X
ID7bxTUZSSWI3ieakg+w8F66eWTpDY5TZteQ7bG74r5/1ZuKxYs8a8+6FR6j1vxYwPtqP4WkFbtR
5M0If6cGYcjE0WmQGGEp/9yr5xt9Kp3rTLSec6FxTcgAcSCBwrAJwUeCEDu2SU1etjNPPM83nIrM
Wz6m/EcO5ROLFM1GH9kmoel8mpEaeBNI47dM2WWvcoelUmPzryVz/QsO8St3NV+O7kibOyugE9TO
DsP6PRyXiwHZ/TDTVH0VJaajHrrNIaWrUd0b3FvWW1SUluoi+65CrbxF5RR5+GOJ15plkJXpg9Qg
u2YReWT2AkM/tzVjpw0GV9ZQYRNmRO7qhEFIuBYhdYvxKJtORrpeOnOUPvfTPcw76+9G07DTwYUF
/WhEjXUykK951NAmqNPq2e5Dz0FqHuouyAA8bF1t8AaHBehTp+8lgPXrHel/qMO+85RiO2BQNzwy
1ERBxWq2PHMsj5AZERI6rNtksZ8pwX5a4fRhW5V9Xty3Ht8H/ttuHmm4wCRnc1S4XdKVFpwaPoo0
1OmqDoeyPcNaYQkLriEliwYWMlTnZivR19eqeYtavT9F4exsCWC62F4EvDvcwjuMfaE2k8aRdZk5
9NMLw1mW47+8ZnccdzUdrq7LCHNVwZLlj27PPi9j3vdhdrbtu0ReN7dkNRF1C6V/sSflaXHLcx7L
J+V81701niOCGnPHZLqGt6bpLjqHg0BbinCrqgbAqxFXP+y4utWQGqbYuNBZPi5p/piJA8z73cxJ
rwmP9x7yLEvmgMqL9elCy+wcLcZAP017XRaLhoF2a/q4YDlPeyjYlsPDd4poCynyvVZ8SxJsg9ZN
z472WxssX+Cl0iH/K1p37ooGplLUw9D13Rr7xk6yPVXnPCFomf2peU5W9YuQPw4EkjE2AQ39HSjp
RnN1YzbY6TMsL9ZVkE+bTQaLEq8AQaJ1iE0PmMlatO06Y6vFSaD6a6s9k8l5b4ZDQlll4FXtdqgB
6z9HadsWYLOyNW+Ym12eTgEU3KtaefiQfWF654lik3kdWQdpO1dhmxdu2QfmyW1OZyNpnQAkCenf
idcAD+N7nhIWfJSMx07MQW80ZCj+5K11gxb6wAZkP2ucbYEZZRNpKjDGNGxAE1ZqQ4TVSQdvHd1L
Mdyfiu9ZbnuqMDDvfGH+bXXoHAJncCCnZifARSvSl4Qu/ZZNJhZdHqTRs5tTxAmjaRx5absVHnBF
Ocw8CkPs2FhH6dG91SSqu6wIBvVANwI+clTd9fqUvibiDAaRy7Wii/oxdeHMwsqALQyBZtoqkIie
47qSzUMFjPc9hMnNPMp9nHeeUXO15MufGsPnOAEAIkEw7w3Huk0zaAwFjKTnw8a4V9HaPeIJiINl
TuWR5jbx54W51AEI3HTdpUp77v2y/wD4Kg8pUmqyUfbKyhsVJu2jmJKnor0BC6mC+/nXG5r1BmTp
ZLQU7Xq/lc7iCbuCFZyxpGOjVxkWUFG/zdIdAxXxCWT2WLvblC5WZf7aS/bguvMh4kvI5roexcbn
iElku0AuCMaSuEm8GLsia08tKK/NVC9nR4+fG5nrnsX7jvvvQC2m6lNY8+ZU+/yzhQP0YbKk5ThN
AI2A09O/ahVjT6pDTnZE/B0LhZSYvrPbgvFwks/3FWgAnffy7gLa3cG08hfB31y2rATQFJ0t4byZ
CRDLBft5FVezf2zE/YqXuVcPcpeQNOZd7BXo71O1nI1EB5QZ8YvZZOyqiW10Ep0+ZO0ECSUi8I2U
DBiOl8TawrfYK6TyXOlenJPJmBnxpqL04pD9ipr+IcmtkmynjlU/s+rtms6oy5otXzu9fb9/lWpz
jsgZuRHty7WyCzCNJ1Juv702vk4uYkfLSEA2YkRly8xNzyR1I9r8XC/hrsnTXTE3VAEMjD1Y8YnB
u57eGuzVZ8PsXme9JEn80+XcXpy8N1panFjqxBWgvoxu/nSH6dNp7Us06L5aURaS2d1pItqXSf06
VyH8diuAXaV26YAmBHHYIqOiy9fJttatUlroW45F+21teObqNAmwCLboQ/lBJKZvs32Jkknc3PUQ
gnlQQRnqqKOs0Y5DAenyed4DbvsCd9+eYvzzIGwN9DWi69Pi50vi4zmTxM4fo/DoYr054XwCWuX3
cwTZFwGPsBff7D1OxvZfMMHHiIKzViBvb9w5sAaOU2n8uTo0GKxy6cj16N9Cl97MUpIqXjyHp2Ma
AsgO0c6737g3j5WNCNW433anvbih/RLl415VOIYFfZtRzT8WySdNIOPU9GaEEXtl7N5UOuJ8Yo2E
EluZIEi0WtaR8lh6UjPTNYJ84BJBv+eDqZDFfSYaKmAfKKN7PAafBNDOBsd1jKtpZ9vLE+1QrBLz
usblOSRIHTKp8JTxm676ggnt17zZJx0v2O48exy30ObPMCyO8XqrMJls84NCvi/736jS/GEtH5M7
Jrcm8wLV2456b+Z3ZJa3e1ywKPvKs5iMETAvItIfV6ECyxoDk7dbBvUH3LmnF+kXCIuLprQ39o3Z
5fzcsNCG3WobulAT86Q3L+4uUv+HujNpjhRot/MvwgEk47aKmlWleWhtCA3dDMkMSQK/3g/fvRs7
whH20utWt1olyHyHc57jXSU2pnzQb/UoWsxv3B4LuJiXZg64H0S34MBJbnnPRjjOjH+emHY2u8Xt
2LGs6JP5QlCNW0TMGGeT5qUtfmQCdOeO/RtlnilrOpy464l1SESQv/t4OzkInYlaHCFG/FOkGQu2
JFDT8gQBpsBIj/rbOYCqpeshxdP8y0jX/sEcnzx1Kfw53MGZ95U2XfkZmjgioagN5b8urjjWW/aI
V7xfUKKduUBbbqJeRUGsw/wkhmbuMKjMFfaL0G0ZwJnQq2htpHU/0sMhlnCt3sPjJjqoSfHQfZn0
iFR5aQDP1I8Tx9iwfe+NTV2M89pqJUjEeRrSzyIAprHvWQPhQZpHjF9KedzWhS0x5uU9gbKoFgY0
0UL5O7NGI+V7HdRu6eLz29kpuzOsR+9imcUV26H5KQgulHjnTXp+1O3srScD4eAOxMgOVEueM2lz
VoYBOC2G4wq5Fl+x4ptgb+CoMrwKdAcfLtXVyP4jWuUEr0m/+Bzd8NeRpI/IqZWwKAG1O3cfTqm8
hj0ErLTIFqpH7jJmyR2E7WmI4jbPbvzH9AsrveaOTT5m47xd/OfS93lo2LLKl3xq5ItsQ/d1CWP9
zwDB00SL2QF3stJKomq0zFKDi1o7Cz2xnl1panm1b52CAs6unYXK3UniJWpbn8j3ZHTBxvgcGP7W
GWk3aZQ7j4Vg477Atx85WWa0FggaXPjveY/BdEuek+vte6/SHS/dUsqVpDUFketlLpYIT4h7x2nI
WI2V8u+DFhIAhoNaXagsGVEvlq+QWU5cllsnmIv1HNfusEkyK3+2wMUSbsfjs1Dx429mSzaCQpGl
8YbGeU4OhS8zcDDazdZTzzH/gEqz3G1PJNwcaWP5qclO5gGUZeauOoqKxDw9Y5f6f5+V/t8NQv9/
Y6XY0KD/z8NQ3jwWQ//rOJS/8F/TUMP1/wciRchElsVVBZoEGMl/wVIwbv0Pz7GYRQau54AetZhU
/vc81OCPaGNEuI4o3VXbwr/437gUw7aBmZLbC2ZlHaeuf+//gVhqC7ECjWuejLpaaayeY7uWazJo
8UJX+KBb/jdeSqAZ5WjhmzuoYtycsbfUJWcSHsvxis7b1iSNyNk8+4U2ON/S2mO5U1vO/O3Og/Od
JITifQ7WkCe7HvHCsBWEfxFf6DmJQB05LxKrR21UTwO5mtneJJCDomXIQ9rQiSUqI85lrqz7tgiG
cLtMDbg8txNue2eaNUkf21L4nAIVr9xV57qtjvHYuQjoRukuFH7LQFe2G0ayct4K1ijyBEqwK/dO
52s2cc3wmdNI+/tgYGxEj+oRCQpCIw6z22SK6aVjd7HGqfqrtOXeUE6/kyX9RzZnb55S9Y+hbTfq
Rxo3P5m/zSwQl2UyoByAXUx9DBrc15itKmw4RJCtxyHsVeKVLiacrIuULlSwRA57y2vi0zyGF0xa
xb0Ae0pZ4XPOC+eRjIMskh02nWzWoAuKYbwtElqS6QReVPvgKEoiVYO8u7lqSk9DOnfPamy8HcdB
cGLkjmNtdqHWucPfqkRMZ7X+fUKIwAlK6bkJsCYb86Nw5YKvPDGQP2avhRrVQaMP3PtsmR6twv4O
WURvOT5JEY6b9rUpsw6ZelkR0CW/SY75rKaaHaRt1gdWWT/wK417UyAEtbO8Rfu9EBaEUwHaXDY+
y1B9zLwET0gpvIisTqhlVRK/ShJRPxmAM3FsYAMavTdthy4gCTEp2YAGPnmiL5k1peYv2h75ZlM4
IrHUPnZrtOHzyQvLWJx7tnziNx6LwOeBZGW57UXpavsG6NMJsfe6w3BAU2feNTbhHLuwSFrwuYoY
O2MaKqtY+YKIbyPLaZEcR2K0AmZ/wUBqxIPPXBEWRNBblRv8Yzo5zPNdwrw8tB9SB2cDIxY9mFZ2
7juXDaaz+GN7aN0S3aGDzuwJdOcKFahNq4Ns0lnPunHtL3+h9zNAHx5VnraPVuCEj6NmupDZOP6t
yVsARA7xGqQ8eB88tgyXGZ5D0/K4SwazHJgCo5fu4rz5JxD3gMOraqwctFFnXSVYdxIyKclybeLC
6N/6LJ41eA1CVCUG3C31Q3azJvFAb8a43xPlloUEfu+w9FLsV3HOU4yiohkvbPNFQJ9bzI1/IC9g
Wo79zF3uJJNx0VZhksU6IAKPXbF1DGMmwMgGfZbFbX/XU2N3xx5lLBjBaoKHwyBrDr9DAADHgr2j
2mpSR3ALJEl8VDHwuLntX9Oudj8NXa/j3zFF86MNkhAIunwg4Hg++MQxMNwCFlAHFQ7dlt2lXtOW
g5htiF0y20rr7GNpXAM6R9WeLI0guaNoQO0IcyysMglNclnOvVMG+Pdx3uUBbgU7u3RxU50aAJ0X
yYYIwUyn9wGqqY+6nA10/Zp5J2axa0CGzFeSZIzEJx77BF7ahXBXCn53/RIK8o3WTnEIpA5QYVo0
orKD5RJ0Y3Aw6y44BAAjTuQYmvAXudX7rAnvJAi1G343EdXoZBE5ZvlFI/i7BI5wXjMX7TKldL/p
e3yh85KfeiAzz/gNQVKt3xKOX0sByoqFvIn1fxUyMuPE2ugR2nzEr4Pvmw0dAwB+g3UP+KoG7IAg
av0XDE//7aauOrpl+iXxiV4m7Rjnrk71KYGx9BLMfCScvfE9mk3keQyetmlHVkA1DgNFqMfP12q9
10QnH1zFSs2Hj3fKugwa8zQj2fNHvYa3kzXVuKSuTR7d2px//ef7g2FM3zVEvoPs+QqT0KXbfz7D
GtzHi0mq1ilgBzNdE2ia7yav3m/Su8G1IlLrl/mk+dgXfv7V+4hYSEzNv6QS3UcFW+97KkfMN36i
7E0wzhx92D/+SMuYTkNihC8+4+fnjtSxN5LGsUtJIJA58IENRLzgTlse+Es70P8yIjmhOAX+JbQW
7DNdFTbBOxhGkLxMR/MJCAGfsWfjHjUWavWzIDkDubh0TUC/G4dp0aqLaBT4DdNiPcWwUJ6MqpYv
feaK8+TPVM3au49r85le/mnGSTZhm4igHO9SVyPA7E8VoS22mo9KiO8mwF9tQqIBxAvi1AQvsWHb
eK9Fy4MeWA9BsrwTZFZvBfpXTAqO3C/EPh0WctsiZ1Q8TPMy7zMgtAhje+KalNvs4hpyDcyPALgH
BSXeLnOD/9W59KJGlpNWast+n1DPyidmDV3gsfN4xHvNXG0798OX37L1mxTzkVjPb8IHPVj69Yu0
40/VxT8uOtTIqoxnq8PXyV0Sbtc0D3xrdrnLFTFos89RTJRAuBuXoDiyivSYNoCTtdOl/5jTodn5
zMMvXTYah75OybjvGOh6iKmtsJ05uJ3g32T2+wU9u4mgvJxJWtmIbHnqh1hdwBse+pjwO412v5kt
lHbS8K+Ni8UnoOfb9n4WQNapzK2Uw64sPcTwLLziKsk3Bgq4DSO1czvk7+2wHBrPRvFQjN5hCAR2
eUv+ZE42U/UD7AAB1v0bVuiO4fRmxJB0BDoJ+Lqw5uOiMC8oFmU7E0F+5Hshzm8d7BOnxrYBImrO
PTy9NB4reXaK6koHOzIOOQZdn6DU1V5ldurE+5ofiG/xdspqTriSOKvJIxtoO7/yOYMVIQbxqB1P
HJhiAmiN2/ChdIcVpOFBBPcZuVWY/p9RQ9uHpJrFUZYxdjuIGNMqqs+i3rT8JSpYU0ImssLHOBEn
qsEgB9ym7ZMsHPT1aZNmt6Uvi/uwsBhXGAZjVWs2zMcOwOh7NztIuDrs3qcgIxaLgjTIGZRyjZAh
MZz9MP6lP5xvdOH6SmpUsa2lY0VB05SPGQshEtba5GRxSRMn18UMmQF6RLGjBHYTyfPqjOktNit0
9SgEX8pGMtPSRl0DHGqXT3gqxgEWQxdNOO63C8S208ioC0NVPu6zqTUuWRnIEzY66yK83D9qzqtf
6GANj2RuAJfvRh7TRN5BBF/2nIvWafQIvcUcBi8WMTTzncXhkEm9UDAvJfIeyweZrCgomQRESWbo
ibVMGt7h9IRV0Pjwvsq6uda4VaJcymJfz7bBSBnTdKUzjO6CitEL5mTbSH/+HG12mHnBlm+bdH7y
RHegI98dl1016fRv7tYuhkiVI9FMC2+TrnJ+4hBR8JQ4PE0q9She9PzQaDt8bOJ+LaEnGldp3HSt
4x/+YQa3ekBy03L+jyZqRsTLBy/GiO1lBtncOjwLPQNWk/P8N7FL7zdofPMAJGTbNiuzUAqsgjnR
hm4c6wNcas2F6PlZlNYYhJqMOwnA7b+wJFsRbYK/4U7+GKTur1aX1Y+OBFquq/oNnLLcNak5natO
pi8Y5pl/2252ImB33oqBAnSYV288LmWgGdU/bvSnxV5nYVxlm9AMbmOonmKTNYa2c1h0Wts4GTtu
kzhMy0dnDljMEC58MNvJfy/C4SWntD8nbv/LSuqHUSi1F5pQiM9Q0AttcZkl9uIBcmZFsx/tNVIq
D/HD5l9+sXD7LYC3LdXek2uNrzlwHOY7UF7rBngZpUZPuKMH2V6axZY8uWWHSO1agma7oxcBjgh7
ZDuZ+MpX3UqGhrUILsyw8Lg0yUCpjAae6nuj1iHgVHGOoqxmFm1UzT4z7S/oBPx8uVl9DesTQRF/
nps03UAsCo+xAxp5InVpq6yiBZJHUGOGjDFCfz2elQm0isn281wF3tFpW3OTAevcjP0KCyucW+V6
X0HRv+aVY+9NXwJ3H5S7taRn7Ps2BpZvFpKXfmmemF+jxUiC9Zf6F4e3v8laTz0kKFSxILV/dW9Q
6La4BTrSJza9GKtnIq/U42gwaNyA/bHPi4Ec0SVQkIdNxW99i/0/osDy9ppqaTM3S3uSWeccQh81
6FSEP4RkkA7pKWiRDr+nvrPj08hVdyyE8SJrcRJG0J6BQJnHgbH7/SjbK9rJ5WCQtX4mexCiA6J+
TpE03PRJ6DGgB0pRqH45aD5GXBCWqHY06ckpcR0eZyrwaMig7MapMN71ULFYi6fHuVJf1tIUr0yD
Ns7gNE+9IfKXxLHtw+h04g99Vb+fAvO3haR6DoXmLPTbe3NidG/WN2LuD5qIufsqAXkADaUi5byc
T1YNlIoH91tO2Z3J5/oeA1zdUK7ze8Qv2RdZeJYecvEuZlNH4MEMY6MvdjBNQbgN9mrWKRrnTqNC
x1rKVhlxNVTT2II6YEuEx+EyHGVBXoADYvuCD5/yzPj0q1Rd/ZABtiiN8W/MyuoNt2UZBWUW7h0D
zxrnV8Jl2cRvwnWqW5GZGu2AG1+1ZXCFxTA89AQ+SmTUPDEfpmfq5IE81ipa5t69z1DoNGxT634L
41dfXfTjEK+Ee8VoVG7TUg23nMN5m4IF3WCAb2+ZPcMraNhhbCy6eEBxy2+1ei/zKR0fJ/SzBziC
kCZHEgFgh7s03q3Cj+eg0ujsOSosDydPiNoVTfXwna7iWeF76CEs12Zt4yrSmvMvLRvrD7LLcguM
0Tpnbuvw/M/UOgOiBF0kTIAn0uY4s98rA+OVbtkKFL1vPiYICe4ALTBcmDSu0TBctmMyk5RZycex
ZWWbDEhKKrt4D0gvwARAzGIzBmxCh3Y86TEgISpt8dInXtYSsDHFD/x02TrkvzG3lKjJhHafl9z5
03nOguBbpmQvNE74APZn2WWh3X+TM+PAjUahQ4UGYdY1qUSUAmcfryLxBV7H0R0M84IgBzWAooei
2ggfHVGMz31gs1xHJoSuuRYz8/LE+o9S50iyH0vTJFd3tKgg4f3EP42pRT5Ih+m+Dsv6SVQz14DD
OXtlr7egNhu6i6hdeVNxMP5CW+IcL1v76MsieS5dsEXEJla7qXaMj0F407EOcZnDiWnuS0O2f8wW
8mqmDAyOicynvdVyuAyQzN9Yuj6ukSMOzX/CKLtwm/41YJyFs9ov9o2mdmVa3x6WyX3Fp+0ivJ3L
D3K+2zuZNMj4LJ29t41f3KmcIgCKwldnjw2e2Xg+qM5d7hy3+gtQ2LokmtSEWNt6YzlqIn4cKvyy
YL4lrmrGB530R6eC4+6uiIMmTn7qSfS7OI+/x7ZXh6LDm0/71bNIvu/8qXr0vdn7F3twSESSqLuB
iu/R6OLs4GcKHZ05Js1nVbHA4aMj96cI2FXMdhgR9t0/gmoTD4pm6wiCyryw6K+35DLh/3VbBT7S
42VZPyO0wGEI7bSBcgTH0QkxpKWEIy9pu5pviRN80mk/HUcWngfNNG8buiVB6ZVP4HnXGh9hEztb
shfSqG7j8pnUQAQyhH3zweAOh45Y7UlDoFbObY14w3VtHkIB9oLsjxGY92yPh1rkKUu7uL3JXMW3
KZQ9iKi5jKqpcj5r2KmM2RJ00oPZeke7acsnWO5iV6VoJLyB9iTt2Awo25eHap0SEB1p7o2Vlz9L
8xS25nDk/5WewolhErOG4uqMRXdIWFv8K5as+KoQI++1HAq0e2V/GBF7/ekbDh8zCXGscvA5P57d
ChBdS/AFtJ9MhqZSx8UdgqPXV4SyM7b5KEw17/LMYbuVqcH6DZVZvQ0BJM+NlanwyWoC874lVeGn
Iqhg544B2E7YWX8V46QoITs6qnMAimpmFREqJjQ22doMUKbmjRFU/K2QHN1iiDzbavBxMTUDEjpd
6Z8sVO8icSRMi6w9qqGnsHHDqYbdMTlP9oQkyiEK50+QNQNHiBN8j9mSXtg2j0fJxY2DRM/eE0bt
/HnsYw7hum22GgHri1nNxrmerCXqW1QaTsMlVKd0zZukrExBPIwVXAloyS5NrrJvAUgUz0+RJUSu
2GX+MHSLHxWjQIbi9Rmku77zb8Iz5HzRS5g1pCQIwkhKMnntAcp14/dk/KYZl05ujej70Ug5cWDR
qyVteF9Nuf/EtE1eLUxgX4XdroBtA6t+p5dui+l9fC+txGR7zv3fMXN7cRIvvqArwvM5G/beDhN9
rrOMxd8KS2phXv1F9IJ9wcwe+jYZH+zSn851XDI/k3UG4a3lbJTLNbTC5DAyb7zLffmfgF9waNWM
wA6fFQNOL9jOqmiuTWzGZ87W8pZK9tKl2073vB7Dxp+T4TekEEK88S3s8NtwzWeH4eqdUVXv5GQ8
Z2KhHhrNMTJdktmRYuGlt3/LUqkthq9PtGc7olX4aclWvTBcLF4GC0sj64bIlP6rB5mf7HSGhuac
7C0LYIl22F0ju213YrYjl0J2YzSsUXGrsgyd8n2VY3pzWwgausEq2MzNeST39bkzAh6bXl7HNLE5
7gooPHmlt6ll2+dW2CNusfktqdRH3YbsbF216yu8IHSjSO/M8WpZTBDx4B15wYm8slAmNsNgY/SR
1cU3qzWCvGj44DXlGlJqPChgLuAW5ydSfobjPPUz5jbYZGYoz3UXD1faJBAW1uR8jz6rxzTh5s+U
/Qj7TB9boCcI3TJ8/SI5YHFy/npm0z17sjcAakBF1FieqRQKCNOd5R11CnrRGIgPQliLCDWTIaN7
Ja/kZTN7LcHFADep6CLz/ENhaIz81DEfcpTi16w1QC/ki8JAojqW+T4j3jAbX5BXWZHV+/HGmDXo
i2Gw8LODIiAPJn0cB6YHpkYJ1Yv+ihsHx0zB+FapLjmFvVdfK2ZJe7/T9FGCJrur+ewDIDSdZxln
8Z+fjMfhZarmp7CiVCa0hBS5Lqbqa9tus3ZWsBrGXeua/jZzp3OsbEz0ftUA9KhPdp2/N31yRe77
C7AEYFBmjztz9rObmfSP5owWhMSp1faOv2MJXQ+4TkD15wbfpAd1dCvVByMedH6mx9OFb+M0iyRg
Ub3W7aW9r/HSbRZV7kDWiUeMvDwAumQkjQ+tp53Y4o5tgdOPbLFDgVp+0sF9ysu9dewm241Ygk5B
6d8NQ7/v7fpDz8Ai2KLTBq+SIid778n22dE+gAFiPcTWdun3rgTuBlHWjFhOXJ28fpncnPutYyZb
Ce+uCsneEB0bgypN9a4V7P+XEo9vHjS4b3GjtmnTwzSdbNwvUrz4Rv9HEfeC0ZLhfGJA4Boc8xLX
BLblII+jMkUL5QT6tZ/DjOEWLr2yMT9y3DEcLRIJlApfCDBZdu0gpitpYL3c0oseQtGIc+OqJzS+
bEcI7rkVTMYFUwCj2YU1TkSEJ/vQHj9HcFGQkXjQahz5lVaRHOx4NQsFJ/T35gvlI4yZ8GcJ0OkD
p2Toa4Yv1JHvSTbd02ig5hN1+pxB4weQl99IWMOUavrV1TGsXz9GBQD53ARIbnUDTs12tY4LlZ5F
MB24MckJUDwSOIX0YV7bgLCo9oXT/I5DeUpr+zVuY9KwpPm0xKBIwbPn4EDobEMrj+yw+vICvINY
yrH7ZyOrLWJMTlK4lBfYKzZGFVR3uKDOdEnwxn2zOdiG9QNj6AUn0NeYZdY5aQzrCNOmOJYIM8Dm
xfBmyRFEv2UXd6Yn0dTAJD/2dTjuZm8J72dh/4pyLJ6laU+n2oAs7KZN8yiCdtwEVQpVPkU1TfPe
PSYLSNCqUn/AaJXZnU4gzaQvHOn6hP8V8WSh5oMNxBl1Yp2QLtRYkaorHnFzhYAFzmnQSIVnYFpR
744HEsRPhV7+lMoCQ632i5hwd07qXEh1XyseQLIT5N4iuXGunUc+79MknJ1brY+n5JqbW3PH1PXQ
y+x5QkE55az+WlXFyFX5olGVl45g4AjA9BObNrSt3R5FxKlxg6i00RVz1+ysErfV0jbDxSHNBj3Y
A0nsb0bCq95MJ8KqUv5U/cpiklFsWN99aZ5c3oaRR+OgVX5tzOBk2MGz5ZEwMzrleeqTsyvwG+I2
XEJpP0w5Cif2ayumQ8M/Nc1zUfch/WTrvaVd9eHCYkmDqvnTTsYDbkciG/pnp01naMfWSbOJTOkW
QdvMzQds8VsKnMrA480VFU1F82qmgGSpYvcI7W+E8PQ7a57tkwpjnAJxDeMnA8EfoBrL1hSzbGbX
hQUx0sn0vTjCh6UeyPNoELo0DPGHu1YWrkEF5RUq8hRm0EYlPZqx6U+J+HY3LfHVpm1xRxITO9gt
O3ZEjIB8Nrh1eJ+wQNgHrX9O8Ndc2t7CLDyLyn9nIOZC1cqzDalA+j7wIegu1HEereauxNcLxVo0
H3AKh4fJJ3LAyLPsGhpLwyTBJ7ahxKtdCO/AnCU7pZhd9oNdgEFjsdi8OW2uv52Wgh0DbxHxkFfF
V+a5dOvU1U7Mmd8IaHlm3zW7iVIOJuCv543QaaGMs5AxyTcIycSj/mKnW5pwc2NGTykO5p3gN+P5
Yb6rQsHtTWnixFbk993OVUySE6YZ2eg/o6eXUGCmcef06seRkskDSypmFliXshO/wS3VYM1QXVVR
q8HRzwopm63LJ6sE021Uxj5V85sTV+fWJydImebDGmi2s32EwWXcvhWpesAm88oqFP1pw/7f8Jw8
aq2kO1ULopXWDX5wU5LhYZjqMOZe/aLq0T8HTv40LN6JuHGxV62It2KyZgIFV4zp0uxKABjnblyQ
6s9EY1bWn5EkqK1ukfW6DOd7x5SPLr9Rf3WRIIehcE38w8xiFOrcjLwphOlbxBLve3yTZfKE6SAS
vT+y4Udxy+1zHFOSLOIk3iPs/ewD61ONBKwQWMU0r4FB1eGFSmr1E4J3hnXOKgW25egkGc8xemWl
Gyy0pN4XBQFaMiuPhhdglQEddPAl6TTskHZjAE5BFcWlG8YoUdo71X7+x4BYWcrCplRcFdi45520
tbDPt0+QLWm53afB87v7BIJkBP3Nu+tqR0XxwHh7LLmVOT7FOUDPCqMTESMm6DPSSgz4xFsfQ0nZ
zvqcYXpME+p7dbntkuDNCvP+VsHZuKZDdukr0kmBWh2teLrPHR5Dc71oYhqMLpfY4Podm8tsM0rR
MQFigyvt/F6byI3rHhN57s8VXOFM7hUL+13qUChIhLu8dfOKfGNojTvQj4h/op4sxju3cJ7HZSRG
1NWPrUAxYvpQv/ocYmXSgPVI6vSUjfYXwRpHty6vAxLP3WxXxdVMnIICdFWCOTQq/izobkrDRwKa
0Njh9dY5c0/xNgoS9Yj8TZCW/l3sJga43bK9Bzpc1ONJwDaQl2laUIk2bV+IKztZ5FOWO8ru1AeG
Zd21iD0BaRVdyyYKFrKR790+RA7GHL37ypu0YE4/9Mt7yqhueuwZJRFhxTBSH/hD7V4H+s8awKw3
pw/c7wSydUY9/1vkFHQ7Vu0N83pkb+axLN1O7rO4GhN7Q8grPtkyaWtAPm5nWHeoPygIvdlP/7QN
WQa3wXX85slmKUY1zXMPeXRys1o9jRhtKVwh9+SRQqNUnaskBdcWsu5meO+GChiyaEfzUHtmx65Z
LrU0CFlplvmmIWd0URzXjLRc4fQDTOGcbmETjqOVTWDX9eR8gMxYzHM4W4ugrJkcC0Oix/N+nyGe
4DnWJbwji5CPSFt5BmSnxMKEmiK4Ob71PbXuQ9C5iGNH1I2FV2WHQfb6KRB4etocXHxPDiuy10wl
n2WumwdDGqAfumpYQE6a3KVbs7KCE0KPp2X03ZcykR9JR1Qt+PIyJavQxhewT6R4CHT5K2IFrrGj
SyEk0HlkcV6fEyNogi2noVpWlXgQ/BsxSK7ff/QuJDO86oakXN2meyOJf1JHWQc8lYcw7w7NSA3c
FXezmyHwzi3MZ1BvWIWkC0uYbPV/23uWF8WpH/lDVJ/LyQLIEHVtiOwHF+dbu7jHpgMPHw82zRtl
70WXKBhLUmovpZumcLX5kCq3Eoy+u0NnCCIxpnA+aNF8V0ZwS218kXaGGxE274HuaOKAW9qJ1xIN
qJFwjnp2023NlDdED771GvfYI43J9q4FOW2wzaoZKUMeg4PsnPd5Upiv9fLeDPK3puiIhol0mH6J
jz7OoG0yQPcnFy5/R1L7S7JTflK1utU+IVP1qF/SKZsuI5Ovx7YNip2r/W6fZ+ZnNUDMIaiEW0YY
zKO7BTdmToO25m3k9Zcf0NCGy7J3JvbkU9qf4iGF8oh2jaaqZRHRzmeWduLoh1yC4QwiwbH0fCBA
wKNK8D9UmtMpV/30mFjkHXsu3l/PDnPGx9gIUDSEV+BwT04VNERJrUpTtXiPaPrCo26Bn7JcaX9i
XZC4kYXJLmzdid1Mbx37EY1X1/X0Ejmb2rQDGSf46YGjCWOjSNg58bYzdw2CS4aY5pc0oZzh/rIT
ldbLfWCTxVLJkFQYl4waHcs/4FnB5mdcbbWdP0u049symAJCqKznZSohMciYtW7YUg36CvujW+YT
KYCipJhBI3Vm4a3mVc5dw3w0awwLfhAugNYG+7sIC7d+xMmSv9tM9bFCFNaEWmCu834/mKTUEjjd
fOOaYR64GflBsbuucU9G4bzLDCYP27nmFWUbjhImoOTQsOBUS3de1iNrM/SxvDoB3hUN8x+aTb1t
TWYuTdj0eJEobqzeWEB3T/lbLpsUzVOqz3YfT2cOMAprgv0AejY8BzsweDrddsqi6oKh1ZhnkGO8
fWJQU/BL0wfAeVQuwYyQYO66EIK+02o4lrXzZLjkjgWqRHeeGt5DiCN2z04ivw1zWj2lTfVjdwl0
vKpHEl0WxmMty0fbD5pT1xnOM2uRA6Pjv26XI2Tu8jtvdDkKF8d5bBS+6CizYiNaPEJ5Uduk8CkC
L/kUxHCyeVTRnC071eIBBNvHzjfLnibJIs+ZmU1xDx+DVhh/qxaNQY3QuJ9rjCiknk3tok+cEHvX
RdQDajPYlUYOHq8vJIlybmxxM3vymvjm8xiy28PccWDzBcaBeJPGGeyTLUioik2ou2Om90sg+ezx
y2QPvrnmc4cV+8gBFk07A+5wEQi82g35NolXAh+2OojZdQ7hxgcTfbLSNeM2tbvXJZdvIrC5vBVc
ktgYnpDgoXKo9TMOZFDyaT1Nf8nqe2FAlO0V+xY29U9JaabbGC019bd+oQTFgWxyTrRK6j0sundg
IiHj2UKf497kV2MN7MS1V63dhe60iRRnnsIhv0tcF6K+of1XAVuP4CLIdwgZsgOmvx0xb79zWC67
dZTP92a+hVabObjyQJugrx3uyEyvnL1tGd/KJNSEOVFwskGF3AI1O7x1PGGxhU5FdwHSNAGjBUiz
dxSoA/TGG/AjWou0bks9fEq31URbWfJQ5DCJCsKwiAHo+puYAI2NZvVb8TziHgKC23bIVnFQJH+x
0qIUaneabAgm+sC7eNPC9hlEHnI2lhbHsh3vfMOPyH1Oj6VA0CGGxaIYrzKyWrDOsOMExOljkjTw
97YsGnqUP6ze4QlYR8VKzp6HIipJzoJqDf8rt57DZLj5EDRLG93rIutx35QJAlunc2VUOL7aJUvY
QEPrkIX3mN1dlEpRVwHVlUQWRF4ak8RE2uax75z/Sd2ZLDmuY2n6VdJqzzLOw6IWLVGzD/J52NAi
PDw4zzOfvj/Gre7yYDklK5n1oivrXsuMzAtBEHAAHPzn+7NtTeKN74vwC1eR51jC7DkyPNL5jFI4
GuFVFPwu6i64x8TsGccmKCYyhXkgZ6BCtWBhWkk7pnETHqJE402LF3PfwUdBCFuqlPVsy1Ndhz0b
R/I0JVGphFRXgT5/w0oChHUnfChS/zBk4JEr0u+rsGiu2jYQ1kKDTdWix0abUKt+jsnnXTsYn1KA
uTpVow1wQo4KQISGYZcwWNdOUifcQP6fyeCbz6Kqi89/4Rha/mtNVuZHBYz//wfzUBGJ+Lwi/v5/
PfyL9z/3Xwf+hhI+qfyqH6Xm0vjP/SOMZ2f4dygh/AsNqWbw+P1/dPGSpPy7yWO6asIKMkwwHf9X
Fo/ynXOnqOIsqiuyIqv8Qzy4V95//Bv/lUTRO29YlqyjfzKl/4kono/4oogXZCyL+JdljX/+xTlU
dL2YBHUjwnkul+FAURlOKIL9ZTCO/wjr/5XUXBh4qy7/49/mGp/I7MEsxEkut+IB7O4CW43nzHd3
DdHrdPNjM/+l5v+vvit/931M5HK6L8UDkgieOhaO6P8ztfGxdT/TbzqOr+u3LTPqX0fFFLNAxgaa
VAeHFhxOAdCVI35h05Pq1ARAd5+XfYWxUOHL8CeKhKfgwAcVJmKgK0PNz3yDuaEX/244hcQp+zIp
3ZpHgU5W+VHhRZjD/qJ+mxOkjK+YZJ7ycYA6W8+ejOzH6XbHxfDdyJvjL/JlQEgeYdSXZdJBUjn6
Ku5+TFI3sbDm1W6rhc1tTa0Xr0fkQdytIOdHo4DOUZGY07KrztJuOeuuBFREZl5dB5wo2HN0jKDJ
w2fb0300Zro4/vmXLqakIhsKl8QDOfhX8rwLVK/2EP62yCNyQ96c/pSZyW1SDvP1U6SIK5IDCIca
5ncF2nIXnFk1MzPDHP/8S/fdRCiAErDiySr0Iemobh2b16c7PbNuzMmCp7S+q3SRTse1ssJwyeAQ
HUgfhncrFvLWSc98BWNulkxWPnAfSrOjQTxoyqfelYccMJdQUtsateyFTryJBHOvpBws0mifihpw
7/opDpNVzyOYa5Yrnl2QLbckjZxNjZhMMIbbXOcU4Ie2h3EQ6JSVrybXgdNiWwiQk8v/thOtJdIi
sl7CWka7MMD/L1xrqeBz6BXPXf+C2HntddrBya4TeLcUES01JJq9iFufgAoQA45UhhBTd+QTQnqi
UfK6T4ElRzkW8xRSG2GxIfDgUKbvSjGlxr69Eep3kBtURv9KUTQ1fg96WYcL/wv1HAXywXIAPWOq
98GgLCqluDv9W87Nk0kMTNpAw1M6EA998pAXWFJeSalwJjrJ4w/1Tehm7/prEkKlLOCcs4b0HFAR
BYlqBTMCS7LlUAbbrt/1MLRd9QiRYUn6H0csjRde02598m6IjzQFemEkPCqFuzUBC4VWsu/Zyyg9
xcUE9MHpMRjD2XfdnERRfCjzOiuYzw3CmFZ+DQUAEf27BOMxLV4HJOOwlc6MiTZ+928+zJjEVJYl
VYxCJR4U03npA2ldmsfxTXJ8SRosYQdnWAoMlpZ2W+l42FSiZLtwtxS4P874goOQO6rFFzcCFOUh
FXGZ8IWkHTJUyCZSujDKtoZDdsTCO9EflqlsLnmcspSc6ug3jbnl1cKVVMpLLfst0UjRUJ+km6Pi
DltjuB1xupGRTVaIAVwKMCVMj6/Bn4BUeDTDzxRr7rhq/6mynN2DZwLgSFX7GqccwazbOmbs8TJb
gDtY8h5y+leV55qeRnApIqcAVOCAvxMIyIhrkwwjAKkN3xOAKGVV+LJF3P1E6d3st8aALhlfGQoR
lgViSX146SByIZtje5GuAv8u0XkWlSizk2EqnO7lXCcnG4CeBkqOQr4/cNTcIue5DoSP0y3PbGDG
ZAewsH2n8kdma/GuNJ5GBDw4lV9xvpVi6cz5YCZ4TAssycMG6OTZZCqBHfu5aX9w+T/d+7lxGUPK
l/0rzLhJlTzbHiyLnOS2185suHOjMol3WQR7PJNoVyeMULZM0oanzWJnVt5WLR5Od35uXCZxT48S
Up8lH9I6x1S/CfIPPbg93fTcuExiVaq3VLG6vXjw8O9QtpVmn2l3Ji6BI/xrwMlu8OjXdCjtJG8Z
k+flIZB8e2QnorXAYG1n+G9FOWI1n3yqtEgyB6n62AK9hTi99AWwLnjwCHgXtgUPbY2/tkpt76ux
rckYAzvKGpTtRsALOw/xZCv0nV8fS7+7a4wbcrbILn6UarIS+l2lLTM8ySjSscR15r6obnDmTDcz
ePok2Ag8/8Vg/TkUFcJaoZ7CEi5seRJrdOD5he/H4yXlPuivFBhGp3+XmfmqT+JD5jkReR59OMQl
JYFtuBbRHHr6XUdF3FjgcvpT5gZmEiuo90GY7oSESm8DbKdQzyyEud6Pn/dlFdexH7DiOACEPsxV
AAjBy9D/HrlWYSydGaG5vk8iBajwSqMuYzhE7kcNnTZPlpcNyjRUBAXlJDE7dYEblLsA83W63Zno
oE+iA4wjCeyfPBx0YNQ6NWE9lp0YGZ1ufW44JgGC0r2iVHyGI658u2rWCu7Tp1ue6bc2iRBuKFLD
F2IfkjoPJeQOFX8arU3PjMrMVNEma1MUVWpS+4LDPqg6I3zsRKqRsQZgz5bbX5d9g8kq9Xslro1u
/IxiW6lPBsazFCOf+QIzA69NVqoPJKbua1YqLgA5a/TcHX+u3cna9IYmrsyYdusfiP7Uc8ejuWbH
P/+yNDOKo33wIsOBwhGvX8EJOT3Gc+1OliOOOW5XYEZ8oNicnORDqZ/Z+eam32Q5UjiD3mxs2HVv
G/FO4g6m3FzW58mKRB3ltw0M6kOS8RxIQdf9Ze1O1qJslQHsKbpsca8Ztpp2ZiXOjLE6XYnxQPY7
G/vrbYz7tF5d1F11sgRli3tIntNs6F9TCdsMm8vanSy7MOeQWJS0G7t3nfKet5+XtTtZcVWY+Y6O
evAQGT8A+XrBf6Jf/qeXEnWy5GAGQtFJiaEYk1I/5YUXDsRkzUWuN6D9UIeDqj/Iw0N17gI7DuQ3
d0p1suY8v+0ToxqNnTJs56u7uozJhGEpWZg7SuMunHWTBegCk4Yjwqd4ogdfAkW9e1noVCfrL2vK
nLfzTDwM3oqMOz5Rl02QyfqLPT/k/yGThdE21ZaBddlCUSbrrxaoE8hV2u25NKDMcy87RSqTBagg
WIIFRbxo4z2PejynXzQOymQBtjBy6yGHix+3tpZse+HMjBi/7zfzTpksQNNLIKCmjMNg/WiL32od
bfoaCK5T2lZB0UK+9qvjZV9hsiRDCRPtpjAG7smkkupHKfl5uuGxge++w2RNxnmbGVXGmhSpwpBF
cSP3bAPa+nTrM5FamaxM6s0tbIY56yE8WUqRuvTeL2t4shgDRVSyxGDom2KFuY9TX9jhyVKsEj1P
oNFyODXMxSDf+pd2eLIWkTPrEgcZYl92VOJdXR8uGgh5shYLpY4DShrGvfAQgV/y+uDM7J6ZGfJk
NVJ4UyrWGD0s6u0NLrY1lV84sZzutzQ2883EkyeLUjTk1jXHA5gUvJeo4zwEfV697nkgxjdgBfkt
BbeZU0lGITSMTx845z2qCFy3FQpopV4EzOme6834M3zXm8lS9nFfFxTKAQ9lgylHHC5UmIm4v9cw
oy1WRhWAuDXugVpfFvPH19Cv588m9fmEOOoPTuQd84ySwTNBf+5nmyxonAbQyUd8E6PejPqk1Ln1
UHGf/tXmGp+s56rk6aoeZ1uFu2oehWtTfPDxXDjdujyusu9+hcmqjkDqFVR4dwe5IJeC/L3Ogffj
SOql7w68CsFKqNQX9nJfQ4vEfUzDapsSm5bCoCozFppM7YrkA9yhUizQF6Eh7isAmKe7NxPM/vT6
y5Vh0OFqYHszHgCozQt2XX/u8jfX8iQ4dIORRxxWiDr9Ukp3iXEmms38XFNPDBUsZlmHtEsJRpdS
qILUVUS8f3o8/izVb36uP0v7y4BADO8TfYxpLfWRfhBharoUMb4Ks2ABHWPTBcpv6MxYlK2C5mdi
PKryBmkgTFasP/NfUaseGnXdZy8UPa+Aedt6HG4yWbcDLLmtSNll5bMm3J/u7biSv+vsJN7ADimt
EpklpbSQm/y7ksIQdC5UNChnFsfMrziy/b4uaZ576rxUxP4ABR6ax+++uizGS5NYEWkaCBaqOA8i
b3tcTC68WkuTUDFIaYjsl6xdyzuJEFMBg9j09GjPjcUkUPjAtaUuYLT79AB/PmnO/Ipz7U4ihELN
QjHqBg+VofOy2OLnfGEiTZps/RidmBKAQTi0PHoWi/rlspGYrG085MDgRVp/wGRaPrrF6qJmxcm+
L/Dm2wOZowQ3sbWbi5udbPpWEFYQNOAtN4+D3/zMovLjdH9nQpE4WX6ZBuqkqHhobYptILx1Jh6Q
SrQ93fjMrBAnK68OQAJ68MgOAtBWVMaXHTLFybpr4ONVlIn1h85fkMDNL+ztZNl1DogyvOP7g3Kl
3QfdZdFHnKy4VhQwsQTKwEHwqBmYWAiURp8eXm3mdCROVl2hK/+56hwg+VLzBjRkoeHxnDprfdgJ
oA3d0r2DzrQQCm2hpfBxKswczM/SSZYVoKXQeRAEKmTSg2XeMXGXPQ8c8mNYvOg5l+kKtXfQL3oM
B30IMNS5r5Lgoy2EnQZQC40ilZZVu9fNbWbtAJXAd4QQRIUhxq6w53PopfoqrsrFgOlFLEIJ8kZP
g6dCfD09AnMTbBIbKmhehdm0/UFF1KujfLVPtyuNv843u5I4iQ5Q1Py8d0U05+hqdOMB8sIylChD
bV8d4U70f0XRpxA/5O2L1ry7HH9Of+733wcjgr+3Kq8TMe3NuWmbwirBOqa/uqzdSfgI/VYE1iKQ
cfjR4Mtx2W5iWpPgYVhd6KKip9nfWrqntuN0b78/EmAs+vcosONJfTT+qk7wonOYi4Z7XacY4LLH
fS4zf7evxIOrmwrdTgHoQNZWz+Qzxq/93yeNaU0CiK5miS5DZOVpO0GX7PAXFIfgXkveGgyVTw/O
3BSZxBMrqvCq6UgCSs2GykMnOzPlv98IEIP+PSi5IULcVcffMoY0i/8XXDAV87XLej1ZqGFPZYAe
0usUAUe6a7Pd6Xb/ZCy+G/PJQoUTjqasqjncOVeSq9zJ/d5tVRgVj6L3hO/DZlBbW2y0dZQGR1+S
FoJ0IyGq9hHzB2W+1bxiq6n9PuHhUnExastqW0yNO0nQbEHgloJ1VfJZYx3rP4qju4BEgSMPQINb
YHTenflRpT971zffY6ppVBupMWWFW31c6jasvBVYIdvkzbnNf2HstkzJL7muwvMwfCaMLEFfLAYI
imG3g8e70Gpj13HaL4ubJmuRpCW2qdZr3GS3IRt7oa9kcUDM46JSU20F6VYm42GeUJymLtOUgB1G
K0t66tRfikzxWPhqZMLD6HWqyfFtGv4Uq2ejllclPDSsfxaUla2VpFglcCh69SPzrzxPQNFCfW16
9LwXvDBMNb+WKA7tOvRh2i6BHNUMd01EJ8GOgV1dFBpu9+aTksV20f2IImT04lsENLfEu4PqWu6U
xVKgXKAzMOcy4TfFT4N2NFJ56YTGRgMCnZj4LkSrQXxyemxpXHUVitqNbj6bylWYWou+t6hOsjDc
3QiOufQCLPVwku10YVXIEq5kv0XqRb3gXanCYwk+WwGme3pqzizUP/LBL7ewAbuUNNfGVxZlyQtZ
k56bK9/fxk1jspZ4VAaUiKz+kGWPqXll/kqvChc7XQrB1pmEzefOSc8sr5mgYExWF45XWIVp3CSd
aN8AhSi9jZ6ffZmciZdTbUeDR1kKOZUcpyAt9OKHwTGj/x0pV1n0GKU7bKoc5a4C+WUZH6X7kGbt
PiofhHANdBqmhIH/RwG1LqdK/ppL09aMKJus660nkXowvKWZZQvHvC/clKL5dRSBsMTyIJYx6UNR
LVgrmJUbNGhYmLT1Cg85xGmtrcp7L3j2jbvE3VTGRsjO6Q5nJsRU5lGpRueA52RCiOGCYqaqubto
pumTbdiJMNdpBcYxtvAEOxbN4+l2Z379qRx68HTJz8fEilleBcW+C7ZCd0arOx5ovgt3ky4jD88B
grFVjogVN/yV49aVVNi6eMEad2+716mhNP0ze9vMgWIqZ3aUMO0ByeJW4xy18rGgYE4HetWc+TJz
zU/OEyYuhEOTsgc5Yymu4K+y/r0EXAKt8sz2ObNSptLmsm5EEAlszmKCaTB+oebOKfdMXWrTTv/W
M5PTnBwr5KQS6qhig+aqptTrqF1d1u7kWCFFfqQAKuRYoa07bx1XZ6LgXH8nQRDcUK0pQPgOerjr
xKWrnbkEzv2Wk4iXZFkhJQWuNyRUbaNIkE/Hy1I9Qhc5p52amftTqW0h1GDCxufWFjZD/q4KN1jV
LhRxtKuh3r4fBcfnDhYzwzTVsaZ6WAtJQIoK/v5Srs0NQrPLoo4xWcJ1n8NP98r+YIKo8A/BudfG
mbluTE7/UhgpvTe+CvpVeU1N8S5N8aaqJUYn2ouCeiYmKOMM/CYETYWoeupXTSQT3QzlKhGoU1Gu
4JEsB/FI0eGyj9JNZv2s+qOAlt70t6P1rljeak0Lj3pYBGayqPq1U0gLEXpEK/ibwreWXTY8YuOQ
qNVmgEdjJp9hfC2Y4ULwizVYcEhm69MLaybLa05Vrp0OrtzEavyAzVwEWjPvGgD33LHjBoDfzyAO
OebgZ8kjQ55BH76N9DvD/FlQfp6z1QUxquMhtOUwPwzk1QTLsptgXbmgprw7KXyO8QgDI3y6tzNb
iTEJL10nmIVV8eCohnZb2bB8gouSsOZUiWh6UiDU4yblFj/rrraDoj4TdGfWjj4J6w5m96KXjxPE
/EjSo9C+nR4LaUYCburjJ349GlL2XQ8WF9yCxxIZQrNb3IfteyzdAlOIF7377vIiEGXvd9oCH2Db
UPdR9ixR7wxuqcYuOyfZYQziRpX9pdv/bnvmZvAatfmSqgFkam9wKnCAX5X5JnAhOlAH3BoNztKw
UQx1obvSonMpLOn6T0e4irB7C65EiDLZtRYfsuRaHK4j7VD1n1WxzdS1JLzpmOINR6w9/XVUPVIZ
D99a6K/xjL03CihaZiG9hGrI/W5f6G99C9MnsDXzvSquCt12m5ckwhnVgTI/QBuKh99Gda9WkLK9
60EHZq5yQYF3KWlL+GG2olrQtEsYKICRq0ejf/Szo9w+5u39UGOZ6h7F5IFy99zB8vMGtLIbX2X5
bZ8/BOpBV/aDj8ntAPLbO0DaXFjtbQgmYCieQvWQKb9KoKs6cNne2fhBY5vlrwirXVEdzaLKl56i
J09/8dpmWQpQZV/U+tfpX35uRk1WQeMqLegQDmoUlgTVjS9cuAYmm6wKMh+gJO22MsUosO/ObIZ/
3pS/iZFTTWhOMYjneh0Ni86aZ9GFUGP+7Ny5sbDwtCdwfEr4Gry8OWuIrYLxJmgfDmYUg7mzzBfd
/9S6+D4rojtN2EJv2XrGgxQUa43baYrpoHKZMMrUJ5u2I+LwDOafawo0Ec04iO6ZpTrmx775/lNt
aT74GCpTGXMYIpgOQKjzTdM9KR2odrsjvl80LaYaUz9XwhoQAOf3nPdzm/vJZe1OdmhTTxJgNKNS
IISrCSrUPt3uTN4ZP62/41cIHOYfgU1DdWoRJCvL+OE1a5ktJRFCu5buO/dDMT6AhGQ+rzZljZfL
Poa8VxRbAwBVTsm8AXXFb5yFNPws+htSGhFgrwoSOuQFoNYC9f04w0qrClyR6EQrX/4NP2SbxJ9A
YnZ1ktxkWMxgthl2wtIxcQgAaTNkT2VxGzmrCoa2e6spN5q2tkAZnP7mMwtYm2wJli70Uoxh1yHP
70PYECQwLmt4/MAvOwLIEQmKJjNYklf6R+2fOSTM9XcScPAjUIR4zEGIQrHw9Feo9BfOrUnI6c0o
E7Bk57HkQ3Clm84ozoheZ04KfwrUvoxEUneu2OKUcihNzH65KXv6Y4OB3+lxlmZOl3+m9JfmvcRT
RE9TuQoKuGN4xkFtKaaKYGWVOOu4yqfJA6aTwO3RCmUB/4vjihgv/ByQSQYcwx0B7f6nBcD7dI9m
fqKpaHZAuh5T5NAfwNn9Ul48Rf11WcOTnL8L2UbFnnFAub4wHFs+d5Sb6/Akqrim7GcKSOBDzXHW
s73Py7o7iSm+wHNVgMHcQdZfClAdl4mSzaloNlViPRdSuhvri86Eg7Y5099xc/lmb1DH8fkykxox
wCcLQ6lD5SCrMIaFpT+ZsYKX91UIwc5tfic9FwtQXbmAg/UdicxlgLmp2d0n5sfoWo1hD/W+8m0a
UIUSvWZ98zD64VSRY7PLOICbEwmqvrQQq3RbInprXnFMHtKjm2+iCADJZmi4rVe3bfkKQWV35ovN
fK9JzAjkSFRgmXFIeVeyfd5eFopGlsTX4Sr7LhggVZFgCG/dZiOWZ9bPzIKeinQ9+NdSJSm846u3
mJyG2ESTH/FggaomrofehatpcsRwW6WvKcYjLMmJ3RiYcBmPF433VLWbloMmZsa4nvCowz34wleu
qWpXSB13wMyKLUW8ql+xujrd3Znxnop2O0WpXejYqNuLR53a3iTljfSpdldp+XD6E2YCzFS+q6Ry
pgOaJzdYxdd1SQq2PnOcm9lblMn2reW9ZGkyfdeVtzwZ4A9fFaZ1ZmuZ6/b451/igaIlqlmOjQ8a
JkDrUjzT7lynJ+tRzlS3yn3OoFrwplu/I55TCsNbXTbWk1XpOxh9Ya3AgYZqbGepnuv03GBM0nOG
yLnZSFE9VCDktkl2Luh+H5uUySoEtReJek13DeeHK12p7mVvNVO17iAUhYUNPTEPApIISeyy/k61
uuaAz0IFyfEgSDYsKS06IyadGd6pSBdPwb5UjICM88Y5Nk8XzYXRhvfrBPZrrRAHnUabq2J1Dvgx
19PJkmstPGIi9Z+ekvY53dM/ee9v9t4/iZUva80pgS1mUtcdWi1bBqGJwiTWf7ZSvUzVch/F5TJx
DpUurQNsvUMgNH7M62fi8op4zIAhLcDBb1JuGMEdKH4Mya/z5DnOXiPV3WLqafvaYPtu+4FYboXB
LSWtoBeceqnBFF1GirwvQR5o/pPpHwMqToqd1twoMimU2xTbjTrTlkbxEjX5LlZITwdvKESWiTgo
u9DTkL/qkQQb0ahwnzJAgmY7BzB7k5Z7D9NCreuz67K6aeVkb1abyrnvOhIqB8/dlpG8kcsablyH
1ZmmuTaJSztz/OPQpgdfANHdbmV2FKwGMRiIh52VtjvLSjaqK21M6paT1nq0QBwv8CnQtykA6tO/
yMzPPIKnvs6d1B18w2lTnoqAXuMjql4W/KbqqVxkluPVONZXXJXyqw4/rBIvFCVM5VOWW/tZorA6
M+1XLT/08ePpwZiJ2OIk+OFvIgZVNFBd0a8bUwI5/lowqU43PjfSkxBYxkXba7LLNjMCdW1fPZPr
+b7TgL3+/gWLuC+yRmKkvWbDSXwRx+vxFHW603+0tv99wRrW5DJS+FFRAVBin+mwiVAku8L7SxGf
C5DFQ9LAnOwWpeTaMfzI2vwt6K8ZutewdDbQaO9U9Rzn5PvRM6aKpcB0pSoAj30QzVchfY4vO7MY
U8mSL/o4mKB2OMjZc2neKvVlv7Y82fyluuxA7RI+lbX71P88/Wt8PwjmH/zVl+iZipYIetvnUWjt
Xvdn5s+4S/z3X9icqvDVMrPyuvH6gzFYtkpOe6hQyAAcHs7Va86cPOXJzNcqR8nbnNIMxdHXCRgk
EXJhxGnfLx+j/vWisZlK831kpfj5MODRLr++8I1iKsjHVgE32FEDCujhKecv97Kj8p8sx5dfUihF
TVfJwx8CFVi5cp9RXHF6HL4PB+ZUNJ/XbYE1Im/aVYEdhsoTErL84FyJwswMnCrn0ffJnVTT76RE
lPOAm/qZfWiu2+MHfhkQ2Rh6z+2IjoHxngvDnRnVQH2j+MyozPV7shyh6Zdt4jM78uG27G/w/jo9
2mOQ/WbxSPLf3Rb6tAsFh7dUx3SWGSo1HoXw9Ars2AmXgijaheyvinP13zPqVnMqqXfrdMC4kFdh
xdsMmWVX6TuOyljVdZs2Kjdq3CxBSa6yIicpy6tMfQwd+/Q3nRvBySJW9HSE4xJ7wnuebM6cB/9c
Db8Zv6nqvggQmVkZwScx3YNX43uJbaep3SZk1J3It/O+2Caqtso4O4FAXYkirq/CDoAvZ79k05sm
NSdvtIDr1CY0n2Pxdkj3oUu9cvMcmPXOpSrFQUHoSM3PtvkRlg9huRWHXZ036w4Tm8L6JRjn0JJ/
Cj2++zqT3TIARpsoWjEcFIlcz15FMZ5m8aoFgSbWyQEVjhru+vCW6oUY78lSuvPl+9O/z0yQndYD
BB7utmXAbTP2rmsXU4BhV8o4dRxa88J31WlVQK+ZOm6DnBXD5+E+vCy9NK0JKIqgjCKMdQ4RIN7Y
WDX9uTUv83/fLk9jKhhWWzQ3uJVyutWaRYVfWIoT7ZUrvprlR4u6MFa2bnMbZtYyMX7g6cWj+x4N
CUzQYlmHxqJptp57ZWYYlzgYr7+Y2KlIr8zYhRgLG1NK7VKglhHcmiUepfLKUHYK/0h9TBwU9Rqe
R7g7pPVGQOCX6lv4rjjybKB97S3+ivT7TnX2AL8PUvEBY3zhZ/huKdLC6WCtqJ+pVu5k4xHPlpu0
QkWp3pBiX5mauelGUyAfCkTq203a3w+dbIfZvsKnTkpIPeq2kzi2KGAGI2wdg6uVnlH/DfRZSa5T
K7fdtlzx5LykVN4ugvuYxESM+UoHvaxxW7Df4loTnpPsMzMkHrT5T9amhcCN9cRKdh4Sd+9E8sFp
/XWnHIfhCmHzMsmxkCkXhnCdpvtGlZZeqyyr5ncvXOH0tEylLd4K60KNGc0WajGGVc6n2P5osRxT
DTSfUvA7Y4j0pl7i5rESxBsr3optgPNMug0lbMX7oltkImzPXtx1Q7npRZCGwidGnMeeqJsnv3Nx
H1blVjHf21F5i1mp6q0xNTkE8kucHaz20xd3pf+M6ddSjDMSjZ7dCzd4oG4AWT+Xzn2Ihh/343st
pviXBYyxO1fKNTwEuw11W6t/t2lmJ1VGzaK8EbWjFdQLX7nJo2EhEJYWbb+WXGsdYbmnGdi4EY0E
B19Dq6LfH2FwrWYw06GcZ1Q/SF1mm/5gq8YDWTMyRnjamBsHjnbtR0uLdzpZBpsfYhXyaeQ+fqbg
s6jmbJWbAQKiWWqQ0ZFAWz+iboP+2G4LfTN4eM6PdmPDHWoQfExza6WuAvUBs8nSenS7xya4aqJj
0687/mM1/ntNGHGSyzyHLPmUhTf8PeHvzaO1qVdDvubltLBWy9CzA/LmcYt3Hw7qcrGQuWc3DSbS
4wvzqtJv4uKQy69Vn6OqIRAnv035rQw/lPLdNDeN89Y7b1L9e7S5M6RNCPrON+JlFAnXUYCP6LUz
vDvyNtDQCcdLvAe76DaLbuRox3F6KTCgEn4croQa03baayj/Bah98d7yReyF0MwINw5aisAbPVdu
yeOsXSHf5njplfErbn3sL1RKcbooMMMAcF1cO1EPqLBbi3KyrnLEFRS9YFK+NZNuG6u3CIKXlXCj
NdetXmGbtGpjSqpjTC8fkz7FGSiy+6J+7ECXyeQkoORdc05aVdJt7NLhcl8MwjIOX4Z0p/1hmh/q
VLZ1N8f1al8kzUJlkgqhtcDNfClIzgKzBXwT1jKByKDWLzAw5MHcsWHI2yBc1KVFagSBydAtTbm0
ccRR8Kv1WVNeVF9b/lFTbw3xGANob2wE6byJSbUHO+GHUdxJcnflqvJ9F6FCUdSFED4H5FUHlE4J
b7vc083kIaz8rVUINviIFYDUBL+FBBVuVN/H2a+iC4+6qe2DKF04SrBRlHsHa54IM7lUABLCA0mH
rZQutAs51riP4jPR4sqGK0yproz8TceYJRzNVDPXrtzuKSKZUo/G7tIDXN6FpraLwnqqcYoY157p
4q7hdYD2b0JGwIp/+BrCm9xYBlm85Y0fdyeAxRQzK9qVjtI/LZ6wtFgopb/top1G3bnR4M2dIbQK
7UJ5tvQHR36u/eJGBj3pUu9oIeuQlWyNtH6Vle9uQ94lKV8LsfspoegzLOG6K9kEkiEa2ZlLrIIx
T6+3Af7krlLtCm5MTUgNgpi9pUjgoy5fiIgk6gifYnNkN4VrtXzs82Rh1c6662u7GHCoBewe9Lsy
qg5ZtPbcdSWQItbxN38YGspSsaCqD1H52qq3df6syxTw3wnJCylUIdtrHHj4X3RWjBPIe+Ldtcwg
jJS4vo3IWMxZkNSHyq3EjJHrBzflTV5213qz8YqVmd4GLYmq58B/UFksXoLrkbN3ZOvA49gysQJ8
69+7NNsTrC1qzgTFI0Mnor8ebY3vG0neBOx8jfKkGPdDidgysqOWyrP8JXWo9bRCPmnXutdpkq7U
XCWt5q0MuXv0lfek2ON2vVC8zI4FsnGUl6HSgkArtO9l9kuTd0rJoS/bpdpd5n5IA+7TqJy6dhvk
2yr6KVV7DC2WKW7kbbqDV8+J8NBo8sIJHnEyERpcJZxnFERSKtkWLoZZthYNtFf+R0eRndXeYabm
lg9W/lqY67i7FfB1l/1dVd2T7GELjfr2Y1ClRVMEK1kQNtHALHrTkx8ldylPwsu1N/Z4OC/w1sFg
ZycHVFVfJ4kEVSHl8FVsXfw94nQd9TdpjQdOQvTy7FI6SmG6SaDB5uWwdoxgIbnuyteOFAPuIvdm
IIMdldtWwB/iRka0I6asfonEZ7EkTcjNSIPQ51LglyT9MoutxRhvBszAnbJ6rNnky7s4XPfurarY
XXiFiQzal42obNiM0Y4tQx8zJaxDpR+iuMUaR1OfhvpWUp+l6IinH89jd7mAgIsC5lpdOPJtY5pr
iTcoOBgB22HrvVQungdbnpKAOtz7zZPA3leYkNQrjGjioSB5y2dQ+mEl7q2LYYweCNhz/XAbgYWJ
gURT7OTasQOEZam4aiwOZA0ew/W1GeHIXuG2ZnIuGPJbuXAiJvRNFPMOwaklDkMbvDDWOTvC842R
HWqiU5plS9/FutUqNzisL2Wj5agFVjVpVjKl8XX2YAnuOmyug7bcWJiu6RLufP6aOrKjR/LKK0nP
8uzre7/F/jrELyj9BBUpSMcI26/6wYnrhZa/Vdg8uuXRz4nB3XXmPw8+SNyhsHFdrkhbq/5bGb8E
8hqzX7bedU19jRkSwVy29zpYG7Ba0lYkgP8ugi2FShi4+0wiAx8XwChEgO7Fsh4j/EWrm1xL7dzX
NlF9wCD8Rsram9BFpwUYqBP8qxymWIXeXvDZX/QOl+r4k8rlTZeW91meYzvq2P4Qbbwm+6i6fNth
RcaXdqximTr5/+bsPJbjxpYt+kMPEfBmWgAK5ckqOokTBEWK8N4cAF//Vt1R37pNKYKjjm6pQRDm
IE/m3nsdCiFIxj1THLIU2GvUNmb+pl75EknizT0Y1qpbK+oj6p9VGcHntA+j8UtVtkV4va7afReq
q5F3qOuzfc8lMNlhJFJgpoAk9aCUaxBM7wvft4LqZaGm12x6EDzEGhV2o8VwpQ0IHL8kPnAmacBD
e5qjt4piWiahwoo3C1e5bDr4ucvdYMh+qevXF8CJh03UOcceo5NmfFhtt84s24ciduV8bftZBhfp
uA3PTVpXm1x5ncoaxh10WWIgjgrk39BQ/Rb6oJKY/tht2rYBq4iZEESi5Oyy4ZiZw0Nqfpr6fWhe
sgIczqbvuqCtBFCQvRMhL1EayC8bQmJccwB7sAys77hRimOuGJ4OGaQwjaNeZV4Hc8qp1E1RA4dZ
iqCCnds2edA12MEMhVejAu1LY1znqg0qtio9GI0PAY97NTN4GK36RYMMPT3V8w9qhs0oi1dgEPx4
bR8pGbytkMVNoN96n+tAjgw/pRW7mKdptFaKSjk/8DBSltfNeJ8Uudup51J0nm3UvBi9CzHHHcwJ
kbZgQzAFivUSF9p6GcrDWAKYjSfinZpzS1pl3Cr3kN2DUcDYabK9qpXsBSw/SvcJGDh6EU7uuDCe
3KYgJMzU6QhXK2ehumltGLfA9ORt01ItZhyg4KK0nWdk68WaSJWu7+fhrgGFVGfdMbFKME7xBhm5
K5F+YXNQC31GCvSK8DuGfPZGq7PDSOC3xmVepOXglOjHdONnzoLaEq+jUBQt6meP0c8MrZVTFdtO
bA0IhA0OosmhwieIRjVyXyumS7YIMOmUGtVICMuwGqnkpwzAnDIdl57wDc2Q3b78MK3qTk32bfXW
aaFv2iofL+GZc7exgCOp8amr8DjZ+zoDaFUMPkl67G3xuVUB0car8HMMEziDz4PpbOSmXBNfvtec
Hb9HrrzERhzEIG4nX9MmPyR2aNSCubB/pyNROU7pZ+AK48irr47pwyB64L/r3rqzNE4cV18pEKoP
w6mpLd8UFxWEa08PqJJt4MfmekrUM8y2Q9MjiGyRsNpsHGtPNWOGY089W8TIfI6uECrE8VSOaQRn
O6r8ZLGwq4rtaDefFtngKwELkRWuO9b1A+ktK1M9D1Xyq9Dje6hnPi7IsgmSBVSYfCgKcpGnQ6mM
FHfEgSus2kk3lVugrOteq06OvTfwiRGwc4UZ4dmqUCfbm7C+dO1RRCar44/E+UUwXw0YKydnJOaT
xg4o6ZHws4qTCawNyknY9HmWNoJvNq0VufKyVjsKMgYsRQP1qgb18gSNC1s9yCjxQIyiX9tElYeA
jAyI7uR3D9C0GPpgbAw6JQDnu6oXcMzTfHAk4cM4X8OKQCjgDiL0m3hYmemjEuWepQKvhDxVsZEU
wJQEryCULR8SntVREhRQR01z46QKH3RHCgCnbQuWyqwne7+d7h3IwiQ0QcE0wuelzVyAdadFdzxV
3spZdu80nza4JB0DZ6dN3oI9eUFrDsXeBY++mu3upM+Pi3ZXinC/9Kqv1ryPxt4Jzwub8jjug9Bh
Fxw1ntrrLpyZoIzhTKXjoa70T51UelL6m+q+19ZWeYqUHZnQK0f5qSbPI3RuJ145/YF1CzV7mxyb
lLZGM6CEBkp0RdzOj1KcumGoulmV3zPmon6oV4x5A3N2znDON+HsbPssOuqFWBuR+pFRoZpjfBDW
8zw2TKuoGMDvlUixklYDrJi4JdbYMmPxMKVAc+KdjBSrG2c25DQYyG0jHFpdaRoJPEUEnh34O4ll
ZijtQ/OksdPoLIbJ4nGwFvg0bPutRQsi7TiaGHCvWfbVtMrN1ldBRBl27Wasdqqu3CVSfBSMjIXs
6VjBJCod8HcRJHlJBTQwm6+T/enkMajbDHbzr75MnpjK3NEVIbxB2cHRjlYAbE+23j52fRggt2O3
cG9X1V0dn9Ppct2YugXFcNJrbiqOecmA2VKPpphdW+8pzxb2RfvIbE9AsMA0vRGL6FolJOwSYrv9
mtJTFLxF9I3Q4+YxI/JxWeVMiMvXKse2fu3kxJcemibtGlPXqcxyr4k+oV/Q14rcjnetI6h+1t4m
hJEqU1/TeQ+t+MEeeYLh3g82nG62Ko12iDPNq02ANlcrTevHhREUjt9yZpb4rCxzJXXWxqhPdBxd
hVtPlHgQ2Zu4tFZmPrqOlKxNWm866N08550AC9DbeLSn68Kz1SBzkVZk9C+hCerZAOMp0ZABdRhG
p0IaNxFFa66xn1AyFMgphMb8c6o7F2k68IHztS2i8B0Tev+QqrDiTgzdcMEQbVb+Tpo3pwv3idwH
CkBgVZnvm7jwrfxTWgKjMNZqCEhVA5II4X5pA5mnNr3SficDQOomZ2+saIsfzwtrnqxtGwsse1d5
aRFtiny8L53XUgHZSDfKMLTVMFKrR/Jp4dR67K0dKIbE+lEsO9l6GZHoRNLvar6nrTHbD4aX+SL5
aFX74NAVyqzT3DnrjJqqFBku71fVeCvCnaDT3m5EXwadvu7wIkvZMaOSG7sfabmtaGLog2/IxzDp
Vz2yWBH/KglSTmNzVfMytVdm7fI5UbAs7C4nwri17pApoN5pEKeEKhnYneivIdsWd4WQXlqCLYes
PKWs000OPAHqZtzgaHFgoafI0epzOYIbTzQwtT/EMnkFO22034dotEHHaZuCEq4wo5UzvRb9sJfD
uzqBaVveVZHtSc3g9c6b3umkZiXHlNGFzPlGssnVH7e9nt1JRkNl/FnYo9uHoz8C/oZx52Xj6I1R
AtcnpF35FMLRdOzAZsZlQvVJrHxftM91GbrOQm1VGfvBxlIj08ntr/tI4whiewe0GF+A21po002g
0DnSkq5wZ3TqTqYf6olF3GlXZtz5VTXRalIwPwi3oCoAWEfHDiEqwJVm5AFsFHwvOJWpnNrqdzeU
z1Z0jaZP76IZfrzBqmHCm2xCr6gFf3Xw4rRxY1UchM2DUmSHaD5Nan5Jm+m+nWAYgn9vwbPpShKM
VUgfAG9/KTYZS1VrvVpmtmrQv+g8LqpMGSIlHI11w3zp8WUpknJudOfZINWF7sQTLl2XrPdjszhP
WSm2eqcce308zuEUdEhpZTrbqrSF4eymNCCvfz3VJarx0remdJWP0pbPoTq3MXtMyrFoPPbzr+li
99q+7/ufqkCKorILHUKxjtSQlm5l4AeWHuKBFluLHk2hOWLE6r3cAthb2oUPPJkM1phsxNy+y04d
FOriNTKWvULfFYrk95UhBaJ4XUJ9byA3mA3QJfCwkyzCAYX5X468ufp5BcCrzXxSwXKX46EipGP6
qVmwWsNHIwJc6+yGOtuTbfczXli5HRG0C7T7lBfEfLFHcDfKZzO+NPA59NjyFwmITh/6cQYZWxV3
wGinlQVFnk0J6gBvLNmoOz/i3t6JuHyDOO4yBTnODejGrCVRQpagoFo9IynmUGyEBAtRlqKDFzxf
sy90ybWag6SIg9ZyjeeHaD7Y0t2Ucss2XVzErhw9pZZfmZT5Tg+m4ArjVivT040WmMsiu017Nshw
GyTgxIpluEt4ujTJ8lnrQd3WoFQA8q469hlO268F+/7YeZLbi5VWZ6lpfNj0u7IDH5w1645Yn0hD
DTU9OJSrXePs2lplb8YTZo8OgUEAnZNX0T0UNC5CR93JvUVns6lWfQtXul1gYuunNNtGiLav3bp1
1FYbVT3ryylGi28L4VVAGnwtb3Lk1BcjwsYylm/21dmYDevYURmCDevrvwOLWWvMqhr+2TMkuP77
1SsaVosPplAWir2qsan1SXnd95CWxIELKI4hnzG91q967K1MXIvWHHoKhm6Jz5Y6rCQjppdqfE5h
RboQUTRdYbtmj6fFvMfO6GWMdbK9KGjCtJTSk9Y+dJUVTAK8L1PncJLX0UD/CcZ9onkyopdBbtx+
Hh5AubzVDv6DtnSH4jVk5Dp9Gu2jFb4vQH9tyVr3Rh00Ou1gsj7G+sOqHxtrVzgj39zOb8Vxist1
NyS+NtyZtrS2+Ov18pvdsT8a9W7ohqBzdI+wVzwUzooCYN8PcKSOTZsG0fxaztvY2BdqAS/z4JjP
jdz5tVBW0SJ7El2DVPZtqOo06dzEtLDmv3U8+zUtXoUZm+pQh1c0jGe8FAqqLyUOEqn9ARz8uYYW
yusoAlpfl8LeSfUmsyJQnNvZWN5kys526gmawgAZbUOxCZtmM0gEe5byOk7oUg3DOlSMtcyLAGFz
NcQfU1a+JV3BG5Z7kin41H7Y8+RWk/2caMRMOlb2APfXVTLE9BL6syVVjwTCgJtWqK13o9jz2djy
gAd9K29bhXUgGz9NVqmqqzeL8hiBLjE5/4arPycDLcbQ8mZbf+v7EaVccnYic6WNfKONkjStigbS
spSbcrQLzwLdPC1nQEGK69Dum6bZL7XkQGrLGWbMQXTZwTaXTZyo21CSN3Jps6vTD3FSnhWEXH3f
BSF7grHQ1002bvQR8ghjCyU/RtpTNr9U6buTvqfiLeIToJBtkh167a0StNr7u8g4CfM8smcryQqO
6ETSMJGk3M+W97R7ceaXbPicsFuV80kfN/TwkQnK9poOqhYbvplhUzhex9etAsKbjpV5UdqSI9xH
6tmmK+PIW6nfTeKctceoPun5UYmPiXKU5/dJveZ5P/AYemMNZl6SzoSClixNi5y6eYgxORPzjxhj
Z2edRuMuv34BH5s4u8wmG9Km8PNmdLkYH1X13hrrWkPe2PHFnfwpdPwpcVmJbBJc4geTetegCV/G
ZHxGXqPV7oI0hYDAHSBccfXKajstP123l7Nzn0l37UD3qDxKoXZZtPZg8EmLdEaBG2LJGb0FnYFt
mOp/uTfENiw+CSlFbnEY5HdFijaaxgsljmnqw1adkqd2clVlR6ugJDUqE9ecmm6vGkGtOV5RzTu2
/7l9vd/7wdJOUnLq+jtDJ7qEaS/DtIju5V5ku3KwtZ/poga4i/Z59apOzkEbLno3kcVcyqTROG9D
NdwZkAY9Z3wz5Oc+VtbstNaRk0A8BHfV+2X/izX/vETORpe04zUeJx/OdvxSDAjbhycpeS6YF/UP
du2ltb3T451Nab7RrQ9JPBg/y3QrtZ3fzXoACVgp7rDyM9Zwu8AekZtGfhQS2NNpj3OhuDnrsQgb
ntuTlo/nJDtZXewTkB7kavjTjM8xK4JsEPBDjcjAgI2fnaxKK2i3bGcKU3cH+2GQ8q2ksf+R+UE1
ZKZHlJK+PNCVlB7q6KOIinenqfxldA6yFu1NdTmoNaPnrtPcxkLbSwBrTh3uJLZvsHwnzdpk+AgJ
JaEL8JCxJdXLdC16EDq9PfhtjG4p1jx1fIILSE5wx8x5L/fvaivW6KZWKq2PnEaGUcher0gPU/2B
/arp6GXU/EmZPg2ierCHB0WW/D/rK/5d/2LdZoTpcdS1g0AomHeeVDK//4st46vj3iiT0qmo+P5x
XLtbN86xtr6ljLduY8HkJJErY+a4KYPMYSN/VzB5o5EtQZiptY0CbG4Jk+YW/UVJ9YXBD/z8f0up
oqLRpr6Q+Chp5jZNXkdp9BVT4RvLRFbVgylr3ChX14Xz2w6nhzzuYGUzf3NaL8LyXv4ys+wv5/LF
PbnN9MLlb+Tp9XdsDEZTXva9W30byzNmwoQyzi2Ri9PMKIsB+LeeTfuqCXp/uyRlBFZX+T97MZ0x
KQocQ4o3pD7w5j8f99+lodZt/E6itXYWqvib+diURhFo9olt+yrMl7+If/4jMv1fwZRlX+WA/zjz
RI56aYRWToop7brGHZY+iGpqbIbjo7K1Unk1STAINW3LjnGfGIavqy/hnFOG3pUOs5WRdZjOiBJW
J7kd7/riL06NL0/t+nD849TyMVvkOEJxXND1BheLV31D9kBU14ds+GAGvW2GTdk/ofbRzWNNhLpJ
ioXUWMQ4ZKucPQQ7IaiAh7B4VI3v2Xet27gfbkdFM8Ehprbw6DlDSv3zrf7qkb8qqP7x2zZ2MXSd
jNK1ZzQ7q7+H7+WyX3nT/3VgUbWV1S4cWA+kfgXD53vne7NaWCJTdMkxiWxUXVljG+p967i3GT9W
q2eNSFpOd1a9CPWhQRvke4e+EQdCxFPLZcCJWPZ7OV8n0/dW+ts8nxicQBmN87xX3peX6uPPJ6v9
u57Q+p80n0SVLGO2WI511FnIPEbjmkZL+2RaEgbX+V1SaJSA4dmRrjNrgkFa5osiP9T6T0YQknTQ
011CNVGnYLFUfcskYp1Bym2Wj3IkVlZMp+t0PpGdYFR+yOHb2FwcVQ5M6TGORgRRO2UxiR/mZSqU
y59/reu1/pf1xrpZbyw1jRWVjv8+Fw8zWSWiHWExdOKnVjdvSc2vGIfT9x7R25yfOTMKM294lKz0
bmnXlv3859/hi1f1NpJHK/WhVPSE1T46VOl1r/Dn436x2ls3S4CpDzVZm1ybUapYiKEwSiGNJRsC
+N8CYv/zTP7b9b9ZDcZU1uTG4B1I1dhdynNZHWT9sRpf+9yhyxgyQN6O2qGrDlb+WnZ3fNar8qWR
JIRu2YouJq3r3K2a92J8daSH0HpJ1J/g1c2Zhi1EDUjo3XVqKRGzE9HaqfJ11fzWmJNCwjbVms/5
U5I9G4mHlnllM7JJnUAhfMlqYre3juoQWOJepo8o/0rSs6G8O8tPus/uGN8p0/1iXlls90XrnKR2
P6WnpEJ2UDUMGV9r+jtm095HpYYuEgVPdCHO0G4XGLvVw6TLXl08j+GuQZ/t7KLhL67vLzThlnWz
EpqYwvp0IJPoms3BZhDhE6MasjXniUa/ifjRcY1IgbhReTU7YZ3muxPF34qfgyz738t7NzmVJDB6
7afmGIUb8Tcp9RcP+W3molpFeiyhH9gPn/Zj/Zdv+leL2m3g4pxIlT02yPXL8cUAL4oUlPaYS+qW
HuH87WjHDe16ihRPmc2VLC8QpplIRJZXd9s427LbF31g5DNNQy42Uw3LUI9RtfyQk+7O0UvUBubZ
LmOPZMFAobk8JeY2WjZFpLlxkRxm+smZdihgsyTa35zdX12r6wv9j293r+eiXDKFmmBHAoH4XgqN
dRujNXZMs9uYwyYnpnHJ3xJT/t3pYd1maF1hA1lR8MSEBmO5D4wTG7P95rfQ1P77UiSdGNqG7Ll9
spDB4BfpXwrVr076Zm1UpALHdc1x46hwnZFOB2IS8T12onWb1iSD6yjkgdBy5Z3p6Pd2G7fZSp2k
ll0+4RWxfoSP5q8/fyO+eNRuc5UyM+qkEZnONZukS73umzuu2yQlU3RVKK5XYPmxnP6W9PHFB824
2RYVAzntelhQyzlN0Dro0dEgWTIyCbv3vnc9bl49PWVBEbk27avXwSt/f++gN0VKShqznNg8bO2P
xvLp4nzvsNd7+o9lomgTNt0VdSIqRsZczs8/H/arq3zzyqlG1EpCVdnCacPGQgBcRLVrdVqg5X8L
4P3qR9y8fZlKtqaNEpdceYYSv0fznAKqd7K/JBd9UereJhcNchprktKzfs7iMEXjysnF3qadOav3
mHm+V6bfBhiluS7MKSM5Vy2QmW+cPlr/+QZ88U7eBhGpjT4Oc6fgqX+OHqXvPdi37E5TrxjYyowI
DCXc0tTH0/7ns/1iJdVvXkozjIjevO5WkmyTIXKivqri0v/zwb+6FDevo+qAFC5wO167tWLczto3
r8bNG1nPqUFnnEvcdev5qhdf/fl8v3jybqOIiDBoVPLDZpBwiIJ7guszNHPnZk79UF/+8kO+eHv0
2xfUzOyoT/khtEWvug7mCzqqL6373ofmNiBIM+CFRB2ZDmbTJStTV7wKueGfL9BXN/RmvxAZtpIN
NjfUCEmDI/nhL1XzV8e9KZpt8sSLeeacVcMT71Ia/Pl0/7M7/pf9zW0mkN4Lw8kcMe1lPGEzmYAp
mrQpOqSks0rTxxKNKB7xFXV4NebGkyYZC9fWRHMpqyuTcVZeoea6M1UbATA2jyYO0lpj6FkEYnnS
y/k66d/Htuoilrymg2p1/OQUum/PZlAtdGW1QDFHj4aZqxOhEZa/ru4IKZORKrwubLKgORxMAvum
Jd/rco9U86FD2p2YzM9Jky2sN0b0vsIuK6LVZzJyifMyWPJpq/at35PvZ5eetJiHPJq3TsofD78N
hqn906JE6xhn0ljcd+T5h/rFVlEmFCp+1CcC7FAX/KUKMazr/f+363zTS8EqrCjUpoLk7h6v7XM4
PRnojSQElJX9UM1cn/BVpFKgOtp2dvp1n7W7uTOZYeysfmYuLzaFdSxDksvRp+okl08Oo/J6Ndof
165EVu1aCzORWgXXCJJJ8zNkAJG8QyoYRDqGHf50Xu6a7CNV37A+4HB4LBkclvpmYfY8DetJR8ey
RMQbeqIpvASddyLeK3xfRBi5etetcsTC1jThA9roSrrOmG4siJJyBvXGB9RoU+y14eeYO0Fhi8CI
aZKg0J5/VeqvFFLJJLYpugzlrs/XkoPuhplto7htvZ3UT9r0rjCHp6wr72qp388ZQ6WRSSUm5U6r
3BZJWYjGJNPIgBXPc4dSeryfkcxHBVciPVnM5DCooZEiBS0hdl8aLl3coAHTN3msu9MsXaoezeeb
osyrgc1mHVfrbMmeJ/jfefJcLZNftXvNXFcys3ryHAel9Sz+UBTPCyhkYYizhIO80fmf1WREISvJ
noZgfJjVFa9BbZ7IwVpN9cas+1XbnQFouGUy+Jr+njcHYza81CxdTSgvZddgU0STzlmNifbLJMYd
1NQmcUhdF+OwlhfI1nhSiri7TE19VX9pRneZx96zcVIMquSh2wim5B7dtFWUfk5AuSUprkjG7YgK
P7JyF6zkUoOdiJethMFKPwHY83Lk6I6RAcqwXYVTMPjRDUqWMUKKdR0w+qoeenrYbpWwW4/CJOnU
2SlYPZ1wwlNV+LHVbwZmbX0S+zlihaydgsb87MdwnSTOpiRbU4219zJCOo1BK2JAaxeybyaqV+YP
c6tdI2JcUyLat81PufqRWPczVgaapC7tEKSpDvy8wrWtYdvHhjtffYdLiJjoR+7UZ3shk4kJirGS
8CNI0tFJ+2PN4LeZ/EL/MYPfXZKDRfzdsGEjdE+/7M5exEFxLkr8e4pwaypIEmqU7UblTvqjLMTO
yQI6SsxFw8BAb8GPXk3RmikdGRyugwYdWZDTgXA4CkVGLlYiwmx8kS+Pg40hqEE2Kuurkjumly/t
9CLzJCKNmhgShGPoFmGFVKpYdZHktjMZJGBfFsdaaeKF3OMuid1swmJSoExdirXQdjIyB7OPkbMx
taxR++aYAN6qTMNWuG1SbRVbGpxEYv4KnI3tIZmnNSlQRA/6afaQFTbCgd+jZq8g1CjdTioxp9Mn
mkZu+Gi6GnlBmnwxcF1j3CE+XCU+qzNeu6pYx0wz7PSxmC+djMA8clxuBhqrvYpj2CnR2zs8xzQj
++xFKlqSiTS8GOomF/Y5MpyH0doj3yqQPdfJTpBoXk9rszWPAwu01f2QcjyBGV7RpPPkmrDmlNKK
xC3GJqhn8zjz8/7HZPB+Dsh0II6M2m8SG11VxoA1615tvDWoW/vpuZ/KQE4sZq/nzCY2094gDlL6
zB1i2JFX8+OY7arlTuETpiQv3YAqPn1zTH1T1yZyw3bjWDLduXFVYeXMjXElybx0GH7uzOJcZTzG
k7Gy0fXLzmZ2jqEFrq2zSIyu3LF/shXUm2jsvSqLf8tpvovih4L5Ou/S9YMoDARQ1osuSpbI0l/6
6CVk2tUjCy6c4mhGr3aEFJ4Hrkc/J+DDrGZEQzWvqGw/pyg9ShA6Vbbcm438VKCJnwvsxVPJupw6
r4XEihhPWRvkk+mZ/eS2Br1no61+tqO5HeUDotSYtBgyHrAOk0Bqlmst2ffjL6U9JvlRlX/aYlqn
FV/liaFkd43MFXtV57P/MffNtqu1IEsvaA39OSyP7ABcnfsGDabNHoyaTGZsgL2DvrZneBQWG8Vy
jq16HNtfDRP5SLg94fVmT45hVPuzvTXaadVYT739Sm/JS5PRa8xno/jUzIcx/Qk3zNOxkkQUHUP5
y8LHsEDeUTvr3Kb3dQcuJXpI2+ciWfNGBSLkaEaeHKNsvhcwwRJplwkLLR0rMBpcslVdJi4Y8Yxm
laUdnmB715WyKwrEA0WX+kN6Cat+P5b4NNDimMi8G7SbJpUJmynTcX6G80XOSnS4CFii+DFaHjgN
T0Z0JNvjL20MD618lvQnkQQ9PWGsVFMitrm0s0J6ws4xY4RUI2K/xqUUs/U+VHxxxt8V3rxkztfF
MB16C6ubw/vb/AgdZTvFTFk7lJ0SD2suy/hlwpXBkO6KtJWSiVJYUKhdjOFvCXpfZFpYtxlvMfDE
EEOM2Dvzqe8UL2Ft7lqc4c2nLtKgpLTqEbokbQkECjs7/gHov35kSq6I8b4ln4taXLKQj1v40BaF
VxgRdZ7qVbyeaUXf0d72w4joCsN70rttLG3aoUIV7uDVfHBylKFltTZ7RFUIg/9c2erGFyXzf3qq
/2gfVH08ZHU80ukd0SvmuN4Jr2nOsTpsOqnxEhZjnMYboQVNvRxs5Wdrf6CBXam56VnVuIoXvJcY
sWpUHlNq4Mi+gzCyWrBFiAUDqeQ3+rBHVphM57TO/ZrIeTO7H0pMq6m6765awpoClVFfr+OKt2o3
Lx8z5dwTfLD0wrMrzZfD2WOv+lFgQnWyZZ1EpFIxNJjPANPXFUbOZCvwiSX9vYGKSZthEMlPI9GM
FmaSNDzm8TtSWqMed8K8pHynUlH6EXtJe7COaYYijW5+SGWFgY05Q5WBSRRYp7sdSUHKqmgSLOXr
Fsu9YDrdIgpiOVja16XZk/lDJYRd2apeZInoa1qJ1xjaQToYTXTpWbhmnABTt3aao2Oc2tbrk7Na
LRs53c7c9w43VxihKpaqjaZGLuI06oJdWAdhvlVF55pm7C0sZ4aFnhOzha0jzlZqX7fvShZluRlW
al+xiiP5xEikvenDRRSXGP8ZXdjq2qpOzjVCORIznNZZJxkFqB1IJj41TT4k+WmRXvlkoMgUnkbl
VI+XOWVOGq3l8Ljw8WybB3uxvUgNpGklLlZ3bKZlFV5nLfI+Ws5q+Wgp90bW+sCOVzpD8mQ4DtaP
Dl9mvp1Y1kzKZUPhSb7q4skTyLjvS/JqEzaRYfvvHkLxLMvnOPo1tvskfQnxVic8CwXPn2ac6uiX
0+Kl4sDpY9UmV+I1tQYLro11n5EWfIUwsu9jXDiThW4ZEJo/YERsC/lxys8Vc3UL8gBCW98u1K2j
KmvbDC9Auf3M2QPCsLN2XdfI71X10FfxtmT3EyIRr3IT5RS3x5kZFzTPVfdahA9d8qQUzg6TEIGA
2mM4DT8kud7nvNKV9b6Y03mE/Ql5AcybVwI+6+g/DdWj3rNCyBgZ4moXov7UEi4AbulEih4QeLkd
NtFR5iMwn6siBFU2rcbwNEPvrFG6NW+hchnVatVixHAs8gv0J4OA2iLBLStnB71+GvNgmH6k2exV
w464sisolLIVFZbOwqhox5JXUavPUIdXvGR44PExg27gZX9T0stAeSFz950n/F1wR3rx1oZ7jamw
ek+7hHLfVxES98vR0A/JOAW27XgkgPTyfub7UeivKU6HyXnW7d8KSD8zqfxorC6WHj2VmLUTYkbI
QOmJgfeGEGl8zBcoY/8Zke0d8B+VnFCHOQ4K5T3sZ9+eKANQhbutvtHjYBYNTva9whAzN9n7di9Z
WmGIztDNDZjap/U4dk+21O3lCmhME/fsmc1ws1BeV0P3IyYg23QGPFhxoDsEGTAlMvEgjj06z6L3
I1wHnd48moOzJVP/JHD1WzOq1twrTOLTFIx3iuMKEDvpdSsuKIVw/w/mvYH5Pw5PVxcN4Smhve4n
h9kcy3iEW5lggWKJ1xiaGvYA4lrMgdVzpGkdI/cto8mzMU1Y3S6RD2r1PNFA0/IZo8jiZiEVOV4O
xbQv9QIn5Ho/nTkox003bq8fITVvPhM936Sh5v4/dWfWHDdy7fmv4vA7fIHMxHbjXkcMa+FWJEUV
KYl6QVBLY993fPr5gd3XTYKlqmlPzMPY0eGQ1WQCicyTJ8/5L1DOV04FIULtR0oIKdUmDUrWlPhr
CB9IVlyGLTBo62IYrurIubNVCrE2vJESkdwEUGHZbAL/PEJ0xanTj56hzhuYMH7V3npKXqGbdj4G
QKd6zN6q4WJSzqXd6td1wnokIjkIMffmkwbtx8sIUPVHH4B/VX3tKm9rp+CbH/DsKUZvN2b2Pon7
C8MBeYgQzonj7Bf1g0WhEOYSkwFn+nqEWAgvOqh+Hv/FL3pzhyoTi1Jhb3RWr0Q5XDtt80gwu/WQ
6Rks8lCJMAQeUSP5v5MC+nR+ItdADmKtIJddT5pxFw/OpV5PnwLnt8j1b13vt+MPNY996JnmI/3V
0V1Nbgl+3kI2LFFnMUnQDFHui3x9/Ne/qL8d+v2LCqOKna4rE1p6hS7XzaQ/9v5VJrAq6n8Ltb3f
GjTmL40epHFz1XMmtmN0m9i35Un73RdBvkNPIN6+IQLlucUa5A2po0ww7MWYwgcpNyDJrrzehXWB
y2R+N+CjEMJ0rjmrUsEpk+2a4hqo64CqgiP0f6/WLxdlywAiWBjTGL8OtHOjf5zCE/VFTtdffMpF
4dK2MvgbnFfXkO/PSjx2qcbBS7wAGrHn8gw5JLsmAcLKI1lldP2z8HuZIFRvrPWp3uecKFOg1iUk
Nc6CjYIqPcBbSDKuv/dd8SR9tTWtdqsmdRUU3SbQnhQI8Vw6d27+pS+61eiHmzT9VE72qo9hwxWX
db3zxk9ZU65RN3JhxBrNXRVFqxRRkYpCc+l9kM6VQzQlpq0Kawfzryw/x3pLeQ1tm4ZngFBGdK9z
CEHxtLKLJ6RCEg8221XTocitr0GBtKlN8ghNXms+BwTKAcbRkKdzJWHlafXZrDJQtgVZxXMckCzG
AHUR0EgamKGBc9NYw6WmQPTPSh0bJ9m5+gYSq5qgK5a3QX5Zj97KpEQoqEMMMr2IEOKKuRbkDWR6
41IV8RmCbnBU8/ExavJ11QaXCKaitPVkS9L28DIurwpKbFgthf7zNPyW5f51AdGnDMBPw2JEoUXI
c7PfuchV5/ga0CLbTVN4W4UhpzF5O6dqb0TslXTtDzDAe+iM/rm39U0DtSmbTw31dXiKlLjJ8t9k
Xl4kzrhO2pndf1UED2E1PcU9yY8Fb9AyNlw5V0XIiQNNr84euvhGxDcARRF38qKtO36TqbEZ9eij
3fx0g+9KBOuiRzwutSl8RNy14rNK6Kshu9CKj41drCdZ/NbX2UWjTdzZnmx1DZAcumuzS6XcoGfC
RV6tUFU666z0wwSZvIdvVHXDts89CkjJDsLbi8O4HyRPDsCCIMk3bfElpkDczvRKhBTtKaKMZF+n
xm0w3TRkj9XoP5ra5zGqrt3spx3AqjXT9SDLzQivoO3dWxXIq8aX30JJBQLghqv/1DoJ9xhbrdpE
trbAaP1zBG8LdbG22Lroa2Sp+hDZ+ok+yC+aOWJxppRx1LFkvJ6so6NquB/8YK05QEgC2HHTKYTD
L2K5WJwvqLVmAhGh/rqJH1Nshs1650JrPR7Jf3HHW8pzu1PGJYVM6jrXLyIfw7xhPHV/PBy3xOKI
sH0jVFR2++uhvmm7PSfAiV/8i+7WUhPXcmXeZzaV8hZ5iM6bUAZDRA6z40w/dbz9otnwghB+dXya
dpbU8WTyYWFyFHGDh6BFuewqQrIkjB4D/XzMHOJMuHKVszr+JX71mRdxPpsM3R7n16qCZ2nPmSGc
PiQAjv/2X0zaUizXiYMgnVq+s2/qOJFfD6KBgIoIXf/j+AAvi/7AgbxUzo28BiStKTkBrXGO1Jdh
Fd7Ghfpm+BTpseYNiayN8d3uBq63yW3qfXEqriSzEx6EO1SW1m2BcJg/XsQFN1o9/+Za6WUD35Lm
3bbqjE0UJdcZ2fSJJ/7VV14g2XRr9HWvGGg1wjC0AtoKVr7rk30cPPXFF39oUFnznyYkuRSiH26M
po+tIWnWnGk9qK4CamcNGcnJdVpKz5n2PUIE/viz/WpbLrpdtRcZqMs51BLBHXKIjNQHj/9mc95/
h77THMxere2Se7DRKlZCk0UfUnM8L1N/4zb9pbDG8xxammYUZ3WerBGuR+UHNY4s/+RCEDIoavvZ
hRP1q8j6akQgKXN5RbfpzAvApEar3P7mR0TueF/OQiWUNQ2DNANPUB2GcI8WlF8jp6Uj6ebFF7XT
bGTwFHvPsVls4MddFGP8KR+Hixi4cRJ+kDTzM2xWW/er56lV7Z5nIdIP0/BNDeojrtFUCeSJWfnV
9lhE8jF2A79Ekv/aSHKKIMlqQDAYszc6uX/g1//j+/Cf/s/8w+9TXP/zv/jz97wYq9APmsUf/3kT
fq/yOv+t+a/5x/71r739oX/ePncQ3/Plv/PmR/jNf4y8fm6e3/wBXlnYjPftz2r8CB89aV5+Pc84
/5v/p3/5t58vv+VhLH7+99+/523WzL8NEc3s73/81eUPGCcz1Pk/Xv/+P/7y9jnl5z49Z+1z0777
iZ/PdTP/sP4PIW3h0GXFIl2fiVb9z5e/sax/mMqwYYkgW2FKQ/z9b1leNcF//516xD90Kq2mrruG
aQpb8lN13r78neAXmoZQrjS4nSoFFep/nu3N9/nze/0ta9MPeZg1M31mjgN/7hTHUY5BR0M6tm45
jm4uEa9RL2yYgk6178zB+ux4alyVmg67YQxIi5yGNR1KIMx1LAh6bXRdZbF4tlNLAAZF81TT6vKG
XG668xUlQgkX+043DbQ0HQWHLpqab69m9483eP3Eb1fx7w/sMl26I/kP9Li3WxxWMMD2AOVjb/Sm
dTJM0wblH1JqgeaEkQTR+vh4L2f5coZcpsa1mHX+h2/xOqZENQoiUwLjrKPq8EmVLt0f7ltDio5O
Ozif40TlV02WRLSLyE3jloQ1U12yiRo0Ngqtu4kbhLaiBIClZbvtrut9eNNNAgkHuRtEGiJ7q2hi
nkfKdC9lIE5p4b+lB8xTJlhJtjJcIZUpljLnk0E3Nh7hYKJ6B9AsbfuzMULixAVbvRkTe69HVX2p
1e3++NS9CHi/nTohlGnolsHyto0lCU4boi6dsqHZ5x51qpHCwLnwi/A6bZsWziHXtd7W2svch3xd
jHiIpJNDLxWP3hN5x6EnYXxh66bQbWA2i4+YGAhieknZ7s3MrC/Q+pQ7J5i6XdiWzcVoqvoDEhvG
tqn16tI2I+yCauqzKg/aU09y4GM4ytJpiqOjIt6JnhdqiA09K6Z9PBfBRy8Z0XBs+8eSFXRuj8nw
UM1NxHCY++9jVtyymyjLhyYShh1Gs63eOahj9slnobg3JZiyf3K0JLnVfVeeOKGN95tNEp5YNcIi
2Lz7gKS4RpI0sdg70Ihu7KAsvtOB8ldmFuKKK5EDojdonbfemO2jwqqurC5jiSEyY2yRexwQL7Gm
LX8dIhTlmHdaqOknJvRtSjkvbuk67Esioq7blkUYfb09tdYvlZ9Fcg+qQwIvGsezSaCLErmxOHGA
HpoOl31ERCZWKn1p4pe4UeDqgxL7DnUSRE7SEPcuKw+oBTVpAkQl0rT0ocsa8lDD1/WPwoRNsA25
HyQbt0CfD8HNUNQb5RrtgFZhaVrXWuganztZyh/Hd9/7yD4/ocnpItDQsOYz5PXE1GZlThC25T5J
qdhUXCa2geoQ1puljMuOJhQSz+Ml0mnUXJR3Cpf74un+ZvO7DK8Lw7BMaZocL2/Hb1UCoRUh7L00
OqTsRmvwrrrUn3VwM6XvG88fJbf4AXohx05M7zeR6ETYeCVlKDqCNoBXMGbrpjBcsCYFLf9BG7xH
qRL7u6tTE7EHiPNxatj0iuIRrYIAKFi2cuhmfw8r8BooNviOv0Eso71heBSGRreP6svKt+ZCaVvm
iKjANaAKP3T9tG5aMU2rOs9SRLU8oB+dW5rIrPlmSfEnaeMfyGK5P2zh1x7IiRQ5SceJ6wfbDNgK
rmtMP6H7cq/xe0ugU6hGCGO+amLuVFGPAIhZFEm3dZvCFZumTwu06ByjQRNwKhAgFClaYVOC+MvG
QLSvQn+2gmE2tkZQb33qgNe63WuotXsVKgqpbhjxDf35GGleEMrxOvTC1FxndfEQWRW2wG7rx2tl
VNLYjpUQ3nnXYFEw16QiTAdMkCK93lT5thRpcFfUmYP2FHQyHffuHk/l48vReFvjY6O6hnAdgp7p
vgSVRRXRz1TdR1Fr7610cNHyBt2Qcg/cdshkfEVhJUVbh3ee0DfaCyHR2ghQGT3+EO/imWtI3TaU
NIWjiByLPWHkOfo0VMD2WlrG57R0hlWm2TRC/CwHQSf6Ey/9LjgxHkkfBU/XtSzHXgQnQArT2IjA
2Wta2IMzS2KarL69dVx4VH/51ZTpSAK1bQsLos5iuyGxqJn95O6rHD08BDWQidWAsg01OskUh5Pt
8fEOvBrHGIkjeRFp4wte4NVVK0NfyvcGx91TS/BXU6ksNm38M9MT8dc/GtmutCVTqXTOzLdvVqrA
gPege/u+MPJLvXf9tV9o3kXHgYA+vDecsPA8tFJNXdmG0En4QPgubpEpxlmoMmbaXiUCpf66kpsu
TOI9TRvk7SxOtLBpwRUN2bQpE1SPuD4XJ1bOnP6/TcxJ/ZWjc7C5SunviHCgPbq6yjVzD82L0Fdq
mBlSki11+nEhNKM1puaKUAayuka4PHHB07AIfaCQtnycGhN1ZLtIwF0c/+7vUynXcHTOXHPOJU0h
FwtNytSJI3o9ezNsUa9xvcvCc7NLo7SMvcxi+zrvAF250utwbLBzsvOxv+2swDqxAN8n5uRzrsX0
mA6XIXtZlCH6lVYeOvFDgtDCd8+vwy9m7qo7tDaaHy2TAbx4bEIdUetkeBY5YQ4PmRA6nO24mvHF
rd34U9AkVMCk6X9CARxtuNHWPOMmrgv9UQpecB0GNg1crmoIr+pjyjQXiZL+KiyKMfvLe5g1LoFy
6abi0ri072qrokEPsPX2WiCDs8LKEeKbsA+sA1AYoJZO7eH34ZBtZXA7ELrlOoac9/irPdxKusnp
ZIGyEdVFkqNEFsbxR7Sg72bhkhML58D3khLGs8uVQFiGs3TNFEZfi6B2tH3mqGSfyya8E56P1w3A
XWrsow+aEf08RxfVOqiAwEB07RHnFt9rIjNmEkiNh6PXIfZiJiiQWpT0EcpGYtTzzRoEek1Xtqqn
TVKU0zWyPuUXObFRjq//Q3PGcmPdK8WuXDrTpKQOeotWNWmeD6gBqmwXTT/qTnxLlL45Ptb7GMuM
ScXJQQ5HDiXffp9I0nbsa1Pby95Hjy2VX4MeLSrblE/HBzqwqRnJ5IDShWQwZ7Gp+7Zu0tF0/Yc8
KJuvdOKmZ5gQPbAONfQaHQ4zAvIVeTXdM9Eh0ekbjfW1BwwyYVmkNcWJTvaBGMwDWbw1/3CJXDJ2
VNYYYVpk/gPCpjZErLz/0IxoxvWVjeB4VDebptSTXavotzuu59xxLSn+Ur9zzlikkgbWoPacu3Bb
ezv9fRBFTp0EwQNtwP6ySOx+Y4ZgFI7PvXoX6KVpmRj+UiXi/rL0IcrqqrbicggfJsxD1mgqmuuw
PWl0dWDZ4sdjcpHjJkfQXCylFN0KVwhQRFiH4pas1XtzlJcN6Na10Y4/j7/Siwfe29yfuydHKFUv
w7XFC+ruVWAZM0toTlVED5zY68zXM3/XDy3gdiscK+O8ChoT+a5O2DhZeGl0PwmhRUD9UTXty7mn
PrnN+JiIwv3QOVr+TWSFurQ85JfKc5laCDElyKSEaD3b1cXxZ58P98Wjm8ZcjhOu61jOstltGZ3m
TiBPHlDVuoqskKPXrh/zRF0D7PwujPqUzM37TU6JxHQhb7rKIutYpDdmFMRTUEvcHhyUDjGm9Lde
0uqbwuvcE7Hr0FDUHOV8exXztf7tgk4Ad6XoS8cPfTFijDAbK/UGInKjkRQnVvWhoSzDclkClmUR
Wd4OVYnIMs2aw5n8N1pPZe6fY5SiXQbC6E6cmgvazLxPlckYVAQN4rF0F2MNAbqaUjX5Q6xKtMes
SnzxJ8f+ZmW6gdzBKH/IrtVu0BrOjRUoaPtLUGkqBnoVG+GZ2YbaY4fXyzaOcLSmlu/n3+N4UvHK
16KUHr8dVdiBAvQiD5z6ZucVcQW8rVAI6uIiV3/IYjNX7CMVIcmQNNWTpRXWt6ry6Bb1cugQv6+a
yb+KDMcEjKcb/Z3WlPZlFIxpsvOtbtjptQ/wffItUMJ4oFpybSeTRCsqCgC6TRPEktAdkCrUfcex
Vxyezn3VDwAwO+FlzbaK9IjmrFWUT1qqChsl5CD4qhcDWOUkyqtkU9qI7dDoA8Zi9L7k2CrbbaRR
MQUD6lpQYlDM8FcQyfLbSivqGOxV5ZLa+x2qIhCtZlgsGNKdLGmXz12b4TY2ysdG8zzg8TYkyKQp
9K/Ht6OcA9NiP9qsWWqvjkHesPTUE4B8ytioigd02QKkWlirPdKZXQTpyzRtND30CV0lb3SsDj1H
J/6G+vJorMqkqu7zruqJGLK0P0/k7M2aHoC+Rf0TqlLnDfWlQ1Z0mY1+8SnxO3Olq4y+Hm6wyB+1
Ekxi2bfJpnEkYnNW5H6v+4FSrsBzAsCysuOfpYk0GeCHRDjAnRt8mu2+ib6EQ6Oduga9IK0XM8F1
krmwuN45xtJbLnIhsiiZVQ8qFu53M2s4hqu6jWAvdEUBSyEN8W2egtZH80gvill7pm+aM0mR311B
L8m3aeq4zSpx08o404fc+67ZsXSwMimFhemX/tQMiYSOU6rshlei868KcvizaAqBeMZaTA27SXwD
Ye7UzG4bPgDuL6FlXR7/6u+DsGnwuRXANXwH1PJyCbUjsr3WLR70QWhbw828q8DovjeaLDaBM9rX
doyO2vEx30csSuNYHwhSU0ZfKo8IE7FZtBDyB/ri6bosgO6JVKF+XPXj/vhQ7498bnVzFVFaOha1
S0U22r26zI2ofMD2IthYRt1u3AHrp+OjzAfH2/XCKHO50pgnkXHehmAKyGZjBmX5MChszmrduQta
rURQsYtWQTN+zDAvOTO7eNgcH/fA1ZW+FBcLPtxc517G49FQRZjadv2AfH7+rNuTfmPnenAz2opV
CjTwA7CDZGMR/ICpws2hVur+jILAvgir1DtxoB98HLaM5L76MueLeWi6huwxsZqHoTCGcxUiYIYh
HuYpbf8NtChrXAd37ORGtq1MGwn1aezucTzVr0QRZicS2wOf3qSRJGjqmdxk1JynvcqMrAh5KzXo
9UNfgq1Kyz5Ajhed4uOf4ECsMMkkgXOzkB1qQosuWek7RgvVr38IwwiBVAS1vmNGStLsJlj0Rmgz
o26v+eVGn53qU5513BhYE8D101scHBI94SCy9DinnqqBVL1ENB/B3MALp+9tUtft2rQ02a8wfgus
9TSK+nrQtRH8mscf1gK3nviiSivzO5xWYyUwA3NX01gh23P8VRcgSboGAiKtYDKlohngLEVSWsPp
lA+/7QGdA+9cdDWnZlzL8rIMpm1DHec8k4D6+CKPWHxHj2kmivNcIBMa0BXbpj587Lwr8ytsLrpt
HtTGVe97M9hXP4Vyemkzvd6S87NSyDIol+mGLpZqMe5oWGFTYNHh6/b4KSkhn4wJ5L0z2vJAqOtI
W8eOfjFFyJUbrJWP2jRol7VT5Fel7bt3InCbp8hsm+3xSVzGvvm55r3BlhXScvRFDlp0bVCbVjY+
lBmiVLDuuutWdDD/WiC+f30o1qPjGtZLHjqf9682gK/10soaMT60YemuCh2F/F566Xkrg+pEAFye
IvNb0feQAg0a9sBShkVvMIVCtWx8mE9G/IeC+mHsYU74UdndZDi03hgWSc3x91tetOZBHUmjUafl
4brLaqXhli0y1R2DlsAifTHIs0oN2qbzqUfpZXCqxPwuvDEgq97m1i5o88rlLVUZIgFD2+gPae2O
W0lyMqCQFQa7oqvUWgAbPtfnZsI0mNRDOuOxq/L2sZCpe9NnfnXiznxgzvm0VPgpKzHtM3bi9edt
C1djbyn9gXIlOmNhO3zMqTmc9X1qbMtKDBtz6McTc34oBoCw4FMDCOA/y33lVErG6LhOD6anadeT
a2ZnIDBLOGY+6srCtDZo1ecPRZUlUKdj/aGm9YavXoftWt/caLQ7rs1K6fct5HLI0FC+yPSxLZtZ
yMfXx4GtRmOMLgR4C5hLy3x2iumDxHY+PVRBmH6CACfm7MoFA1YXJ7baMgFgZZBlkDtLlgblZPH2
W+TGQABWifGg7HaC+yNxZhp9sTWTSp75IxaodpLP+tZxcyJ/m7/y2zjHdhO6Yeq0ufV3STtQEp3a
szs9WFjbXjWVGD94kfZ8fCbfv54lLeKWQ45Dl/qlhPQqkiAIl3LFTfSHrIjTdccfP2e6wuERt7Kt
xOHyqirT7jb1m+5EhvMifLF4v5e7+pwtSlMudUvHzi+9NJTioZjUuG4cTX1MTc8CEOa2yPKlKoyr
9TRN+jOuxGTOTd4OPWYhGNetPB1JAHqYur4qsG/A4hJW56OoA/NioPWP6qSPMN+ZitxbaeeVDgdu
xPZEmNihFyBw944VtntMuJ9Mc0o+OBXIhS3LwDdWyrHlb2oyMZcDSzJdNaHtD1uvjsOvra+Fl2gm
mdFK0WL81IwmVPqQC+Jd4to4eksgK+WJtf5SLHkzT/CgdB38CQUH2kRqkXo5STd34qz4Mar18jrO
ZueQyMyHnT2Gib8J3KQUd9Bw8RTO4OTcp3YWAXj20sRYyRBy02qYUoDxCk0WDfcTLWtWnSqftbTF
OiIdBGaDUxJqsEezbB3h5oLBQNCn+bXWNMAmxsFHhz9Ny+7jZLu2v3VFY16Nruc3Z4apgXGl3lNf
0ElxuluVldGJuupLtH87AbTHJJViaVN+c835tHi1RnMt7fNeNuWjLYPguijS9sIwI1CDkW9hzzl6
eY4SedAC2XfG6MLvE/iXZWvl2FihE1me5YYyAjQBAsilckowERpid5N0JUZWjsmmXysaHTdO6dBq
tt0YEzRHwzlH0ZdqNk4FsLObqJ2gnWJXd3FvUGPEdk41W0M31InLurvc9mxFQYsXLAYHH/v/7dvS
vyi62HfyRwg01dbndJE4JPqQOkMXUqbACzM1nfpC9wPMoaY0Lk/EnXd1bNPVXdBlvLjDHQ5c29sn
UG2M34SDkycSFrPbTFpucruJIeo1KCr4Znup9XF9njuCwziBqN/nVnQf2Ol4fjw4LQQsie0u8pEv
DSogGDP86u2TdPoQyizLh0cMKJon2+hRuRmQq4hXcexE6NEUJv2jQRTiy6RPXIx8O/bvMM8SHU6r
SXOfys5e6fGY/P6R/h9gNO+Kn9m+qX7+bG6ei/8fkJoccL8Gav4vehjVcxL+fAPV5Ef+QGqa7j9o
1aPBLvlwv+Mx/0BqGuIf3KRmyKUDVhLgwJ9ITX5mbs1Q5KTObfKV+cz/g9RU8h82EBz+fzKi+RB2
/gpSc3HazZ0mxqZrRprjcOIsEis/ZR27QS929h2m7NimhcOq/8J2z+ITp9tiF78bac5gXsWsyQeN
Y5ud2MWOwQmxwajKgrUMBfS2Kq81XHJefYYPv0fDI4jOd+MtYuRgAAVJJONh/3hWOpddsvaGv0ao
oJrD9NFUZUO6gi+yhCIWSkWmVo7Gjqi3jpKvmIxWRnQe0GI9/jbz7LyK+L8P5DoC5BUf3VpG/NSu
woH8QOwy2pElDGXHQb3lFDzgwCj2nOuiZM1/7WUXMul0aeZprnY+wKWHBt4nchChvY6TWl4cf6FF
Lje/EEPZlB7nvjQR/u1ysIcqyvykUruyp8hpU5ZeDwozruOjLK5NL6NwVaGuOaM8rGUG3+WiMGjL
qF0GTXgtO/Oh9ftgMxVOAcepPiVR90IsWnwm2qQkXDO4kWbV4q06x9dKDiS1A2HcipWW2ulj3lOU
g703gI1NgL5wLTer2fm47/SrOPar57ZKcV1Hu6M2kVEw8ajXFBZ5s7et/dxGPa7Rhjn3qSd6hw/5
0EwI4+rRb0EJPXodZqJ78kNbtB+6sXcvoiKOzU088JcnFuHyHHyZTkoMpumCOqd7udhTbd3ryp9a
tZOhHmwao7xVMeoRgebgOwPZcfC0u1S1XwuvmTDahm9YVo48cRdcNnHnp3BpodmcfxSt+bpvl46F
56PVdEyyQJFyLQb9DMO3m8iBEF6POD7r5cYsMEfG2CeoplNb/tAkgGpgi1AGteZ+3tvhVW7rXiMn
c6diGA/SL8b7zMCKFYiAappkF0YKLR29XLtWdBmjBn9n2oN1QhnywFOA4nEAPgDVp6EsFk/ROCJK
m7A1d2gjll+QLPQudNt56roovghRGgWBrcc37Ti151rZFHg/hMZFPSTaidzo3T7mTOMI497Norff
AcQK6dayd3LtGqykdT669rCHBXYKHvH+mzMM1z5CE7VtwCyL+o5URi1r0WKT7q9tb7oa7OKHG9Mw
oiS2CqKggBIKcANk442/Px5DDr0haHMOScKISyPw7fceciOmeTdp145xVc1CLNaJ/PZdkJrf7c8B
ltyDcfIrPRa9di3EfTpedQAv3UvdPBEK59DzJjQBkZRAJE3yVyoo7iKLzhNuiWCTXLSY5Cx6Y+6V
Vm1DWqrrKIJc5DtJsDk+cwde7M2QZEWvj/zaoSBOVcK9tu+S8skQj078WMvH44O8O7MW77VYGX2M
D0KXW+61r3/ts2fTuOyT++NDHHiPOeumDmYC8rSWPRxdWnWsKWpfGoTeyHdWruAK6d938pTm/4G1
9makxUfq6ygzxBQEu9bwtrnpnLfh8Pn4yxxYB3MmSpGDvA9gziKGl04nhpRO5a4v2uAcT6tLJ4Y5
kvnWdewV4w3OsKdUng69FYc9uAcqdwIwwtt10CVj25RFw5B+dV6O/VNl2R+Ov9WpIRZLrav8Edg1
Q1SzHae0UXArzFMp5bzTF1vItnl8YpA7V4gWg6AG2FaF1wZU/e89v7tyNHxqcbJlGWTutVPuaemu
j7/XoaU33/HhIhhcgpdEqlYfS5FIhvQF/Rbuev691t+H9ak25cH5+3Oc5RI3CuhCndkHOwttN9WD
pgBEcIpA+e6yYYIiJq98qeQ6ABLfrgM98arQ7BjEuLOyTa7O2jG566Lx3ElRfjmVjB38Wq9GWyx0
YBj2hAxBsKPFfy7a9Mqo9B9pMEKNkmvYonS5i5XZ2yeC3svJ+26VvBp3kQNiitBpsce4VfBRLykU
I+rgI3oArFCIL1054qtpniHNCr23XaXxdZD89IOLtPbwRf3aV4gYfu87PB795gZRrbM+30RWvE0R
i6yleT7kzTpDrsvQLvxq/Dci3esvtCh0NLqNyVGiU+Xvgy2ylBdM4XpAatFMn48v7ENh6PVIi1O1
NxurBQoY7IL2vtKL23IKfvjVZzoMOFy29YmezQvD/d1HsR0A846lg4hbfJTObbXenmSw67AQRs0C
pqlbfzXmBsbYPsnOefC5kA7lFy1apybuXcirUXetUH6abPAdV1F3b0XjStrYr9hITSQncusDx5gN
a/NfD7iYeS9qA0yAXSJ/nrhbnQTzth0wT1bTeOpYPrTXYR6CnuLqxZ1ysTFCfbCMAvbHLskTGOQm
GPtWqfTy+Ac+FLlej7KY8RFstteYA9sgfMYw5KbXvjYjHsZINB0f6ODr0Ged2QlcCJb5eJTUZszl
ONjRgAnQ6+nEKVHwQ9/G+dcI3D/exq0QDFSPOkewm32/Yrc6c6r7fyePmXvqgoazq+hdLb5KmwNE
rcIp2HnGPRymi1wvVwBTTly7D77K3NkGPgnWftnBz8Mik0XjEYJZ+lr3qZi+9qecYw6OYUmwhwDA
QWrOf/+q0iOsXLfCyAp2UXbjTXJFZTQyTzVE31+AOExoy/9rlMV8STnxhmUQ7gaRwflplFjXlh9c
Th4CeSH+uJYsvhRhv6JV8mQCRN74shpOHM+Hotjrh1gs8sH0pQcmEk2wAYx5mSh3PVKhBVA+a7hq
PkCI/lSR5uCYts4NnMqFCx3r7fR64aiXccsnvEzHDpDdcOZMaqXE3fjx+MY6uINfDbRId2i3tVVn
zyGpQxpUPiNSB0MNuMWpZvOpgRYpfDTfWrrBCXa5u2+64mxw2pUpr5yi2Bx/o4Mr057bpPNdlavh
26njbHNlTyEFS+BHHzPxasRJ9lQCcPBtYOBiFDLXgpY8n1aUsq+0KNxFCIz7EzKwt66TrFUTnDjU
lrgP0ABsAWi/3IypAlBLfvs6QwvLrMKja9dJ66wcZ5Hu87K/yb7FAeWP7GJAReJscoECbWsXlYoT
i//AbIIXBAhGGwpQ9pIjC1k4Cu1hflH3sZFIvJwOJYfu/W/GWCwNUelNNpiMYSntnCzYvrLGcFNs
mzG5GEt8xZIfmvPX/LSo6tJ7nVGhAuCvQ9VhEVpaeCEkqn64c7z+PqKlDxf9D02LN5IWr8vTByeP
0j/DzDjj5Zni2W2j1RluV15rbrkaazLeVF55YokcOBupWfw5yiJWtJYWNYNEcj/wMBq3EXKlSnd8
Tx0agiqUATCMfzi73i5CoP7BoLtNuJucmzajP4fQ9/ERDmwoLqpU1wF8u/RKFmvA7YLEb7I6RPf4
Uyhu+iH/GIgbCU/j+DiHPgmhQcBCkyDcloEVS/Q6SEqT9Wz9VOlHrX9swFAdH+PApYRmy59jLLZs
XtP9wOUm3Klgaq/8WGLnmqvinJL+VVrYn0FCx/e6U973Edzl42Ofer/FPKI5WGptx9i188HtPkXm
U+P+dnyIZX/yZeu8fr/Fapic0BiG2gp32nWNLbh5AVZ96lDkRe/7Z4qSsG2cK5QiuHrZaMAfH/3Q
Qnk9+DwBrxKPRsi+DXoZ4j0LVjnblObnMEU3P/7+b4xD+gwLYZY4eeGovxpHFa0TY39MEvXFGp77
boPIKbT8f2MQGj0mxAowbUvIUz4okHrzoSjtCxWfhyvDvkYK+P9ukMWMWZkBJ3CyORChsG/MOvwI
zWE8q6tYrsLhpFDXwQ9kueQunL2zfsDbD2THCoa0ILDa8OxrHzeN5iops3UoTi2FA0kSHQIX9hli
GBSdFif9oOBswOn636SdWW/cSLKFfxEB7ssrWYsklyTLtmy3XwjZlrnvO3/9/ei5012VIopoz8w8
DGBAUcmMjIyMOHEOMUNBi1l5UqFgAuCy08eFHXtrtHctBp5bE8KsMvl+1cVYm9Hu+JIhxlynT8rs
0mAKm3cdwgnl+DxAC+BY+yAJ3GnaGkFfjSt00Rhk5n+aWJrKxzLxFYsYOQbUC+AOMr1uGmy3lnt9
VyuIhqaVNu/qKRmOhV82G866GlrOzAuhBdVepVWWzy05yJwwqOtLz5tlWBGT+Du4MDq9tKstIKWi
OtichbYkd/USoCEUkx6rHqLS8T7OvkZcb1BaW8+McpMV7einbTRcVmpXtg6AHrYSnc6PIbhuJ5sU
xcIuOn2eCqZCowJtitArknfWqB006w/eaRfmlpN0FmKKOA6ytMacPKauYT2l9escf75++Nc27XxJ
wuMl0KXRUkdsQOReFC9R9zQZG19t7RiemxCqGrYUMinQLyZ2Cxunuq+kG3t6bbZoQVbzREbq2R2H
Q/8GAO/7CrIjE/7fwK2zyNYWwYcA/qa4k352YXmS89n38v62TbYE8dZNLyP9zIwvGZCwVSXShgqD
fNEpKwPt1pyzyIV6Z4Tsv7SPlpyCwfGr+kh9TzlpdTMczSwLNr7z6r3Lu4ZOINi4hUjm0l8YuIoq
sOGsX30Cho/iQ1ft5l77mUX1vcYGaNJ8u5QNtVLep+juDLdRLm+0mFYd6uxHCDU9WD/qINLH6FQp
904N93nztNksWz2HYHEtJhB4+YiFattokj5tCxKoGsXh3HfMW8MMcvi2Z+M2KTvdrRkZk41S37j0
V12ZaTFFp/JPxi5kNhBWZ0WfYrgtU/lO6fVjrCizZ6O+s7MCw95F1Tht1NDWt5U5Th4hRHVZJO7s
yqmP064irBvSfVc9J/2Nqu2LFpydtHOoR3b2Zx+plEiBCYhB8f6v6yFi7WJjvJeiKUxuCgIyl241
tLbfmf3ySkH2wWpRh0FK/rqJVac5MyE4jR0z51UPPFHk4vNcVh5jPZq5BRld9Zp/jIhlrzoMZdUK
MSJl5VeyU9SKRsSWsiZ66qMfabrhK2t5Ds5pGzYsRYw/CNnHDPliPTkla8ruZqij0vSOanOYbdy6
qy4J/wvcDuCL3sBAe2W2Kx+yitNoTy4wLkb4v6VGvlOi7XO3uiRLBXBB54u6oXrpCUoa17CIYSse
bQ/hJa8tfpXqtDeGrVC26hBQS8kMeFM9EUnVnCEt27IhlBdpA/H2T+Tq1O5gG+/m1PduHRtWB+dd
hPSDbiJRp7sm8zXD9PMPvPLsRyw/8uz+zVuLy0Th4MXxSwifahvdzdH36zZWnZIq0fI8B4AnEuhl
dgmxZ0RsdkjPDPtmjFHfrd4H4cEqD/68YW39s/5jTbimAh9GnarmnW6goolsStYoiNE9XV/Sarw4
W5KYUuR6mkQpe9fCbA+JRVD+0Uk+syBEJEsD3lQ0fLS881rzQ5D5i9LcIe1Hz/mMjvxGdBLo+v9T
C6K49fcmCeGpGxnTHv2eGlvse+r4mCSVGzePRXS7tIK66K4cCwSw5A+wIB4NDRbxonURkxqSLcjP
xrcVg0piQh8QZaw8TGMvtp58P3Gv796qizAYC8wGgBV1qUunn2fJCa10IkpG3a+ms+ZbMN5f81Er
NsYVV4PJmSHhdFVDZYypyUcdkxclg34eNawwY3iybzaWtGVJ8HrFr3UwcljKZ9SU1OKO1g0wB1Rk
Xq5/u9XdOVuS4Pl2nnel1g4EjBlO8Mh8TSJ4+a7b2NofwfcnHdh/zQDmabaes1Db5813JdmiNd8y
Ijg8GGGGCiA0OtlsSuL/AnGwmcSt7wpwesg8lvecsP9yrDeZPuJomZIeB9gOpezXxFxkG2042vpi
/jEkbL8W5KGjB3wxqzLfZdqrPdl7CVHF6/uyeg/DFsXwDpy7zO5cnpuyHSzUVEm+x8CwQHFpEFWp
CvPtirGv00h5ZwfKFr/L+sr+sSmc1SKtgI9CE0Bz5kVWpj0eV45bdBurNxQoRyDOUMjAWSMsjIkK
XvYzr4riV5Jqrtnf6NFrL3u1eRhz+fb6Z1xbEuOiv6HvJsxRglfkbdzFzuhQ64eX/lgVErKLfjwc
m6RIN0z9bsIIeADan0yxAyaluCyi4ZouqTsdTCSQpPmmcRTX5tJK0n0TFseiPCKGuzwiGerYJ/20
s+Ynw+o+tp1+18itl0joC83t1nDH2qlYRtwBmjFiByj68mur8DU6RcJviqJxRyqn5L/yliGkbn/9
O6+FKkgQgBXRPAXPKByKIZ7KdrTTGHXiD1PwiybY9b+/5jXnf18IhXHoU3mSshidX5A9CHgoiZsE
X0rmrmouyDzZXbe3+gIH2w08U2H8GWD55YcLE0Ov5nZZkDNUh7pK9MOcmJobj4V1E5Rq4jYplCOV
CS18GYzZ14lBto0fsea8C74NaBhlR2Z0L3+DZiVtYZgsWgk+qwGCj+WdZH6+vtC1jTOZQHKWSRLC
zPLvZ0lpks9dO6tFfMrT7Lnhte8CDyv/IJgRkk1NpY4gv6F0qqCrm4opj09Vk+teJ8NkIIMG2kEG
8qNhEAueD3PcyLLWPIaWLIRkNGcpIwoeSV24nuRiik+TfB80zz1al0nxl+JnXpbdT86WosOyF+Lh
Z+IJfAKvGV0WpzaiFFoM6kTxyY6tz6Xmqt1fsXqDfks0+u+V8j3vzw3vWLUIZS7cFUBIeapd7lyh
yVEqpWZ86ps9OU9h57xbptYr9ICSKXLS1fi1MuzDdX8RB5gpmMJsyeQDEwf0MmlqXZptjDIrQ/j4
T2hIHPR0V2Ww9Xvdd/+VCs2oeM54qqajPnhMIqBaO5uNFwJvCTbL8W89lx/Cc8oBvc33FstTw8JI
VMLpcHKmUyfvlHzDgVZKwxhgPAaWAUYFgThfrnQK5UqzVHCSycCTo412841U++/NqQJJ/TyMr3Be
e0NdeZqEAmBnbhyatw6MeTqTykKG7mjiSEJVWuYUzk144q5BVAkGcjryvVJ7cGPof9FX3LD3NuNg
BIw8gvitUI7+rVRxFglSq8xr+PnDEyxiXtR/YywZHaQfqXkIs/h43YvWbBmMHKEzsNDKiFX3tJQg
tw2AgWh9uVezj/MnyZqBQjOP/K/rhzpt10UwYCG3BaF8uYlOF1phUpAASPqvJCaJSu+UJNpwlbdH
EcZ6oieACfQTiNWXRjKllaI5oxQE1xWCls8VElLOy2S+SOhRf3GGjRfximdgDr7BBWu99JUvzdUZ
as4NkhcnyGLoikg7zf+iwwGUIIKC4lr/8/pmrR2EC3vqpT0JREqE/Fl0Usz0UMK/3ZfGbRpaR1vp
P2vghoPx19x+k25TZG+3Khor9crl4/6zWuHj1qE9IudI2URCb9eyUVWf/YNvlXdNdBcn/r3TGcht
2Tf+0B5UuUAb1UCUdKv5t5IQ8DOWBtHCFaCzy5cfgQEdu4BHlkzSGW/VVoWL59sUf57S6Nikjadp
f03dIvG9dXe+TQI4lFDuUZle2sLi+Bd0wkrgFClhzoR+3OldWjj0ubdceKUoAYwesOMykEB9UfRh
yrWRwTAvsLPpp3wM5V0ZTl6ih16oKy6ifs/GrXmc+5tccotmo9m5Eg4IsxTfLYhWcOjF4c9CzxIg
KvTtqFpZP5RxoYH7VNevTvw+jn9s+PJSJr28p9nDM1NCTmVbnc7UOaaq4SWeXgvjIcoK1ww+WPNR
N+/QBS2KLxs2l/NxxaZYZdFnSylppnBek8ZtHqBPiIp3sX8cv7f1hxC5BP6nO1TQjhuG1xZLC4mq
C0VPHtnCdw38ms89cnTC9KT3r3L1krw2suYFSefZ7Sfdhm9b2nrsLxFVXC06LSRdy4Qkj4HLzfQL
pe6mkffxWO+Xwq5vOwzkzp6ab4TBFawaOMgzS0LuaifNrMIRxpN/7jymGKXmS14jF5zuNYeZWa+Q
Um+S34Vl+F5Vs2PofPCnLaKkteO5UKEqTKJwTn+HjTPXHRsfTr9ltb0kKV4tDaXrWwBETC0uvI3t
XLeFgoQOhgMvFr7s5DdzmClTxCht4elae5OWj/BRGNZNpUMSqdufFZ3pWpgGYajYL11CNU1OYTzv
a9V/vv5jVq48Mt1/fovw7U0Vzb2uoC+XUzIsc8f1nZfEql3ozdwZBdsYgq7N6vbWB1j+/exjow7V
L895YrCSPDulvUOB7mAPr3+wNJQ6mMtaGLvFz9yUpsEQicNxnZWb2j5qnbNrW3Nn6/VrbO9mHcmO
Tr65bnQlm+VpRHuHyS9STbHjW+R9Z8pIbpy6lDGJvtQlD2HHbiPHWzub51aES0yFSA19FIovqpQe
21C96aonbaDwsIUDWDWkELiZTKZ7LlIFZ6PRdz7k06ecQtoeOB9EZob1S+cAHpQmsDeyvNWvR7IM
zz8zQNR7Lh2jnQ17qAqdKaoJhMz8hGDN7vr+rC5omTwkPYYCVywkJV0DklIihmdwgWnGvSKjKBXA
W7NRXVzLM9DT+sfQ8kPOfLybpBwmNQwpoXGysnBfhai1jP0tXYKd0vSwX87jQXbiH5Qd/vrfFim4
xwi5fN0u97A538TzoUrfl0WMPsy/E6NcGiCMsfOuoiRFH1g3BDt2yaygbzA5Qz7lMayjZfP++kpW
UmSmN5hEXB5PCE0I17yW1kPKqAiTD2jy0iT1F45A5StakYeSdrM1bly1a5GJaRGEzsDQY06ITFoK
86tmMTkQt/vJBBJ7g4Lr9SVtmRAcY5I06NtDTEzth7gfd9Dwuuq/lPP8/605W4iwNZqRy6pUMAkw
/CpYgmU9Mc4xly/X17L8FTFHOP9cQmJSkuzCOMBaRrV2k7Tao9udjA9j3HllvOEKqyf3bEWCK2RO
TkMYWPkJodJ7O57uivB1rL6ocf3h+qJWDcGjQpUVzJD8+xl1fnITqVdaSHZPlTzt9OozdM73jbwb
gy22wFVPODMk5AHAuGrosXluNkpJbq4sL0DH+ObnlbFxK63uE/OpwKCgSXrTvaszFI3yhH2CF8Cb
kJmkS/ipjWmrITj26/rnWz2yZ7aEI6QAHB3nGFyIpTfz45D78jGb7MfWUl7rxkKWK5u+m/JcbJzc
1V2D9QZeNhJWRg4u463SQJ0bdoAQLLkt9lbArEiR+x9zHf7rKoS7+foqV2+qRaQPvscF8yOsspnl
Sa8MzEGrBqN3kXDZM8K34fNrHkLl2uatCj88/+dyUXPtlxYCTv+B+nGGW+1pO4pvGREOVpTYWW8v
KJtEuWsNWFqde7PY4gdZ+17L4ASVPko4JEaXK/HLCmy+Q62jsbTqo9JXlWtIcbHxAF3p3SAlcWZG
2JY46PR2ykduXccpbvK40sDapd/SOs4OKWpqoIqVaRfUc7cfnc7c+2oi73pfCneo7JiQrSeZC3Ov
dqOEkUPyC4U61DFbU3C/Kzti3Dz/mYKzjoFq/gcEVKteYQ6gBtr9GEBUoRk3tn7X+e80J/F47bWb
Na713Qa0pemIzuBYlxuhVH7qOBEdrWbPoLU9HfLn6ydjLdZQqfvbgLA2zYDIJpqpMpHwvANiaO9r
Pd9D75RR3gkfdaThrhtcTbWW/NRWCNpLpfdyScNEyy6YyIYRO3P2ZScVu2yQC1fKh2SfqHUCv12A
jpLNo65si/Kv2oBk+PqPWP2sRAIyPjSUiAqXvyGNB7MLfZXbSfnG7KQT126YfL9uYy2yUq1nPBOQ
MSquwhnKA5hAVD+hCWjtZPWu0podGgJZ/g3EQtBsJbBLrv3GR8+sCV9VcQpTzjViT6TKB8tHOnQi
U56eaALt+7Y8SPW3TJtIyrq9rTa315e6Gi4MuFyoxsJtYAtLdZSoDHOo8U95f6xtb/yT8M1e/f33
hcX5/cTZkPj7o5/tFLVA/HgrOV7C5pvvd2ZC8AhpnKXJGrgh9Go4JGp0UJV38EvexPKnQvtsjO5m
8rp68s4sLv9+lri06OtJ2syiYv1HOkq264TJDsanXTOFr7FyuL5Fqx5/Zk24mzJZUm2kDLEGeHmu
6sfl0ug26X3XzfAihBkCIhxRg8CHbFuOf08vJC9V/D2O7/5kIoRbg6KwiaInpHkiyw4XQ9LVCHed
5nBHC+5Tbu+q5tO4xTqxGvZ5KQEIX8rAJA6XG9QBo0hDmUJXGnfv2qLw4uzTbALYbU03tXTX1gbo
FGA3t6PuOGX2VnF47VtSyKN7qxH4IZm/tK+YlR4VA695Q/2VgnSiidJh+rpfrEQp/jpbRdZCX02M
xqi1RXJeYKTuaalpjVt2xzTWdhQtdkVYuEO+EStWDhoGeauBRuEGEJMkYCOT5St0pYHAebEfP+oy
N6oKjeDkfDaM6K6DENjaatsux1c43iBdmcoHUA/VsZjQ1JJZV51ZxScUSzLKZdKnJkruW6nykVm3
0n9/vRCsgLQDCIU/xBAKIwVqpSk6vr9xGSktylK5H+yn6xu3Ej4ubKiX3mHEOUMAfhyfWhqUk+7f
JdaEZM/90H2uI3t33diqlyx9ikWPfCmUXBrzB1JFLejjkz7/7uNnrVsZenhQfTk9FPLwIlVBwfve
fL1ud+UIgKf9x65wsbS6nc62VMYnqfX04F62X5otQpE1EywLqcqFQunNS6TgjSWjDBCfnMG+D/z2
HRXzftyAQq9ckLwI4DxjAoBSoyysozH7TnYCjFgqKJ3XwtqaIF/zb4YLGHh1Fvy4GHdHpTEYkLTi
05IlQtEQHUwQmLn/4fp+rDnduRnhlmy03OfhBvohSqGvSQ+qfasumhw7Pf563dKax51bEm5Hym6V
Vk8syJoOUl/nKE7IX0ejotmnuLm9TzV749BufcLlF53dx7lOFwGu6vikOS+GdW9G+76CQ3mLn2lr
YUt8PDPjWFPbkC3Gp0C51QeYk6TitBR7ks9JVbtpWW/E21X//sczxFZJDMN2a/ka/j3TpbX8xmsW
jscu+3V9w9auS9jvaCQyuEQ5TgTizYnhJLnkg4zJQWhZ2V9IJN7KQ/0QF+2Pqj/08mv9ihAyVLGF
vEXssvpVQTaAQYUODdDB5Vet/b72G00CqWYD8mvKfGcqOWP4ceqWFsNqMxxOP64veMukEBMh2vLn
IcPkoCiPaUcugtSgEsPk0TS3iFvvw6D4g5i/4Df+u0ohjMDXmZe9miSnxIy9MjSDQ51phVsMiuTW
YXqTDX2yYXLVfcjmloc6XDZiX7GcIYytFxCxmu472uwx5cnG3GgkrBphBnsZjmLGV+RGG6WmZFCF
NozevYDZDLvnzbbl6m7x7FzmnyBMEtXG0zKMIcXlxRcNqpdMDJfJ3/2SVyewRvVG9TeCyfppOLMn
HPNEKsI8r7BXRvFTUA3uXN7Z872CnjX67rIP6zxyvelf5db7evVb/mNYHKtzpEqGyEGjYK3c5joz
iqa9p/n//rrzr1sBWrhcmZy35XOfRTG7zZD6HE2wN9TDreKuTmu304/XjazdmlA1ysukElenODgP
fZ8VtRlGYkM5JXX6rtf9l+sm1taxAOootkJ7AoP25TpMNRyoumAiASM/5S+68wwr3x/YgECJmQJ+
8ZtmdW5kRWegs0SX4k5i0g/5Pjem+n7dytr1Bd74byvK5UrsoIerxgyI8/VTjvDg2MIsl90ZkrFx
oYiaBUsfaUE2/21JiLXmmPqwjbdclGFQ30qpkbkjQLKbtgvHfR2V9S7QWutJlmBUrPTMfB+r6VMz
DH9ZA/KJUjCPx0IJIrfU7WIXTlHlynM3u2MoQ6tc219sM2DMvmCyvtEC57aKI+b7ojQ8WmPbnVqg
+1B38hDqg2aLZWXVHchvF5g8/X4RM+KXGlQ01J9Pcxx7Vtruydwja+uyEtW3/vMFGa/l/cqIM9i/
y73S/Jn3WADM2UgPwJ3vHG3ybD1b5kDM/aTGz2r6UdUX1DMor/opNOPPqMF5vfley793cbhDe+a2
GR7gRc7sJ0D1B1l9DlAUNPJ9mz5I8Jy5OPXhuoetlWu1JYmFpJhWOTnF5c/OYhgm5JBs3CzfxUP2
FPWge+fi1gjjnTzNpykO79sMjHhehY7bh9AoF92xahq3sKIdimd3U6Tu/WqSN6Lt6rad/TDhFCea
GZeNAWTb7EZvRGQzumv0LZ24LSPLv5+FPGeMHQ1FiPjUpJEnfa7G19ze4K1ZDXhMJoPWXuiKxIHJ
qpoq/KUmNxw/xE7syfJGuFsNEmcGhDWETdVMUoSBId1BfYp7qerHJPh83VHWXgmLHOd/l7H8irMv
hfhmkTcxj+3Rvs37u2G8g9MhfYi3VMnW7vRzO8IboUY4EWciEKnGgyXtRtDXEILWkkPf4CceeH1V
a4Vr8MAQAwA74gCIu9PNNrIHFV5GKqSpszdYzM+OGYCnD02zi2vlHY/8Xtp6MCzBQCxdnJsV9qzw
JaWYBwomdYheCz1OElq3nEdPCS230RzPHBW3U6otbP3qLp4tV9jFaIjsNFmKGJr/KIN8YmEKA3EG
OnRk1Ne/7aotJqyXIZ6F/lG4vKaGSZPJYCd76y5tE99NFKbyUbNp/IiC7xb97/LJ3nzSM3PCDRZb
RtTrNQ7qBC/0lSAaeC6yjVt/NQNkEAJqQ7CdaD0IQd6pMx0lI2YTVH80PaUM72bbU+YXn4nrDBYX
lMfKTPoMaW5ex89/8j3/ti3eY/mMsNU4YHtI3/tTc9PqjQcSyC3tVyf6k2rX2UJFHdGwl+qitJj5
kHgF8SxJi2MHbPYpT+bsD3C5aHTApbRMPNFpFa4gtI6KuhgoRL0rEQZUSxiH5XGjl7LqjGc2hNtk
7mAXzAaFQC93btva3pS9mHW8G6Clp913fadWXfHM2PLvZ7GS4zAVEGnHp8wqvyhStPcN66fsmLvr
ZtaDF9PPcKrAMiDbwmk2uypow5qRtFKr3clIH0vfeFdmd31R3ErJ/FDmd6XjZd83zC4H981JQ+sI
AXsyRuAMl8sbOzm3shmzld/sEO31svIZjq22R2w1dbW+cDVagMe52sLcrV6ldAkoMPOuZJzs0rBE
AhPPqGygqpBZnhWN4+3gy83x+vq2rAjL8xXmnGt1sQJfrSdZ5bTzE8LXdSurPgISZKFJRbtA7CSC
+uxSpPqohcFZixTwQjY9b/Til/1/s1FnNgQ/1CumG7KRR4oWh+pSmze8OUU9fJhCb2Qm6X9ckuCO
LXU202xYkubf2cOLskuSrZHX9RVBpEWnmequuRzzs5OVdKMRahMmZORMtF8GRGXtpzjP/sAFlkI8
eDp62kikXpqZTN2KhoG7JG1noAq3U6jv//32n1sQnEwNYsQr1YbXgvWjaEA8+I9VtZndrLkyiFFQ
VGBk4F4WrispGqUU7TPSjOaOSeQx2NlxsqO1u9N5jU3emN4r2Y0k14c8+JDlD7lfb/jEWtxlxI3m
0KKGB+xE+JLJ3KPywobpODgM9vCPdfq+M41dHiEhbCTPf/Bdz+yJLp86rdNm2JMy+5bZdU/rynup
mG6um1kbpWF0D3VphFVQ4xP7lVWQRmk28nDo+nJXW/fOMCGhe0dRDSbAHiLF0HYz3m9avpNG6Mk/
dVvaA8tKxMN9/gsEH41iuezziV9g55+72jjMaC3b8RYn76oHna1T8NMiiZLRarFiGgeI42x5417e
WoVw92vlXAMzWL5j/cD0P3fkIOUbPri+BjBp0GYYFDkEH+zVXjKSlieu7Wvfw8C0vbBU5t11j1hf
yD9GBMeLYWXI/WUwl4JQVKl3tvGj9fMNt9syIkTYxGhybZiXHDcqb/zA3pWjgnD05z9Yym+UGPSM
8CGIdcC+igtbJvcrzArWjw4KvaaH3HKWpOxw3dRqeFh045da4JL7XYaHUinKCS3u+BQq5t76Kk2J
OxY3xhDs9T/6dgCucOZFnk+k9E3DwqCsNS89atnLg28L7LzJNorea/fTgur6rxHhUGp6i0SkTObn
qJHpKvOA2twwWQdNz3K4wbQtRO7q9zMWmULKN8uEwOX3iyy7Rg5MxrVNSaEA2cYeEzThQVLQos0d
nZZJNGQblZm1wWWNSem/rQrXih5m5dzWtJ/mpr5TmxlBVfk4KVBbFfl+7p1ba+p36oveO4cxcn4y
HfJgGcHJjN/PSXynSU8LWmlhlLnuTKungxlY+g3gTxWxfg0UoFJnxybtpvqWWMdaDzybjun/ZkVY
vJE2zWRUDjeazFuPTqnzbE5bVfJVPwJn8FubkjFYwcgQ5HJGppucCtXewf7oy1CvOZM39xsOu/7N
/msI0bJLB/ILJpMmSYp/18qTXr+TrdZFZPBPouPf6wGWcmmGR6QcNz3rKZ1xpwbOjaknu3STYnhx
9zd34pkZ4bbSm1hagC+wI/jqgYbse8bmnTjyuvZ+GRhk5uMPri9oJeF7gK2AUVbh+sr8JJalhPMe
yg/jByVjTX/gbucWhMurHIawQisWC8PHcH6d+vsu2qpdrzkB0yOLYB7jOLR7L3dHLcrEhuyaZDSP
b8JCv2HOOjbCDR9Y2xywmcwfk7gv5A6XViTJaoIuiZMTGs8uPNT7BAQA3QxFyj2pmt043ticteBo
LCqWyyyuZejLss8eCxrTvtrstwnzP13k5t3k/wzmyPLsqre90kFaQPWVP4nI4LrQI1nGceAqvzTq
j6lj90OWnHT9a5kf7L46Sp+N0Ivq8ng9EK1+zzNLgmcYQ16PqC0nJ78fDssMaugfaruHvoKY51RD
cCNrW964bpPnF5NoDOiLJDh9NaiFNg/JqavATNOYLY5lq6W3s5OgSZWM8p7H+z5KYnOjir5a64C2
5m/LQkScCn8sc+hFT1M9MeKrBCCKp/uuU5AW9ECHha6KklMdfwfZvXHfrR0PkpOlhgkxFEPPl1ua
p4zGqoWRoHKQfBnzabrVp+RrNJnBRjBeXSRzdw5EK0gSg4W8tDRVoV2kEZmqNpT7wiflDr0+KQ7G
90Yz3/Xl52xwdo3987ojrZ2TM6sihYQ6+Xaf6aSuhXIftu/yUgJp/HEM7gBqbnzKtXvt3JRwD2SD
Chnm0kXIgIw0QNqq+r6JApqCz9fX9FvsVLwKzi0JV4HEmuRkQWfVhZtH6b6KABiN2SsAt8SnQmX1
h0ROXX2iD+kPX7vsGI93xfAyF/3DsHVUl6P45seAo4H2AH4VYA+X+9pZQWaFBaVbsy536FuNWXm4
vt41H0Vp5G8LwoeNaI1BJoMFOEd3XWLt+bCbD4N1/2QOkDYhueabISbZt8gpo5EcOjSOKRPphcww
ETmn7++GuXcLbVTdtuveSenWyPaqk56ZFg6hXStR4c+8FOr0oBC/g9F1shry+NYbzE1qnmVD3m7Y
PwsV7irbygxSefLq0HkGv+qZQXRomwTtQlU+NvpxGCG0dOTHNpY27vtVV2HYks6phtLJG4CwH1tq
YCzQruDF9n8FwcbBWD2BZ39fCDFlhCpNUoOIQ/+mrOtHKz8aYbGHHXpjIeuGFilL0J503oWLMJ4S
Z0wnKu66WuzHdEawTjnO+UECj3/d91ddgwwMxqiFLU7Eexh6TGa5oO/aTPaWRi7q2/uosfeVZuzq
rRGQ1ZN2Zk1wxFBrEhqUfEDJufdtkB9w6Zvfrq9o2YRz9wMgjmCQvcgTweShiMCmpCsGR6tMZFQU
N+N5Zex8VBh28o/uZ7RVHRH3SbQlOIRs1nWt5rZ6z/hFfPrAgI7/eH01YtIgWBDRS00TzLoZsZoS
XVbV5Y2v/7QdF9GRcmuyd+PDidPrRhSkhhVayIvdR5nb3M8yZU5XC7zpRt3q4b6Jhr/XtYRBnvS0
j8UJGS1Nx6YwYu0+i/1DDwNTvXP6HG7gYueEP53owZbbnVZu1Uze1B5Fu4IHms2QO5mNXaAy8wk2
7gxsJmxzB5v/KvfN4/BlS9XsDXHRb5vomSG3BKKKuZ3LG8yQ4X1WklC7H6Z9djOYLihXx2t+VBna
Zi6E8n9tmVzdSrSrAQyTzjFacGkRrEGtd3Gi3TvVDtCRDLu54UY/p0/x8xhvxKo3fd3fy2NMgaau
CqhbfG8XRIu0y0vtvvtFIfymv5EetIfxc/IpOejWhrHVhf1ti77d5cKGvkOC28n5lOiMFq7yCS7E
4FPws9jZ368fPDEwXq4KsOWlJSnQaWUPWLJtz+gPzY/xF/RrqXq4buYN4ZFoR720Az+gqSaLHcmV
76NvtFRNznbm9l7yfrqpn5vv1u1guebGVbb1IQWfbGqIpGYt0+57hk4iBIXQMJp3rX0Lk50Uv6u2
2Ie27AkPrpChotJPWWZB3oF+QnmApSV5H3+o76T31z/plinhiMuRk8J8hj9KH5MPyV2w93O3+DTJ
brH/3wwtt8PZG9mXekix2uL3miC9+eJLLsyqEjPOnqJtOP7be8C0KL0CMgP+yfST4Pgho2opL2bn
fqT/HicyxPtQ1pWPiGMgMPwzCqotx1w84PIehagW1l+gNmQgdGouV5dUcQmxWuHfGyEaiXW7r3zQ
S4rlDhNMp5w7K79L6t6V4sRV6vddIO0mpMQ31r1s1rVfIRyPUoq7oJgzJBrU1yk5FvljZR2vb+OW
CeEoSKqV9NKU+vedrh7i9NYZ7ga98/7AyCIjx/4ZaEQJvsI894RsVO/fN0Hj9uX7tjp1zkbL+q3j
wzTKfwzSOCrMYnDUjUlSUiqfD3ZyZ3xVHkttL8c/G+cxzU2ErzYyRzHZpid5YU3wj6moZ4WXf/gQ
AEr1uixXXKnRt0gm3tTL4WKTmTbU4TQBfvqG0TQcoH0srSh+aOf8Nis+RrqLWEKBChpy0zGvevTQ
zTDZO7Nbz7eDVrmhBd4xSR9jSB1js9/70799iYu/SVh6pZZSmwxB/BDrzl2Vf9QG5zZIn/p8y/tX
0hVIRWm7wSYOA5Qtuk3aGYxi0oR+sKN2V1lfyrzwUP16DMKd8yS74YMaueOrY2yE0N+P6stjR9sb
VDN0zVQdHRF/ps1R08pFlz50++lInr53rQ/5Lj4Ex2Cv7KR9s7N3o4cY2DFz1V3oRkfzkOzaw7Py
096oRP7mxrz2W4QQMDtxG9t9nz6kKhja93PhRi00OlpPWfJdr0AUz3D8T/TDY5v6ZNMfJyS00hsG
41Tpaxu5ybco29m8q6X9AG1D/CXNP2bhToljN3isq11cPU6Gm37TasiNPFv+4qRbReK3Z4XiAhkg
b1KgIaopRO94Tia1qs30oUqLn7ZSkBiNH/9tgLk0IfhkWMqO3qZW+hDIXHf97WjupnoDm7Xmjhfr
ELZCt/rATBuMyEfjByil1pXjPezC2v28dwxaBa5a7qetpO9tgL5cmhCgtR5KSHXCqiHtEvldE+1V
deOZtZLEEmSAgjE+zUQnRAyXt508BIHhN03xINXVobHeK/VHHXrCIQK8Pe1S43ahRBiahFmcDdNv
E81Ly8LG+cPYaXPRFg+Z/fGbVtR7O/UW9x3Ujat05c11aUnYvYa+Ql4GXfFQJgdL2QU88mM3ktzB
Prb3kwvh23WXXF0ZBEFMGCOwRCi5/KalBpbEYU78IdP/kqiR9JaEf/xVQdMXqVsJ0nKBClECatJ/
jAkXrDzqWaRkJYvrelgYH7XuxSqO9bCl6LzymuMrMsPM8ApPujetGCuu5jrp2K9wqLxGuTXDO5J2
i+kSKb5X/I+j+R7KjnA5hBuRcH0DgVTBKoFCNrNblx/UmfNOKaSqePDn2zpEC/A5ld26OLbNsyW/
r/3TGG9cBG9GHLjq4O4xKY+i0sVrXfisVpOUgx2a5UP0Mh/y998lb3gP/snY28R99Z3X3aTP1m4r
s1679S/MLq51llrLlLe7KbZKCK1f9NesV71F5ldq9o10mosbc9j7P9T4qNv3wyPFsuf/4+y6dmNV
lugXIZEbXruBSTYe5/CCbG9vcmzy19+FH86ZYdCge7Qln7AlF52qq6tWrYWkZt+/k9bWdd++vovl
Bed99i2zWa97v1YLSK67wlZkihM58bO8Czf9wbTjhAE1AIpJ5tHARhcT7ejgU1Fkhp2/qmvl81+I
9GyTn33KFAGeTMs4FP4gFliNaAdePDcfKXJcLNuCyP7NvC1vou3fLQqCR8OWdtdn4fL9gX0AQWf0
qCK2hHT6ueVILg2RZFnh5sB1Dhpep4PP4t4Bu7zsF9RXhhVvtWgQWEHAVREvQ5ju3GA31H6AV3nh
cu0NoAUmdreR51uR7nIQdYDa9Pr4FtzHVHkEhT30OQAGmXnhkoyCNzRy4aZD4MZethG8ErV8UGya
Ky+BpVOsoSotg20HVSpQOZ6PbFTEVAqrsHQ/OPWseIPkDH327+SVgthSDHdqZ64F4OtKII0R7LRO
8lQ/jW8ldkt0J9il1R5UBHEI5m4Dx7A8p2efA/Uf0U+xTZ1s03z5j+aucq5P8dI5gs9E5QMVEAIG
1vNxi3oWwXmlpVsVEcvziHVr1AVLFiZoDUCb8FYXgt1y0US9pmSly8NUOvQEqeyINGvXmjzdk/NT
CKkKBcgrgD4uauNmXoD/vqxLt9jJrKSKE29Ru7W1Q09vfKZvRzt5KNhzZ5HNc8LWcnvLg/zX+swj
56aQF5ncwLrBKzvNCukoB+Gw4vUW8lJAM5wMcrZaqtalVVNhkPI+exLewi2edyKNrI3E1BvDCSOa
v6+8XxdHhuL/dNxxLC44SbI2TXg8lG48AheaHsxVnfALrubpOgOM8R8Ts5BE87XSqOO+dM2tvI++
odrtvetWZfMbyfYO+pdvrSL+F6KgM5Oz9Rq5BNYajlEFO+1becOEvkRW9ZUdwt0APdV99GA4gW1a
5tP147boZ9C3iZlEu8GUfT4/b6EfhTwwcf61DDVbzpAs8iyx3pibzAdxbEYNtFD+J5sTpSqa8iEP
OZ/fjAfgw45Kt7ZUJtvOMXErul/rZViMSuA8p8MHUnqIHJ0PLekbT1CGrnQh3LSJt4kj2IiEAo/x
G7Ai0+ag/OloQP+uVhiXXkDaieXfST+5gas0G1JAEzGpd71V7XqqPSQH9W5kn6bVHMjKGk7TdeZp
QLWEUhawG1MEhvzf+Ti1IgdbaAaXCe7QnFUkaLY66PFBSUda6/rSydMr6pqt2YUbeJIZgaOtdNP+
KY3+/Awf0MepLaE+DKaPPp87jlJJce9lFshutPou+sA/h6+q37fP/o4PTrIKHrl0QrPxz9a5qxpf
Kg18k668AYAvkV0gPQrBezkGTAxovGvjTUQsP2XCsBk7RtZYwi7fhWdfgOTd+QpAEQVK0gq+oO7+
elvP+5sOLCvvRqWz+Oho5CUfX6TSXPG+Fz7jF+uF4g1yX6hlztddKaCe2epN4xpdahf6fSvtZZIx
qJTS2v9zfeEv9pgG0C2u5Ymgf+LLmb2uQ6I0ZQmhWrdMk7ci9p2skBlvmpfrZiY3d7a9YAbFPhMy
QSiDIYN9PpFZr3VaMsIMH3w7Vx5Drdh0OUpia2CHpfGcGpr525gjoZU2MASOpqcoL5iRmrejmq9M
28J4cD9OyTEdPaFoqTkfD1F5oaVViPEUbtGDFyd4hrZpbq6VmBe2ggZYIdw3FFb0Cy8uhWocqd0A
hP+LCsgNq44lekBM5/rqLEzamZXZ4S/0rjVydaxcImaMR8fQHpEzvm7j8iyhnxVBL+iYwJyCJNgU
V534zjpKCiCjI+5KujDc5m2pZHSUqtbCuwa9cJrOYu7FDEpcJTNlv6Q9F2KQNcZrVeClOQW0AvUS
Mv2Y06uIaVt1haaUrkggZKKpGzH8jtWMeejKV821JO6lZ8W4cVn9CkKilDJ/W0RZ1MmJ4VfuWLyP
/ndeyqhxW4qMQhtq0EqXb4XimOTBc1845kdX+5s6tQbJDcStJrcMtQgdis55QZP2zuzJmvbmb/Pr
7Gji+5Ce/OUVudjKcRW3mdgZpdtU5rbOMqZ/BwqaEZUPaR9xFj8VhAYKWp32kMB1DGVX9Ld80t3x
7EG9rUwaJC/Xt4p66SzQ0opUKZrIQDdizHZK04xx3RsEMe5QvpYmRIpjdSXYXNjxBL3yU60EFAIX
JXI0KAV91pW1O7WzyOG+93Ua6ytOYmGjge4UgHqAeED+eBGCNZyUY8xrN4/30vi3NE0rikwmByMl
SrKSnV3wSGfGZmc4yX2QV+tV7WqgHJWbu6D4boufcA1fM/2a2W7BmuBaQsc/iPPnbSeosPRtBUCe
q9dfgjKJAVXog5epJt/K4rOGUsz1vXD53MJjQAS15cSkBb6BCxL9zi/QvNo1bgARjDpC/cFPLY2/
1bVMFdPluyyhwCMP3/mTeIh3+ZPZPpvxHjvV1Q9c3V7/nMt9o05ajHhZo8cRKOVp6544MeDuByFR
w8ZNs2Ot/xjpTUTWmAaWbCC9OPGFKqDg0WbbP1DzREiVrHGrCMUO/y7LkWdq/9+8M4Yw5TuwiCjT
IXV6PpAiE3UeNUXjjk6N90FGfdUOPSqvPZcv98u5nWmwJxMGWTSNqzXsAO+lOKJtRJso3bQjNaqV
I33pNSZLONN4tk4SiPNpUzq1QLGocRtFD1gt9Xdylq9584XhIJUNTDzQqHhUzVndeOn7IwRHWjez
nJgh1UzVlTTvFNSeHzAQPJ5YmA2j0dEgE2iwAIiLU7KchTvDuV/Ll8uX7gLsyAZqilDCRFPBHCMU
EhOKy0rUuoma3nZPeocIvt6ZEBIMQmgw349N8Sb26W7g3j4Z7cG79XrV4TqUMxXbfwoKu1NCmtyC
ixqU6HmYQ64jcaBoKayRLC6sK76UIEBFnwjC4VkMbgyNhMdJ2bqewYVdnbRgIuTDz/VzfQF6RpPD
mZVZQFdUVV8VA7pc0vG28RkUQpMA97P6GRzVtGfand9lJTXzYy9mL8VfPXCgaAQ9yRX/sjBYEN3g
3E8FbwDZZ5/R5rpXQJ96cCMZAh5tQ7WVgf6GG7P9BQvwqYgoRfTzzR5VLdogxSJtByQkMnjQt/gh
empeIFF95Czd6FZC/WN4NAILfEV8J9M/un19qqcTf/EBE5EKGGhlIFpmG1wI4i4WuDy4PEPtPg2Y
lB8SXlvXrSzsb1zueHWArA9X729UduJ39ASdWGPvDa6U9Vs9Qs2iIyzLXuW1hNxlsQIpQFASA3Ws
62j5VKclPbHU1Zku1rwaXfSYWf1OORSPvi3vetZZmT0cBhoeffY32oyP10e4NI+ndqe/P7EbpmGT
iej+cd+s41oiZ9pm8zU6/d3T7J78blWOakiT4HebVN18tYeaJlRj97GzhjpdiI7PZ2+KoU4sDRUR
0H0MSwP7QiOBld8aO3WXbccNf+PWJ98OG8HRXWSlaccqy7PzlRO3cCDAkQm8OqoNYEKGgzn/gtEY
SVZ2uez2QxezjIRQs3yNoIuh/miinTYMxUtGvI4mD7n8UnEnr9AIkXV3occpQZKygFBRm0Oy0JYN
en2NL68bYLAgCwDvBNo9CIScf1sVpAD/+pLqjkIyMkiBqdYo68E26YuWViCTcwQdrCxipOib/2IZ
MTLozUxoCc3WhUDEU1GRvHQrYEw6YC8yI6Viv/F3OX8LDWllx136PQBc0BkBqnQVsf/cK0ESKBJA
Mqe6YaXfakLhQMx0JeJZiCQNvMOQTkNAjjywMhuSNJAUNUVTdevALo6Rh6rtbjSosUl/Eje9KVxZ
oLFMuxsQ+CqqU8dAth0lB4xLrF3rVVi4b84/ZrbrIs/M0tgzVHe4F0soeB8klRFEYSE4tHa82RpO
Wj6NLz2QTvVWdsxmd319L5OoYP0ErGpq+SQgwJmn23NIsA1QTlTdUhUA+GSKdB8e0KXyXEQy1Zt9
EtzKzT429ppECaiajMSJtK+oeei+rn/JZaXq90twwYNfAOnqedZY0EpS6mME0rJvIwHqm6r1Q+zf
CSw8auFdqtmNsEnL2/Ig74O96kb3+l21Tx7GH8mzZSq/SmQL6JW5BQVygTOycpFcxmMGLilwpuiQ
JAbvyGyh4oqjyTPC1w31d1NktDbvU+XvX7W1qhIqpMXr9dm4rFFgNk7tze5nQYUzgty65vbthuy7
G9fce/T50338szIwZbpoz508LOkg4AZJNnzsHOXlp0knZ3GsucodWsoMTutjPzr+Q2jHmqODfHnT
GbTrH4DvQyeYfyhfTMmRb9v38YO0t4IzqrZcOyO513QIsvas8Ee7dIRNqK41xFxededfOgsZ6riq
W6KnGkAyLdUn9thxr6lrYIfLSw9WUHsCtHvS3J5LbcuB1PuEd5rrQXO2Gqmp4hXxEIJurQ8qqgZU
VWtqxrGzFhFdgkqmNUeMi84wNEmiQHru5k2N50MqtJCBLb+1gwASfsnKuNWmVBm2dXg3ABTeiA9j
uDLkxXk9sTsLXbTBkxqN1xo8H1jynzKsePGf1g5cGBKGNwWds/C9qjtQU+Sj5jZh7Y4k3rZGvVG0
fuX1Nznvi818YmZ2U6JYGEATuddcLdE2GlSQGBmK7wpJ2cSEeE+YNGuESgt383RRIWeOtZOR2D5f
NCmFGBEwQpqbFO9xdQhrh8faQ4V7BSIV26AX7OueYWmEIFuEQCcI801Jm8VkuR4TZfR1ze36jKr+
qyZ3mwgaYTmIP6o1ooql+3gC3CIFh+BZmyNPoXzUh6IGIkl0WulUGE1i51lGVlzQQvQHUCuQ7XhK
w8PiBXY+h0EjaE2my6qrJ2gzNzqmxQ9p8qJq6MlRbR0bpbdNkfZ219oZiGeHrzhzSnNXQzo4dEzl
PQLYqhY12qQgg1zZUosBgz6pQeFBPnXTzGZcA11AI8e66mZRsq9Lg3ppaglYXzRoBLoMpiI8DD2B
eZ6Xs/EzSUfa8E0qMUV5AlFDob2aKvUezYi2zU0SrqXGLutjcBugzUG7o0lwh8+79KthrJUOLdGu
BAplTWEyp13Ft+hiLeinZwEa3WgP4bETDGsQnyGR/h825In52fT00ElTsN0RnPZpSetg6OwwKkto
QqKBDLMJbIQ5KCunYGljAnkOBgoo3AOtObuOxaIGbfKAS8uTOd8gwRVZ6mAmzsrQpm+fu5NJ7A3p
KTSowXudb0xSgBwh7hTEik+I8G1bpQ8mu3nwqfNhUud7E9Jbke3wn8QVLGbbN/tX+4d+3nw+PzYH
NtA/Ad1vH+3Nzft2e7/dvj39vX98yal1sHz37bD32OF+DTK15B9OP3l2SRZG19Yc/GuAytdg/X0m
w6EjpdNKdxLgGtfnZzFKOTU2u7G81B+5MaiqqwBiX1R7AB5l8qxmjvQllI6q2umzsjduouLgGWv1
/6Vb69T27NZCZUfhUYa1UZJ3FcnLrrKatajvgtUbkDOQFvy7AWbe3ffEoqh7orqHt5z2DkDwVMT7
PqfyJtkRWlJIfNs9NSzCjqANrvf8Bs9jYmnW2hN5KQA1CMGmnzLh4E0734qx2ihKEuOe8YePvN+2
0z3t03q8C/lB1JwqW2OqWDpiqIlAqA3eHwHRbO+XtVEKVQioXemJVEMLVbDSo/v7tpifLiRp4bvA
NYSYfzYkIAoywLgS3XV2O4Htnkb6o1sq/SY2YT+e9XMMWWnp1I6A4njckl3y9gKFcTo8/FlrhFs6
56dfMvNhxgAyx7GdxqodBtdTOrzAPgCEWLnofhfp2ohnFx3X/WDICEac0mGf0rc3k37dfYFshFY3
b1/O086wflLmAxFosuN395ZRjxYUCeaeyc5nQGsWO/eH3G4OLyADXPm6pQNloq1s4hGDYuwc5TuC
OyMLi0Z3W0+hzbBvlW2etisuY3GmT4zMZkDQ6soMZK67PXyFAYSlZFBwy5D887prWty9J3ZmFwQn
yBbXNQbT+H3GGsLRKFLGw0q+YnnKyNSYo00dA9NXnKStxMrIzLHtdVfRZDwUbtphKylrSYKlCBO0
vqg0IEYCj//Mo3dp3vqQzdBB7wfI5At6Eopn0qNTFMmJ/Ov6tC0uz4mtmUOXRU9ToTOqu755GL/F
yCrKikl8LWhecmbmBAFFug23tzY7+VLbdJUelLpbQC80Unaci2wISqvv7xFM9SgmmubD9ZEt3ItY
JzxvcY2Do2kuam8UWeQXiaK7pjYMB0MKSrsOwadQ6LccWSJWjuGKxYUtSBA7A+oqom8LeOLzzWEO
Kkl9AU5FqaRXSODciy1/uj6oheU6MzHLEpAwlzOxgT+RYpUqgPWqSJuMTvp/04/hHiToN8AjAMoj
gNrNNnoyhn4dSzBUln+ADAnQLT/0K72EC4fpzMZsU4y1SHxSwUYdf2AsDdlK/QocenG+kMxUNSQ6
Jmar2ZLoQ5vUA7Z3n+gZbcfhSdfxxFcFntAYbRzXV2dpy6HZC8A96N2BY3p2g8p+luZ87HRXkPPA
boNcAaGhEVOPB2idSsNg0+TBygH+5U2dXTFIExMio3MPhYg5Vq0pvKCRUhFDdFJ6SyihL9HmpbI6
O0e4EtKS3fn0h9ibh+Px/WhYDxTyufQGFFAW66hMt387uha7LE7EyTfNJiIVACoE1wN2j1k/1SFo
b2KjyawShRjVHGirFWsylUt76XQW5POFjipDl9ANp7sGGjOrh0jeJeFKhXbRBNyJDgjE1Jo5265d
1qe6gJq6q0Ih3H8EqSh6qFbO95ILAcDsHxvTfj65X0yfV0JYq/CTY/fdS/W3kHP7+ibVp6m42DAn
NmZnolbEqkEmHy0V+2H/wm28qVmNvYPXNP7EtHo7GKzZvym0chAEP/2A0nvaWDG2FpoXcvbws3vA
8dnpaAgKmUpDRpgX0B7/WtnxLnqB1CN9bRl3qEi3mnX/X7aXriAhMmnUmOjLOp+llqtDP+QEi635
qiP7ib6BFM9bMeg7uZHTOx09U9bKrC1MGnKmxoSWQnlWnZlEnB5LHUmIq5HnIdnhBZRDG0fO4/8/
wEC7P4jTwBYPBOi8IJIOzdCBuIkgjEELA7SMcytpUX3vuNHR60NaOqT/mkKx9HwWk0yrSk0TsJ95
9Rip7Yvay68klGqq+4PGgqZvnesWLxR/plsF5W3wPyN1NuU8z036iQGbYUrct9qagNTwVUjnWAmL
8M5CtxdL7jgVaOvUlmF37E22JYqU9BbFgOtfsnSWEVyBjg9Z38vGpkzTSmiTVsQ1hb2g34viDyhh
V7bM4vwClgLNXPAoA2x7PliQRmlD6+fELYMxYqiBHXmOE6ZpyCkrxzHa/IchgT8QNW+I9CLjem4O
4IJRDr2auGoaUQ39aLnxWY/P143ISxcqqqbIk6MRBtHczLMT8LoL4dAQt/Kgs9oduhoNnltp+NvX
R5DDtYZjGmiOFI+ljgyduikblniHbIQK5zYUHvoWuubgwukhozJ43a0fgDwpsXhzFNegx5edENNm
m5RAoXiLasecy6Xr64pX9UBcD8S5TFAcMPV1eOj5O7m2NInpaM9gXDb/wzpA8gflhAkDiLaB83Wo
OsUAa4dCXKlr8c4h9b0ggG7fQ7JxpbL5W5mYe/JTU9MOPLktqg59AkIEUw1rnR5/NBTLBwYpRBym
Ej/Dh2zXWymemyW9QxjQ05j5N609oncxoUd/8+Pb9CbELNDAZMH+/r5h5n+I8kDIBQ4H9DLIYBU9
/0gk0DMtAYOIG476E4KgJ70iJfN6WVw5b7/h1cV0INjXAaNCZWuONA7GpEiG1ISPxk2V7GLaWpIz
2JzeoYy1lay7kP609DuhN/muoAYFSQSqvpINX0cx8Osn5fd9ce1r5uexzIqg8PE1iQ76zcYy34b8
j9BttHrjZQc9daOAM0VHzs5Ef86XIAF+n9OK74bcVqHO2I69A5IlKpWAZQsHU9kBt2wV+gFCNkp0
MCI8p2NWQ4hSAe1HsIdsBW3iO944XGBFh9cv0w0quqGOClbKrU73QOu10yBioLdrg8UaXhvrFNac
bEQh6ut+7Am8AmRpoxC8QmtAgSW/g1Ix6tXTmw752XMLHMIYOOO+4ZL+WI8yTcInQ8lY3qxcUUsZ
G/SJQV1nAg8BgDE7Uyha+GGQYdkqnJucvoGTySKIjVCTo7iVQIthovdPZ9hMD96Nb/98G/T7W6U6
LXGwapuJ31P4M1DDvo8tZCKoBQ29la2+kCGYJBRxdaF8CJ2K2UuzLeWaKEFkuIr/KQ6fWc/BaPZZ
Zp+mVtqqka7clpdkHHClp/ZmV1lU9qUCOQDMvvEl+ree4pTJFqxqLglwaxclFUuWdlRNLPMQRh0z
e8fLdgGCQn24r2VopVY9SyRbGRRswAPe5sxD1jR95KWVSO+DxEbPBy8gBCEekvbFaB+hHqON8TZe
lTZYvBameZuaOIAJmUM5+6bL/VJLDTfZGf27B0496DWaO3XbxodRdfuVWutSyhzs9v/am8U8AYl1
Myhhr61rNubpq2a+ilCI0u+0nPnmfWHAU4McYQxtqEWBvtDT1ohILjvIsX6n3zD3RQGICqZuBLeH
iFnAvOyRyACoVRSEEKa5QfeHrN4jgmEKgSoGC7reJuKnGFYPVbAtAo9Kq12705aZuwzUbUGNhHIR
gMiza7IWA7EC67Hhdlh/VymRAcq/i4Lp+j7xt2W04qEW2lCmOjtKqIjeyZTtPHcgJcSQhdwvDDfV
0BZpa0cN2DPX799L6JBxOoL/I99dvwKWComnNuc1cGTZC0/3c0w7ENCg8HEgIrQVbJD30KNBXzP4
CdChWQP1XDRiW+lKIfOybXFa9n/HPM9HDHrJAz7Z13pwsU50yD2Qly1DG5vON8HAWc3voLCQZgdV
tni+1hg6+crLNf5nzn+RKCfXQtP7Ua11sF+axV4R3gyFEXEnKuifDIKV18zifkLkq4KswEAT+GyL
R2qgDYZX4VgPEgV7FDO5lSAijchB0I+yUkKjc8ULL7uSE5uzay9RCqVSANx1FcUGwy1JGcHkohAM
5APV69fiWfL+Xt9TSw8X1N7xPASjEPoiZsMEZ2upCEZnuKEmWnX2JgKNk8dP140srhtytSABB3sl
QA7nZ2WoGknNK4O4UZSyUN560Mkknl1DPk/wV/pXfl/OF5sEewTwZ2To8Oo9N6YLLfDqHI4A3d9W
tIt2IkMnIh2pT1VUiXz6ZOIeDsAChSrcaAn0C1WwrX5zzG86633CSHk03d08d/RPwjKEciBHQRVF
dp7/XJ+VxR2GtxwSD5iYi/dyIOgyzzo4ci3IXMPDDh7iQ9xYeIU48dB/xFVJ/eztutGlmx4VSaCM
AQcFImMWjohS3qAeDqMGV2gWIxq5STeNCeq1HDGJtPK8W9xdJ9Zma1HWVRyVGja0DpdYyF+q/GfA
a+36kBbfkIgn0N5oAvSElqLzFR/MNM5kIYDrF17ShtNE/2r5rumefP8tqbdJTRsA+yCDrJDbKHNT
adtDtDGF+kxGviLzdpiIAhrQUA2FXSnFaw0NySrcFMam6LbXv3XhJCBCAOuPhmgQor+zHEmsKiPU
aDD9PhQY9P5d9R7QOUjj7lhFa4RXS9hQpHzQlDGBwibFnfN5iU2IIJqQfnYTBPqIS8ptEGxGsh2q
SQQ5AEaZjnVsxUjStbQf8T9lUAI/ad3K8V/0axM2EJxlEpJs4uxDfGmsy0JoDVfy7UCz83yTPjQV
g7QwDQCNlh742vW8tM1PLc6iAZKqfhQFk1sL8Vb3R+Hdz2Lw+dfo8fqu4u6tQ0hyfWnXTM5OVuOB
XT4ZYHKIY3tUEdfXT31yl6NL2U86WxW0FU+3ZnD6+5PbMMXwRt72k8G9t0851Na9P6X/QCDrloXt
9vrwlrwVKm54LgE7MFF6nlvTGlnhFTI4bqoj+VEdJGPbCVQHihEEusZbI6wEWIu5PXRgTyxqU9Pe
bxx8Mryu6jKgJ4BTkwGRMfY9Xk3+tjgqDpgD6Ydql1TfTzUJiT7FIE9q6RNnI8HT186SlaWddsvs
SgGrOTgiAOZElxOZLa3ktwNkKZAfxka2if8lF9B+JQbNuzVupiX/cGpptqaJUCTg2oClxPuoxYpO
byHJaKwkRnZMWFnSxWGpErrpIaQL0uXZkvpt4Jcgbicuik+IoCJHlX3K9ZxJ4lpu+BfodDGFvy0a
wJ+gpDlzAXHRjn5ZhmRCn4TRDo0AI9np+fdotcJ7DCWaoLDi50ag9dcgTfo0DDwQgMM0O6V/GvSN
HK8JIi15JQO9u7qOXBKc8hybVcZmlQkpksdpl6Lo+VxJD6phB/pHIaQ7kh8VP39RlNfrx2hxgU+M
zl5vMWoLep/BaAufK/Q/QC5adf7ToE8E9cuVm3FawItJx4WIgitufGSOz8+sKCh6FjYwJoapzJIE
CEIhKdc4Pxa30YmV2eloxjAR27FAQk7aDykqcagGteiC72IaDmuAiaV3F3hhcK+BZws0mPO0dKeA
DBBXN9Jgb7VofY0+VTyQ7kB248F/SVYQRotDw9ThjODFDZLt8wkcpTJKsogjrR+9GzWcuPrF+ass
rIFalhZKR0QG4MzUC30RIJMwUdp0IG5vPIWja9R//v9dNyFsf+NhQ513wlek9Wp0RxAXXMxUK997
kECY2Uup+rTTPq/bmlzUfNOhz2aaLrTiXLTEl0oXRRHa3NARao9yRXP5MRlRg7nnSF+veeal9Bqg
o/9Ym3Oioh6SyMBPEzfjxk7Jb8UczFLReyXspOwzAKmWxyoNni1IDlESWEUlgeNn3PdJZUPLgo6Q
E+IdE/nOCF5ID61F887r7iHH0XpMANt9jyR3eIjLvSTupjbgke/BO7ED17nR4uA+oEUY7CA0E9A5
kt2AxLoZqJA+ED+k8mBdn9mFK/hsrLOcJaifvRDkF8TlcvDQ1RsoDjJA4tFJdUDLT7erpbWS09K+
NHDSJoYSQCvmJb0O0aMSo2rqpiRiUSbeGkKxuz6opSMG4QY0zOFUI5EyDfrkmje9phlAU0ncOFdV
2iayyYgCIgAxRUap8H2ycukp02vgYn+aKLxCaQBEn/OaIRGDOG1qj7i3bxq1gHUBFPNlyvC/fdx+
RdZXjuTsG376FCVpNuX1VfzZ6Alrn68PfaHlE/0y6JnCYwyFZ/B6n489AC210sn4FLW3FaggESvV
D3Gw1ZudOO7aPmadW3Mwfe9FgN3GAO8WB7E7WBLrNfqO+TJMHFhwD+CHwkWImsdsGUbZzBBLEmjF
RI/wq2DtiMJ9tDLg+QY+N3Khu4C2Dj0oBMhDQllHqG6VYaCybkf9j+R3W0GJKPoRV67Ai3Tpr01w
8qINFbcFNtL5HEdeFqCE5kHetn/qtKMwSYRUSFQahqOMEUWw0tMA/R22liuEBTVLs9Keeqf3RUr+
zzjy91uIiIALnQoAfcyCIE+IpLjm+BY03QJ5G97mv8pNAGWugpvnJ3duara1iqFr4iaGRmYkBhuO
SJJL0ub69p2HMr8mgLydshdoUJmL0A9mEXR6D0VJhd/KgWHpkBNFAx5LABMX9Jf/YMwEzwSOizJR
upwvo2k0rVAXMFbx4KXX97VaOYLfbIR4ZxTNWrg6LcSpj/gdGm5iFPMROWm/kJcTpwRnCL4gE9aE
9N4jMasykBcoKy+cxSUy0auFLgQMa144AHkQGn1IGN+ktfChRWQ4iiQNVmq6S+ca1yNcHQASExj9
fN6CICy1WCniG3HMaJTeAquOCrsfQJKtWTG1NGlAl09kxqAbgaLwuSlujh4aHKGGqO4lj2Ufa+If
S/vt9PfP3kadlkLHoSvjGxQZxFHZZLjPjWTYF0jkdEnkXN9wy6OBf0bbDghBxNlla5ZJq2UNfFUv
6hQcAEBHmqxdBclfvEKmrQZ62n/szELMTBx8IUb7yU2S3MQ5R0KkZoS/lgggJC91JKOiffEDAuUV
x7i4MaZeWTAkTd2bM4ffJkla1AF8UdbuOaoxQfkapH+S8f8NIX7H96+d3/GfHKWqFfJa8+GIsvSu
Cu94YP+HdZq0BVTgtnB7zTa4EfvE4yE0TUvptogR1SX7wBSs60YWt96JkdnWBvIyDuUSRzXOLC/+
E5jJoxTrnDbCvqvFFYzpb6Py3PuQE2uzje6lWdc1w+TrgKxEwTLQOI2hBvNe8I2eyzfDaNwl4qOO
Vn4fsWqtMs7LXWHaYyBbof+RVvdpsyMGM4EBSB7EHE2fpKZ9qT1cn5al+xyNrgjcgBQFmG02LWEm
eTpXMfdZwkzhQ9YFW6uBSSBUEHYQlPTj++sGFw/licHZzBgdV0O9ieHNKs+qzcKKAFfIhpXE2uJq
n1iZHQ0SGARdi7BSNz+Zn9kCmHnNJy2ykqJb2VhLdwDAvYB4g6cFbMOz1LUSDKHQD3DPLfG+TTS1
8v77v0zZvxamLzg5f5EH1KdRQrW1K3J0WKWRhQoTQx0tXDmIiw4FSDGwlyBnBy30c0NByo2Qy9D6
NaMPD4rPMQRwvIZFK6fjgnDg16Gc2JkdeDEPO18TcM2kyb5vO5a1B7zQjK7cFFVrDwnzkq9Afm6a
jA1gV++KWxL59zVSdtnQQ9uer0zw4m45+Z7ZIQDmUZZqHROMDGUQbTuNPOYCp2XZbPw69Ffc9uIJ
QD4OnDdI6iOsPZ/luK08VLhyHDkzAbphX4ECqytWDsB0jC4cEGp1eB+hYQR307mRTCnMbuzH+EYj
3VsZqPdKCLoSaKfmFlSHnYiE9UosdNG6Pq0q+NlAEAIpP7Sgzk72GOONqLcw6aOo2wnbNt175ZtA
0KVUHvQ8t1QQGIJbIJtoDN+vH5GlnYswbCqRoM3i4u0DpUd0zScZbAtHYWx3Zl5DLrNh6IxYqaBf
t3TxANLRJyBUIlZPGkv0OgqOUd130N3By2Vln6xZmoUvkPitgZyFJTOpD+ifvUv8+lYAC40Yxv3K
4i3tyX/nD1XF8+0CKgO0IggJZMXHBE3rH5Vx7LPP/7BG0OREmxSIRi5tSFDvTVOcsrrbqGpw8Plt
DHxBMvIVjywvnWcQv/9jSTkfjVYJgi/KLc4zFJ8gtYtqMbFNzxJA5yJx/Y/fDbdJX23MND0OkcxS
kt2TJD8GIPKSRnHLP3mTPMdR6/i+BJl1som7dyivbQeRmzRR+10g1JBcMKDTO4prYd3yQYJsKfJv
SG5cNJujaJKkzf9IO7PduI0uWj8RAc7DLXtuarAky5Z9Q9iOzXme+fTnow/On26KaEI5jhMkMKLN
qtq1a49rBXx+2o2vocYgXnAoh1+S6W9MbQMUqgMb1AP9So7vQbwjKSv2eVHxqANB/IRDps0Bfxqw
pjsGaLhMiRsdpNDUT22WKF8UkqkPpZDnK8/OovLRl0vbD4VFa15YoFu6D4HzQ/niqtqqYqPv6xRM
6S4v5ONtHVz01SlFkX+mRQ7495mit/qgKKGArMz91Ao5tVQzg0Qsf6Hp4SyawyvwrDvdbfdKUq20
fS05CpeiZ1pZ+3UPiqkU3YEVkW0MrTU2fSuvsWQvbiaDWiDGEWPDr3Ct+/Loh/h68Kxr1J24yU19
v85gv6QhZAwU/vqbx5/+/MIjGV0RfyRzcW9TgJMM+vqi8hg1FO7prF9pFl7aNurAEm3zTFrQzXMt
K4uUqjBSgUBejl4M5obkrFobYl/atEsZ059frEeuhVT3u2k9XgXq0j0Uc9tVn3Rx0ybXakrHghUy
E2IWiZxosYVVqnsw0r/nUMT7QbMPV9sGFrfsQtLseAaLo9BcE0nKHzNNbbH9c/saLe7XhYCZkuWF
6ka+x34F4oF0nB0F4mbVhVnbr5k/0fhG6DJwy3sh3DP2fjLL+6Hdy2K6/w+LAQIRRBU6xN/hSNCN
VtdwkvLOlk9ZEtvl8LpK+r54IhcyZu6Y65nREPsocSq8thUwxn79H7yFiRbU4o4AsKPMJLRVTZtI
EsV3RZTtyqo+1MpTEdU7T1+LEt6BjeDoEeuAeE8WdOrhn6kXUw4e1F0NJqYKGBf0cegEIeq2gKFa
kt3IXuS01P03flwKW9Wt3xQwQ5s4LB2tjYJtJgrJztA6uzQF/eOKefVpM8U0hL4Ph4ooX2zLTdef
6xiSZXMlhF3eAMblIBanoEId89pcCF6bNH0jhHfQvm69TD2G3iudFIXChI37pZzags4CiOKql28C
WhxqJ+xgpZDXmngXrqE6QZJoeBp0fqszDzEwpFY0MrIMRikAk7ezInmjZK8fvh5XQmYv5pB65l9u
+LuB1FagDLuA8dXaEFde5oXbDl2PovI2iTzL82m62O8DuuYSzDw8Dk0q0IK9FVBlBSid2wtakmTJ
5DtIRePfiLPTcxOtKnUBSXzHrhCAN23yvWQ4WrfmyS34oRP3NvGQwtgPE+DXeuLRAV4LjGPckREP
tnKtno20pWNRqL6RDMs2bZCvkZQtqcSlyJkZsHI9qTWJbMSQwR7tDs8xsDheKG3/wx5SNWQenOlm
CovXK4tKyUtHaeC0Ormz2xY+kqI9QomoabH68diEsI5yC2UKUFXn01MuDVmFF2Kf1eGVVkAN7vLb
i1kwzuDg4oDqIFwSp83smZS20KvWXnwX+0yEp2BdTfADa/HxwslcSZmZJjHOC1FKgxifad83jF1h
Nus+WwlPF6VwKtO0Cn3e82KBVpSFBNlXfOdKpBXH56K8N+tixZOd9HaWXKD58V8hs6XIsR8kJqCB
d0VmdLuxi17ErtS2flibdgBm+a4WGnMbjuFKBLm8OHLdJr47kMUzDzr04QNoLbLsotQHW7GodlkN
r6PRfDwAYn3/yplZiFhg4Edv2cQ0D480WfhGxyhCTyv3itFbMBAIom8Y06fBujm7rV1ZqGNQlvGd
rkhHN6kxEuqDHMvHVpAkeon9021NX9xAusRUWjinvryZPMVqSt8o0/iuTuQ9gfFWaP5UsbGiHkv5
PSav1GmwF0Bx/uXaOsS5P8pxxbI6uHoojdCdHcc7IxLvfSmyh8Z96MyfXWi8ebW7qcezr7f7KGR+
/LMl7YQqfzXTtZUvGP2rT5qtXLN8zSV/Et/15a4lJIqYPeUda5tgJVxZPNJ/1z7nZ5ey1hyGtorv
Wve1d9WjRG+KbmSbFCyGZg2xeClVADIVTCo0Ik/++Mx0gaJTs7V5fJcNQv2lSeLwVHSSv2kZtN7Q
GZc+mbnZPKeKx4RnGIVbGnx/qJ0aPhVtar39B+3SmTWmxVKlXjS7NnoixVk4ol3gSX0WRMAQckPc
ptEahNJfB3NufxhDEKGlZn6UVodr/TJHuR4t8Dru3DEGqaKHb9i0tRRkzvyplN29GFYHV20Oraps
XPGgRn8SisDRSxQ/9f6Ksi9dqYtvmQ/0KGMbxb2MYoUVUR1tCX6f7bJkxeVc0qpLKTNPDwpYORtS
zlmMvgoZ8KN2qwKd+W2tar7Ua0Gc/b+tnbfLZT09yXDjUci0ae+uy8PvvNoMoMODPvxi5Hbjbv+4
K2Z96W5eypyZdVWpkkoxMRciRPUJVYAEspkieaXAueL6Ld4X2h2mpgDMrjr3mOtQtzxB5LTa4smo
ttRMMUijdpbCk1xtfeFFMHaRtAnbl9tXYynvRMDwr+CZw5TTJCRJQce+9u5eaM9dsxsVO+v3IFtO
BUFm4uy2iFfctEXlvJA629m8KWPPNxvMQwh0ZwvNqButx0OLUuBzYqRblxiinCmnVyWwJYzoTDxm
W4/5ZKt7Fbr/cgModE8EOhOa0uzOt6CglHrEnW+k775SHiIiHUaCcsHu4zW0rXcdqpgV3mMAH6eO
KpBXZqcFNjkYvGqa3Jlqs6tl6USXzNGDH0V/scSTCwSpV+y04nu4xlWwtJUQBBHLgRYAi8DMswrw
3z0jqJI7N3/oPEpv4C7Ha0KWjMkkgaol/Xr8vjafWiklemVYyV1p6P80nfi5ysEKSOTPOf1bfbDm
kr7zFrEmdG+pMv0xDCzNMeWGnkyzEHq9Y8QbSpaCKO19/N9KcjxFPXhVv6L0S/JYGo/M1DTNtMP1
8sykjsO+6ztHbpgfBcWfMRVJ9LY+tb19m2o/KF+Zxyysxs3KJZ8U/epdYqUwwU7Q4IyJg0JzLVks
dLcvxa5zAJ0LPyVQID33kf41UEfrCLz2o6gU/zS1KN8padje+Uz9nCwF6o3bn/HuePkKbBsUa9N1
Iaa+/oourYamFvzeSRqFfOz3NNXs2CoOVu6IFPpvC3tnu4mfaXyCQoiWZApvs80uWy3KvcjgcPsH
pQ13kard0xBzDFJ9JbJ5/+pPTVD0KtCmRtD5Lk8Xp54fDQai6jf13N0LQAwFr95rdK9+Ch+Ec/ma
/ax+Ds8fXh9CydiSYyFD/O55F0C0LQ2zdwb6/YYu21hmtJOFyE6gXf+4KJSGyRxK7xzfTHsGYFSb
LKkHp2euwCrOce3buXSfRl9uy5mOZKalIP1LE4m7QQ5rTgdtJJkuDWEzOHL41SvewrXei/fWc2rm
JtsxAd2AfTe3nhaltUSJzMHJymAvGF9CCWagPKLLOr0z43Trp3j5ubEZ5bdONw8fX53FLxxQMjwE
9dfar4jNGGeB1TsE+/Km9hLaQeOiX7ljC2o/zTBTIQNfbRoDvJZS9xB3RzXNCZWo7fRafCoD8T6r
ytBmIGVF1oI9YyR+In8F65sJgJleyPKYjkXlsZ16TsN6q0PbnYN0m2Zy8jMwAvEu4ziOOFHi7vZe
vnuNJoBxgu2/7XOgwE5fdlEW8UeD6Y8EgPY8bm0fFCjUsdBXgu1FIQbTICJdoQBFz14jUREyKZb9
wREBeKgKbYMQWf6oizmtxKI1micBB2IekQ5SLSpREwxOE/+OohoElRAvZWOubNiC6SUpRtWN8SCM
4TyTlMmeWjaFODix/ssQ9hpVsTg+wyS5Mdu1NpJJkWfXmKs1hVmQAtNGMu3rxeFoilC7QR2MDoWF
Q5J7n9sxOQ/KHwY3NrK8kcrXRu9XnLCls4K2le4gTDAO60wh+i4VCj4FEwwNgas+pbB0kCtZUfil
XcTcGgCrAJYEbdP1yix6jvwsALQ6p0EmEnZ5pfyOh/yhyQ2ni9OVM1swh1NZUQT4i6lqQp9raZmo
liUcD6PDnFUJjV/cQCwRj+bHHxLdoKl2anyAlG4+qlaBNpmFqjY4gV+pYPZY2Azgqx/bCGufSbW8
Mve0ZDVMnmT+pkJAieB6WUqtdpYLTYAjpclRzB3FF361pV0a0b4qxn2lBSvez4I+4gtMWTmGPVnl
zExBIWgZkeqLzqjVO18ad2lEC5XyBViJRN716pbq1IrIBSuMSAa7wP+BwebvVPnFFaibsBKSEJF+
4e9rK9kJPRhHv5ViZS8XFJL5MYnJ54kFQdJnV20YDZJYeiM6biUBTjaE6vcsM/x9rsNECQlk/CiO
bnG4bXwXDnAqg9C2PFHhoJnXBzjoWlClhjw6Qf9kAuHkxk4kabblaoSNvp2kx9vyljbzUt5MYXJi
cFVLURgYF5LdCLbDIVx7ypY28lKGPFvTEJulC72w02onI37qmMezZOZy7vM6Xtm+BVNFF8RU36Ez
G6LpmakCzs9IoVIB5ncID0JFV3HS7srOXUEAXdg1Qiis4dT2hrTZrtV9UaeDmkPu1kuhHbjlUy/u
wgaetHyttrkkCoBERgzp08XhnmlhEkVlkEI778BfEtXRq6AmzPxW8hbIyxWvfmnzLkVNn3JxsTJj
kJVGQlSsPUuRZPOyuOOKQVzQBfr1KMMBpTA1KM5kwAYoinXYD44OxpmkPqq/mpZ+CIOJsRXHesHC
Y9opGGAoZJ7LmdYlrMDXQF503FyxBTpM5fH37bvzPr1DyIhzBpI1j9bU/3i9YULty1KvSizGy5+y
4JPrHc36cy6eyg6OysIHs+AciZ9vS106JYaisH3oHQZ39k6ik2OS+DJPiiYwshiMR0WJAtAMm48/
+3CHUKbgvECBnd+lUAkVrzNYHergucU2LInkrXB3eznLmwj+1t/gFTmzK2vqXTnoAueUZ+F2EP5E
7o9uHzwCmHZqhYdhrb9ywcBScsG/RTOmV3kmrvZIyBmQ6Tl0OGw9kWbVxBYi4xDK53IYzr6yRtuz
cIERSNRgQnEj0Qd0rSSumI1+XOWjo/YazbhZ9hr4NEy49Fjs81H+tbKdU5w/cxCZf6UfVsIR5fRm
4iBO942mr0anKNTurEzD3D1Vww1sJt0xZ2TKHtQQOOjSN50o6JWjIgbpo27EesnUt1U7UTKmKy/2
wlWk9I4TRNuzSrpwdhVlaRQGua5xthpfxEe1wk1b5B8lmsKJQwoa9H/xcuczr6SPU88rmtHpzuLT
8I9r397ZBU9n4hVmphasWMKJybJdWMdaND1VzDpcK9c4lC5zRc9m/Cs2olPnxiJzHnUE5EG2ctsX
7KVFbwSFajJ3kJXPbrvQYEp0Y2Dr9B748HTbDs9JylNQjZCe/Ly9xKUY/lLavIzVlY2sJmmLrp6N
t+ILQJLpHu6gN7PZZCd5TdrijpLT4feEFDKfo3P7Ah2u2NHSqJ1cFo9MEB4LV/88NL/i+FFzX5lq
uleqrTFui9wpxJ3chXdFgtMHRqD2nAAddwzgIL+9C0sXltSlQS8l7wbW7/qg/VGf0FnQI0V5VuX7
sIPjeXwIk7XlT07C9U0FnZSBC94nkS7YOQ+uZ5YKDbBYIr17Va0Xg5p9AZ9y+UeT6i9hoG5MRtr1
s+B+PIZEMOU6ZrdlYKzmtPReMjaRoRWccvWzsFrbw70F+EHXfpfffc32q2RlR98f9IRkge9FKkMm
xz09aRdXZxD1Po6KEidTTB+wkRRgoVhO8rtGZtyiO4W51G1jbQ1y4v1LOYmdOkgmR4Cq9LXYzhq7
1KgxhXr8VVAOtfUyBivm9v1rMrWnYGunOXDyGDOjUDYx82U+IjKofodgO3SKrVpfrGGk/TLbux/u
8zWQh8PBcCNJLnXueDZGXAmaijkQY1k+ZiqVXyIY/7uUBysJmvfl/L+i4LcjmQzc+bswaxjVnqdk
dPJfaZEeEqHZNmp1V9Y9Q+z+tmsJKb2UASvf6auHri6ekvFOV2OgWL2Wcn+3UeM18NclRUJhTe4L
TXj8uj7RiGSS5Ce8pVLyjZkTCAwaaqLysfLuahKNH/aHiWu5onShT20v85QpuDemHuri6LgZCGV/
GFBs1poK37+M1yJmC6L8UrqRKrHJ3dd2/Kl8PB5iGIipHEqQEyfEnLy0TnQ9LaZYmQ70vaYoXD2/
+SIYwUcHj1AWKp0YTVKWjMjL1wdTN4xkR15ATE53s35o6DM55eUDdMH6ilf6/kG8ljT5Pxe2ZDQN
bGmBJBkkwFBq9pYVbJk9cgbP37rWiueydL8v1zV7C1Syh9LQIi0Uzr/leuMpG23Y5cLh9pOzZKlo
MGNambwGVJKzqKgctESrzUkN0nDrxvk2p/zXD+7Kat4XwqdjYkCGvMlUUZmj2PW5VuLDkF0QMBk6
vM5KY4f+kEJwWmw7/5/UKl+kPn/sIu8Am1EVWCsvwTskUnH2BTOF5+6mLu4MT0Ed7gW/upuspuVZ
5wFucWBmxPpLHOT7wN3K8S4CE1tcazld3GuIjdlnWq+keQTqNpXatTV7IOYPJr0GmXYn1B+dqJ9W
CbUBbgRZOMqg10qqCW2c1y0ZD737kY7PzDytJtCXLAfnSDcD+kLVZXYPOjGta94JvJRteyxfb+vj
exeI77/44TO1T1S58kaTH14L5yh7zv37UWdec3dbyuJVpiWNFBs+EAmB612SPcqVeeDi25ZHCDQ1
wekyOyw3Tbe/LWjp2SB+5cyneV1acq8FiYMBJViOIOo694I/PsZu9JvZ/i8KkKZu+1kmuoeIbCV/
uKRopDm41liQqV50LTUU4jbqxEh08qjahOW9ID+m9Mf/h6VdCJntoQbze5Vooej0rfUl95pdBlkH
0ASb3JQ3ZiTvSsPYJ1m0YrCW7CJxHO0SOJFgO8zsfTBUJOu7AntfftaNT3rR2Ir6yM6GIfFC+fX2
Ipd2krEtyiuU9t4TVctxPqCsSLPq/q0SPEfoq7tECE+3xSxp/aWY2aJSy6+LAu4gB5Aord0koROm
5LO/3JaypIw0CvydouCtnNtgz4oUKs6l6HjHWHqQQUMc9hAQCNv04K1hIS9u3BSuUhml731ekx0K
VS86medLk8kd+95OCr9aPC+3V7S4b5AtiLQeUH2dd5ZYTVpUjEaIjhkcB6a0WuXRoNLWRitZ16XV
AFcDCA/poonx9vpCla7ihWXV4sxgJFSAlSQ2TAp/fnw1l1JmL1SZKknR+J3odE9N9Vsy3oThIH94
bocHAs+auJ5MKOjns2sb0L7ZxpkoOoN8HoZDLW7c5hA0Kxu2ZGBRMOoyzOxRBJ029MJXEjj9fBgU
kcnRh5Q1qE216b2N1Q6AoK1FldMnz8JZEHdoL+KfAKvPi61pL5Pg6oXWGUdc5rqPQjtMy/7l9um8
x9igJiMz78SzMaGazltP+HaxDAe3dYrEKYy3Lt27mZPmd6b8TZC+lMXWDc/Db/VTFx5AMw+A+oiH
O/MlEM7+MWMwCRK2jfpTabbVGmfwQibz+tNm2y0OVWX1TJE62Y/2FG+fx8Ow/ybead9ub8GSD3W1
BdN9vDjWMLJS1/SRU4NUMN53IATDDmVYu1Q5+VCKfuuiJ1U5+q+r9uSv4/L+kP/d/dlLGnH0Stci
usxOgXhS3IOWknq2ZemsVcck/KoGG+lN8A1IffYumOGfM+FTvgeqphRALnwedbKt3l10BK1ctn7X
8qHU78rx3uN/hqtm77+Gz7lnp3VxrIRzajK8PdruGofX34TDrWXMkqSm0bWl0lqtUzH3HpzL8NV0
JVvuXmtJtyMqLYZhh+SbYN4au40//M7uqyTbe8JzEB4iOsjDDM6INy33T6qjeW9S8SlNt5qa2nWu
MhG3jcdoozUwmr+Gwp+q8+wAVIk1rOS/Fchby5iemgtF0P3esIre6xw1/URxsM+3o6JD2nWcwGdG
u91kr/6vxIZey92O2MsmtaOJbELnFAonpkfGP4LsChih93Uwty286q2/jcIvmbgpdKd+DJ76k3eW
dyoIb1azY9NsjqU8S8lLts8+CZDTDo/qk2k9JeFrJDz04gFaz5f+SyHZQfTYPsD9lMl2z9gfza7u
o5VsQbux/BUnaCFvyc2jswlAJnnCHJ6dZz6YQtWTcnBAzKLlb0iqnV4W4ykpMm9j9qnshFmc2J6i
P0IM1H1Oqibc9P2wNmj+DqMQ0DGJ+JMctIprDnz39YlIcVs0bRd0zoi60IO5kbT2c0u+m8zqZixr
x/xdGLDj0UiRFSBaWvpOEU/W8D3SLDvslF0PyzE5lhq812ATd9EOjLHjlOyNfQizRLsAr7k+NFCh
mVNmnzlZM3GgdDiK+or7urqW2abKTSYXueXT1yicB39jvGlHgWuRPSqOB/W1Z9KDu+v7o9VsgwSo
LZ9sMaXJ7BRJj+GjYkCueQx2QXuAG8+Vt232T7b3zyQYDeUJ/jOeC1v7sAfH9tN9hrNDsYXH6Hr7
/TxrO0VPOue7evqkfPqw3b3+6bMNCRSfoDLmp7v1yFmU+0Q+1CZ969lmqmYI0oPVjjtYRr81yl2V
ewRN/tor+446+6+GMV0DSisBDf739RLNsAzFpAk7OkqGR0EUPoEHBp61/ymLtHMajKD1lzQvY8Yy
CgaDvBXh2HLjQyZbz405vvjt8Iv83b0Pg7Edt9V9W7hHqjbPrpdwqJtAUrYes4vC3uqlYzp2u1rZ
K6ZjNM8QXx49Q994a5Dh7x1INpZOMMYmIe1610SSi2DoxmbaORAQ0wMZbif2abfaudQ8bp/h38Dk
2mRei5ppCDCyalF6ZYfvoD+XXsrQLj0rmf4EKsirogXbOBXo+waOXBnu2y5+a6N8mz7X/u+4qm3Q
Zo6tKdqN8qMrz0qibmStP8jJceUr3/tSfOXUYYCTQ2FUmx2y67VmVvlj53hxYOwHod2nqVRtE08H
IV6ow7tMcB/oGcfmR+oOKOpiW6ttuBWqAYY3SNY2YyWoXLym2Rc0lACjW/d3vpcCPtGn6S4oTBsr
mZBnGXVCxlrfV7JaP99exjuY1L+6ii9NNz3mGcyIa11l8AFEDqvqnAzQR0MG9LEBJ1TItJM6todK
O5nmoR9+qMLG8u8LK9yblp1K3d6UhlOOJ9NFP+RijaxlEjrTALprKOJRBGGmcI4JT/+eNG0tjIWm
+5xahzp7kiAPbarkSFtq0Tr+WO9vb8TCcSKSOdCpNInLOgss+4J5YysSERmVmzE8Ax+5vS1hcVFA
8Vo6DW3EFrNcQ14bnVDHdL+nOACQRdTygyHHm6o9xNScm3M2rPRlT/fk3S5eCJxpKCOSqZZlCISO
QQlskxEC7TBou3btxi687XAZk1OeYBqoys17sUtL6Lu4Z/Mk4xhm4REf61578MSH6lf5pY3dvSet
GInJjr9f278SZxGgG5tuMnpIDMJjtcl+0W9+gqn+9oktCsFlocH2b916phONp0amnkkdHGjQ1gzf
LVfYB8mz4renJvnerhUCFhXkQtxMQVI1GfPMZ03xqbsX9Y35WJ2E0E7P1YpiLNhyoCn/XddMMQZZ
HYpoQFAbvspZgjf6jyHcAdK1cqcWoi304kLQLNpqqlhPDBMbqbxBhPPb/ZZslD8q8512tVLcWFbB
C1HTmi/87Fgea2bIERV+Kj8poi3smn2y1fflmQfEWLnKaxs4e6FG8q650SNs2CTPjPF3j6BI3Na9
hQjyeu9mnkyoUFswymnvHv1PbQ13Q/u12fpncd+caGhrvq7Im27Muxt1sYGzhyDytbLK8CWces9w
QPGaHJSDeOfbwkmjo3gN6uF9nuhqdfO6XVr0VqYaQ0eN4dg2D1WPLq41CSy9bZfqN29eCNqmtgKR
+9vEdhFskmPq2+m4HR053aAXvu07wsHci/bWaHf+95VbtrhEdI5aDo3gDAFfa6TQB2kquJhfphHO
cYWl7yU7XRskXNaTCzEzXbTCJAkEgcvsOaOyzX7X2bYn09Du225v+d5mKLD8/g58q82KC7S2wJmG
GoIsheH0ZKrRzgwPvnYwx2HtGixeNTLKVMMAmmII+noX86SBl66VCRfSk3oI7xQni219Ez6WUF83
dnaKdyJkH09q+fGAFRWdZsYgMcW5ns+M1aCrwPKkoKJkQ1p5PDZvlpbtjNQxow7UV6aO8m9gpm06
1V2xL397zueXcQKwYcJxmi6Zx6jxWFd57Wo8b4X/pMaHSv9qxO1BTe9G8VFTAJ31fgJWr4agYcn3
UhBsVc9pqkNXfh6mj7O+idbeU48fB4k1pn4buhrpOZx6Q2dWwg2yFojYmMGT4Dnv/gjj96H7smKJ
lvTqXxnWvEkslAO/pu+mh3dE049g6+1jx3+Ah/oI3NST/gIbg3K4LXNR5ORsgv5Fm8gcN0gUUsPL
JZY19D8q+aHPDqrxdFvEkjNBE/7/REyfcPFAGUorFw0TWI77qm7GY21bD/3ZX3PFlnyISykzo6MB
KkXwEfWYvBfDimw9FA5jTMOLfijFU1UfV8HA3vGVEkFwPRRCB3L+MJrPXDE575IUVIneASxjlx29
HeUFeNTvtbO1KY/tuT8bn4Kf414/eI/K6famLlmHS9kz62AkqamNY8pM2aGlesJ03ll/vS3i/eD9
tD6q/lMHkQywzkxGQgJIUitklFv6rY/mKTjUx+hgbPKD+izsk725UhKY3K/55b8UOPMDEzFS+zpH
YLfpYR29vZzFHbtYzcz3q5SkM8I6YceSjhH34lHqf/pC+8AJrtypd9SBfxXjQtRM43tY592+ZR3C
y754zj9XO+8HGEun1jZP4zE4F9vorJ+KU3+Ij/Jb+GB8g1rVqT6tuIaLd5u2GmBVgDdlWu/64smh
q8JqzIo10L0fYohnpDxd2dXFV5j5Ghq+TESJ8/K1ST9irkxnZu2D1/pFPZs7AKePwV35AFtiu799
iAuNX+jkhbjZ06uEepRlac6U45/qaL3U3DxlH+wkJz92n7o3/yH+8UL+d+XBX9SdC6kz4x+lYxzo
1qSYwPV3O9olN0nxOWpWkngrYv5GFReWMhH7tMl0xLTmUShf2vERqudhLTO/lGa63MN5oxpA78z3
GBliimOSbCGkPOmFbadb2Da20rl6Ue0RAMVP2q7YKE/tWTqb/3/7OfdtBi8DWq0p2E/9TewPvi/Z
UdkDY7viTizegL8QrgxA0HAybfjFhjItKlpZVfdOMR4m9jBhO6wNpC7arAsRMy80MQDgdUnwOz08
aH71ILGVKzo/2dl3ZvFCxEznsyBvw8FkFclTV9jpNw1i+fQ+bZ/pmvuti0yNTiTZt4XKU736ltCZ
yuuGp0txzbrInsOG9nO8G36Yh/IICt7euBd/4fDqv8LjWflGOCHk9hpEw0I72HTTJ/jd6ezoMr8+
O7Vu+siqSj5geKxgZaw2+j9qblcdyRybyfcfzRpA+W1tISN2LXGoylYMcvYZSAhTOATBrqpXXrhJ
G97vKqooGQaXbE4jnHiCrpYa5stkokP/kngvxSewhu3VGv5iWoBb/D9Js/MT3aKr3IorFn3pzqDh
7uVTfnSP+Qackv9klHG+DOZjJxDj2UPjVqMv6k2DQZG3j0prj5mtvHUP41fLs/U749z9ozcb91e2
JdJNvbVwZfIK3u3phfTZJfdcP1UFA02FBhoSl+yPRcrv5P2OZJsso/lS/FOlq8WcxUAFsJ7/rXl2
74Myl4uWlh/61KlsWt6dqGyV6hQ+9grEonFpm8NTap28+Kuv/7SgYbaivdudgvpX5KVfvfQ17NuH
elCOw9oQ0XSyt/ZjZi4KwLcyNZ9Oo/yqygI4SbvRsOVfafDkxfCL/6dI9XIrZqqWBWByj1KLqrk7
pdhKvMrF5kQZnueSSo+dHu/yZBt8tk63bdSyifj3DOa5FMlVw3F0WWlYnOJP5eAxSvdVL/de+7mU
/ini762Ey2U+1au9Bsu+8YXoma1oBItBqZDjF5/ce/2p2oDmvsl33da0i21/Lm15xXIsvjMXAqdH
4uIpqy1NDNxO7B3PzKRtIfRMJbqCspK6WfRALqTMPPBAluJBDjuWFR5L2ZaILazorK5GutP23NDR
eaFQG7Io8prJ1IIccZLbb4n42EhwRbu2kutTWT4THpVhjRFzUv1bYmeGCp9HFYeY5YGbFG2sB3dv
HofaLr7eVsylh4SZbOhRKKroDJZcn1Xiln4Y12PvZEOw0ftDm+M1rsHALAphXIXhPRCukHQtpBek
DBJRhchdPlu5tCnqJ1lbG45ZEzKzcn4GnIrmyoS4yhevMW1RP9Xp8+3dWtJs7WIhM3sV5mrrVTIy
TPfFDX8KEL3dFrBkEC8FzI6jKzvmJCQE0F9lDpsG7p18pxcnBkX6jGG1lQdpcT3krhhwpAjO0OL1
wYR5JTVShrj8JGzWoCEWD+Tih88OpPe1MMoafnh0pCT4JqxEIH8ntuc3ZBoW+n8fPzuMKRvZ9wU/
X75P7Kf+sYeeyC6ewh/Sk/e53vzhP/a3T2fRlF6KnB+PaZpdbUhEkMErOEA05rnn2ig2TaJtzQqE
qOo3cGfp8JIXJS2CIuiqZWMP3reV75i2brZ0xlCmhZPks5j1vj630vXUOjRULlQcJMam1ZT8h2kG
/jmUh9jbqbGmD3bQiTSVSbGYvLh+roJeEUpSf4pKwzq2zCnHW0EtxAhYtsQ8a1ra39Wa1Xi0ieVr
ffxL3zvNlHJa2Jp3M1BmaMZC3U1qXTEmnDaJ8Csrivgge9awSV3Nd4xRWRsGWRQ6WRtYpRhymhc8
e7kXAxDfiajaV7n7YVWnIleJe/7J1Zfb57Gg6dMcOREAkGm0XUx/fvHgtXCzxF2MpKhX1K1a+Pox
lMtsQ2BgrWj9wqLA7gI1HcBbYt/5yXtKLjSqSFct3C9iETHPOd5ByuUK94OefL69rIUniGZXmklI
lUxjDDNtH6xSdSvVpfG+Fb+SeaXVynqYRvKU7EEMxy1AGk+3JS686YxYQQU4oU4o1hwYu6VSxHi7
JDLJYHn7ZIysrQm53akBAq6C3+TwH8RNG0lCmbHZeWzvp2aadSndwxaQmQpFEqFWD5Fo/vaMcu15
Wjg45pKmWRaFEfZ3qKuBmcCp1sWSo2Yu4MHlxu/HTcQku66On8t6reS0dHYSQHo0jDAqxJz+tUoW
uW/oNQ3tYCmN+2A41lVpbYNQ2Jmeca6M9K3Qpd8f380J4IWdpK8cgNBrka3hiaKbmKIT/VES5U9S
F9BN/IL1+M9/kMOR0XQiMQs/z/XWQWnAaNtIThq9pmq0YVC9luyqKlYex4Vbjekg8gUYWJq6Ia/X
I8mFlkZ1C9Bi5r8ZVr7vRm0L/OmKEi4V4JkeZrwWzAaFqHR2VFkVVToNSZIjC/n4pGlJvU2IwvZS
L/U702qN3dDX1W/TCgVgclvv1GrmGurjgnZOFMETGBb8Uu/AFRo56r2AWqFj0p5aR+0+NvO96Xn3
tSXv/Oif2ye4FPFfiZtZFkn1MxX6CskxQnGTU5TMjWKr9j8xoVYcHXQeIF31Nn2q732ISD/uZCEd
nH9aHOltVGcBUT9IbpGCx/p/SLuyHbl1ZPlFArQvr5Jq7VWyu+3jF6G9SdRKrZT09TfYd+64ii0U
4XNnOTOAAWeRSiaTmZERd43W+E6CK29NDsxzAZd+oPRQqubPUqGSIdiNA4n7Glw3fO4GgjyCUQiA
9z12X7ur6uwzFHXrL/VknBT1c2OVe8OmEtTp1ge1gGsEgQUMWuL5d7U6S7wJgF0QO4V1DnB5Qu9J
W+yrPoWgqpVICvhby0PiiilfLjKkiiy2erHqamNX+l2aBauKTijggGn7MKVgju7ucwBYbrvQ5vog
o4KxMBCxowt7fTiHZRntBj3nu2YdfU587N1bJTlWQGVXuoyca+NawkTOf42JxW57ZbPbOr1+N06Y
/Zm0FgNNeNRWhGTPwyTTUxTijgtCH8xfo6CI6VI+NS54ymoMJahXayPqzCHI8icH1SE2v97eP+F7
vRsBqwluIswL8g92vX/o3BpOYnZG5LI3x4tW1vspuS+SE0ilpkYNb1sTvtZ/rCGJQIABMdF7q+Qi
QVL7rp0cfTaiYiWKz3Ky08ey35nECSka6OswSUoQwhf7X4OYn8Z/IKUIOPv18rx57iCVrBkRYHX5
GHUA6tflOQWV4O2FCQ+o/9hB5ETxkj+f+TZfLMyAwl3ZIKxHXW6MAW9t+UaqjYfbVrZX88eK4OyU
MCsnk25EGbqnVn/gZJJz2vrQfr5taMv1MKOJtwX0iawP21b2VZvnnmFEpqIGFcDlpLF8cGfctrK9
nD9W9OtNS4HjxCWH5YBGes+KR4yQ+LbW+dLZXtlyBCdXMgxdNiYMwfswtBFn7avrSALtlgeA4ZOf
VPAbYFHXi1mXlViDgYPUA0KMui6ZngqzlHH1bR1XXM0oWKNhh5lHwZ8bb2QcPWdGo/fJTZ8stZli
D+T8VJ8+pYoBHiJ9nk+3P9PWocUUPfIslP9xgwgrM1o65hOm76K663Zu9ytR4hXNDEyOhZAg2t82
tuUTl8b4j7k4SG4y92VOFfiE/kDJPyY9ZV2QWBIyjq0luZD2cwAHR3AVJYWUCeRJdkPMCAQ4r9a8
WzFRot+D+OM46DK+qi1bfLYOT3QH2q7iJzPKlkDkiplR9plM32zcgKnxsxqmXU4le7fhgnA9TtiN
pjYeu/wYXOydbqaL6c65HaXJ2p0A8sV0SQkl8NtfaGM9PMrh9QVoEUKdcGq7ztW6EWTVUVqDbsad
rGjSugA9YJCnoRZmkfTrbYMbLoGRaIjhgqASIC9xGMlazcIu8sqJKE5fqED+L3Ba6w4z55gJW2R0
BpvW0DdHVwgsdLp4RQ0F65umh7VlsLIqQJ0Psk+zVc5jMOur+x0ElpkhuT02TjXmPEFVgUuRQxCF
uD6OxFjMFbeU0j4YoMRYMdRXn/LafWwSgOfSTuIoG/EQ+kyga8dLFNOy4oBxW2E6quotI0rAE2Q3
b1U2B+ssKypu7uSFFeFOrI1hbdsGcQNwPGMCnBIJNmvQavsXt9XVcoTty9W5sHJQR0SauQJIrDVv
NkMJ0Ela6WDclvM7+FSoIiHGo5V2fcRag2XNmKfg7B3mg7lGykKe23TCmEAJhYFHz8AAX+O30MXp
3OlusZ4MFippkGXHtQLbX9sakvyXr+2iAsgTD92BaAR4mQDxA/fz9Q+q9apTE5oY0erhjZb8Xko9
II+gjFmTiPYVdF1Yevz784gHBV4VKOFhCkX4rnPb6IVdUSsqQX/jQEhyKj5Vy68MLcvbhjbcFKP7
nIIcqQbwXMLa+npx1AF6FdGiPLpAjYID0pa8xjZ89MqEEDLzdaFoSAx2lK0rObi1fSrUYsLMc2n5
iDaNZEUbERpqOy4o2hwLFUKRmzGdWJbrLiif9Yakd95CK9+ok0YSobf27Z1ZmiOcuGDEtU+4C3S9
hqmwonTIkc2DOaAj4BCWPZ83zoKBHgicDucB4VIw09tI4hcoQUSZucsdDF8Csb1CVmc0X1TIQt/2
hQ0/hzHk13g1I/MRnQ4keiMYgjsrwmv20KRDwEDi3n2vl5e+zPYqpHWK139hEdQIAAiAnBDYh+td
hPJ7OpkNLC6p/mJkWXEeK+Ol7wYH4HAoSDslyU7ToijhCqbX8LbxjRvBgLgy6Axwz9qmKvhlvRRp
QvLGimxzbyVvRqgE6nhk4zmXzVJtnQAMjaEmj08JyXdhmS3SpERVBpxmxfAr/ds8Zn6Z9EHhRbeX
tOkugMVgTgwPQBA+Xu+n7bEZJc7EijBYtRvUX4Px5nTxAHIaJuvVbplCzEAXxjAcCBgIgcPrQayF
EGVHwGg9rKk/B7Yn+UBitY4HXi7e+l8bwhcaXCcvtaK2I3da9jlrX1IbVAHdr6auAjpkEBifD32a
POdEFvK3vhg6qCiB85IuntHXGznWM0sbb7WjyoYmyWo4oc6SwBq8J1cjv29/NLHT9b7MS2OCewwp
6dY6X+zI1pOGHNBJUdUdBJjpvTNp3g9tZTYoI4n97BXTecJQ1IPSj8W3ZVLcfaa5KMok8PE06Avd
+3L7t23ug2mBx9PDP5FeX+9DnjEN9ZjSjpK2+bEM3/QUBAFp9a1KpFq9/K8SblkUYEBzC5Y8ToYt
+G6etO3/XhMQiPPBnqloYVI7x2FQglXzs7r1x6b/NczVXtfebq9y68qAjCkq3OgqgapQWKVJ6sUG
qZMdYXb9UDLJVbG1h5d/u5DMW4mlaHaJvx2cE+BNKYJyPZQvt1fAT4K4eah3qhpOIvRHbeH1Pbhr
v7hg0Y3c5jHFAPesn//N6xtbg8OO5ymi5YcZDKscylptnCip7hqsBXrttxextVFgSwL5GGcyxaV6
7WxkmVNHa1sn6jLOZbSkRwhsSAlmtrYKN40Lf7Yw8ufwP794wS120hT9MtsoVB0yDHZ9kqsu8+gg
fo1LE4IrLxAycOcJJlQlPTguUEge2SUuOCvynd6mQTerJ9KxAByif1/uAU0TfwZDeAyHSMgXWJmg
cMHjVpPsutwLtd7xIearj5MkNm9dnheGxDKtV05KMY06YhZmnusJnBH3ioaCnNL5aqX5niEpMm5+
NfBfozSM8ADFkuuvNhrd4mrUsyNKLR/o3X3qJgAHy1ifJWbEPrY2rAbLV5jJOsd9qnqNHSHQ9QM6
3ZJcayvkgPURIHw8q0CpJYQcBdqFLYrPTjQ4qV8NecA6GbfP1nHC+DGQsqjAQEpGiDvLionJbk0R
ExQa6KyHilFU6bk/SHV/NizB3XBkQe6OjyPCVxc6Z+jVKXbkqK8M+fba3YGaBvqaktR+I+e4siM4
QTLM61jlWFEJehg3xhifPzpV6OjR4oySesGGJ/yxBZixkAF4bExYzR1OHQxfx6iVmweuefzriMdJ
P/BaQZ0AnUBhQeuSTZ6a42pAoDDDxqgpqC3XLtC6pfc73ZFhxje8DrxqoIUFIy9SG7GE7g2am7g6
Ci/t8AMYrqDWPt1e0OauXRgQFpSnINJKTBgg2j9F+dgbGDBNT7dtbHobSP7BLY7yGPp816GgqIa0
p0vtRNZw0qzfAGUQGvWAL9w2w3+qEMSxV3/MCEHcnAxN6UYspbRJsrM68BGCb2Py60YjQd8vb2Mz
WqfWbrxPWUkl4U7s2vKc0MSrGQouQIRg1kpwP+gfZwnmuNzIAlxCn5ZjPYHR+wUvTh9EfMcs+6RX
b6MVT+YoOWQifPaDaSE06a3SrsSBaQM2NWM4d9160LIidBClftRgS06TeZca5rH2yqc+KSVpwPba
dQApNB2EMUBLXn9gVkAYqp0KAHRBSDTO6Rm6UWcUQUBTc4/Z0jvdzu5ySsHV5jZxU3y9/d23zggu
Gc7VjIkikGFeW29Ls5ga3DaRPvUgdy31IiCqKkt3N+5PtAI9QGHgwqhU8FB3kYWsa1M2Vdu5ETJD
f+7+AdfTnplxDl4eRvZs/H17UVtvDDQWwEGHHJEPUAgH08KAlDInqgvekHCePxVu2DQgcDxSNTlC
aDYc7C5c3c/KNL/Q1u+8DMxassbKVvjGcw6Kl5C74Xt7vWbaj/DWofKih3TYJ+px6gJXCUsZHGfL
DOis0JBHSQH4GCEXLgAec9IFJXqF2TvmTUdgZXZjuqO2fUp1SZTYCkaYRMGjHhZt4Hqv1+SMLaRe
mWlH5UxBAlOjH1n2hnWqdGrvdWh0SU7nVoBFDcFBawoIP7QNr+0ti5IqBTHwMPUw3KNa1PBR0wdr
Wi6T5dpcGWcvRf0asDRRV8EF16PlTVjZMg2ANDmgCGCN5rfpfUZsyT0ojhW9xxzrwphw5K0Bor09
MtoIcoWgV2BLaR+p1YC1ToEMUwh2xsmfWrMPjZQ0O22udpaeY5xk0D83SaOCxaBZ9szI9IAljvYM
fGi7m8vWOONVVB+VJcegPJFxbGxFCr416GyC1MMWJUIyNGzVDmzlUdssL5AAP2G3JPfAtgkkVlD0
RKIgNoKKrK0XF2/liJT2L6q13xZ1kc10bZ0XjoLgjL9cNkc4L3pa9PMwWNh7iwVloh3ccbyb3SRI
tQ6kPNnfzRK8f2rUtPkjBQ00PPcEDy6LioDYy47WimkPlsE57haPHUwoK34v53mKboe+LT/GsxXo
U/gwwCvC8rxx6e3JQ3KagWbIWoDQ6xu/BzmiV+9vW9r6WDgvIPrHwpDSCU5cKQCusoanwZND9ouH
Y2nbrYwpZHM9SOoNsMri6SDeHLTHlIRNeYpVs0OhN+A/BE0fxSuslE3SbC7owhS/xC4uKdciRJtt
tCEBKJ5CAhFH361s2fTFVkhDMgpCcEu30fIQUh2dwy1SyGlFXkJ1X7GH3s+cdQKxViJ7EslMCV+I
sXJCV5Un9Y19YJXt+iPBVFo5r5I8eKt0Ca0wwPzRwwIQW9S8TDAvWNhmjsdX/ZxPvxVnCO3yUM57
4hTgGyx2HnlOZTQZm66B+j367chbDfH1umjgofNyGLVoc65G87lzm2czA92n3cf/wteRTXAqAI4U
FlwjaxO2TCVqNapZPhoZWoLqX05XvwcKvI450QAXdhU7tkOZ2p1XzU40tcOJed0+T9JXmqn3kI74
fns1WyHwwpSYbZfMLdrVhanC7M+W/YsYX/Sx3XP8tVRDZ+sjcTEQ/IfTnolc2sgTJhRpXCdizS4F
zXEFbuNdKQPky6wInr5qKmbSkXhGmu7TNaZziPo1bfa3923LCoCdUJDFWxk1Tv7nFwECa9SoViHi
6WN1T8hZTw1/mdtAATbrry2hKYWIh0cyf/UJllJ3dRWNv4co1BgCPLq+Qj5m5w5V5bteK3v8b/gD
MkjUB1HFgweK1abES43F6DIvmntyqFcPGQi+ZrAoTTAX46/KSEpJBrQRai0MosPbDZTAITZ4vZM1
0HztODdeZNnlr5ZUYGeaFZkyyMaTFvBU5INYEVj9XMEp+qqzKsYGL+rGQC/BsQvPAGXl2vr0W0N3
t7/YRqy18C/OWgiWIuQu1yuqNGQVLhm9SMtX6qu5nvq9TT5T0zrcNrT1sVBIM/Gu4O1y8f5IvKxd
M6Pzolz71ddnr1P2NoyVjR44xpfbtjYXBbpPbgwcU6JsMlJyilGNxYvSMQbIrdYeChkB+saZ4u+0
/5rgy704U0WeEWhCTNg3zwzQKNmnYEFW0zokLJMcqq2dw2OIv19QV0WKfW1Kn0nVsharmZzvU26c
m5cOE8orn2+SNdS2XA84FfSXNbSRPky4l11jexO6WdFEoDAZZO3uMT+7A4iX0VG6/Y226gdg9f9j
S3iTLYXbpUunYgfLoDqv34Hg9GJyIpO/U8DMJaMY2vpgf8yBH/96F1m6NI0C6vzIAbtJf6e39/MX
W/15e1Hb+8fZcwFCQb9avzaCcQaldxfTixj71pNXzXypvJD1o++lT7pZhLNMuGDTN8Av9n8GhYA0
WcxyU331gAhLfdcGq5j2tVifG/V+antJ8Ns6VTa4HHj4w0XyTiZz4fLNpGoL2mQeOvFRzz5PzTNr
h+D2Bm59JaTm/NCCmRMdhOsNXO156StQb0bgTgu0OrKaOUzM31L99q21OBhlQTYLnswP7aUak1OD
1sPRk2woQoBJaex1avVQ6/XhX6wIQwd4aqBdhn7Z9Yqg3djVq5nA74xXDHL5DYlRW8n+ReeFBwj0
EPD+RoNRuDSoOTTMU7sk6pKwsILR8yvn8+2ViJRZPNWDDQjScUwlHzW6XkpVDSZmJ9UEo8pWvsfu
9idXG/qgM+s8APNzfa+V+Rddd7sdamlrwEAde64bpz6MlaY85Ys2heaarYcqM9SdMRXAZhnq8qBn
oI8ZMJO9u/2DeXYr1IbfgRwoZkG1HCjG69/bgqlxHhwviYZVfUi69LlW7uvkUzlNBwutqcX757a9
rcPIgSP/Z0+IaEmepc0E/uQIEHsPHNNoU/fpWyoTRdl6tVyuS8xNVQX7pVlJEmWW/tNLNCgM5VXY
oXICaAvY8TU8XZJ93hd+Z8rqAlsHBwA03txD9fXDwXHXslgKzG5FhL2BX81Xhu8uldU6tqIAyJ1h
Bm8KVFUER3PA7myQIU+ianFAi62w4qAVxj9Da4JQVLFl5GIb3w1jT3yaBYImkP/gP+cisGlM95Ih
Q9CxrFgnv9tx4qfUhnBZLdMk3rgg8BrjGA24I+bLhVvIoytQwbRUogKih2YD+slqCbTpfpn4MHJg
FkmwNrJbfeOboeYJ9kOPvwNxtV+vL6ndcimpw8/BAnSYnympL3PKLRuYlufaZChbY3nXNtpOmXNl
MZUoZ/phwnBJUut7r9jdPmEfrXCoIIrGXLUc8lDC9qVaiwF3CsfQcb7SzPQNiIzq5l8PMFxb+RBL
E80DkieJ7JoFidmEmUyf7KODcwto+1oYVYfYjOBxicphiaxOohLUhsbXhGWhMjxU0/O/2a4/Zrjj
Xzj2yNQqMUiDc1Qr3R3xzPWsJfWxqT0ZtfDHI3S9ICHUkrk3yQgBvsgBW08fZqF18A7zX85k4gJC
pwltWNRrDAdgbWHbKtIjAZl0j49oVYkbqOreAaIqB3VjYUiynY38lM9bw5bGoU4oDl1vXmfMQ6VR
Ci8Y9tX4pC5TYJn3C6sCpdzbxXOpf06Zsi+9RoIO2bhnuWWbM8hbHOEpfDa8XGhPLWxm03/X8pfO
8GsH6gvVntoH3YjXbN+3QNgR9yl5rru9quygnuHNT2pWfDUT93NXyabVPoYt/CJshmoAH4lBPCGC
QBHIMghq/Bjq+laDiJ3YwdSccfnML/qYBWl422/5X3d9cQMYgwICpscwL4KTfr31KC52AzLsBJRH
CIrdpGRh3lBTkmtuBBOepnM1DzzmIV15bYUpagqy/h7bvCBcFTukhH4rmyrc2DmMoeBuQW5nIS8T
dq5xSMEUBQF/bee91wfl9IpBZp4I0iVclh+V8/P23m1kB1B3QH0bYF2w9QO2e70sqCiZQz10SuQ0
/dztWkUDT4GCURnwp6zD/N2eulz3Me9RfVbQmBqDFvDdAdPig/f3QAbuwJ6DKxzy5kBgX/8Uq59a
xa0tJdIqC835tn2bzUk2cCiSWPKoAAYSXAh4GqNv+uFlt0yztzQGFuyWvq5XJ9OBYhIyIWNxA2/Y
lzWo4B5co3jCyMJ+VDCv9ffgQfwEjuQFrAus++LTyKodO0VjV4mYfs67L1Bcc/sA+h23P+2Ww15a
EbaTdkthJZ6jRAr92rvPBtRV6Sqx8TFnxkp4JQgJCjpW4qEYlaHTurRIY5ROSHk4OOwlb8LlU/P3
I48oznDKFk7+gCK84KYr6ArYqlVpnKcHgIfDgj54ax6MxT9/v2mXdoQ7w+ntsR/sMo2zHMC3pT23
fHaPSm6LjfvvajVCyCZr26eWjW3L8xXNkXMzHRPL9usMVDSyT7Tp8I7u4XCbAD3bquAH7dzSUXP7
NF6bf0pjB+LNXHOPhqI9W+Ypo2WYd89W2fpz1OvtaZxbGf7unZ5KCNAYtPnzC4SPZ0Pwkab9kMav
xPaBRDB8m4VVNN4Rx8+KgBKUjoIuCe6DqpXcjls7jVuZ1wdArP6BNaDVSy5QN6Ux19tbdnn/H4nD
eZGchK3TBv57PHVQFsXTV3i4r+B+ACGDkcZl90Tpzh0PGZP45kYaCNLuPyaEe44plt4kq5nGvIio
GJ1vG49OmR2kY79btxAYZIA6djhcScxlPBBOOxnpsnh4Xsi5J7/m7m6gbUDSt7F7SlQiAwfxRFx0
kAuD4junXiEH3alDFte27U/rr1bJoSGIBSacDOG+0TJfBxV7mff+7eO+Fb/4fK6NUjwK6O9Z3UXK
y/uuUJaH4aKj+8K1kCZ9YWgjLyZ6eg/uKKMn2/qEl/YEL2mGCvem02exN4JxZYnWIvE5U61skON9
2lLcUaREqCLhVsf/ER4lLagm5r5mWawXR2v5Qvu7zP7B3MbvnHtAzpAKN+mDDlHKOtbWb3P9qVf2
bTUdSPsvzsXlDxFW7JBMxQCLnsXddFem33r9NZsl7rN19LjUu41aEy5UUV209PJ5zXQjiyn8ZEj0
QAUR5TDJulVbvoKemAu6DMyPYFz4Oj2ZR93IPTsl0OAKtebbTNtXrTrm8eAMb4X7+bZjbjnKpTHh
rLuZ2RVscDOk72CZnM27QnvOOl/vh93/z5B4O1QakEe9k8WEFCFdfmllHZi9hsKJLrEk7h8m0HB/
8ykDFHygPSVerQNOs5HkLGrrnZer+14LaQv2JiPM1p2XSK7YDw8y0Zxwx44aCEPJUjAoS5jI7wK9
DrXs++r8SO1Yt7XQXX4uZG8RCRJGvHCAGTJUcMZgOAdVS4gFXHuJTi1iWYmhRmvX7ksFgpWmy+Ju
VqoAREWngai/b3/ALYN4baFGxLu1GK26NlhpXTfZRaUBOQvJtdo+luqrM+C2s0gwEZns35Y1PLZQ
ZEO/CiMdwkfUWeO0zKBaNBekDqze+Z7U6j7p3K/jtEQkNWWPAvEu4nKafJBVx3sAUBsRMOBWtOkp
RiCiVS0CZ7Lua2N9VZXmjLp2kJbjs9Emu6F1JbUQ/pku46dgVgQPLASc2EsBs0gsfntIUjy1f739
4WQmhBCdg/MCz8wM9d9CP1flsEfDU3LkxMjI4Q8AoqPAjmMELgDha3U0zejokDT20mq/Ot4B18WR
dF9uL+TjJ7q2wn3m4hI1bY9MSYncXJ1LKG82QW14QaV9KssCMsDo1HkPaER+um1UtjQebS6MgrYx
0acBRo0RM60pkKDNzms1yWnmG3TtBlgaMKAgQQRmEq2MaytLYa50tmDFrHvf6NrA6VmAadIyl8Gy
ZJYEb0i8pVaKpU5jiJyiujCrO+izFLK2+uauQWLI5txIKF4L62FWPc49hRULMkq1B16XNpTexx9q
CnA7FCo5ugfHFpV/wUqrUNU1Z+TCbHYAq08Vv3cwfFw+9/u6yN5nngtMz4XgjIhue8XHMwXLcGKk
raiGgZ7v+nvVZQ0Rk9HD98r0CslNDtrX3HT2t61s7CKqFMgakWuAfUKsXtu1mfYJbrPY0+sTOBT8
QUtPhf1028qGR1xZ4X9+4eGpkukFOMiyWHPdXVa/UPucDXSvtJJR/g8PRP658H7HAxGlJ5Sd+HIv
DM0GzQ2zQmJjJG/FCKmXzA2tOqLz77Z7rPpvo6r5i3ViM8YyoJZZ/S0xyrt9FISBYsGmYszt2j7A
9ADCpjXBLamFGaRP6/ll+QSEviz73vpufAKA38zgtLKEM6anldt7GV4SebIe6gnSBpNydMznv/9u
GETkaqnA/uDteb2cGdhBt8xmEmsWAbOLE+jJU68C/yzTMNhyEHQF8HgBmwDmmoUQONh154zuQmLL
PUCE8ISYkamQDJ8TSelz61SBTxRVdNCdoQcuriht06KGXkKcGNk3yPMWvqamRXh72z4kbCjRqwDP
wRWxe/BC4euApABq4TUt4mp8qZZodMC1rw2n0ty7RbMH/CNY29zHE0Y2FPTe0bqO8hyHjX/bKkAz
ONHXX0wfF9VNDSOPFWfxLUgpru5BtTGU/jQr67F1yMGhwUjuTKffq0MbduXXLpfpl3zcZAAIuU4E
QDsAcolsUR1JEqqQpIibqI5lxDUfSjDYXAy+ozqBXvy7W14vsTYZVXInLeO0wizDyYM4dhLP43hP
puLoqbsC+Dvy6BT04GYHqN88edmxoXqEiCNxpo+HEBOf6Abj1Y2PbL7rGV5Em84kINeZlipeyh8G
/QmcZMskEW3LBDwJMD+gTC30T68XS3QoFHjAoMfd13Z80h7+Gp2G3QT/zx8DQsTMstJqwE9cxYll
+Up7R31tQcL9kKNQf/tUbC4FzLqYiMNFCtXZ66UseTJUI2urmI3ziSVHu6kfS1M53bbyMZK4fKuQ
zgN3AnCzcG1269D1o6lVcbbYZxP9Db38DlWR52r5edvQRmoASzhjvDKBR7RYcHEIVdMl0fFpyj4g
YCYdvw41iFaKczP2gQYBJNtEEpnIUHFbB+DKsPB6X1PbXZQchm0aZ6z1p+aFmGc6m4eyokExKSHF
/xQBFO4NXDzj8hupq41yoRff3gLxGcx9B9RpaH6DmoCzGV9/UZBSAcS92lXcTqOf5qmfss8NO9kI
PabDSaglHrRp7z3/BzgZkF5h4WDWdh0URXDetOXFpAN4zEtadyi1zvaJGVoerFpd7vPGnI63V8rD
phBW8f5AQEd7CSmGCCcvm0mZwaQD2kBzPNslXgJO6Kohcc0vszJLjG0FcXCBebgIeckL5E7X+9qW
VgdB9bXGSamQrAB28mTmlIQjTcJcYTSoBjLsrcocQkzCKYfGdcp7KOd0J62psmM6LEXoznUpGfbZ
2n40Z3GuEDFAxSSECobBx3ppKUK6V9+bifVS2eXJKJPTQpPHtn7qcsAXb+/7pq+DtxbQIt7gQkf6
eiss6IrPI7Hr2NEe568ZO0wGwvvcHtD4bdPD1GZ+Mz3bzlnXep+DZIrX8kxljIQbFxraeBg+4gx+
wFQJjt60wOWkSd1A3R4DbavRujsN4laS62QrdEHXHfobaALjThGyhkEzKx1vpyZ2D2gHvZZOqEq+
4FYIvrQgHCDDWjp9VWEhQwpC9J/ZGpkSE+/OKRwVFI4w94NBD6DFLe5FF5dizwadobxTx6vq+ejO
mMrXZKezH+bBhWZJTUMzOeqZ6rN619nnsnwDRxq7S0BvW/1emq/1I+gZ1nnHhgPDi8vS96OKLstt
t9rYB2yxhgOGEheAVsI+DMoI0l4N07l2vhyWgcsAgHM062R11g+zyoiQ6EZjnhVNI5cLX15vxlpZ
o1abU42nvVn5DnXBu64GQITvRuusfqfklaI7Tq2gSEJFCl7YcKgr6/zPLz6FV68rqzPUxVXwVbmP
K3tUtHNB3v7FZvLXjoeaKHrSQtUOCoPFAoAjwkKi4KFT+AO0CPJM9uIR5Snd973k73C8EPhgsnA8
1Bpy7kqGUJCux55CvS19mlD77z1/BdyK5Q8dPeQrwwu2CTw3rskeGETQoAUQk/SJe85fCHlK5/0w
BxodfWg0HGr3Xku6s8IkrbqNeIGXEarDoLtBhihyi5KBgXtKd+q4bEADZbmYiRxpIQMFbX1eYMFA
SORxvR4RZEC9eZ0n26zjlr2ls3ogYGxuVj9zf9/+wB+LYuiJc5pPTDmBC02ci1a1snCLoWzi1vnk
AfBK+t9uUgQLgGjed1ZGLLEl53Pjur2yKET9fB7KPEPrI3bBJ9fWYQvdZFr81tsqnBQiMbZ5SEHr
BHQ3gNcAQgoOrGWQKFhN1sTLEuQN1Jjpa+M8e30fdt0QpMR+LcZTN5moWZhRSyS1ka3HIjIKToqE
+wXgeTFGlEDcoQyDXK6hfs1mXyXZQ+JO+9ZRnhldvtVN6pvj9Lmaewi796vk2tlyVpwqVMFBZ4YU
RwjY2UKSKQNMMq7VRNn3Q1t/WXpFlZQSNqxwRlqAtPFewmUqnF7Pzsq8bAsaz23v7Ji7zqcq7zRJ
6rThqqiKIHnCy54PsQl72St26zmTSePR/Fqmj9BWPiSqdtSItveoEzgMSIjpL0GTiEuAyQHVCIAp
rjyRaa5rG7uDclIbV8XgBrbWGME0mTLa0Y0jAQPwDjDloFj3roB0EcvLNatTRenbGAQpn9VyR9Lp
6KQsIPYvKdJg43q8siXcG9TM3bZBdSC2FrQfV/Mu65ez5TGJ53/8WHB6iA5zBBEKBSKo0aorlfRt
3cWquR/H2Tiaemvuuzk/5zl91En3bRhUfe+4mWx082MmC8sgveWpFnD9IgSnxEFYIE/WxUt1bnI8
kbxHVIKUvAgNL1YT2cTPx/3k5oBA4AO3qL3zs3Hx7bpJB/LMsbu4ssN+ulOaR4BmJFFsYzPxiwFe
Q0EC3Sxx7LqDbc0r6yHWWHsHANyT238ryB0IJPdo8X1ryM6Qpjcfz7THPR71OqDykewJkYN1TIcU
Qj5gy6i1X1iuB8oIgObt62dj9zCFb/DhQ1RZUKq43r3J7upSK+0x7pwfihXVVuNX+dfbNrZ2D6M3
EADh/Mu4s69teKxoiUOtMc4NLVSJgkS1yM5TXwZnKKT8LmgKsJFMcmijWg1cumdyNhcUEPDfa6vQ
G7L7ohiG2KqMp2bwgFY0Tt6U+mj+tJl1vxLiF0X+dSyy0E5IOOWPedlLAvNGHYP/Ci6Cylu9eN1c
/4oKItF5MjZDDGWE0J53uCj9sdz1yz+m8agpqt80U9BiJuD2louabcjnru3yb3JxKpTCbRmb2yEe
fzM3dE2/UGIK0p41tB6zVyjdZLsZ3SnD9+rAkT1TNm7dK+uiQlGVrhYuXVhXifrWTT8ZO6Sp6c9a
v0MUX/ojyLTAgROauHRvL/xjJOd9JA1siAAZckHd63XPKG86+dTBcv3Tsk46OxUUHc3RX/t+d9vU
ewXy+jF2bUu/tgUy0KLACwAexjmZDjR5GszXmoHGACIYYIZeWsWn3/8x2FPdp6ho3FfeDzQhO7ab
JW4mW7XwhDYX9PX7dBpiPZtOlgc2CMjIW2+V7t4vJpEY23gr8HWjFI6whP0UH6EQYXBAclgNMbVL
/adrMPWMepG3QONX7X6P68i6gCzJsO4KkDuMvpvkqgY5vK5u9ubExt2a5BV9bge0qNLKMr/3dU5L
n8yl86mpap2CmKFg1m61dRKZeaf3ISjqC+WgqSWtDlljjepp7u3cuHOVOnsiBqtljPGilu/7AUIp
BrVAKKmgKKNef9x+9IpZtxZ8XF/dNYf5mD8ZR+eYnNUdNBwhA+Gz8WDffWq+2ymUhENHUpvejF+X
P0DwZNIZc2fV6xAPX2m+N/000ndVcTfPP1b1mLej75y6Niw0ScL68d2Dj2vogKVgNgHDAqJTU5YX
Y4Z1j2QsA2oniT/qdXWcnWT64lRJGktOEd/ID6fowqDou0XddB5ohuJ8bqH00x514HAc/VQ4TTig
6ljNr5W5BpATv214435FiwNDB/gnKqwieRPOKaS3NH2ISaUbQZEWzP8f0r5sSW4cWfaLaMZ9eeWS
G7NWSVVqvdBKUokLuIIEuHz9dVbfc6cSyZswzZmHnjHrsYoEEAwEIjzcLb6ku9tWNu5XFCgQiFDb
Q8os3q+KNdBBdUr23FXxkP+T6O+6Icn0Nsp4eGB8siHcMU6SOmoKLaNn2/qu8ueuPHEajVHTnUdQ
FvQxgDD9N9tnsd7f0e4tBQD79iI34/3nXyDcNrU+LikbCUOWfspSdkd7IyT0PSOYiY6G2DWGmI7s
60BkXA1bh4j6D9x1nZkHT9LlV9pmve4ptGPPyuKqX5oC6QsmA5Jvt9e3aQUlBVTi0SRCvfTSCjhq
0q7VKXu2rEY9ljrtjhYmiSXwxI2nMqp6SGBBAAFEJtorl2YSyoukJQZ7xuzeznxz93bQBJBofzGC
4b42Jf6vrx+W+OF9NifsXWbwgbW5zp7HHCO3Vj4RsMZO7Ic52lm4tAU7t1RZHjBKiJF9Q6tjw05Q
B9JcFoCwJ4+WJR1C1DTUe4xvF+hgV+6xnGq+U7Nl3PUK5nBNPeleOuKV9426gF49zWUjRNcJFoD+
K14d3QMgA664+Gc8fcw+d/lzpbTZb6Mrs6AeqfbYjKl2Xvo2wRy2UYLZAFoNIOBpl+GkgU32120P
ufrM8SvwzPoYlQbTnvjaYobD+7koR8DHjWMOXhKapcdhkLElXTniagZuiBodRPXwX5ceomQzgFo6
G/GlW+X31B3sCbwuI2Ydbi/n6hL4sIPyMvie1+KUEJMNpSbpONPxuUMXOiyN6k/NwQholjNUqvIm
vG1tc/NAavc/1tZVf8pV9cK16hQJ07Pt1Ung2aUSLSVY3ikKJX8bjj8WhjbTOmWMkVlhA2vS0Snp
+vEZLQe/05NTWfHQyRfJ5b19Tv8xI1yiHUA/hQHerOfMtb5itD056dzLJHF/c9tAAAAiYX1N94Wo
lKtsbPOMY9sKuq8hYWl39DS6WnT7dDZ94T9mRJAW80zicoyVPg/6+8BPI4SEefGl0yeJHclyRGFD
hyytpVg4GheTyg66GUXPfHvQJWFvjWoXUQ91JHxDKEcC3YPhQyHIth7Rc5JM47NadNk/jZOA0TSj
CfdH1eaRCYx4mOT6HEJaTFZF2Fgh6LLQ3QMVBeBL4ou+bKFi4FTl9MyUPnBLPARtGmmYmr59YFsr
BIEqIgXULcCstv6MT59TpuXYNa2ZUMyKWvNZ76FQXU5aQDMsjbmAiVeyyZ0NH1mp8zHJCbgGkmZh
U/W2B4egvkxAjRiV31EGuU+1eM+zBrMZ0zAfbq9QZk64uVxqGLywx+l5HMed5yy9P4A/wG+Tagqt
xJXcyxsfMwbc4TCojmBm9wo+Nei0NjJ1eq7L6mCqfI/m1t/CR+GUn00In7LJ9BF8cfr0bJevZj+G
vXJHzLckkcnjbHrgf5bycZl+co2aMqCydWN6JuUrREkijXTQIZklgUnYMJRadMzJICNDSQkwfrEB
mOFVSByz0+O6dchOtRKwYmTDEt52gm0raJiABXrtl69O8mktKukT5hCqx2iKTns9t//YdV5JLkKx
jvLvWlAZWy2AnUb07IkUCxtwPnEDvanWp0OxPNYqnR/Nvu2jrNHILqmsKG1dCv/ryVlpytEvpmKJ
sgnszRmY3k+tutg+JJun4PYWiJn///11q0rKKtIBfOflHrj5hOkBfdTjLFswsaP7eubtie0dR60O
qzJOLPBE5yzu6ZPq7uvO8dPlhVZ7V0fdyZF8J+tH/imyfvwYYLVW7htImKPYd/ljFEUtKgWdd+hD
BKx/86rCp80+mWffJhJTW2dvAzOAihomga+qahnqS32jK1rcKxY7EPhaUJKplfjxh7aXuCLMyQNn
CB9D60OIpGVN24qzFC5WlfqhWXTzMCYZP1gTtjd3a/V5MYcibNz0tUlwzlY2qvvRYEczIV9BY8eO
zEXSSWeIN2lD1+0gcAcBiJEbgYm/7Bc0wcB9TZXQHUodNV6w3faJVkau2yihZyz2gVuQPKjrTguH
UXmxDFIdM64l2Fb1e88mcwcgbhbddivhAvk4SGC8NExGAJZ6RdLaOQ3h42LqcQfumQNz1SQ225b8
MrP+n7Hi7gEaom44ldT4818YxkscYo7AOFzJ9GXEM5oh9fR4UewdTdr7Oqt3bU8fHHU+GOl8akoZ
Z/2WJ4E+DnSqAPpCxEDIdJWc0SkzSyPOUMaFltdp6mdZd0l8Hn9sKGbOMJgCGBd6CGI6COI4FPoN
yBrX+7nfdfvspf/HW/w88cff9k8iEwYUa0dXBoVVobOjMT2BwcKY/LSKtJ8K8cs3+wvJfeMtfUyN
kCW+jBBy2yxqKRoU47FcMbs2W+JoFPrD8Zg88iwsH8idfebmTmW+dg/qjhf2SAfJNSDiuf5dK/Af
iDoOqH5Fit++NqdJxRRe3DMWpMtdkYfNGFnqq1ugxF34jecbzUuhKn5Z/JGi5jZDMLg0oXMOuDgQ
ZUKdcGoSSHKPiR4rigsKqsLEnD6oUZfAdNPqWDUgBueqvUSLq/W/aKp0uy51mlOTmgDPe92XWtFS
39YGgCzymp57On25/VEJd/6/+4N5KJCcoJyHOHYZlnNPQUtGQa1Ua93lual6FunGYO0bY5TVgbYC
xzp69a8pFLwuTQGpUgNOmxrxYkR2ngGiefR01A/L5oik4KzLHo5ixURYG+gfLw2OZLapTrA2Zran
ueN3c6XuRqW7B1nSrqBN0OqxZpQ7xZ4DgDkDWr/d3tzNFaNJtb7HIVcoqnujOM7Rfs2N2OwBOB+6
/nurqqHuLD9am+AJs6T7OieSBH/L59Cuw0ajw4tGvAhqsNVkUtLCVePcOJHJ3SdWGpizfu8tv4fX
FPoeRmhMd6nTxkDPhAt+SOeM+xm9L/nnt+Fe+N5xCSMHgZS1yCqTpF5SZ0upxU5V7XLra9IrcQci
lzwq+f0MeJneqie1fUjtAwWotk4eU/eHmqSSq2Mj+UDWiR4tzgBkaVePHiftS8MctThp7nHSCD9J
NC8JcEzvxMtlMUd4gKx+B2su5qLQ3vZA2HnpdxCI68Y20bXYTalvadOuque925LX0bZ89JyMpA1z
qPCVOvMnK3acNKyr9Gmi/WNeD5EyywpDW1fMWgOAuAKSYbQrhBcYn+2sahRHi6navSz6t8zEwHhZ
ffE42PJn0L1OKHh46XQcjFe9lqHPt3Z/rX4hDKJeBE+43A9GbJt5E/Ixrii7aj5pPYnqsfQxr67J
cNFrGikkZagV/Y8tFGQvbRm0yVzw0Gix1p/ml6H2R9P3Xu2zPZxyaRN5Iz1YKYowJYZ/rDj+S2MF
jt4tW6LHpgE5FD4HHshls99PBf3aoMs32umdPczBDCAaxYBC8jRDIeV2iNn6CSApXMcLVUBTRHis
Z7OCmMzDB4Z6X6jUNkpkTinrU4jV4A+XRrcLZUUUx5CmCLFbN6ccwy05Hm082WspMNjWV4P2gU2b
yDGyUwNuB56EfCBHtav9ZIo7tuzatv2TzdreQwQqxxzMD78bCIJNS3XU2gwIYvUIMV/J53cddNck
ygErJWAReAYIUb80W6hGkl6PB8pGvLqiLv2WD1FvHNUkzFPn/fYBbJhDLgoiJ9R1MUUlzvMbdqFo
dMIjq025F4wz+IyodaBWE+QcMqUDnXGBj7IG5EYyhWgKUmOUeS2cupiZal5WI9RpOtgQvKi2f1YJ
oOle6FnFHQNM3nkpll9l99tMI20tupBBhoD8//yCVf8RszFQuhX2GYQonjIqsx5P+Vhg4KE5Fm1y
ZipEkN2flfYnU4ov6WgdHaV/R80M93wd8Invb2//9fe+7oOLBwlAdKBmEWLLlJV1ujLWxPa3ynKi
zIQCdLVjgMMwzzp05AlQhtsWN4LppUkhxNS0SSte4QFkKYyFOTG6nbMsxrM+FGPkzlAdMwuz/t2b
GIKkpVEGQ5W7vsJamVb6augy1l3+EOGeaQrXzhHU9dhTCmU3lVn3OHtLuTMpV59uL3ojAMAWWDGA
VMTnjxO/DHW2UvS8AZo7ppm5K0wgqm0zf4GMYM2tQOkfctCTG34zTVGbNCBhvy8Vf3kZ7MBOHqpp
506/gLKYNYA8UbYlPuRbZMdyfete/kJhN9I0I+im6nqcNslvM8t9KAmBqTGaJz9JplNbfsFc2y5X
XxP3WFVnpH+pdp/jncVkNXGx64RoeflThOt2oaBgXLCZMQPu8QsEajU14MZx5IeyC6o2pIWkQiiy
9/1rEYB6DL0hxQFj3uXxgH/JA+msq8eq0Y/+OD7Yo7+MZ9q6fmFpR9393RXtQQNSAT3QethR7esM
kpYhgwZkt5vTmJHATSW/6kOVU3RQ/BwUf9cqDKg0Ln9Vp7ddo7R4PkPeqfyqz3kf1SmfQnVe7mhi
KA+LVeQrCa/zXPAe0/5erUbpoD1piQNWNdP+x2HDGHqJ7QZdk5Vh7rn8kHn9G/5PsYdn8yMkKL5r
g0NOg1PWTw3Rq3uGZnc4AdMWmEs1Hznrtf8i6KxiVWsqCVy2WChdr3ybc+WjBDJyH/XB+anRPGhW
mY0SNK79aHgpSCkbVfN8sE24f3/FIa9cJ+9XqdKrVrDpVoNugCsqtrkZdhT9V9t32xxKuL4y2z6k
MWRdAxHNtDoY4DyASeMs0U//iA+f6qm2ozgJyJaNuLIZdH65Sr9M3G1ClpfZL1DRzWfD5HPh5z2p
D+iDg49rMc4p0SgQG/kMOHfqvY3toAHU3ZXvXgOlybrssrPSJTK+io1IgKsfVZtVIw9TY8LNRKa0
LDqNGzG4FvedqXM/65geMugzBHqeyDrz1ykYWsvwbuhBgzIAWfall9cT1wo2cDNWhu+6mfuNjPxo
445DwAA9I1DcmL3zhHAC+hVqpuVoxgnoI4qmCzu0aQz7CeKDK3fJoSR+/3o73q9/UvhyQd0L1nUH
0x6Y9BXW1FQNd9qhMOMFLfxDZajFXcko2A0zVwtUVhRRy+x2d9voVtzEVY5WB1IpQIxEWhgbQWww
y9yK6dJ8B7nhsTOyr0nuHRbGHjoepylEvZf8ZCaDJFRtZHF4pwJGizciCh5imWjyaq+zuGvGHtW9
4wDC8Ajy72DUhlTvLifAtvuYfnindUolsWSNgcJOr9fqqoeCvBRP5UvvSRybueBXtOKSez5pKvjq
C50l1/eGi64jPGCcQkKM6XQhSwKSCYUo9DFiQsGJloKXxveUTjbatbWJQFei5bJqboBm53IpU6UA
0D1bVqwOPB5NI3Cytyk5ZmkWtXOCUq1USmndHHHz8KZEXQ1vSyCIhXVxqGezoXWteErD9HltsiDu
qD4054cZjcyA/vhTycqnG58GMiCMYboGhowQaC5XiVuhZ21T2bGXf6urnUr2Ofgs5rQKajJJegxb
tlC6BIk2Jjc8Q5S91qcuZWgi2bHD9H1uoyXXaRiwUvZGXfle9v3vv7+P/A4aUShGQ0vicmlM6ztl
MDUnHpQ70DZbQ1Tn+6aBUqtOnjhzz54ZVo1M+/HabcCjih3FBMw6TfVRwv10tdDOzTNrTpy4SsYo
rTUecAvvBc+GiOE0hrZRFYFHJ5nM5vU38cHnja8CroMhLuHDA4XH0uC96sY6JfOu1YoDJYVMkHaj
Q3hpRai1zwrYUhqzdmPWZd+NlPiLBoYSpQgTt9kZfRJCUvVxfDUAcveyuE8Un2e/eZFHrYzI9dqX
8EsQ05E5qBqmIdZj+LTNjtIVispSN247NaryO5S825n5upehDSmpSlzfwJe2hGZf4vUdt3FXxHVW
PEI9C89wOzLKh7ZcZEFn49JYbaG8ioQIo562sK5yGs3OotSNtXVLFZ6/5VAtBHtfS0KWUhIAQaqf
0soGvgGAjzu7I+Pr7Q9ny5U+CA9gH51WsToykWZO+Ni7sZKBL1AdhtE3WtPc37ayuVJgKABog7sC
cCj4Uj+mprrUzI3T4svUtn5WWX5pPFSgWp3Ual8kHSKfGxb5r9uGt04TRR8U01BvgJTX6lmfPEd3
+MTaFDvcdFV3XMZperJS9c7JJvXOsEf1+PfmQN3i4jYE1xgulEtzRIH8IieL+3EjKsrDSH/kGR4v
mqyIsnVsnw0JEcCbjGbuutmNObgb8GTG6JV/eykyC8KJQSRxZmMFC6oZ697LnElcYit0rmpkqD/i
JrqiSJ+ApTeVQXVjMMz4yW/+xB6MZQ96J0tWVbvOQde5ePAdYZQKV7vYS6krYlUTU9zYa/5Jah+Z
NEvDco6CevJH6+9mePHYQBKGcUzkn6aKRrMQPnKXYtNK240rguF0s0loAIFTSxKkrjMviCWheQ9i
CXR3MeJ06Wd8sNlEae/EtfKtmdRgdpugnCVLkRkRnLklUKpU88GJCz3ze676rXb3vzYiOrLBajcB
RV9cl2mgt/cYUQtBPHvblzdWglQLL8CVWB3zlkJ252l4uutzpsZznh5ApRjnHQk6k4a3zWy4NF5R
CDUo4KrgSF0/qU/BhurjaOWYx4/tPA+9tHlo0zMxQZZkvi4lKJ/7SYLG3IhuBnJWsEvgTlwruZcG
53qpFkRsNW6dvW19dYLGoL4nq9Bs7R50UDDdiKwRePz1V3xaVq2mE5urRY2RO/ODm5chUWpnl02y
Xs+WIcBe3PUxA8qMq2s+VVR10LF/QLv/oHYX1Jn3yOkoiTybZtBSBfoFgfeq7oqGpw0aaZgxMKaa
OXdZ8YVZ3/7eFXDvfNSz4Atidp+1RG1Nr1fjqhv8me5qziPevvP6Fepwsu70eoldPiUgur5K84KU
YlU2Wxf8+YDwKHLRB1Xj9H5I7oauCTvbRrHuxCRPzY07AdMz6A6uYQf1FMETIHa4qIUzqLFi/zST
P+CJvr1rsr8v3Na9phMzG/H3l/nebd7+u7+PPGstCCFt/8hSPm2UMWlFaXcc8qRu1yNognWCePRw
exFb7oX6FqTxwFWO/oYQmzurymhbaGpMmvfS6AJwjEGZTZLXbB75JyNCbE4sTQGcR8dKeA7qYP4A
P06t7M1Qf2A+QJIKbIWZzysSYrTepynhg6rGA+/3hv5WT8wnNgktmbzrVgBFiIYm0jqHDxLhS0c2
ZmBFOY4uBld94yf9y7Q8Y37WsHeVrHax6WqIMrgVUNwFhcOlqWRI8XDtPcTqlZVpAZO8DMywtWsW
ENHQMlkndUXYt2mN2oInvhpjovBNH8xnFWIKRuGXKdnd9rhNS4jQuHsATkIMuFxLpliLk6HxGdvG
rjJ9q8NzFPxGsgnUrdNZozPa8eDgR2Pq0oxL+JhVyHxii3k+ux+0SEGNWOMOdIUyNKslufTWd4Ru
OLCfeFuDuleIam1OssZACSF2EmjhoVON/0/UyOQuNpA2H4Be3DZIDYEvEC7tqgCMyHLytcPf3dXp
FOfEmv2idneDdbI95g956msYkRqa9DypZZjIpM+39hVctCCnATk4ckYhYCR66uVUI1o8D4NvspfG
ffQITM17aodN+XTbWWTWBGdZ7NbG6FAFhGmV+dRsoz5VR4iX+m66W5Q56gajkWSrW8EKJRlIKayV
GUDZLh1HrUlJNQgUxW2yN0Et5458r3vvBS0Dbk4//359QLPjQQ1/AIZI+LDVriAcgx1qDA4UwJW9
mKEG46ZzWHQ+MJi+lZeS8Li5PMg8gqQQow94Z14uzy5SQ5saOKoOYLAORgheQ+GjOqDqjCRThprY
+iwA2UWExEWMbFY4P9cuFrQKey1uoQdhn/TkziokZFwbbWKkE59sCF96teSNZxH0qSBb4APvhc/P
DAb366hp4WxCDKk+oB/G81+DjPNiay/X3A/5jIWxUvGGxo3K9B5TbmsZbwF5QJP+Gm0lgFgJ0k1J
2NzaSTBRQNMUKfv6MLw8Ny3jBptT2LJBoJ4Q66Xu2mDoK4n3b5uxUBwEWfJKfXhpBlcQ+FA0hqZf
82QwTOsRfyxlnKJbVwCcAZ1KoJpREFz39VNmgzpkp6APo8Vj2gWQf0yV2afu4zJJ3oQb16aJc4Fq
KorxBl66l3Zqu+0Vc30LTCVZ/AntuoPe9DKhhI3VrGFiLRahYmSKVZvF1OapqSc1dlk1Ralh9pGx
aD5PpzB1W0USETcOCG8bFBdBhrWKWgre3oyNZWQjcimz+FI4d0v/LFWJ2jaxUmUgCKLNIHy0CR5M
LGG4oUFI4kH22r6r555D9KeXnI/MkLCWye1J22Gxsd3+AV9vmz3NliRJ3zSBTszKkroO9AoXJuah
ND1f1zIvte/OJ9xffi3TbNr0M7BbrSyp+EBEP6uUXMmzMdNiQ0sg9Dh75hFd09fbV8Wmm+GZjo4B
wgBopi6decR8i0W0VotLcxzCNrFIoJhWchiWrP+de4DW3ra3FVfXbBOU1SARup4/WHpvtBpWa7G6
dOwInbslNK2uCFDqUVErUrLIySsL2q0dHJ0XGKvQ9BbcZaMMAbW18rXerKIyBskY0eUHL0fOoxRI
OZrCT/W73kteeB3aCnuWLHlNXoS3KZ4OLmAdeHS5YDi/3GMdw4cz6D+1eNlRTC2fBuOQlf6efEXK
OEg8c+PyABf9iihbq32I6Ze2ML3mcWeELSC/fKs9JDMSDKj7Om27M81vt1e2kUetiAKgF0G1j8FL
YWEtxogntcdZNlVc1bHiApJr/1hYG7rGC3MlMWrbGppbiO46sIHrv/8U3zW0rLuMYmkUN3AVgfyx
D8zfHQ01GYnelmvgkvp/loQIPwwFgn8FSxxixc7PtvoxWmNg15Kz2ooin8yISW85ejk4aZE09e4r
uJoCNXuDzPftI1p/quh7n20IUTedwD0LSUX4g+/um3bPnOh+WAL2eywlq9nyPKScIOMDWSc+KuF4
Fs/tOGkmpBJGq4duv9SR6eT0iBSVBXXVpg+Q2JLdklfLA0YS2Saws8DSoI0suHsPTlCnAAYi1pfF
15P0OKb8+8B2k+cdudn6+fJ7JNnL7T29OjeUmdawjBwDkDmA9C8dUaW5ySnXlVipmgelOxZq9exZ
vSwDvQobqxlgYVfkyPrgFJ8MoMNRPDNR4rLqQs37av+Grk6HOSmM3qU7lnfHqZYUUzdWhqsAjVwM
LGGsRnyv12TBUIOpZmcCCNIqk8cX3xslLikzIlw5M4I/74ienXP1mOURNAQM9/tfn9DFOoStSyD4
a1QWTGR2D/24PyO+YJnwwtX1vD6UP+2V4HpK5+FRN87Z2T7VO/rXdwb+OkAl+JpQcl6n9S59jOcl
/ryDkxjre9T0fevVc/4pp106nYbmTwoFcJf/vVuvdftV0wmNZhSgLk12ttlCmm7JoFcM9LNHwTjs
BBOXhImr2LouDHWlda4EP1wVYuuYZmgFDXZ2Ro4dKCoB5qP3teo08z+3feAqHl0aEp9Rau3aSg9B
uDOIV/D4fa3yc2LvMXgYqDKE17VHoxK0kgCh8IQ1XV26iWKAydKqzjk+mw4dvDL187++LfCHPxsR
jof3JgokC4woGXiqPFhQ+l1V/fXHCSuYhl3TWveaGTeZrYLzwqzOi/sGAregLk91JjmZa1TFupRP
RoSlDDwjKBca1dlJAZiqxohXTkhb8n12+Z1XgMZ6TKivMzPKZqAQDYoRw7Y7A6cYTLTFMJKsfLF1
gPb6/jVXch6M+126fpYNzcTrPD972bm1HLSp9p1spF1iQ1QlMpfZLDIty8+T94OqXrB+wx2T1all
VoT73iSZ1/QUK6H2N6tvfShwMZ36tz8tmREhgo91P7f5agQaSznEZrR5CK08lbzjPljYLnKXVQIG
UAlgfPBxoTZ4eSq9nucNdMmrc89Ln7jZYU5Sn5igNQ5cRu5U1kYNyCjADHDWmlfQuRol3fG+Al6b
BKR8h/Mc1N486nnrL3QMb2/CdSDD+xxtZ/xC1M8N8Tw9NRtb4Liac2v2gA47Ctkxza6CHPKe0Wyw
fH/b3vV9c2lPOFmosqQacbLmDF3U0Fx60H38Ly0Ix0pKli3DSJrzRNLAtt9z2XvhOlu7XIJwLXM1
mTPLwhLQz+SM+rSAHeVds59oY4coi0b2JLlIZbsm3NIgCcWTsi2bs9FYoWbdcUeV7NrGx3DhB+u/
//Qs8caGNiwpmjPT9tPixYt1soiM6nrTiIPnIxh/UXtyhKOZrTxLy6ltwPiIlwgat995ixiS1PT9
771svf/xRMcHh6765WpIrjYYcO2ac5WB5hMz87l5j+kwGRhq4+NBOwjJDSpBEB0T55a1HjhuBaPD
5wp6Y07gfh97zFrKyOS3rCDJAM3Bqt7nik/8fig9liOrORMlqlr1CdTMf8CGBsy6DIyy4WY4GYzN
gf0HPQxxULYeMYjM7bo5e0vdxImd6Tsv719un82GE6ztTg01BCRHAL5cng1EVtzWrMzmXKhpf5yg
uf5TmcbCH1C+k4X4ra37bEtwuNElOkrDsJUv39SOHi3rnwl3slnLKCmvYXF4NKJiu5ZhkBVecXEO
fEblhNv4Qh1lVyIjCBbC9i2lgWGUIVchmdqlD2VmH/vh8faGbsSjC9PChqKoVK3MEPiq0BX34ft6
WCIVzZpoKH97BfUdpTyzfJZ1uzY3F7zMGFRHsgj5h8uD1EjSa4Q2zbn3J/epVP0sOzj8eHtxm97y
HyPiKxUEEeAS4fiSVXAEJ+03VkBEuHa4rLO15foolaCsj9Fg1PeFTQROFFombIZXDpl5MppmCuey
m/zbq7nO5tcSGshD1tEQyMCu//5TlNVdahEzSVtkT+gLKlU8OewelbBfOcZafc/UJa/vzd3DMAj8
EZpwYAi6tGc0zKxB+d+c3bypIzIvTaSU1N01aiYjLdvaQPAbrk2YlddLjIU9YZZNDdKevS7Z93qP
sdfEYsDI3N7BrRUBVoTgAQgqZiREp2NahV/QtOfefZxtKH7iJdRXPLptZWMxKB6s0C/gpBDfhXMa
8tKFyM/Qnk11Dx5nWPgv8i4URpASghEelC7iVZgNhVJmlHdnkrePblPGTba8m3r2btXGX1/toLvA
EA1eBiA9Qff20glYWZFa8/LqXBRvSvOKV4HpPN3er+tTuTQh5LirrhvjTVGd0eybeO5jyEKrv922
cR3mYAPzDijUAmgKF7hcxpJBpoLasFHy7pjYIEj/1o13bvpslHsV/DSqxNPWbbnM2y/tCdsGVmG0
zXTY81CvUO/mgNTfRveoyiQbt/YO2RBU8VBTRylm/fefYwLBf1DBr84tlGzq1I7L/M4EOcPt3bu2
gnQIxHeoh4EJBoYurbhFk9pKPVXnaTKjaX7mZh1Ki0nXRwQjroFmtoGsCFnEpZGuQ/DsbDzux24J
msnxzRGzBvxPnk0Bhi2bfd+UknVdX0KXJoW4Pcz64DCOl35hKYE2vjhA6cEhRlnZfnP/wDSKUinK
PYAjXC4NwKLcnlQddkYzqjAh5YFpQIqh3VgNkAcro+kHTYVIWz63uISI7VRnvS0DJ9HwKqtQNFC/
SI/qOsIhSn+yJMTReanUdrBgyWOv+XTnjTKtvmsDQGRBTQDJAfpxgGJebpjuKhoKSnMSd9WhJv1u
zmXwvOvNWseRVvAnci+AP4XLDbz2htb2jRcrjEZEeUmrBcPd9WllZ7/98Vyz2axYLICXwN2CgSQ8
/y4XMy9aC0LHLgGM4nc9hJ76goYHOPsTX599ZdEPXDlh2Flx558tKgntcE7p0RjyyJIN0Fz7IepZ
oHcGbGuFpouTem3hscXgC+jOZnc8tw4vo2VEm4B6anWQrHrdwMsICGK5lScLDWJALT0hZmS0APaV
DAl6IcO+dd+HrIiMoTlMin6aqvLRrlVU8nuflz9BWvyt0QvJ5NnGYrHpa4/CA0j1itlwBNVaj1eO
ErcGD3XjnKff6lRWa7qO83ggYkAc6RHufHQBL892asAfPA6osHZmsvPsyUd0TGdvN2c/mPF2e0s3
FgRHRSNkxQ/YeDJe2nIt2hktT/MzOBt/ls6PWnsitfVy28jGl4cAgqsSdyRGOUWSw66vBtJZJD3n
U8fCBWRn4DwxZTiVjW0Dny/uY3Qx4RpirNdL1i0zitNA292BleXe6O8L80mrOERXf95e0Jo9XPoh
Xr3ocENSTcPUoyFkF3oFrv8sUVCoc3lYZf0RxenE6HdQCA7K9k9nS4r716cEexiqX08JX5goiMIy
pMxL5uXQuJwPZracrVaJPRBp3F6WuINrdRrlCUxtr+Rc+J+XzpCb0+LkhKHImVc87nqlQwupqndq
oyB3Bm9oUGA3/vKTwugdCi+YMADuB/8UJVurIi1NvEKLc1+fFO3b2lIa/txel+h/MIFZ2FW9dGVo
vGos9knu1DrJyTlzMJ7TTOmX1KpkY9rXm2fhsQGuITi6jgbmeoafsqZ8dAvIDg7knADC5gJbkTh6
NPPxVwPGwgISqbfXJLrEuiYAikAfBrCUg2UJ5qA6qlrgcTs7PUq0YJIvMNvyz20bYvb0YQOigR5q
Sqt6oOAPDnPzgnoTOUM5PJhbQHKaN3t6BJeBP7GvFfU5/fH3FjHZi7sEaSceb0Ilc6n0vGpdUoJF
X/tFWb48Qjp3fHAR2MOup8UxS+x5P3VjvyddL2PkEj/rdb24VcDohPIFGEOE9aoTSGqpWpRn0wN/
RTG4h5ZZ3wd3DNk47Y3lJE16tnYYGEF73WMM+jrChTbRwcwhmFKe3QWCLZj4NYJkHHam2jl+qZAi
sEqjiSqqJlCY4r3ke7/KIrBgvMOBTUYYQy1PRM8qTGHuZJX1eWEuktW8o3tLK3lgQi4mdPqx3atD
20VEb9lBa0Hz7adT4R3raWKGX9v1HEGNmj83Q1LGeUWb5xICapJi0sbHi/l8iKIhxV0xYUKs5akF
4RtDK89QuiFRqZj0R2kpVFKXuOJt+tiKVVASBCbAUoqTSKARq12tc6Fa/K1p/xQPwDs2e/sriBiT
O6IHLTQD3g3lcNvdN2LGCqsH6BHpDD4x4SP2DEjnLRqOv9X+UP6e3evKqfpSfLttZcOtL6wIaanJ
nKZCv6c8kzpOkRwRKKo7X8GH1Vmlr8pofmzhbvx3I/+zJuETtozBSdvCKM9DZU3BqNMU3DWWGiWl
sURpP6Th7dVtBEJgRUD/gU8XpC9icsFTQlb+n/I8N2BrxH1/qkzJ9bt1TFgWmJ5W3hT8tctYa5WE
9fiCynPDWoinqoV3h0dRdqq10nls9HLxWyrLNLcODSAVBEOk1Sv3/aVNVJDygVTwR5Y8zhEUZX1t
+ZV1f4r329u3EYHAr4+6D14sJupXgp3ZzTrVoXiG91zBUCkUx54h5tfftUndRfOoWEeUW7P7uVF+
AjUra41tWl+ZYNc3MxhGBGdRCKbTQYtTnbuJ7LJyBB9994/TAZ9NI67QL0uf/R/Svms3cqRp9okI
0JvbommjlmvKjOaGGI0kkkXvzdOfKO1+O93V/JvYPRhgIEAQklkmKysrMuJnnqysmKUViuQa9UcL
pTK0gJwP7aAOFXCsOioPQULY2+cYPQa1b7rXR3ZpYeKExlsMknnQbLLfnyQEeay1xgAFu0Pa7huQ
0Sjhbbn25L+0MtE6+f2Qi45DnudtULRumERmIybGFuAFSBYYNRnW5Cm/W1VOM162qyEbDSgYu5cA
PX3uDMR81MHKyvwwlQ8xRADzULRBwU2bR0UkYg6+vcLLOmAKftZBS4TyvrCcQLDcWg/JAD3LKFAA
sm4NNEbH983wQ4q20Hjdl/PazXhp1E8/lI3Yyah3JT6/p01+UECiiwdraKN7c5KtzO3lEsJlBrxP
TN4S9T++GV/sqmmYEuDE5P45OSq4c89SugU1+dqxdOkOivOMxBIYV7Cd8GGgrTqgGUsxP4xZQSRw
NgnSe9VRIs6FzThBtAF4ojZ6lhLfFAXc8xOgU2fSd5oXCR/XF/RCugDdFABccUiiQnxxWcwHNINN
egA8Tu11uRvcpdamnT/ibI8EwYvaYZvNMjizITE3fpRa/FgptT3pX0PsXf+SCwgDtu3Zl3BRa9ar
UpAhnnTQDUedXCCe7ju393ov3UUP5r7fKceiJ0lPmtQri7s5Iei/uP4NFw9s/Ddwx2qpAA8CbmqU
mJ0fgxvZiUu6H+3d2tb7Bsmcb71zX7kYGdetIGSthRjpdq7k9Yd2p7rSk+UVe5x1++Qx3s83/U27
NdwHsMd6wgaswRvsrU14/7XN/JqgLWrbbwond8E27Bkr4fTypML34b6DvcDubzoX56qxphWIUPND
lSS1lygz9r9p1LaUdt1G1KjiNpEeuHnerk3Bwi6EZVYjkXFnMPgrlzKnVJcpzQ/JLJC23FSdXaek
aXfXZ3rJDNibAKpnfV8oeJ6HlExAWiCOVX4QtTTFzQeqEWpxW0M0K14rxyyNpY7bB2SxcGGFmOC5
KQux3LRKRK+xBlmfBrBo1x+U4AZMasDjVG9ashZg2Mfzq4tlT4wrF70KfDfEbKYTIFRRfkihzyZW
njB8GnCM/gzQxB5IaChPwRIbHjRpO6y0fF/0LLAddGKbr9igGTJogYrND/X824o2jYQCdviWVi3U
hEhVPHbj76L3wm7lRrFql4seAXTaElrArmXqnjFYTtY8FNFO2ltYRxDLnjvwP04/C2iDXF9JS9Ec
gjh4kmQveSgTn08vlYs576caW0WoqR0lOcVDPGpGUlOsvbEtrSQ8zzIaFKRWUHM/NxWp04CGSTU/
xBpofq0oEjYdWHKIEQyzV1gtdaludKAjzKuV7fKdMvJL6sS0xdUUh6yaU+DY80Ooa7aSqM+W/rMd
PMmiXq+2O6mFrKLqzuDZ9K3Jwf1yGPex/DrW6W2g15upfUChfis/6BVumdcn4KIlly2502/jpt5Q
Y8UA7wim3trLhtNI2zBCmwrj8vLC6cFyR9xZcHxZK6fF96PZ5aCwzjbQUEDQhTM86G1lVTkGJTui
kLK7Bwd68KIX9mdNJBuVFdLaqSuTkry+Qe3EThy0mdilHXuhx35OHORTbrCSxrBFcPFRqB2hms5A
0RoX2dq61S0hGRBA800XF3Yx3c+ZV6T5JiIVtUg9r9HEXe4AdAqySQBSFSU//rUcWi6j3IG97UDT
WSNGHd4ElhgSIaq212f6MmifGkLJ/nz901ppZDVpAevrzZsgMV5D0HnVqmnX4sogqheDyCwxmDIj
uEUD3LklSBQNqKIAqGF10TuqS53dp1m0csguLNxzK9z6aTq9i1q9B7LLsJAEtrZcflpVZeNGZ0/F
TCINsmgdxA0EF7IKDSk1daU2tzh1qHozbnd0dn1/4UlmranDLIxsRA3rGYXaWroV5efrk3YZtOAk
eo8RrxRUEPiTNq7MJg/EoTgMj0a7r+xSI3NkBz+SaCUOXN6bzg2xOT3xxZSrnBrA4x9aC23xjlBu
et3TnsR6Zdsv2vne76zCDY/O7UyJola0EzFmrYbd9CpR32o6O673Johwrw/e4oo/scXm78SnKGgr
swxhqwU7kOJOUmSHlbtaDLmMGRi6EzPsM07M0K4W1MAcAe4y7FAnaJ0G/il0Byds3VH2rvu0Nn7c
bc4MzTrLJqk46PGXGVEUJo8p6n+Cvkp0s+YWdzRPXZLlZSoD1tUV6ObKb6kx1kSWRyID7dznXjBJ
95MSrnQGrTnIPutkNJsBelmpDgfrWb1NA3ULIXZHG7aoURBDWUF+L/uIoGsYrMbO09c20hgCP63B
2PgVxB+a3BItI1iMUhbbxsMoDStLctm7Pwa56ctnwD6mCoMqae80II1Z2c0uUO/14/VlshwdQa/6
P8+42dN7pFYRiOsOND50L5pgPk2tO9CfU91v5mFrIW+3km6HezpapFbW6HcbyvkpynbEH+PcHIKf
N5VwBy8PgK7nJC6bhAhagkp+DdglCfXphyFNeKwABtNwaWKBzFKp4tdA16mjZzTfm60Aik8BTN4r
w8KOnosv08G8iFsSqggqt1ez0OqFYADaLruLbypbMIjwnDx0vpyR+eG/2GI920xSCoAELtRpStZY
8YTjITI3sfpDKYgSjLbuN4Pdim+yiRyn3PwnmxbKeKhOsfbI891jpThFGg2xqPUmUXMD60df+TI0
oJWjMDyH8+dYrZxQzAt+RMHyBnA1SodoH+OO4VKSmqDPEGTnMn+ILOu2lSb3uldLuxTvX8B2sJrz
BXfEIKYgMMxNrGVj2yIMDNlN1A32ID5kQUqi9mel/rsnWEYcAG1f3GwZ0Bq1PW73WB01jaY1IH4a
trbSfkjNczCvbFF2+pwM3IUNbpOUXTQOeSGMR2jFgZwgscGbbffBy/Wx4wLOX1ZAGQ1UDMNp8EK1
uVAmaVBH0zFoZ9GPUDlxUF6m26qUMleoY/lOD6ZhJTHispa/jeLRF+Ru4BDUuIO3stquQ+F0PEa1
qjNefiGDXmxUTZM3x2r9GxRA6ivwu6U3RELQ7K67zNehvs0DAAbLoK/CjY/b5JUwz0ImYGQHWt6Z
81ZQDhqwz0W/69FmOsj02Glba/h3mc3fVlEEBaUWEhu+iK5rdT7TgU5HtTuqQup2kSN0Pwd9P0RP
1x1k38+vHJiADBu4QaDVxA1vnAABFVnReDQslFzMoPaCItEJHrVEWwnUtSvi0mziho5mNUDIQbnJ
nVlGlkxDDpzYcQqV5mg1wxgTjdZ671nRNKd48zahDziFE5h4Ar0I5/8wsEiyWU0L7f+6xkUYNZ0T
Ke/l+TiXNWCLsWNm1nZss89UGN8UpV+Tt73YMtCBwQMMqA1AiYMqFze8qD9UWV/13TFCrjNpkMnA
A3DdvwvR73xN+e1iKpktvHLj+qChUMiXtyRlrtNGMLujHg9eXsogegQOsw93srwyipe7AqYYJzBC
NBrKgf08PxqKZOiNRql7vGZ1rj7cYrlu1GD0uuAjNUoSdiXpovip04WVnIcL3yY4l2WEUxxHbEjx
rH5u2MigtJwMJtTSy9Ae43cz2scRYEHQj37rA22zqquyMKhgVAACFEcFemV05dxgiov6XOSxeKyB
zoSOVBCVj/JIcY3vV874ZUt40AL6DbgT3jUzius6Kah4lOPXUgbSbkNDlCyENQDcwhCiEQc6HhAR
YaUrbghDKR7HaLbEY1Ibd6XcusiSDmhprYyatJQeypG+F9nKI++Sc6dG5fNhlMJIiztgEI5hE9tN
tBPDD+z/SXn/l9EMlDCAV+G8hX8AEnJnLUWi2FUTfIs+REh8yvRFlyt7UlZOhYso9t06yahKGOkA
TqZzb8o2bAYpaaRjGUVv8qSimcnJVOlOjfoD4AxdpLvX/eKLqlj3qJEz3CKqyCyP4BwLeykUlVFV
j9iN3gx9N3QGbszUsnM5JRSqLKMJ+vGu9CsxgTjW7xXzl9OHigRwVxhVBmGT2Zo6uUj1dSAUmj6b
x7bpIOBzlxfJJq/xbp65hehb8Vc5vtH5Md9UypbGiavrPwW0OayMAosqZ2cVKmkoX3wT37A6PrcX
rSlX8iDVg2Mq1BFDyAg3A3JJjIW0hpu7jNtAzwP3h6dlHFVoCjl3ODanVEp1OfIzUSXKwRLuqwbH
UmkHyfPK2LKv5rzC0zzyCwAt0B7HYwQGXE0yY+piX2lSbR+G1Y9hiKW7ZMplT8uF7NVKZXDHiBD1
alJx3lWSft8kQ7NP8vZG0QV5JeG6GGUNA4z2YBSI0B+Fktq561qpxEYp4Xt6877pn4Z8cBND8Va8
vthCsAK9FfauxaAlvNcJ+nqk6Nvr0Mm+jPveeR+39Cu2h7cCKrmlbZLUNRyLkvFhlbjx8vz6to6w
DnwWWhd4eH8pSwE05/vYH82EdPOTkflR99iaMdBYX0VZuzIeg6c1jSDuesPQ1WizBIoGrbd47+LX
ryhDZhdA2thPqtDVJjDzabmzMq4sep+tJs4G+4aTnQqv8AYSsdn7gdRKtqljuXFB+q+SlM/GSn1l
eRxPPOLWihCnudyLbex37jC4VLB1p3NCW+ocgzprkI+14eP2pKoJaIvuYEwYKQmUjziyVrILnuPh
7xkChSKAB3iG/34ZPxk9JbCyLhywLlDi3SU34aPl9nsAAnpXdOrbYSs8gTNgDVRxEWvYlClI2vBs
A0Hkb833E6Nx0Rp6IsMvipPYBmOUExkpzuPWPDZx8jOT18piF9GcM8jNWppGqF+FWCNhHpLMCvdU
fq/1H3rZr6yPpVCCPI3xDmGjg8X/fDE2cZ0msjbGfiypeIzToTSSImO0B1Nco2hbM8WteyNKZRAb
wdSU+pMAQQwrILhtrC2Qxe2FqwNaMlDhu8g/9SxMxlkOsL3Ez7CQNnrUPjaZchuP+zQtd8qvQa52
QircJcYaiy8PovxrcZ7Y5nKoNFBqdD9Zsa8a9pzasemUHliq6uC9Em4rmRjJLuwh7ktwrbkeVRYW
DFixQeiLuyhrmeXmMay1WJd6bAvRKHZJNR0tdbRIinYGpWvpyhgvzCSgeYzSFxc1YFI5Y2nR4tEs
xkzWEO62cVs8CgDRbnpTWfFqYd+xV3mIiRqg9cNpdL4688FM8SGYS+le6/xKdWMF5Vo3+5ccKmze
WHUQ6HjkLGgw4HK3VAPHcw5aRB8Z+VawnpP0jprSSpXpIqtnRtBfjzACUQHA5M+dwatfHXV1Sn0w
cM/0ELe1I0hHKm2geknGsnUUYSUJ5iuzf/l1YpILI4kSybing4S/+AIAPyrIj9wx3z7lD8mwdSJb
RN82a21mfC36b6MoHKDhAP1ZfEOUlM9IEaOM+rNiZ1/FXfZTdYfNvNPtMtllvW2uwCiWx/WPPW41
NlSrgJ+Gvb7bW69l+hiJYEmy1Qrg7M0aBmzNGDeJeT0JLVVKsJlGFjRNcfsLTdsYHUPwM2s3jCau
FmuySZdXi++V88dDbhp7raZdSuFhGAyADjxVIhkTp1QGO1VGNwk+w8GrUavRhpXTYXUuuQM91VNF
HCesWel30dFdL5lb4bkKJ5+2hx7qaj3kNM0+si161zVrTANsLLlECRvmj9ssOpycuiraisUMfP/+
pAq5m5b9jDypyt3rkXMpQ8KFDcFTY1r0eKU8N1Nn5VT0NKd+fkCMILKxSYtdLJMmcmuBDPPN2qvQ
4ho6MchFtQxQBLDjYzp1e97SiEAYl6ClZHr9uO4ZD0T5ayeeGOKOoyqAhqMswVD8Mn2VvnFjfma/
QA01uOm9lJHfKVH2bwe5IPNo50fJlp6vf8Dy8jn5AH5riupIpxbLp5hIeITkrnI7eKI3ONVTuzF2
zoo5tg8uFsyJOX5zAp859yPMjQ4Un3/Knw/qfekqkT1uDtaDQz+1FYtrM8ltzDJqtQz8w9Svg9te
BTTeH1BqkBiGJjoWT5SuAT+XjnloUTICViht4F3rfK0KUl+gAwQzOpR3IyBF+Vf6sy686+O4PIx/
jHCbvlJCOoVFQ/2gkiGaPevvkVxLdjyNa0JYSwkTg44YrGoIsD9fpcwTmjeQaaN+q1E0ZewnL9gp
h6551vR9SH9X9XZ6gv4eyOZF+7qT/8fm+GOa89JoZBA7QMzUN8f7IP1s9BultRsIMVchmcSbRnbq
6rf+1P2ina02L6EakeB3CuL7pnrUrFfV9CiATNc/anl6/3wTF/GybKjAH4zhCKkQOFqVdF4G0S0H
fJ2+MA/udWurQ8ClPagRZ3FhFDjMmsirv6kB0p6k1nuo9Q9tizfxca+ndlnux6+ISrvB3I6SRxMI
rwJVHNvyjIP2UVF2XbqG91neWX9Ggv3+JPaDlBDMLGx2xOxG3uv2mO16Yj2HD+IaqwQLCpdB4x9L
PN+ahnc/TS/YIGi1RKapjp1GzdeY6v+PUPjHDBf0C9WKzHKAQ5b1LBtucuhrkigkc8xXuo8+r88s
r8v8V+QHhy2rwwNjwDMBCVEntGHb44jJXNG6A1vzpuifmITVJHuV9ZzuaP08NPZN+WE2N1PnpcIO
L/TS2/XvWF5hf76DP1t1Kxk7UUUoyfVtMdsaYPMbdb5N9Qm7/T7T7wABaMuGyJozQqFjLBr2HAKC
30PSPArBthN+6RlRjyuftVDaQrPIP8PD3ytoP5dKCtCE3/fRm2B6ebOdIqiw3+Oy1qTFo9pVNtQ8
9nW5TazfMn3LehJLRxT8J4W6eaein2NbTl5eOakW71L5NswKZ66NG2UgqTlBSHPtWWU5VJ58M3eY
D+gSTnK8a/jqc/Ez9ZPH6jbbjO7wpL5Gj4kvrL0DLp4CJ/a4sztlikGQOqd+FYSzNzWQ61QrSO6h
qWdVDnVptyP6Q9HHwjkA7YPz3Z5mkN2QDGyOXAHkuwDZYRbuxP6oWE4pbttoRuH8SZk9vbVnsydB
9jRBOGYiamY3SPaNlmThytJdTAtPv4mLxSX6UoWyrTDeENZt5jdVwGfR2CmE2VPa30lqkrL/iTcM
7/riXJzoU8NcVB4UeVarFnsmCm+K3FfAy6zE90YFJYD7IvbwOhmgEdcpjQOEvq/bXrpvn5rmom45
VIpBZ5guRQHis2iqDg9ZKZHohymvdaEtxd0TW9/jfxLh9bK2aIt/fl1IRBVjMq5tmaXT9NQCF3JV
lUoNHpuon8nTNp3kXVY127mQbdGIVpBli1c0gM1BcQ2CAgjgcbbCWJ9KWYQ3Te7iVHSFX4Zdbkp7
vO1vp5UsYXlpnhjjQsE8G21d9QOMiZDPtYfO6Y3ypnQDMLIm3VaYf0z6mi7yYi3h1EMuHgg6Hq8b
BTFT7jMylbbWbmvZrp+sewhVFGFMUMkwOxttC4bwArLU6ytzKRqdWudT+7FJDblB9Asqs9iEqAk5
1qji3BqQ3l83tXhUn9pi33KyMqMyr/MCXCt+WNzos52Jt5JYg0/41uyIMB76IbbD+r7wzLVUZDEM
nswrFwal0RjnZILhyNiOyleFEoZljwSEL5vY+DCervu5dAieuskFuESwtLrEzdeP87tazF0KkBX6
F4MelaJwRjbsXLe37B1jicNLPXsEPh/WHiQ1QthOCPI7jekFoxnCLodN1jqmr9SrtVi24/i8DmCg
f8xx6zVUEnDEmXDPQnt56Ya30tGwIT+GfAJ65ahCr93NFgMaKoh4IgS/KWrp5/7Vdd5ldWDCYCRY
RBnimcwaigjXR3HpAURiDHj/M8MdD3KcAw0Y41ym6X2koCvaM6p7NLNjgxKVqe5+gjUHKHg9J8UU
EUW2DX2tLLQYWU++gTsnxtJC9wLFNwzQDN8oN5JExM8it8vmtf5QHkpHT+5S6cks942Q4+l9rcbI
t+N+57d/BgG9YudjHUZ9LKSdhMNZxCPrPnzuc6KZz10CtNCmgiRJsm2TYzIczMfiNSk3lrCPU7QB
TtTuZbrJDDDiyQ9x9TaYR5pNm/+vOYKw+vnn5ej8Q/EFn5eJmxRdP91d1G669n1OvBwqC6Y3B49C
cmjFfidCqIbOPTGrNQbUxf39zyRdUE3Owaj2g6yjfLaxIieDXsujvybOsXjuQaQFuuNYkUxp/dzT
VJa7Sgzl2LduEooXD3ly1fgjMw55+5PWHelKyalNV+vfVoaYRQt+e58a5rbBPCQgfR2m2A+Sly76
yp7uAIrfiy0Jpw+Bku798brBpSUPehtw9OA5gtGonTtatlMERfUGcUOjaNG6F7PnJkSHEl3Lu5fC
yKkhzrE4nVtRMSu8NY4DKePB1syX664sLYxTC9zuDfpKM9oGriRaacvQ7J6HQ5LeD/S9yj2tX5Me
XjQHVDQI21CxgtbA+chlUqwKGpupVqrsqsydIElJ1kwgCNKoDUJUyVFo7V33ke/V/o4QrA8ehsFq
g9eqc6tUEowSGpqw6rS/BR/ssVrgPGQx6beVk3wori339vbfosB5s3wzVDKWszhXMNuhNk/q+/Cn
chS9+af4KvyX9PbEQ54BSYqzfNAHPI7RNLD1/kYxnDZ81K2VNGEx24RmISrFDGyCS9/5SAL5ovaT
wsrVSSfiBiKMTizHxTO6vw+ynteP9ZRMJKsq6wCamvZBTTS6uz6bbInwm/30E9jmPMnIrMZUhKyj
1DckR61bEnW7Pp9Ibt4I6kpyvbT9gGD8hr2go42vSHZiCxakCuWg0KzMfVbWGkHpS3CuO7RYoDFw
W8DSRLczeqPOPTKavsBBjruJMfl9uB+qF+w7Zf6qPnNANkHb1iUk/pg1j74HojNY26B0wQP1fv0z
lpw9/QpukxST1AlNg/teGIr6Ri9KoFJFiIxct7KYUAOHCqgWow1El/y5s3On90FDkbynkQs2boi/
yC44BIXiAY1UOLftyrwVD337Ma5W9773Ob90Tm1zS6edx8GoLaSB+ngPJY590Ar7rsh22fgsi/te
ZK+S1B6bN7n8HfepPUle0h8mAe/Mu755nzSnp1tN2jWFh/XvhMEvoaS7RKJbNc4gtiHs6Ji4cb/5
T2OGywDQu8B882Om62iMaidky0MG/qD3QrydZ20rEBUUl/NLlOxi1EPr0jNWDgc2F5fjhSZtFS2q
EpB153PVzhak1ZEj+U2kAmKTWiCzUKJqMwmQir7u4+LqA+3i/0yxI/5kV+vpMKf9MOO5Bh0EbtSW
8xb9JU/XjbAlfM0f7hrQmwEwm62Ia2spbZN9VE+2HiYkCgM/CH8Fg+ka4RoMajErAq34P54xz088
66sAwKUMk2dK4S6EKoCWU9tQcF3tYidUCicCOlKfD2NDRDo51z1emkFQGTGcEvDQIBU6N45uurwf
wMbnq6Apc+VCyz0hiQQnoXr+H+Iyo3oVkRGBlJPnMBYg94VWeouVqjLS4v097h1wVblir7thvpKB
LfoFBkjGswF5FD5kosJa6RONEl8JIqhvRYDYxkMTO10+r10e10xxcVHNJwBasizxqzbVNwmuw26S
hLEnZuZaMWcxQDH60b/d0rmrjNglQiBTPfXFsk4VtzXrNiWh1RidV8f9XN0GszRk017QUMuyxUGB
/NwQDwFYhGZJcxM8FcZuqcuxslVokEi7bDbC7qa15FF25Jji51DJlcruBkPIHo2wiOsvSYwq1BF1
edxMgUYLouW1Pt2YgwzK61Afm2pbiyX0Z/pebFoCgozCtLGN0LS1djgsRAEm1MGgS6gKgEj8fLla
U5bGlawkyJgq930mlfPZ2DH5jW51QsEDcH1zLB28yApxJQP4HHBtXuyimhM0JZpt6tfmh6TXewNn
UqAGERAVoi8Un00JsiYBped0PnRTfjvErpo85UPgDcrnKPiB9gEFjo/rX7WQIisoxaCtDkhXMJ5x
QTe3hrQdyzDz1agmsiCSXMw9PQXvWemBUIGUw9t1g0sRCha/+yXYuysv0IzEsWwmIc781mslkkMI
1Safyq/5ufOhXf4fjIH3lin/gdkSgK7zKaZdZhSgcQIVz673s01Xkf4l3dvZPd1XK2CghZ0LDMcf
U2y1nUTeIoItuWd+pTieI9P4jMrolyZla6FvcSGdWmJfcmJJG4IAYmSwNO2HZIumabxEBNMzhCpA
/LUthNvcheS7iq5MtBi/mOIruprR20zL55XRXVo8iIYWmHgZyyt/Ymcm9PTKrMr8sb4dZTcZ7VQc
XQukU8/yj/pYVW7+GOZMoz0TJ5LGx1wm0bjRiuP1D1lI0hl85p/v4M6d2qhmWglF5mdZS0BsIlVQ
z2TQknCNEmopZJxa4taTXub6gK7ezM+9+LFYe4T/7sLiUoYzR7g1ZITxNOUBBjSebKNwaL2hyRMF
tdRN/lm9FxHpP2dAEmzxddrmz+bdgIlfy5mXXk5ZxwE6C0Gfx5QNz5dXm6oR1GtaLK/god7p5l3Z
2aMjNsTqSP1W97Y0/G5fINuY16RRIFj2UPVE2hg1Lpv5KmZ9cVsB0AfJSMaoY3Fzm+Vzn8oVvqbb
jxBYn4O3XrjJTDxETeW2FW6ACYi0N1W/H7vWy/oG5K3xXov+JVkTu10rWGEg7AaIEsSFXJxs52QU
JKXP/BdJ/QVFJGKaENPp3VQDPawj99tA8lXhLVF/DcraQbU4I1B/R1YFQRXWjHk+I2MVVLVpjljf
R7R8ujt1N79Xm3iT7YzH3n0GFZwtvluOCAa05qZbiWtLS/6P8YuCpxj1dV6qc+aDHRhIheYmE1eh
9WwS+XXP7qJg4wWGGaJg5w5q6dSA/lrEkpv3emmnqtfgsQNap7b2Uj9bEJU23HpN4eq7InLNKlce
0tCkCNJh5pnTO4ObOzEY9Lz2XrWDiYykc5IHYa+4b7v2XjuMT5v82N+Nd9FW+yocvAAf4/frYey7
nnHtg7ireYTm/sYs8EEakffNr9J7j+zGph+3FToOeqdzNd/aQizts9o+FjcWvrG+EY6/G8dww431
bDrACuzabXibkjfkcxsJfzcTY9M9UZLa1z+WJwL83hGnc8Ytyrao2lDu8bEgwESfWfYY63bqt7bg
yK+udNTcbhvcia/drrW3101fHjtAMiP5Z8hsPHryNW65qQyqqlPtpwIEPkA0aUUenow7hCdU2QIU
fa/bY56cTwtanrA6gShmYDH+eaVUkryv6rL1zWc42u9+A6JZv2TOWv11od7F6ESZrg2IXiHkzgUZ
bVDNDB1yMBTvIgAMuqMlH4ZBJcZYOkKyqzq0Ca9gw9nW4p0zQMzFqpWgoha5E62x+rAqiqL1Vard
SBQdu1b0UfeK18vl1/VxvIwk0HMTIUAlwRq6urjlHYyZGpuAVvlhIx5AK4Gb1Jqk5GUmcG6CW5Qm
HfJSn6rWN4bRS5sSb3zbqnJiUwJGZuVMWHGH7wfKp0TvtBi2xlY9hmniKcEaCnrNBLcgxFKnhdQx
dyaICYYaoeHr9Tm53EuYfFzVwZaL/y+kWaImKKpeSzEn5QQFEzRnNZHpzHHhaGnh0mr4ssR6pd93
zSZ3pANvo4pBkLV+FlBb0avdZIYkzx4QT0jXA2ujbq87uTSMIEsAkQETuAYBz/nxQhVq5GqOYdTm
SXcng4IRShd/XDeyUGtkQ/nHCnecDGGtppWE5V2R5hm0YE5yeA06Mu9tLXbGlYbw5TH8Y4z9/uQO
ELd5MWtW3vqTPU0k/mX9bCfQ1r1c9+ky+Tp3idtOmVWDPT+AldGLnqKXtRN4abf+GTFwaJw7IQ2Y
hbBF7NEa1RVmX7N6JHg+OjU6deW4Wgpzp6a4nTQkJQBnM4vhze8SJDxgp30W/i0tKs5ENl4GcI+Q
Q0GY44KppFZRE8ewMo+Ck5WbWFK8WqHvbWeS6zOz7M8fS2zJn8y/ZUV0LOS29YvcykkgQ7ZYym+A
O3oRqmIlA1xcBWgyR/IL6De6f89taW07JlSbsNaq0MkjoPGk9xlJ2XWPlvcPMmtwogORfaEDMABD
X0ozzET1bdgAlC3XrmDlu9IEw3bkykZ4By5ruwiVHyBadsdwfLv+BYt+svQazdagsOEVGeMwA0lH
LrZ+mrwVFtxMD2G0Bi9eM8JtXL2DrnoWSfDSErxoiG5SYXjIhHglxi5cJaHVhHwaPASMXVbiolEQ
WkJnqAEWSPYZoLIkmmAETW0wPmY1BFaTjKTzpzyAq1mBrNjo0j5zuwLvEQW915LClnEFreKnco62
10d5IXE8/zJuBIBWqeKuNnDk4BLpCLUTHGsA3b+C2c3ujO0gARXsGM/GndZ7+ofpm0FDNNVfu9dc
Bh98Bt7UcceVwYPPNzR0rZqbwdijuS+x7Eh+GGXpJs32U0Y0ffXRjR1p51kWq1TjNg1QNHvQ5HwW
BEGbGrXsGBp5jsmU7erkV2G52s+w+oU7LgHSU8g+wSa0sncvjz7AkMCpA8oX5F0WTzJsliNIQgy0
MEbGT02/qZP367O5kLPCAOMnUPGchzZl5vlJIKo7dS5SlfZ+2wy9TqwyEaXbPsFL/yHrTCve4Gfr
XRLMTnHUzJwhRZ9UxlYWgNNyrn/L5dZCAz3e+tidAN2h/Au4mMxhYgbR6KNILcUOWDjELZ10sXSg
47fGN3EZgGFMhl4JuxQw1plzvzshk0JwWY6+kKY7NZsau5QQM0Y64u6Yr6XOi64pUAMCh4mCt0x+
N49z0ZlNOfqAuYh7MMHrdyMIb3eyIdKVzGLRFNBrJqIGRI54AH8Q62KSqz0cm0Bdhd7UdCtrhQJK
ajQbXp+wxTFksi+47LDLB/uU07Vjxn0VBfLo0yJuSChvowS8o9M0up02ze51YwswUsYrhSoloCCs
G4IbQ7y8D8imy8kXR8F6sEK96UmhhWC2AqGQNduhMZXJA/ZxaidhWHtG1hr1Pq6M9L3setz5jCJI
RwgOS/1TO2Rp9nL9Ay+3Kr6PMbCiDZiptXEpSt114KhGS6AfADx8kxlqzjq75JVhuBzzb40nEYvX
ZHQ43GFuzKEhVIow+RUaum7QhT/tdUGIdm3RxE+iOvw/0r5sSW4cWfaHDs24gNsrt1yKtS8q6YVW
kkokuJPg/vXHWX3PVCaKN2GtmZ7utjaZZRBAIABEeLg3AsTexqiwuuDEAQYHbdTcK+nyDH11zZU7
8/O3uBlCgkiNjJjMj8a99jM7GN8u//xGaeL897lYBkqXGNJy+H0VmgI/sqvk8WAzB01g9XORr/8W
2Pt6BJ3b49ZCL1KtB0/tDNwmpEqucrZTvqXGj6ndTcCKWuRhknylc+RDnSYuinTOON23ye+GiHr4
N5D/51/CRbOlNvS4njR018a+1l8Zb0Z9rSId17ylQVO6cqmD9tXub98EM7De8M/PxXO7XASwVSIt
qN3Mj739Wjdem+3ZEhRRgFr1t/hXvrtsbsv30bm44leVNQHBPWe0AbI0BSuXR5qpqL5XdAa2Orq1
aRM5g1qJKIg3/UnDoYvb18rxzVNcUNatFP/V8thrqmfQ9wzc+k/R4fui7PvBAus4tYLLI9zabQZ4
ZEB1DggFHiHnEXW2FUa1UV7wLDBYkMppHcxmJ0pUrb/Cr9qpFW4em9xOomkclkerrdxWiXZVveuv
0fPvRFeWnQquslu7BBo+oOTE0x3nO7cr8y4vU0igLY+2FRc3Mt4JTt6ZzUGRmLZjpHoc0rQ6/MU8
ntjkduagtOOIIA2b8pACJFRPu6KprP3fWEEJHgkxIFm/9Kjhrt2ZHUX1VyXdNXTGX0dglQRGtpx+
JRe0V8lCAxfec5eYMkjP9zJKzGo3xdexYgZqpD3kplV6M9WJYOK2QjQiNPBWeMHp6K89t4b0pVRF
dSE/LjjinNHqu1+Y5vJGL/tGcJJtXD1BaIZM4kpnCAZFi3OMeCALYZG1PAL2qB2mqYRESMYqF/oP
s1tmcvwydKg7miN0aJoWAs3maBuC29Lm7KJ2ruH2gn/xt6W1MUUxR+QuFuRNj2kGkXuq9bOXIXPi
Jov1+y88xgIKd70lwBq3mEumFpMZgVbNHCYWLIUiO1ZbS+6/t4I+AhMohZXXlBdZ1QtJbfQxkR8r
c7wvs6xxert/+O9s8DHE7iWT5vD9rJAUhw5d7A62qJa5USoHhg23HB0RERlunl/XzMzS0ooJVpDB
P6Lbll2Z1mwfomnuHnoZibnMYtDKikHtn5MW+NJ4Nhwlime/AdDb16lkByMbIRXRzIvXSwZ9imuS
u0k+U0En19bWAQcMahpoR4QOMXcWopTelHahysB/RpGX4Xh6HDoQPvVpnj1envxtU5A+BKAJRKc8
b66UqmXMMlt+ZFI/u2qeDM8Vs4ijz0CCXDa1dSKhaglywlVUGfIb5wFh0nVKc6bBl+Q+vlnSdPGJ
2sl/400nVrhQ0LUFxEUQsUFB3ZMg6evqYOQ9EdwfNqcN8tDg/MWTGpmi87FYaj4NmRErj2C2AAPn
AOxgvajpDVJShmALbjTbwHM/bfEE2zUBCCeVLPmxQEYBFSCrLYdQgdjFuI+1Re7DYaYaBMfZMrSe
ZjfFvNeoLTMH8vQMJftc75Eiy4nhyFRnsdO1OlqfK5KiUeHyCm/PignqVdlE1o5/m0JjoZc6JZLR
IJfVR6Uz9ddZHtl91Fe2oOSyTjB/8YAWKYB8eL8AIc1tEUDizLqzMwXoRvV5WvSfbaM+JPpjrKAB
BLfnFVvSCa5UW8MD2dR6xkAGDkJU54veJmRpJgabY1snoJeH1FUtJUkA8EQsMLV10wEZOPTVsPag
s9TOTc24DgxKVSuPSQo2+6vO8KbIh/ZsOwruBFub8tTQ+ucnD+8oijI1tarVkcu7IqFuHheCxNPG
wYjjCcAN5LtAJ8uTG49kfWqvXhGz+Fh2bJeC3cPRxwLAlufLDrh1z0aFdpVux14w4R3nw5mHNrGn
AcORwXXuqvHgGV1CAjq1041FWsntaDWGXUtQ2deta6O35m+FpNWCWd3o/EC6BDUA3FXhKwqfQK5z
9E5DplcBTMJw4iq/ngh689WX1oIIgqq4zZF0IPiJVW+s8cKfjRuW936fD7dFVR2kMp4EW3Njv5x9
kHU+MXVb2dKorvslcQ1CAzWvriLMQj+PTgbJz2YOiQgEvOFbsAlCOBPhAG8sbr9YUw1hMcpgMy48
kt7JpahXfHtUnxa4bTLhyWV3LSyQNomCHBU9e3rsR/rcDi2SGfS+nqKwsUfBO2QrgXQ2Ms7NFqR1
67ztlMe5/G1k36QbiDw41TI/pTLZVSl1qs6rZ+raWuOjo/YmqxxqCwhYN6okmFzoVqvAPAOjxZOk
l0uJO7WEGAFUlgacSi2NbmbqbjkqAGuWBZKP0TE1uiBSJsMpUy3UJpHQ8Oo2XBg++wbOrUyGE8We
cQ62Y9a/yZKMl185DP23acBNaQHZdzhmg+otRSkSzt4MKyfD545gY7RKha7DN9GNIFm/cHt1iflz
yUXJ5O2g8mmJP4CbtkljQJYRIx9zyMhD5/0Gyev0pXkab8lPEW/KximDKQUrFspPGi5L3K5pI0qT
IW2VR6MLifYosYDMgkzcxulyZoLbNsOg5vk8NohOxi+MCCyDavEWjxaOs8PlgLy9SJ+D4TZKV4z6
aBjYKMXiAiG0163CqYzqNp8EF7Kt+/3ZmLgLAe6cM4SXEAp65Geb7NAWgcGIq5F3FXVKKRk9RXGl
VLuDEG0wWbt6wOJRryVzMA/GN1Jo7zqVf18e/mZ8OlnLdXpOTlcFbzOl0DHRlvI9oZ4c1Q6Bgj39
waTbUrnVksfL9rYewqg7I8VqgJcZPYecwbJPaYocBe4Ng9PCVzWwJLwZvwvVsYBUqh+YCAa7HYVO
LK6+djLEolrkeVrnnSWRXzdQTFrsXQ1B1DneEemtysKxV3d1JVcOG170ThCKN8+YE/NcAOqLZoaw
ab9CLm0IrlpK6rC4SX3BvG5uSkhfIJsB+kwwSp6P0qwmEOaVMGNYrvp8INj9Cyi6QtVBtgbkGq7o
GbO5RU8Mcu4MMSKKShk2DoF+yJy3Tm+pvqR8L+rE65bXy8MTjY7zmrjvarrYWMO6qn+wPi9dK1UU
p8jzzL1saXNDnAyL85bRnM1xnmBp0Tu/0O8zy2+1PTNCe3brenGRjBJY3IxAJxY5B7GLsUhHExbN
odxZ0X4eXlmBprkhuDwyfiMAMIfewhPJIG5o2tIQNS0i6CD1r2jgdJUWkB9Tqa9UpINWnRSVMo/Y
lVPSB4s9JHPUepc/YR3KyWH85Qv4ocYN7dDnXIV4+EK6L8v0xMkMlC3M4gra4d4i7S4b5Pzm/xkE
SBFpCtBW8mhkIndAkkUYMsmRxo7cpNhHlkhFhFvADyNgYwLeEpzXAFxzh9W0lKU1DWkVTvpvbbqK
qhi0WE6sC8bCn/L/2FkHgu5iZGF5xI48xAmIT6CdZce5Z6mvtpsrlavojuLa6k79OVSPXUIF13L+
ofBhFfaAdgaqHM0T3C1GnkndovBRhfGLJB3TEFS46ZNsBAXw89puVian+R3RoGl2zexOxGNCqqfV
L3mvITpwmMjKrHkx7r4hL6SONMmE3uPxtnFsZ/1bC2zntXICFfiQY/1GX5tvlz1ny1WJCRARMN54
SfPnlNZP2qiYkGvLcWHs8lsKOrO8rtyC7lTtuo5FHW5b9nALgXQ0WtzgTJwTFSPTBynW6tCauueq
fSYVvS7z1xLveFOCtA/r7i8PcGtr4FiCJh1Swcjqc7Oq1Hpd2VXShGprDTejOveHfDSPeTsr+8uW
PkQm+AVEMn+VkEVGBPjN87NJgTaT0Zq0Cdd1i/fdId7H+/YwQqc8Zk60A27qYB3jq+6Q7fHs3bfJ
dZyHsgfetjARta7zN5APhz79Gm6mlXbJSitPm1CrvldS6kbWaxpdp5G5Y4YU1I1+hPwKFACfL8/C
5kY6tcud0IxYSwRajCacpikghTcUlgsKnGh6xhormWs1kmfHr3EeKA8D+m+r2xZCa71oO23sJjRA
obz9oX+m8LIYg5FGZT3iMzJ79FLzOm0nR5l6R9Njl1SCPPFH+p1begXVe8BAoDCtQSfjfOnt2OyI
ZNRNeGWuO/cFhMgeEK1Btdfx3z9+Ks6KPo39JPjnr8x9B67SRV+UHzmxq7uyp7iTP0PcWHY0QUFk
60TUkCKFBBxgOOsRfP512TwADDNhLki/OJBchRAM/b7o0x0zl4OcSmhJuAYa6DBmsz/r+b5rTMEE
bayGhuzZygCONqYvNZmM5GVhjQUL+xEiPBB/dNr5kCi3KV7Hl/1vI8BgnyO+oBsBIBG+4ZmSRF5G
NB2Fo3XTgZ1Cy6+Z3LnlcmwnkAf+u2fVuslgDaVQnFM6UmrcJkvNUa0hLMdCljvqbsHz2ilEehNf
dzJ8GHz3FoQrTbiYyd0KdVYlGcN9M8zjH2o+eNneQv9t3nu5ajq08Ya6volEdM3cBRFSCTAKzCcA
pjryyDp3HlIpK229G5MQdcrMXwa1DCU0/vrm0GbXZaFWLkOfrttrDOo2CxWkKr/4Cxj4V2lyZUXJ
rUnec49N8shYqmlJwjmH2tWISp+bkSLybaheHeMRUrvZ3BeCa9samc42MVpuV8XltSqLpqqPXqCT
F1SKNJmVl1oSVqrsNpHyfWLgZf2X7rnaAJx+RY3BSfnzNiKsn1QTNpLEL3UfnTKmHUQByX/Eotzn
xhyemVr//GQ4WmZZi1UbSQhXeaRa4xjznT48SA25U8qHy8MS2eLWq1L7otd0koTl4MT1o/oa/44G
SLkKZm9rK6ziK0Bira2Q0M07H9PQy7Ollwr8Iv3W9gYkkG/MZpdfxZmXXxXdsp/q98sj43E460Y4
M8mdZ2iokrRCX72inh4AqLrKcVzRSfeMuXOtGPrVtIOQ3nQvT7EDBvyFvBdZtrv8FZvzezJu7nwZ
WNeauoRxV6ZXsSDbF9emhFa4y1bWX/myAdZMF5g+0H7EJ+0Hli71rMJjWILeYGSKqHm/ZItoEVWB
GW4wc9aVJUrEcEy2A8RnR5fKsTVpp9B76l2j36WsHtrFEbaef3nArCt5MjwujlZqMUp2BLuJ+p5Y
i79MxB0pwNedIHp9PXA/LJmQAwWwCSVWboT2gh6KcqE0zCwS+7QmwBcrE9LQS/WopAp1i6z8jmLM
r6pDYzpoM2p3TsonDUh0wdm/NWbAIJD4JzidUCY93zBZm0zl3GDMmVofdepb1oBu8MWRBHa2YidU
stBsgWoPrl3c3PZ2Qw1WWUmoZzXb9ZX6zRxJIwjQX852TOupES6ipUWlpNqsYzBt9m6MbvWrJpkb
K+i+pqAZrPvUvbwhNmcPxE9rPRcKlvyNvmeZRicVo7Llu2z+bps1+BPdTn28bObrkxcDU1XczkBm
gluSzB22lh4bVoom/bAaICa1UzrDTVPwEaG5EEga0HS70h2IDAQbcWs6VSCKbQCL8aznvTQmtCz1
doKXyvtkCmjlmj/byEWCcKxE5P5b/nFqi/OPsU+ijBawhWKqOxb4uxYEL5EFzjniaFLnaYYFUC2C
q7h18v7fpTg/TgKgyk2NAGeO/msON2HhsqfmbKEhOlo9UYJ+K/ae/vgaNE9O63yYU6Bg4AJy07qT
8UMHHV/Jfggcbd3ufIQ/tcKdn5aiJ6UxrENAUegb9Yf9LyvIfcPZXzYkGs26WCejkdVWl2QJi5HE
z+BP3zVy41iaqOi1veSfC8KF2Tyy83ImMw2XTHdof1+Q/3LFOa+NiFFZaYXpQjeXWyb3TMkFe1A0
BM5rtbYDlnLGEHpwes+QT+yoAKCxFcNUXOVxBOBMx7X6fCkkRUkArcVSNNB5akDJWaaWb7MfTe1f
XvPNcLJmz+SVbApYtXNDgz4wqCeX2OIWOegpfbG1W6Y94GzC635tQJkFTrZ5zKonFtcvOvGyRSWN
XsewmNxJyKqQ3Kkf86vZ001HcUF5O1SC82DTrU8McnM5ymhUNZCyChXzOc4Kv4HIoCEywnNLfMQZ
5BAAkkND9goGOx9W1pasbZhMQ/XeAPLtSs4d8hz7xq73s6vih35PgtwZn9I385jGzqFJA0PgMzzU
6Z9PUAk4+Nd8BrqVzj+BNVIxqcygYT4H4/3yq/CM5sqOjkt9r+cknLUXhizWrfQrTmrH/JdKb1+s
cxPAkjweZ6DHQpm9aUBl00525ebaGt+L+W8OJqTN8dZEd6ENSPj5SO2kSvQyIusWN2xnVUHxwHwi
Kl1vbXPcvpBjlSHBDZTAuRU9WumeoNQaAvKxt+30OKNF+PL229rnwLyi9QsorDVLf24CeJ4eMBgL
oR28iaQK4ldjfpkmQTp19XD+ANFBEbWKwuugeuAOkNHSqNrFEaygJb10cL0MOtK7HQDgIEVY5sHV
EhGvxear79QoN7RMwzYnBowW8w/UbcZIdtqd/s1Q3o14Dow+OUTDy+XZ3BonZF9BUIs6I7Ly3HHc
gTvNiFKbhrh1SUjmxv4SWndNEfzV4ECHifQ0Ln5rnvp83TI9sqqKJWloThOeQjsU/cyZOgby8VJy
n0yak1KodInyo3yd/mOTGbj7IVP2IX/CheuKscaAlCkNNZw6lDAI6xagB9dB/xa7TXwzf5OUW9Dc
HNXoHtq36k+I7jRB+54aT6amC5yX70D952s+6legQTWgVH8+C5Jl5ww9YDSc/emRvJT31s8l6B/i
+/HBOKCKtsfEoHt/uG/Bt/8TBYrLy62u68n7NSDjKDv9Y587SqiFarmkwX5eOdG17um/pjtAj53x
vgPu74eyW65sX/KL0Rmim9gF+9Mh3xvPl79i0+lOPoI7XlQGHma5gZ+r43NjoNFIs5x2cdtir5pB
ghpCDrLKyya3Du2VxAihCVRzeAScz3sdpxno4yEjny/a0YAWutlfD6XXJHYQ3xU/LxtbF/HrJH8a
465TNh3tJM5gbD7SffrYq9haojC4+ZYyAAcGLmydSv4aQpW+lyooJIbDCm4swFdkdH/iCPrQRDvW
WXO3Xks1O7uOo+8UKNzLQ9zeViggAi+KKjT+cT6hVR23EYNKWTi7iI/ZfZV65WP6unTOuBvv2jig
t7Jrf68epe/S99H2BObXN8iXKQYXD0CeIKdCUvrcvKn2yhKjiy007qcDzbzoJcuc5jW6i5ymfP0t
sLa5a7B31+IC6H/4/siE1Zk0gRggbLtpL4/347X1i/aOWlmOND53rat7z6Im8c1NAkeFbATqliAG
4EaItHNdgsM37N/Mff+cuQAxURdNBIKp3NwZJ3a41x46n8p6SMc01PUXe0G1zvJKOyTkTToM7SSI
P5tH3PoG/79RrTN9cpU1VDgtLWGt8/4gLfUUeX243KBgKUyhrh7wxUPMFYMK71i95NxSsXR2lEmY
vwoqAFMSNOgxcJtkTy3fOAwvk7bLM6d6Yea1ijJpJEqAb11TgKT+j3ku0JdQrovqDAMNpp8aWNJi
QYzZdo/P3+cCeWba0aJT/L56TWbHXgU+ymvTfMKLBx2VTiMw9/9ZuE97XMxOJwtN7YBFhCXT3tPU
3JV1ceisu6gygGxGV8tNrIGMS/TYEqwiX9IblElWjQJmtSALj4Z/eWNvH4efq8TTXlUlTSPWYBaH
YPajty4gaLc5sBfp1fasXXxMcieXnflX9N38QRRHvp4D0O6pze7yd4hGye0KdRjqZWD4jBh9mrL0
Yxhu20aUE1lvj182BK7NKDkpyF7yUymlCULmuvUWLz5+N/ezq19136gbXbX39LHxU8GgNgPLiT0u
sMikki2wSqZhVu0Kcr+sbGnsQRuv9fm2Qqf75SncPg9PzHFzqEvtgPoazAH27qQDWOHIbqm9JjQz
V6/vWiEme30CXJrP9c9PQlnd2wBfx5jP0S38+R4XiSMLf6OZ35l8dviXyPN/Lo4nw1tX98RapRkD
zogPa3WougQSScMf3f1zeRY3o9aJldVRT6xovRnPVjulYbG37maPXAnhmyIL65+fWAAZSlkmGiz0
b9MV7uLX01Xh134K8FEWQC/GAznzA4SBL4/rQxfi0mJx4RhwcDyLE3gH2SkDOuwJ6H+ZB6gacAnZ
0fZZjf7o2Uu8b9JO3mvfE7fZVXv5CqmIve6hu9idg38JJf2ypFwIX8bGKHMLSxqRAnZ0E6DLohcB
Bba2Pe4sQEV83JP4AjerEyCfEgna66CbSKIaGQbBRt+cXKCqbBUlhFUphhsIUjyoT1AbT7tggHj0
jhzHY7Mbfue7PJwe46sytJHJYW67Z2G96/5Ur2xXPIEm0u8PvVffxL/qnTC1s+53fsVPP4o7sLRI
pXE+4aOk2zZQ/dpjLhpkffAiu7VLgsv+tVk9PbHGE8DMKq1Zjpc0DhLiUlB5N86v0incEuQFaJUT
3Nm0rdhzao6LrYuK8qVRYHA9uEPH/fT6WwkSOHRyO75pt7IP1aVvrV8c9Z2yj25rHFvpNa47qoMW
vl33bDnTXtoVgO1cnoYP6pkLk84XktBV22uRjO/y5GvpVjoAD3/QehcUFi0Et58oxAjmF21fvuHR
dzSugI8x7xMfqoHvRu0wPEOf4l+aK9/JYepEN4nAUfk2mo8ddzptXMhmS6FLVYZV0oBWemnW/5vu
98VR3OO7kHRd4IA8TY8V13lDUhiTj7ZDHW0XvELz0Un9N9FbcOv6cDosLmrregwYxrr/cvLe53da
/acQpSq/wt2QuDu1wcXtXpJTAoojODiiZnIrOYMDzvhgDmJvAmE9sje7lz+XvWnzjXlqkwvaUO6V
dJvBZmzNQd3XLi0BNYvyXRfP+zpajlLP9nTs7qesv7Xs5GYAY32dg9lrmXea0vixYj0v/a0kqmYI
Z4OLeNPcpzab8WX2YwYA3Oxr+x6icDlk7SV38CVvfi2PtWDXb97BT+eDC2n9ODbJuGCd5R19WPaA
ZNwTrwgarxPcFbceFyeG+Go6GD4iQ+4xvNHXw+WKOPYu9Ucnub+8wJt+C1Ik1NNXykK+HMwyJs9S
EWdhRluvVaBQV7mpqFHn4/T5EpM+rXzM6smNg0CGR6+kJAuV9kDTP8qU7E1rb+PVNM3D3URrJzFs
CGPVblr27qCN+0Rxi2h2O0Dc8qV4GiXTKftup0VVAB5HFPnIPmskP05bvzO125WmNGryRzsDlwsT
cU2sG4v7fCDv0PONfDoqTnweoFZGoHqLLgkJ2hXqrnUIxD/V+LkcBaux5V6QK0NOB9lBYOv5EkHR
TRBPyUxA4bpmX1n5LWsDmvm2vFOzZ3CosSFGw74o/7DhBLg6mJDHBP8UAPecUzP0muCFx2gYA/zW
DuBTNnB7rkQiZQIzfL5qjknG+qJD4rM7ot3Nm5XE7eRcsEW3rADCuNLSgRUEkMnz2y0WEvqMBIk3
Bv/xe/ldWKrdcAcgJD8trF9w4s2NZFcdYSik5kt5NVb6sbCmoG3nl6WXg8vbcw1inOdZ2JcQN0Cp
E+jE9VNOTEXt0iyziqqwmvvZQD1rVjQ/n8BFkfqTwfLdkFgCRNEa0b+a1DUVBCBAJppc0ouOQ4rH
K+ZvnHzofjttNkKi1XByu9wD7+BeHuDmakGC5P+scbcoxWSTqVTAIpDR64y3LPoZiW5EogFxr1Jg
OS3WSyoNO3OZdhHIPjypANesXkzvvZ6gq5MQUZJ/0yY6OddeB7TA65wTKknLJClHqU8BOX9yHfTm
rlkg2y54U20cEqiLfZrhPJHVpFbjCrXTplUfyhG0BHHkSp20nxbFb2qJrtgeaRLpBW9uAIIEhq1+
NN5zi5ar0JvVmQ4wRDr+mvRlZ6uJN2Z55WZoY7nsIJs7ABluoJUQfSHAcL4DwNmijk2HIVLl0Lga
0LKaC1r7Jojq3X9niRuVRIxZYyXqMmihUuLnNnZULUz9ubsqBZY2veNkTJxHoi2hq3oF9dO1Wav0
GT1apRtlz2P0N7HwxBB32QZxW0usbDWUyru0OkLIwi8aARpqCxthQT3oP0vEOfvYDLaULViihPQ7
yNcH1Vsy7AwrVLQfebErTZTTjMSJ2eyyVjCV629/iVYGyDnAcPpB7si5B0klQ29QhNCW9yW+n0Q9
JqLf55zC1CLWDWgnDGP6R5d/CM+Srd8HlwGoaE0IX6jG6ionAX6wmGnPXYHTqgYVbKItx0m1RX2K
W/v11Ah3Ve70Iq/0Ov3YQ8B7ZegASsmd1f+5vIG2YjlaAldwIRIQX8phZO5GaigZDVv7OsveW1Wk
PLq1b5BABDkV6uWGTrhxzLrFIHGMyULuymjnnRxLDqKDoxRHCTo5l0ez9VLFbejTGncrSjKzj6wM
CJw0GccMtFAgeJiTGG00eWdD714d/ELOuqcqZfeLCWUc7Ovxpu9LHeSzBfPGcny2siUXBMRNj/n8
LJ6ZwFraykzGFftEY8kdiUyCrJVFOraba4mEFahbAOhCUuncL1vWzN1gNABsapOLUChezK2zC+15
/7HA7ayhL6eu62EBmOXHCgIK0hQ5VB0dAyKrhDi1So7dv1SIWLMP4IrTUPXXPigMOaNKlyhraR4n
lwFemCG7Yqy+63vZVbq1VyiJ95edaGMaz+xxkd60iqlpGtiDHznQ0kE70vXc/MV5fGaFC/NJkuOB
osBKbV+T6Trv/+T0ujcEL9LNsSDKoqUSFJOAi527BMgrtEwG+2gI5ux9Dq1dNJD9SwbLf9YHvGS6
qYLmDv2pZzYuz/1WQtAGVdd/foyb/B7ANyMjOJdY2qdBGdMDk5L4jnWVP6cUtHNZWQWVWf3JhiwL
U6MB7kyLv82tthzY1ItatT+AJdxZhe8xV50Nc6V6Ox/c/xixTkmR4zSO7fyqNJqjHL/VWfSN0iyw
E8MxaiTgNbRuLk4KtS9kXBwrD6pM3ZlZdpWT8bucGj8vT9JGSMW7fNWpBt4dVJTcomqx3RW5hjmS
JI8uvn7VDE/IXCWiVJzIDhdM06ipwcaIy1VSV0doeu3lZXCaRD8olXLVptXu8rA2TrzTYfEvdjk3
Cn3sgTiCzi9gdkPkRdGxYYLHi8gKt6DMhP7dnGBBC0eO7l4z8yXSBAFk2wSBYiIa41a869mG+B8l
1btoajFvKhiGxuk4ern2qg33fzNdn1bW1Tu5hTSJmWRDDivUdCaoYIZ25guj1MbBhTXBm3Llx8Jb
ljfCCEn7BeizxrJ6J510052zSQTvWh32yyY7scI5NHAyVklUab2EHE1rdAloYqPljsmpo0MQtxPx
Nm479ueoOMfWTJYiH0BRlNe7q9Son7P8R53fyQYDilvEKXxxcODA407lQmlBebpCqFJNBdUfpLrz
3JFf++o2A2m1MB21GfF1tM+vDZJozeTmEskiE6khjG2sXZyT7PuYPl92PLJukS/LhR473IChzwO0
xrnnDcSaKnAtIYvbxdRPC7PxYiup3LnJJGceyvSpL2XdIX2W+03aZAHk0V8njY2ODa5uR6kZNOgN
LC7pmj9gGYkdiHZo7kKHwsXesV3ocL/pOeudTilfkmTOPLNII/CAKpbDEi2O0d4JIi17ofOL3deR
OyhxcruMseJVFbpO6ya3nLIZWh9JEbDLTsYUKgkoI4hcmr4Sj5JTktYAVYOmBZcnZ3v6P+eGm/7E
arKlTuM0rMFkVCeDJ8WCp9tmdEHjGMBN6MT7Qp2HqGP1SMsim63fK3GozftcHhxddOvaSmvifPm0
s470JL4YfW6mlQw7xrGwfdBPSbobEdyVj/SXdNAqwcRtRpoTc1zQrJYUlQgTTpXcOb2AR0s0ZZzD
gqa6UyMFv10BMUpu2+Py/fKqiwxwq24MXWtUM+YqTiMQ5Ty3o+nGEChJX/47O1zgKnNNq7sGdqL8
2LU7C4hgdi2rgg0uGI3NRay+6mWl0DBd0XN/Y93Rp0nQN7MZEj/Xmrsx/o8pQcigAdITZViFOkxG
n+w++Tl2vi2asM1If2KJu04Cu6CpSwFLSh6gjbQHjVHsoN1SFnVTb+/7/+wWnuZZjbUZpXMYgu6R
OVFnSK6xeZzLy785GpQy9A92K6jDnG9JwsYeq78uf/tgA2AlGT12peWY74aIsmJzPOtzHf9DnoO/
wzApLqtyKgH8kHe4/jraVDiNCEe2OR4TDLRrzh+y5mtMOAkxOdgMJKo3aWiNnobGv5KZTmEmDpr/
GkNwXdr0OSQ/kbUGtzQeGOe27Ab6dVWFpBAr/JT60xAAgVcVaKz1axHGaTOWndhaN9jJuJCOH1Op
hy0ozgKZlghOANHPc+FMXYYiIiMgzH2PrBDLiOn1cSQIApsOcDIGLqRBcaRoTRljKKebTn/Xq2NN
E8FdfHP9QTgCDRU8TwEvP5+nGCUGvFqRGELGPVnQcpgrTpsnTiWHYy5Y/83zTIXokUEADIYGELco
cd1L/YJrS6iiWOLPw3Jjjo28i1mpePHcUxfNadfEmok391PtTJZSC6L31pSuJVs0DAPuA/bb8+FC
iXclLagwpcvvNH6a/qJHFHpVn7/PnQ6GldRl1gJu3cSdV2aGY5Y/G03gF1u9X1AAwWppSOyjL5lb
NK0BV0uioSJYj1e53DQustVh191NPSRl1QZqOxSEwUCwYEGz4j7trWDUO2fS70wq0mPZmlHcFNF6
9SE/J3MzCvUzI5oSfIsC6RwPOaHGrfL8dmCip/CmoZVkBZB9EBbzvFSssiPVAoF8OCzq+xKVtq9R
qfco9p1/Ocavi8RfrkFUrqmgjoEiA1/XpVU3JbXZo+Gsyp6Hug/r+baUD8miuoy9VmhlXArBNtwK
jZhBEP9ChwsRkptFfeqzqWUTXpJZHBT7FvKESerOsQpV5diJRPQHW9eLU3OcmyZFV6mtoiC/Rs2D
YhdPeV0AZKA0TivTw1/M5ufQeEQGJGLACDBgaFb1gnZ9Jxlbp7QXZ3rQ1HstWTxZ1H+wBagF+Qge
R6h+gZqG98mya2i6ULRnllOgK9lVBbak/MGCYJ9lQ8Iv9ZIrg942dBRcDrZOBRPtrjqYhvWVJeA8
upSKagwGQWIjaWj8B/l4CDuPlfIXMezUCncFkVN7wemG0elDuq81PHHSYOnq4PKybbnIqRXu2lbk
9iz3OayY6vxDZQ4ucUfQkrmUiGAuWxsb3TggvsL9A2k+7ixlcI6EyHguR0gX7ME4+RONyrJLk+kv
agDgt8KzDf2duNjwun5TYxVDtL4RjMUCp+aSJV7OGpHQz6YXfFrhkQDqDLEwjSBhI2nvBG9y0MII
/GwzJQrkCYhLgHexwCF07mhdieZHrUNlSm98G2j/LqieZemmiR1oztndez8d5t/ohtfn1zQu3fx/
Sfuy3shxpNtfJED78kptudlpO9N2uV6EcpVL+0Lt0q+/R57vzmQyhSR6Bt1odHcBGSIZJIMRJ86Z
7bzcys3TfRdZix1M9ESi1xQts0DpXn+FMgtda9AKTcDpNh5CLyq3NH7s9clTIl577po7LkIYEIZS
gE9hl04w6rqtaiA6+iD3+8b+yLPQjqGdeH9Ia+fwhRl27SLJzCtDXHAVr11K9IGYf8SPIDmmvCaf
tTvm0hCzicde0Wjf4TZL/9YfMJWO5GUWXD1weO0Fa9sLZWacSrqIysB3I8lFJGyCVR6hEM76Y30C
gdw/h71Yl7/O1FBqYAyyQMOv58C4zOIBOhZpjXqN9lEHm/trszYQkPdpSLsjWEXT77W75UIOlrWl
Q7sY6xedai9R2W404eu/sIJKA1rmNE0F3+a1lSnCr7YgADrkbQLqVKIOJ2PqOW62WmNBzRdoK9Ak
g8qUue+7IRWbMQO4ZqxdiqKFQjtHs84pOJPzAqo608bKfT3ywXJCCmUniIZ3f5hr+8kydR1/K0Ag
sJwTqVgncj9hMo066dAkbnkVsFlOmhc1CYUw+sfpH6Rd0Y3+3cOPrjZmVudOCPLKwlOmHandtyB6
pMNmSZxoFSfcuB0YLOHiglOaMqS0Fi+6cPe5s4yQ1mi7wgMwBsMMaGbEuHahaoHUmX9/Em898toW
45FzI3VNlcBW/qZnZMYyyhwL66NBeL20n4MjlTnoc1OoikbD8ywdgPZMJCXZFGXekF6PLWIaqfk/
2mO28wyidK3pO+BCBHS4WH+V4i92GJfxZH3ikBwHGRWegwbj/m1Nw7JXJ7zOheoXsKtPRZM9CmHG
409awdh8C2PjswHPRJ1uucIuvCEozNwsQoxHygoih5Ft5CLR8TahYYIwviW6lWyyBq0lza+u2raV
4d53kbUFRNfavz+AGamQy4M+z3gQJtarpD2kwoPiDjyo3krAi2HiVYT6L3qKIYlwPUyxaFShwaP6
kMVuW1cEJdBoSJyQ5jhZ0AKkRnavFUSlrsbD3q4t5YVpNuaFihOkppdesgK9eJkP8IbES7asvHdR
1pYRtS2kvdBHYXYBFPNysRpbTGInuFq9MT8q9MGj0gFiECeafo+TQ7XeBm+3ghXtUpCNQc4jl9/v
r+UKqv/6O5jdoWfVQOsG35G+fTW2vqsd7fAZfERe9WbtqCfs9Kf8ZJxDh2N3OR2vH6TXdpn3PqWT
NGkFnAji34VbqPaC86gWiVN5J7Yues4KXp5zJVcDm8gHgfRiIYUVGZuilZdDAJGEQ1i06MJX7QY6
zWPqLlg4Pdh1PSVKd4hmzkN4pT/h2u7ibxc7Vq9biF9ImOOSCCU59rofOeoTfQUaE9Fe+0JNoock
SsnwPn1y5nnxo5t5BpUk8mE6GFrYvpcqTsHEIeC0VQWNiPVvq4vcKBp92Rq9LiofkrZ4yiAIJPUY
ePZTKyZeWLicRzdfAE1LBPcLtpelGqmrPqBJJCJ/NA2PYo32L6v5RIz1ThvhoenVD86IVz0LyVjA
ECESCu3T69nu5pzOVjqDHkAsHSDdd7EwQKyhMl+0VzOxG/G9HrcaOF1JKnJme+1khG/pCw8C7gGW
Dac2KIranYwS5hG+XByVws04RY7V2bwwwfiSgTgmCAwJp3/kmHlKihr8UzoR4s6mPLDg7asPfnth
i4kFcn1WwslQkdzuzN+tpRKIUrzcX61lMW6cA5JXChAnWC82Vz8VdY9kF5wDMqFEaQUXxaeyB6+a
9BULD6bQkZJ3s6yd7gpWSIeEG8iR2Iytos+TGM06oikN21//CY4nSe4459vqMl0YWf78YssndVmB
Wd/Agzm3Sjex9NDtLZHMzSIibbQRqWkecWyueh86Rb55MZB0Y+7lOjFxf+Rachjlt0KMiJm+GePP
EiDE+2u2NjYQNOOJBaGZhc3hemwxiOMqucYGGzESB7jJ/jAFWu+ocx/b8pD+AduDxLG5enYvhWnw
oC2xx00MHET9lFu4kwd9T9/H6UmHrk8dh7ZSWPaY7Uz6nBucvbY2oSowgCDVh5vAO68HmhZJ3ysm
tnMEOibBDhKkoIUnCNpxLojVCb2wwzjLnOqjlumw04/1p1iemjTyrXeQV3qTEFjk/uqpKzsOJLtA
Wy7pYAQg14Oic1WmQhunB+NdAr0Cjzd8cTJ2Q1/+POMcSiXLYzHk6YHOP4cwIBUY8Cvh1Ak7uY3s
afy6P5q1zXxpjlmiCtETwK8F2skGjZTDswmqNi7J59ohdWmEWZ/GaiOa1QswsLfAU/UUDJkjjc/a
6Fimm4aAfHGB9Eta9d40Mnu5ENpxrKG4ewhLv6g3SfgGUl3SI8cs1O8QUZS0H8msPt+fzFV/v3AN
5uasQG055m2WIvEBPi7pBR05RJKOM3I59w2tRkRI3BiGCmlTPNWZrHLXyGnQzlCHikW/1sE71mYk
HCyIj3TRcRJiP9Z0dxwgKp5uezHwpHx2y5MGqrBZLPdi0HF24JobgRISAk9LgxVqudebYpSyVhO0
Oj1M4oOhvuKJyG0fWJvc75QiSmlQ9GSHDIEqNR4zLT0gJ0Gk/u/CdB02OpEl3uyuuStKaUiAQc0G
bwtmh4tyYQl01tNDCQrHaBv20r4twn229H0XO2VOz33NAQSvHSqoDyA3gQQu6K6ZV0RvKJPYKGp6
qJWRJHiTcgFoKxj8hf52CRUAQsNxzBwsdW0FQ0xRFDTDI7rt7UR4WLpEB2fIf857qUJ3lYLSBF6k
otsMXqf/4/I47CNu+FYHWJr+rl2ERsJY5cujMO3Mwosq4bWwgn+e2Lw2wuxANYJuGvjx8CoMCk+p
U1Ibo83nf11z94uxfF+2F9FJ2FCrNRU8hLJG3objM3KTG74frloByHIhJEdHCxvbVZU1mAvi55DM
aNQoJABwaSH9EqyOR++0dukglYRmWZAkL41212tTWR0KnyYin0rI7CGzfMjAQmsPtMMEp5DfNaEI
gYDoeP8UW93RYFoHjSfcURMZq2GsoUQlLuFBvZ0EY0/R/NFhueh/NbxFvAF0lCIYg+Tr4SlYrrpY
hgfQ/SZRjA04tLQEj5tY8fJygh4BL9xaXboLi8x+FtE2G5UaYmSaTluF+t0EyRaNE16trpqBBwaa
zSG6wbJ0aDVVgraHf6T6D/TONJ4WbKXhjVa4fGpOXWf1gFoqSwoy1CaOxespbKMMyuCmhZSOMbRP
YS4LxzKnnXvfI1ZHZAI6j2cnnJFNCUNW3gBKC7FVhyzjUv+AvO5j14BD576d1eW5sMM4hNgYaTyZ
aKKX3Q+RcO7CVbdGE8lCQ4prioXR9VrYlTQykdeW0WUpz3Y7QnZceCpzTrihrF1U4PqFVDiEHxZG
nOtFEbFrZ+i040hvBvOjFVLNmYLRsoGdiXbB0qyazCHSBuF8SGgi2yDWiIiqdvq+6gUXuXfdEbNc
3dBReo0ECSJIhZx5lZVkW2lS0CsfVLPT1EnzHrej5oGnQiRmjAxpOWcvfV4PxEg7pGIiuTr2Cb4j
HDsJgiVVvBmzIbZLHZA7sdQnF+if1O/LPNqH+GWiJABHQfGIJ/a+nBhs1LdoR+HZDYo8xEXXEwKS
Z2qW2pweRiE9Ta16QipDf85SJXNoFUYfkVBrnNVevVeBcAZMA48rSBcxV04d6pUeKyPikonUUEkl
qm29S2fjPf0Sf+d/JMNJahsIuvsevD7Sf1tli5JxLqWiksBq5ZRWsxuNj7D+EpRwO2iv9y2t7XyQ
vFtoqUQRBYQK13Oaauj3bkrMqUoBOKzF9FwHlDeJa+E6ysbfVAAghmDjR+S4aqkTphQNUfJmbN9T
q34SAU+yRp9am7wYiJhR0sXn+2NbqbnhXruwyyxejF8VegtxV1QKFRnE9HWWYnqstEDc52NYPIdF
mKDtZZicwdSEbSBLP4pQUpxxyqstIAMRZ11X3+kXX8Ty2plAwVEB7WHQUCLVwfgMJU/+3f8SSVc6
ZsOxtnZUof4G3U3UgPFGZ4YvNI3UdhGMhQla9uptlqP5N4eQOq+7ft0QED9IAqAUwdas4kidUgun
7gFSOyKqD1LbEuMXT/t5dVMAswi6D8hfQQ7y2lWbqQH7Z41zyCCfIJSzd5nP8ZfVzXBhgbk4pq7u
+gLALFT3FGjQPLcbsJhsFPdPRCZHcEzwB/2PFpkzPtOMNOmHHiTKxu/aRZIvU7sPoWg3UrQBdBqp
y8l80PqSKNAHMDLSFzzln7VLeUGC/v9ZXebkItjNwk6bxmVWQV7hgE51m/rxOeJ5yHda+ebsvjCz
3NkXZiaB5kHSwMyIU5RoUF6E9pUfk/AnUvzEaw5o2Iqdd+QBXZQBHLoNj737+jW7PKjf2niRdENB
GgEN2jaY8fZKD8ISOcCtSmc7AWtODTbxir5Nqps3Ol5mJWcXrkUjCIGRJAMTPF6dTGyFNGGsSnmS
oQ0ZihiWGP9Bg+VjnvLSZKt2NMQJwHajPZ69HacaMAIATGCneR6rnWpuQa96311XTCy0wpg1fUkH
sFlGo5mzjJYD9DFd7T3bRzzG3ZUdLiGC16Boi6Z43EbXToKSV1fF5ZgteQ8VqIEN7aERacvBP1+S
KzvMkjRqbxS61WeHvPoLjDXoELho9JUjEXAS9MRjIOgEZgVzwzhNTUGfskOVGdBQf1jaVhvxi4uw
Xl0S3VrAzah262yTexRagph1enYYJF9rHobEBRDnv1j1CxPMuRuamTnWCUwAudIUO5gAB/59E2tV
+wXjBViMvNBHsU0WyPG2QtYBgxP42j7wEg/XNWntafPnlZf/WYsKrmwxpzzS6L0SNbCVJK/GsFMG
sIIDJGopJREjp9AdUFfXpTtkL0r2m5fCUFYd42KkzIkfh10h0GWkQkSs32ZGpn342B/E19lDitbO
9p/SpnXGfevGXud0p8TONtQpXzsfmsf7yVM3tYtCQrwQt57ANMc9qVeCtavpYQ7IQq8rJV+m501y
RHck81aGNcPWSW0Hznv5JILm5c0ikXvfB1Y9+WJimM0P0Z05qRCfHbIh8GvNHUTZN2fvvpHVE+bC
CLPzxw761XoFI1p1RnidCy/i+C7Zk8Vx6G80FXPfXc3i8iEX990Ym6WqLaORnI7Qx24neeZWtxW8
H0o7spOttEkfK292jL3uUFt6/Nns6m0ERj5fcUCd7oiO6oHCze5O0P6SvexZgjZttJmIjplXSOrE
Hp8Tc1lb9quXUuOSesb9yGYRKyuYqLwAWaEjXm+m2bk/+2uoFUD5cOkizaiBApjZelEgdkYmQEyh
QkO/QubcC1J0HrdvTeaGlFQZMfT8mBuce2ttz12aZfacrAtNpsUYlpEYXjui2SUd5YOkd7/0PuIp
lq4EGBgj1LSX7P1C6H698jrcOFQ0jDGV9W3S+MiySUXoZRtL8xqDE7Ku+TPepkjqIcKAWARzNqtx
EGjV0pfa1LWdiMUeuW23KZ9jcQSP9T/PSC39Cv82xqxenkG5IegB21ai6VEzmoew+9CN3olrSkQp
9QaVJya2unAWdKvQdQuPNJkzwQyR86sKNF0lDaB9U0VBuqyjX6moVYkk6A3Z3HfQdXtIyGoQqwCg
n9m1VgIqMqtHu1IobX9ukwTx2ljxXsOLt7GbDCkMFFNQp0UiiTmDxHgM5WbpSKqkN7GqvB5pGzk+
yfRHpG6HbhvKEcnQ+mukX1Td5PX7/TGunbOX5pkxTkU8zVlQQUMh0AHbLZG9CuZTSOuX+3aW1+Xt
MFEBX9LOyPYwm64C91EIZC1av5QPVdT2StJu6vwkm7+o9JQludu3PJqJ9aH9xySz9UKghQEAAWoK
/RKNA4q1L7UFxi/XKWdsa9sOpYh/j43xy1DJhVnKsYRTUvutbjnV1D+3ZhXZik6JAI2B+3O5di5f
2mNcZo6FAE1hi1+CyShWXzrzz30DvJljnEIcOksKFgPVWesiuypPqsY5hHn+sJybFzciTdCi0VP4
XdFBniwDHWyHW058AvGekmbQVfqrAON1f1ir6yShxQRbWYRaKLNOE7KbgqwAhFw9jYhiQjsdNqlC
2urXfTur04cEIdLBeBndsBgGVEyDeYGwJY3xOQV9agdS8DCOPMrOVT9Q8J5YSNyWnuTrOdRopplF
u8DVxle92wja6b8YB+glRNWE5gJkt69/P466Eikx4I0GUE3lGpArwJWKPY92YK3Ajc6o/9hZfOXC
FwJxSgV9QG1DkGAq8PIUTJNo3v+LNJw/GDJgM1S1s9r8QHdVS4rmSUuB6pbHQ47FDNEde3/ca+e+
jMMYWWV5QV0z41aEkU7psFTIkCvUtkjnzykxeUJA61YQfULADDR8rA6QAE1hQZsxaiCDm+qzxZNQ
HZ7UlBN7rjojqOX+vxnmsMhDfWhBq4TCERgTIXCcjugHyni4xWVKLo53PP4tjALn+ndbPP79egnV
WpbgjK10UuucRKch8cVWJaEKmpCYOlLecbYyMyrWHps5DUY1SVutkU6jvm0MMAsHBZlFTm8LzwgT
TgHYEQdTjEHJg+V2qp0CURKIr/edjX3s3gxFvp46WYC2w1DDivjc/IKul/8S/Kk3v5NHinODc1Mx
PrfYQg8dkk/A9EIekO3AzwdLATmfKJ3KutYOVhBIL0GpiZ8RnvQOMCUap5K4bg+4iqW93FLYJK2a
KCbgQLDXG/6k7cdSIoJcAKllbDizyLxT/29k/7HEzOJgiWU94Bo+haWrZ1tqISwsHhJHpR9NdkTo
NgwyxweZK+xfJhG0LWBh/AdbSFdRqRtLZZJOVTEPW7GuUCeri8KzALZ1206cX7SkziaSq+q4CUdV
2XLGvPgfs+lQRJGhl4BeRnQSLf57cW6inSFplxL4KX9L/tCGjGftcfiRQ4KgfSxGzmhXNsOVMeYc
Efqs1UtYOzVxtc/F2s3a1J6m1uUMimeHiT1yyygrpYSdodcdLQqPHTXBbTTvKLThWslOO6hhQQyB
6FlxrAZra6bpToxSPw1lR5p6//73rC7yxRwzdwHa7MFrNGgYdjifQ3UnlfNDnFJ7kpR9nAEVX4iu
kDScWVjdNxdWmeMUin8FtNphdcg6r9VDLwhiJy1kr+0njinOfLPwllEoE8sY4EQteGAGdf5hNI+z
avASSWye7V+75T9D+k4GXDhrD6E2wFEwJDH/mxs/+jrbdZJJZql041ImNBM2Ea4MUZ+9UlAJOhNs
PeVpcnFW8/ssvvgIrSn7MuzhXAJS/fGg7ZDLfFQTfa+1vaPRbptlIMZXeHO8dsZj8yw0biBSQ0Vh
WYQLuyFNVcGIBRwVH2OLghjpyWzver94rtDIQPqP+07LZlb+b7L/Y4/ZrDQBBykyq1jUyNxUELKt
YsUt894eK7Q6qUgeoZyUg0luBDN0Y8Uex/6qU4EIw1j6/QCSZE5jy0q1lvamdCo64Aam5GGYEkDO
+scZRZXeGnxtQi5r0vfNDIgfyvcJlGnjjS7MpFM4yKPVNb/4FublWY9SO4IPUDopmTeI6GkA/Zlj
TC5KvTPypul/c+WB9w2zC9Q8EiTXSw1uXZqhT146TeMHOLeH2ZOg2MQTuv9uebo5+y/MMKNCT29T
DEYpn4oMWgfAjIGtsaqBlVfFBEpGXYXWTzsZGos0TRLYuQaMV9NWg6uYpeU05pzu5GYM/KgTRreX
p4/YGOnegGbJDkJOqjvLgH4YaTk76P3pH8O8Srb3nYR5vXz7KCgNkRMTIb8ksfXoIbQQzauhfEoD
emzr8hR2Jq9Rfs0PUYcGQfRSeIFQ8PVixGbS9ej/wCzp07SJldDYmo2ElvwA+pf3h7N6wOEZgygH
speooDI3RTlMKvLklXwyUuVnmuienvmD/CgrYFCE1kosO5n4K6KxnaWNq43IqRal5d7/COaFi2ca
cDSgRsHzFn9j+12P1xirOYiNpjmjrxYvtcxGStAJlL+VHjqh/HLf2E3MD4kFdNoiAsJbXQOw4NqY
EAuTKgl9c+7T6iRQ+TkeoWldtR2pxHkrzBX8XhxEzoXMNgMuY8ShsjABLClV9MRemw3BFj3nytic
m3nyzLb3q+xQp8/YaEIze+30o0aZTTyHrdtLvT802xmyXlrr3B88q2P1/Rkof4JfBE8rCYjG689I
G9BbT6bVnOf4dT4Wig34U9b7RkcCNI27kx8KrlEA3FYu/VT7WPdyye2eq8qNtF07QYuV0EMk+bFC
UAcPSrBxO924lzLSCcfmxMt9sCX3f32vrIBPEF0oiBmZcykyqNKkNGjO1db4zL9it7cp1P/mTeC0
e/GpdhXcR82m9lpv2HQHSHCdhn3rzEfxcdokHD+Vbg7lRZ7j4muY40so1VQwY8ye7HcuctR254ZE
sBGv42IMyO+vyUnI39DhPBNW9ocMvl4wgICACkquy59f3MN5N9PQKsT2LMXOqJd2J78vctpSiRMT
Z+d9F7k9ESAyAZVjpDZAQwunZVyENtMQtC08NemrjVHU5yL9sOrKT6MWOlDhoUwlZ5YgZqAPf1vh
qzPfh4wHTr0NPZaPUBfwGDLm+IvZpUnQyr1Q6c05hXZHqddAqCbP4bNWOokq21PrlEJIqNW7AR2W
Lj/pB2cWVo4J5MJAUgKsAKhXTWbOg7iIRbOI27OavAcQyx3KrySUt0pekM4QiVEdqzTajm9NvR2q
hyoLN3XU2o3iaOGPWAKTqKxyIgIWxrfsBUVC1ltFXgSdbQZzLQiDrHU0V9qz0oDtTDmUtS2E/oho
dExIaWnO2P2NR19Pnqg4ElCCuKkic5ILy7xfXeD4BvRLIe8Pgj/8g/kGfSjqIsD9dA5LiuqFBaSk
Ocg8DMVtJLiY0dCVtWgjKcaNUEIdTWAW7rszWsCb0M5TNzXfYuXRoF42nIPSQd9n1/3hrPlymFwP
bhFhWrDsoC/E4ciseW8BIComkXYy5w3KetPjNNrqCIpUbW9NBBEB6pbjuJm5r5nbPQfwA8gfTDzH
kVMDLux6hwvgR5YNKpsnR9h428/YRccykWxb33OOktsLgLHEbKxM1lpNqmFp8qtDvS2ckXwVxHRm
FHVVG5oHtidBZq7d9CjU9m7sm44OwTnJjZ1ol3viPvTmJ1674XeL8tXMM1+1REQXJ1ypKZ2m4Rw4
dfZkj07yx9wV2wLajpB7IMpe2mRe5pT2F2BWwG846AhBbVn3BF/2DF8mE0QfU6/yM05DyM15z3wW
8yCZM0Vsli6702CDINg23IJUAHbxFLnYDn3IcV0vP+N4EljiyjL5tlO+QcUdgy6cc0h+v/+qSUCa
Q0BEwvH2b1b0mzlHph/JYuAdgfG5nnNLFIZcKzTzNHsD5lzZaJt5E9vSLnmcnNxBKdZeVAedHebV
v7/TlvEwphdBBsQgwPyAWZExXci0lce4t05ReTblBwq9wKT+iKuHDBXS+6ZWlhApXjR4yrg7l7TX
9SgHpdejOkF7YjyRktoAnIdoyKoQtyAf44g8ycDly5mRXZpjlTRmKZrhylQ4GSiA0uQzb/7x1C3V
a+hogHhMwUONmTqNjopUA+53VtqKKFpDzMoDM4CNAMKWQl7T3O1CLahq0LguakzIlDMbQBXCJkEC
BNYAIw4UEHV9yO9qs594ormrhr6F8LDL4RnLn18cAJk69WXRKvFZNikgFW5+rpA/oxsac27RW3/A
nAElDmIa0cJxy1xgHXKfmiHEydk4ZTpgKGrmlkFLqGBnJYlF2QXTz30PvH30ovdBX4h9JICYtZsl
Q6avrJI0TM4tNM+7h091N9l/BZIccxstkX4K/coP0Wn9Cn9FLq9gw8K1cbjAPBga0RcDOl4cNNdT
a6qt2I5Klpz1V2rPDgQ7N41nd++cUd48WhkzzBU2SDSpkyhPzjlwsRrQsZNLSWR/zkTe1m7oqyR6
7JwaANkMCKKP18oOHd49Ii/+eL39rsfK7I4MAYvRxPiI6ke4EQgEg+yedDi6ZwjCqs7oPs3QCAa/
Oql8k+BwRZfVUSQFZ8nXvPlyypnrTE9yKdRFTLlBJumoGLYK6dZqn9an+5N+E6RizhftFGTLDURj
7GHQqJOuF2mbnDUkBs0iguSzKsrEkJ6HLdSH7xv7fhuyk3tpjRkV7boY5CpNcm5+pW5m955F4E62
6cq2bBsewBCk8ypXIqMzO58vAJ77OiDusV8eIDQJOFhLmg+ddFuR1D40Lv3O/luTZCM4iQ2pemd0
WkfYmpy1YMGK3/5vLDx/Ijr4cNcxnx0lSV+nspqce09x+v12JuHGIN3zDJFqGUDtyRZ3rVNtqZ94
4fNL5w2eTsqt6CkZ7t5fuVPsxpGcYkd44ukjr64fbiecDoYKoC2zNcehxW0RL5/WWYACbdpudloq
bXTEGYlCcvHl/hKubQ/0rugiiG/Ri6Uy9mQztXKhpyk68fRtMWd2GWx1wTgIvETfbQAPz7y0xJwG
dUfxqBthSZyI4oXUo50XGPuM+qojILfwQyy3/9vYmK0f1ValCEWFsXVQ1ImeuvGxj0fScvBjbNkf
7oRelOXyBQ0zqpKshm6cp4UEeoXkLBtO3e3z7BwiGJ236FEhCmD4nYp4dN73wmbw05MELpCvhnem
364jvgGaKgvjDuIoFuIozkOkSUKcnvVpUxvHIN4H9EGWPu/P6OpQIULz3agCtIbFxE6jPOLlLabp
efSso/JB3fxv9ZQ48jZ1DR9AKBdyJCWhnFQ0x+xNAmJAC1sITYT03B46X30unxun8yx33nWe6FU7
w8HJc5Q5g709shEgYhcueTrkd1mse5aFQ5bKY3qOBC94UB+bdDMFSDFIHJQGq468+A8iD+w+XQdp
7E3LtBjj3VuFYnaeD83zD4NQgkAfYigeuIXJi/90OLz7X09fX8GP4ZgehYr0PO7rlaEitwwRAOSv
Qdj03bN5EWvlkLEHgRYtzsHPwhN+SS4UtR2O69yGWajvohEX8B4F9ARs2D1VEg36eizO0059635G
x/An8BW+thFepj+tO5yCdxysD6lIyspJeHt0OV2ubypYX/iZ0DAGQmM2gV4PSpvTSCnOlTMeUBXY
hz4A0lB2wU2fPfAAl9+523vmmGNVmiCnlGo6zG3zTf48Qs3aFrfWY73Xt1DD3CgOfdUeGw8yFX7r
x6fi1ToHrrjp3o2EmI/CR/bKXQDeFDAHsGjFiVBZyzcBAF95uk39yAMg3ZGd0gseeSKnq+t9MePM
6VtVfVzHpVGcBaEls/msZA/adFQ726pflcEGefV9B7uNNq9XmLnUK6E3RvCgFmcxeJT7zFHoPlb/
ISXyslXR4Y2ufw3FRWRDmXWN9XBSjFqMzg04e6T3ipfmWhkESBMQtkHSFI9ghRlEX1igk5Sl6KwZ
f8b2SSj8OOBBjlY2O6J+VDPBz4A4kaVsHbXcGlW9TM5HxVHdF5k0nAfVbVoSb4tLC8wtgbRkIQQV
LEjhC/qeiJk8SdmDOPml9seUvfKshnv1oP2yINKEGu59P1hJnVxav7ksUJHKZXmCdfVnSO3hLf3S
vHmffQ5O+ECUzZS46jauttWrQnSenPXKNYxZlUHHBScBhIzJlKtFoXRKTfHkycmAx86mftZ5ELVl
41yeLQgxkIuHEVBkahAfYfZxMw9xo5dheQ4ngaTao4mMKGcK2b3LmmD2btEFRhvmMFEchr/Cbwzn
jb7Jv/JddIrxVtJ2aUDmv9lj/jScRU4+8ibR/y/j6PfDTGKMbIahr4e6NKcExs/KvnqP7OikHzJX
eMJmiAjvZmB3HGtt2S0XV19ajrQaF2ugB3DG9pBFSGv0b/cnlI3qFyOIfSVoYCHfdAORBIPUTDtV
LHH0mrpHX9PcHme0SPFIrG9e9qyhxT8vRkOHNs8rOpdnhQSTHe7L12wv7apHc8O74rimmInTZ7Ey
ZRAznYV98FBts2Poh4foJSE88sO1FbqcvGVyL8dkpTh2dRgyNLzYgz8U/Sepf3+BVp0OpR0VVWAE
QBB1uTYi6YKSBpJUnoedCqpM0n9W79YrKHVfjSctITmnaHLzGsJCIdkJwTskIpG4U5mFqnHTVEtI
claOckaGl+bZPCLS3Ct/4yPvUFrxvitbzEq1oLcPIyGj53Qf71oSbKjXvfMIFpcfYU6lKyPMKkW6
OYLnH0aibfakbMSjfOC53Oo4gA6EFCbekih6Xa9RDAC6nFaUnuffwy/lMfpUaiK/B7/uu8J3UyYz
ElzxKOpCDw89wWxBXNbSDDD1kp6zH5E97l98zxv3BJHiY0De7edNQrrNfZMrcweLpiTitFvqucyt
D4bDtAvFhp7zl5AS+dj6cDsOcfnKLlpUMPCSgbMtfXDXkxcWQkpLQajPovSQZBYRAUwPQ87FsWYE
5Tmgp4HeEKEPeW0ElCW51FdRc46lbQJ0GCgNTQAJ7s/W7f2H59KSvUcxEC8mFs2vZVZNK1oAG2JU
KDhm0PIouyxz/zcrzFDETkDPPPioUW88CXJJynHijOMGAIJpwkAsnAEofeBBxFzkWmnGSRPARCft
ZvWXKFieLtu6jnTUUzWRyWvtvrStcCco4NDaFgXHJVYnUoUKAXwPzyK25iKleqopYd6cxx6C5pDe
zO2uniTeMNfNAFMPaDFqqSzORYu6YJpCwGtqdN5qoPS2y9kuehtaLIBIyj/E9Gc//0TXDBQuJR7T
DRuQLXMMlM1ysKMFG0DCa4+chRzQvgD4jGqqN5r4HuiJO8lvUITmDPPW9a8NMSGTBAgb4O9Gcwbr
np2jj6+v0N3h33fKm6ooO5zlKy7uQkGTSj0qAYLQCOhCvOZh/Ay/ClB4b4sNUEqoCcZO5W+MgYxe
7TzLZBeRjmjOkn0PkWg/dfjP+9+0trzQlgIVy0Ltf1OojuZSy3Mw8Z0bI45eJEu0nHmOGs4ReVMy
+R45EP24RMA2aLGnsjFPc2SaQotigrmT9vmL44l24Ul7A5knYFCzjb5HzVd2bGvLuay/AWDXNwLW
9sI2c3Z2tBcBh4VtcHi8P6AYbVdOvdV3/bHxkBH2yu2v0sudNxFcKpl7+nN/gr+bGe6Zl68XPesr
RerCsDsDgumZfnXUkCIS/WobZAQ5dk/zx41hDx6KGC/yYXwsdryq9w1GgJ19dhsN+TiICmYgNO2y
/TTex2YXGD/ayDPeE9WWIjzyGi+lpJH8Qpj9vIWqmSMWfyYF1KzlAWSiulFCFExwyiYBD4GtC05u
4f/OL134/0i7suXIjST5RTBL3MArjrpYRRK8u19g3ewmgMSdifvr19Ea7VRlYQsm7fSYTBJlDOQV
GRnh4b4th986tEl6kOGXO5tsbk/gQqiK1AAg27iUwGCMuuflBOo9NeKkBXYkqtykOvLIN6Q7acff
i5N9XLvMl84Dbj7QQSHdNfueS2NVKxNWS6R9Ie2PTksduU+82+NZ8mkIS1C4AO4GrXlC7JjQRDMH
mrYv6AnNDkNTFnswBTKXtLbtAAJfr9hbCFYB/QL+Bugv9NrIIuSOjyna27O8xfNFd070WT/tngFp
+7o9rD+1BnGfn5sRN5mZmYVEYWbcor32oD/rn/LdZnOSPeOR7cLjVv/ubB3nqXOe9rZPf/jSPgiI
E38PWuA9nit3dL5Whq7OZ+vWN82rfeZwCeOTbrf4JmN0UuuOmoCWPZF4Y6OKgWoiMolB/oqqVvUy
6Zv2A/IFoDcCItv06t0IljnuN68qvZO/GnnPlZ+2p+gOO4ajF6/lv64qnfMZPZ8+4W5gOW+Khmft
i5Le8e6kVi5oFb6iTeHants7/R3+CXIaDvWpz7au8uQFmbxy1P6gGW7Nl7A3laEjkhKW7Uufb8d0
C2B6SX4CrxUx195JdsD1g50Hef9QV5Oj9ndZtU/Iz8rI3Mx0UC/Jc1eVPibLTU8m82zDG+2nDnj3
1NfwYNYOvbLJezC+flV71oOBwJGlLUsfytQfLBeq9XJ7H1f3Q/hIOSihOVQHQfDROxmUZn6n+bY9
WpU/GRt1n3zSKLmzImCanWhYpeK5zqAoJmiF8X8U1eYi++W+4TbvQDff8peP7w8/AZqRnGYPPctH
yfkJlWKUnufyM7L7EqhIIlBUzX9KF3+PfykBVHR/f/APxDn8yHavqg9ORFztzxBxAOhqRMr6rz/9
rnBxBm4fw6XTDmkSdPxqCEvBSih4y5axPB/MEWGhuc8I+UyM9qS90x+mtDPsTcGaF6t9o5StbZ3r
k4aygDJ3NINDA++hyxlTyyQLkbVrXnq9mxw+1d81an8QGp3sZCIr53rpSgAJKVjlUTpCOlcsAauU
JUVrzLhdNbvLxxeuc68immciM218UPUh7xxer+UmlyKJC7PC8ajVmjBlhgvbD+CaqR612sme00P0
ang9cGuqL7uKI+2JJyPNJu05OGnqXfxPiyHwFCjnzAnmGV9zJQ/Sm0mlSeC+fFHIIXFsa6PQyGte
x2eQ3A0qAAo+HogPWrUSvc6+UvANqKYpEL8Bfghir8IK5yPNNUYQx0j6qVQihytrmKEr1OSfkZ2Z
EOZXimvkpIaweanlbYWlBEtJp8TbLtqk0qFyywrhb/+z20b92+1Ts5A1wJyeWRaSE0ZFFTuPMTg8
YjZsDzpqnOTfnfP5CXwDllN2GS6pyLPxZw2HcVUfFYctxByKFhVTG8cAx560Q4c+TviU6BDDpwAP
r3ygNwuUlJtxjc/zCjAo2hUeyb0ZssiSMN3cZ4BqxK7hyoAMpkcdKHg1x4MkdMpNEaSeDeCLslI4
vaozCObFN4Gdh1FXgk4YKcjqKN2b9/bT8G7em6dh2/60H+PTWtru/1hlpHABt0ajiIhCZpHSGdGA
kxMOTv6WPlXP8Wba2W75GWPwsZNDM+Kb+vLMfRI5uRfeW/7tfbaQqJz32X+/QFhqogJRkGtY6kr1
zcwNtxAcy3cpmD+pEypO+EBqn/S/VqwuXWdoUkHtdO62AyvbpXO2JBIWKkcYJH8OewP9rFC+/058
Td0k0R7t3eRRHo8WHpfPWvbSciBiFbdJV9Z79g/X/uO/HyHEYj3XMxIbmHwra3s/luGr+0Qt3c6o
3m+Pd9FTzerMeCtY4KgWLNnRYCtlpaO9YvqtlCfCGve2gXmVroZyZkBwhbZatSBtIs3LcJQ+9J2O
h9Dd9GqsTNjiLfdHZfo/4xDcoTyxwlR7uXlJv9RP6SP9bb9aR+25fijKlQEt78uzEQn+bxqLakpU
mJpaR/kOCcH8lMVuDbjwHTkOJxu8d99uz6E8/0pxEsE0hDIY1MORqRW8j0lAVgP+zealAsXvN+CW
vuUHXQfj5vAGwR1+Z77k71EBlbyVjMfiLXNmWJSK0ziREFbY6ATBI5wdja39Yd9BUAhPgq98kzyu
KYYvuZ05hYVLE3ERNqWwjrRAF2qh4MXX1Cc8qmODbXX6yrRXVk+7ZvBLVJYgo5EBtDo6A9lpmssK
1YFmb1seWB66RVrsymJTrlETLU3FxZcJy972TJXDEY8Oje6U+k5H90n3GCvfihTKQPehtKm/Nafp
kNGftxf/yiHJ6JsDCHmm6UCsKjYiMyvumxbhVIB+NBtAf8PFJfjUjo91yHy5D9HRv4Ybv87XAlM5
Ew5jBSwwd4lcHUnENRTOKx7E0kM0BqEteYP2UDRA7LDD+B6DB884lu1GBfGz7dFxS9rft0d9nQXD
JwAWgM63mT0MYK9LP1xWVhwndsOD1kTbsSOBS5J8z5TGj0uykXXJNUy8te6TcZ/VezP26vxRkb6m
cUTrVv1gQ1XmVySBdddtpZUFufJo85ehA2mmgMElJFalJ71pGfpGeaDy2Ou0Yy19NfylHz8aw96p
uC5vz8TVXTCbM0C6jQgeYcCfE3P2Lm/KXAI7SM8DI0ohhXBngxHG4Gu4s/lau/AwghVFmG7dyrPR
GHjQ519m0zlNAwb4rvY4QQaJPKXphiq7Iszdut0V0ytUAFbc6vKCn41z/sKzcZI21vUI7c9BW7s0
Lram1Pi0LiBJNe75VHpy4mpp5UwoUabfvg31UUu/N80rKGX8MPbC8qCZ3LHpI3rP5KjY/YtFQDIW
G5KAOVeMv0qlIIlBJyhgAILQRrsh5G7W7f+5ESS70PQFsDyEn4WXdGtZCWvMkAedJf3kPGG71Jyy
LWrqa9QO11lOLDcERfBcnw8XINSXk83VNgaxmtwEHWm+G0noR8NpSoBS1rZKxF2wScydR+quyD2u
PnXtkzoc9HaXPNZ3NET3VN4cp+w5VjagQIq/Jy71e/TD5uFDV+/LbluaTg/ej9qt6zXExuI+mUOz
GQAKbQWRQqUcoLg82WYTpJJ8B84nX+o7Z4zHpwTNLVqpubn1KPGvWUA15ghNzZ94hzs8eewTIIsh
EpRmG+WjxfukqbxMIx50jlf28nWIgOm1oS1ooskHlZg/CayzvayNI61zvW+CuvcgXpLiRjqiizz0
O+bUz+YvQDhH7/bmWbgmLkwK/rKRaaQbDCahG5ufWuCNpOFJHYMOD5XiR7/aLzhvRtFhzGhg1KdR
atXEWlcCB4mMU9QG7VfToDnecOynPHwaH/uBOYhTd4m+0pC24AjBngAxFbSTzG2YwntgUIFSLfR+
CJDNmby86tEvEikpFC/NNfnaOcoQBjd7d+TQ0XqMLgMhKialzWJ5nIYAmCuvUiBoZUduWe/aaIVT
b3FMZ4bmn59tFLlTIlY1ZAi6ZmtmldPQQzuusR5dxfgIIM5HI8RUFue4YzlG06fvEf1ZhW+3t951
Hk0wIOy9MZSNhEYwoMuObO661o3HDdoiUPYEN+503711K/H+9QKBx2D2YERBZRyDu5w3TWmz1Azj
ISjLpNzGepXeNT0ZPWsaSyDTlTWe/+s7H+UNNNAgYYfeX6jrXtqbQp0CksGGIErMXfOQaZEThtzP
x9abUmz4iK51gV8vGgAMwGYoMIv0ndiD3WmgqUIxbggyy0baNEHLd1qYa1auXxZgQvjzsIDsOpyW
eBGMGdgirUTHRHa1uWdZbm2AY1DcnlSp17K82g2SlO4yhrcFH4uvzmpHPxnMzokgwOGDxSly0GLS
bQDRi3wrHbKtGrG1JPM8vZfnEV8JuVF1zuRZaM6/nP6k0xO7BmltYFe9Y9uJS4A6lHvLs/oNtddY
AJam/tyasNjctrmujIh7u7r0Iq7vNF6sAEeXBqQoaD1FY/usKiDsXyiMam2vpWOgAuwVviY6ttHJ
UN+I/HT7bCrXgR28Mw6Khm5+xC6iamqahYmu5e0YxFW5ibPvhG2g4O7Qxh0e2KMZob3Beo+t3oPK
EI7t94Q+5dGW2ndgOqjQe9x96t+KxHSsmZNjWAmlr90feDj+VNN1ZMJRRrhc1x4q4fZY92NQp9Ex
0QEFsevRqeNijbV9aUmBhrfwsERKFkf40pBRtqbSS80YTFZzH2lsp+Tx6+2ZXjSB/klMM+oJMHRp
wpRAh6r1GEssx3iyFDK4h2uyKrY9B+LiUZixsLiU5kZYERo2loZcM0MfgzKElEgIv7CNTLnxmF42
btxa47ue8G5XSDFz83HkPsRX80PDGHfzhire7UEvLSDeZ9Cwx4sdB1N4NmRZX1aMymOgc/NBx8bJ
2vwB9Ebb22YW3P0syCsbYONCZVuEdGWZib1hkDFI+vipACtGOhU+Yz/GNbaxpXNpQE0Jl8tcRBfj
/EnnhlKr6RTwjv5mqe0V+IuDOpGnTPZL3fC18sx12IY3/ZlB4QQ0jRKpVh/BYNtse5m6cvWpFS8Z
AXDbUaxPtfNvT+VCbAqLqD6BUwWoezj9y306geAxzwFUCnJ6kFvVU+RDaGRgNGucCM/qSPs1ttpm
nKIHk9A9L6KVp9TSOUEzIigV58wR4uRL+z2VaxVcllMADOXkMjWqtqD4XRMjuE7Y42IzgTeD47NN
vKiE4ziyWMrrxETywkx3cuV1o8cSR2m8MDcc+qyaWzQtg4VrW0n2tmprT52UOzD7cJRmk/R7b+xo
Xh9Yoz6vzP914IwPQ18OqDzBh46TfDn+XOENK3R82CA9GICxKKobS75SP8ivarVJ9O/9Wo536ZBi
IgAoAjQbnU/Cu1LRUCpPNXXC6Yl8KVQ3wFTsi2ztBbJ0SOeOXJBoquDPF4teCnRZh4xMUzAMXYbm
cgr2CqtmjhGDQKmPf92ex4WIDME3uJyQocJGFsX1mrhK7aGJSCCXDdmWSfpqZZLukkhtjnlB823O
ZNPvtGGtcWXhxMIwGEQhmYxsrBiLAO5saSOPYfhZObCXfqv07lQcmi+5/XZ7iAvrdmFJiENykqty
RTFEOy/2tQ7KD1BLxqP5eNvM0oBQ7JiJ0OZ+StEhaHk22U1RjoF1ylyckfrtqdRdNXZL4ty2tLRm
55aE22IsQHwTlrDE0o1t/AaM0GUkSNG/TawX3m1uW1saF1BD2PQAnl8zq0VxRXpqszEwSeabcQQg
luypljdaULQmT0WFAmn4ctvm0gjxKJmhmKDEueqagmw8KHlzBSNER4IWjGjpBnNcAYLKTUdXwHpr
toSEWRZZVpjZuHuJS+5L4PhBU6HclStWlhwpWgWApVYIqBTAEXTpr7SmNHOr1sZgtAFAbMuHsi88
faCbkBr7NDtSyWdAoPSPetJvi6l5k5BxCH/Zxj3RQXXvsmC0frXT5+2JXnA2F181//zs4TxIci9J
CcKgIULHs9XtFQpiHPCDpSAOvm1qcZ7PJkA4hqGFQwgtzzGIFC1zeIGqjxJBOBIvEexc2mOJ1xRx
F8IQlFwhXo/2eDgZMd4Ziyil2ZTAYzckCKNtFRLfjvdd9hO64bdHt+RkZqJFiFngZkBv7OVEhvKU
dkwtpwDgunbXh9a4kTQ8Bak61fvbphbKCoDPYkyz8ursPoUdW44G/OZUTUGaPTPlLU9/Z+Zn82BR
L5nuG/aWSe9FddfkHjCVYLKj29v2l4aKwANIRfTHApch3IPEkngfZyNmVRvSbV7wT6ilRv7EoV5w
29KS6/mjHYYrwsJ9KOxOBdR99ijjxu0HN39Sn8vxQb2blAQEB5soXtugi+Oalcr+Y03YoGyYqkgq
jSnQa9QeO4CErcSv22jlzXoNu5uzEbjY0VKBFyU6OC63SjMiQI80aQq0zoO6O0G6vQps+1vBKifn
AHpVPtV3ncTcnv5i3AuRHUkfQ9Wh6aHm+1qhDrj/s8pVpnt9eEkqy0l782QUK4+SpQOL7CsQaWhd
RQeIsM7hUGuDpYdTAMQ2cVSmPragnne7lMmuHSedx0GG7ZZW8y+yROgxQMYGeVGopohp33rkFTfB
nReYH1A70BTuWREg4vu8Hrz8/fYWW1h0RFkoeSOWBBZd7B1M0ek04vFHghhEgr4c57JTNWXiszar
drdN/clGCG9OlLmgzo1HEZJuxjzhZ86WUrvvDbOXA8uMXoyM5F4ZInLOBllxp5FBTBBc497AJDTy
TwYYKvVJ3rSM5LsIjuyJJUMBEeyEOVNrpHcWot+N2XX9Rk2SyGGZ3Z6oohWelckMAg6l5ReshZTU
ZITyh9oNrY9ss+oDC5E/ZiOJn4Y4sqA425Vehn6vFS+1cLOA22J+0CLlhMKbsMurtqlp3BZqULbH
vGGnfHy0OEoGlrWyTZfc4bkl0R/lcVLWU5epQW5ugF8AgHRCJMT8uCh3cnJvZmAGg1JcGjulFm3o
9zG8a4vRMQfp2+0F1rB+wvrOLLR4ExIoe6MedLm+LWp/zLbxIUQuPK4hwb4GiLvGbeFYnJuYt/PZ
FmqkfBrsIlWDVL8zynuTocEAsUTfKltzOA783gQSEEnVbDw2xugqYCeivgrUD336N2PFcwg3Oi49
sadKTnnKG6NWA51IR1XqXGiNrz3x5if09Xz+14awhShridw0lRqMbqF6mbHN3TJzzS07pMyvQy/7
+H+NSdxISof2qizHmBKk3nUgswDBvm3hGl8DbBBaUnAkQNeDVjRhSOrAqskqJC3gw34wvrj23jja
+LuF9MtnrfjS5ra9a+8Gc2gZQ/ll9jpEuEB5o0wsBkFfgJ25SYqHId+RjK8Yud72UHQlULcy4CJR
eBVCH8jbcSMFi2fQx2hdH4sGrNyoKq0c83lmLjcDqAfgPOdaEv5iCPkWiedmVEqGHjQbowaN/HSU
XCkJmP7xKtM1fOTCvKGtEj0g6MBGttMUQoEs7SKeJpEeGHV+rAEdk7xC7f4xqhZqdSaSR7MQNm45
cb+xwSS9anIMKazYBiLVDLoZDVhgIQt0LIY48Q1tsjZ12su7vjJB9daa8b2pNuW2VqJy1+spXVnL
eWDiLKPrDgklXPq4EoUrik0UzERdpQfct8wPiTi19tkDbiZtb2/MeeNd2kF/HXaGgRwaqPSuWKSa
yQAlOZeDKfZ0ojrlpzFs9HGtxeF6HTUgxPHmmvUH0FsjDCee6Y/G3JDxgqyzLejUICHJVNtHPo3t
bo9o4YE325rPtYo6IKA2GPKZa7ZxhRKd63IgT+8Jt9/VgfoKSusp8Xrud2bitiZ30LLYWBNgV9vE
UHap5pTlPpEA0HphmpcCf9P9uv1dV+wWKHyhjRcbeZ5phNGCD6gN0L4nqF0FPUi0GjCBtv1jVX/w
evrZNbJbI2eZdSCrjYir0gdaJij8PbD6vST9Sw2kiFEov9TJWnl4Xh9n4KE0TBS8ITL9otOQu75n
IDpUAlk6mHnp9GMJeSvXYvGmnN4GyanGFe++ECfMJmFt3nTzNXq5QEMfFTLFT4L8aexygPVDj5YZ
dSKSulKDuIFQy+nua9sxUvUh7n2iUzfszH3E2pVj9icZdLn/QWsEfuC56QvcxOL+t+oy7fox1oKe
hbavmGm+qUN52HVjzYNSq4hTlVIItJjWOaFVGjsJiG30ofbd18r2mL3z1ZfguMuzXhuAq8JjMmU8
NyIp0QJTHhw99k3pW4MObG5RRwaDcHbfuOSuhhCx6d+2fL0DMAVnhoVoiTSpqXINU5DaFTglxxId
Lzlesm5uH6T0kccr766FjD14mVH1UPRZspuIqezQkmSAoJgRxMcyfmnHHgTgWymgSEFKvVM0haP3
DrfVDalWIBcLvgGm4e4g+DB3NIto6FTNQynqWiNQzcRJctWxte99CBALnAOJoWKcgWZywypf5U70
CTdRMr+CUmpY7UbtlNB9FGW+bQ0r33Xt7efPgrMHcwoE30R8hmIlTUG13ggkXdmpfF9FoMSeZK8o
9U34z0Gwsq7KkKNAK76GrSby2naxrPWqPppBixbY+sjAkzpnE+m4ofR5BP73gfWnUtvHdLwz5bVg
8vrG0VXAbAgyJ1j/q/Rs2xcokdidGTSq34Pm0gifOyjQtc9Z9yurn8y3AXTZxUC309wH9g7k1jis
tM/Pt41w1C4+QQiUCPqw2ZD0ZmBUrixtlPQN2FMkT09Wc0fBEX77fF3ffZcDFg62aslTIUmTGeD5
a7h9BckmsxqBJbHKtQf7NagXS4sCEeJARJlI3ArBWV80U9zkmhkMMZoqq7cYpTfjTp6A5dbKZo/s
BAXwwvSy8JS2j7fHubiwZ7aFWYW2DwU7rWoGtrlNqscyfIqgAr/iPP6cUGHtgOxQcUxAmojO7nm2
z253QBj0gmcqfdIkgh1SZ6GWeJEZduBBKDitPZvKKCQ3tQpMR9KAr/dUc3l4T6qoqh2KTuhwNxCe
/KghWPMu2TZUZVBkKe5pPoDNoStHaBXZ+I8jryAZ+jK6JC7CXZNSYrnVlE0WxDKA5fW6qDd/ozU5
qVyw9Za5mwwye7X0Pv/Q4lH6UU5zNgCnYDK3VM1xu+v9ZBoHEIZI7UbTKqQJ5QSYQFcqtPmXQnDe
7dMm+9FMHNpEYPwAWakaQiYpYwAiGXE6vPekDXuvSIwObZqqnLsFVdGtUza1WbipkZcf1BxavMj0
UnrMQecFjjAUSHV3hI6g9TgwxO6/QVGuYhP0AzIYQICPP1ne88IZ8lAv7if4uveWtxlI5NG2cUzl
LKvdioW5B+axHvSCrZUNoMhqpONE1AjiUciwcc/A3KRer0/9T8OIee7yvEPxpVWU0t5Kk65FP3K7
gschrV7Wm6TUwK855mWnvo5cy45jCITaSq5fOHlA/6A6iIv9b+FJ4fVgDtpYxCX0LdUM5dJEMoI2
KTrHalfubuEG/cvOzH1uQfgGIH/BDjhnwmmCWOyxzEP7jo625ar5oHt1midgOOnZltnc2pdK7Uky
+4esYv+xDpUDvGHmiqhw5tMxT8OoNumxO9o/Ue29faoFX/nnt0MiAk9kRGtzwuzyvNFYSUM1n+gx
y0afmc0+0Ru3R3Err14Uvi2Nf4YgvLIneEt7iKzalGDPxB7VpBSdf6Wz2iYkXLhXVoSYp6y4XEiy
jGZ1Y8AK2aeJ2w9G0xw6u9rRdMUzzr/tzGf9ZQ0vEQ3Zc9AWiyXymRNphLwGPTJtIm6ZR4OrDvLk
3V4pMafxlxmwpeDFCFgfYKWXS1WVZd6g7Zcea73caGQnATqouMzqtxNy0mOWeehC9zhdS24Ijv/K
7vzzM5dcVbEqqQaWzMjv7W7b5HxjV49ttTbAxWk8G59wzPQslZWynsWAB2d87lfejUvOAo0H/zt7
80E4G4Vk4/Ls5tlTOPKU0g8SEeD/1jh1Fq0AADmrRkEOhwjHqa90Wg+6hMNqV9te4Y6Rawhz/lk8
+deKnFkRD5Gtx+ixitDNKb8ZYeU2Ctx0Rvxy/M3V19vbbvEo2RbqNUieAMM6O8fzeSMcbhbMwkck
oXVH1UEwqKYJ8RQW0S00yUEeX6VryglL0wgCzNnhgjoBL9dLo1ERythmSXqUtd8N9MGRO0c3RXB7
ZItGwP2HtB3anq96CUMMN6+sIj0Omnzf6eQ+avT7AbQGt80sTSC0+iBDB+A0HqLCYnV53o1KWqdH
c9yk7IepHYvIA3mkl671fC0P6L+WBK/Xd2gIkRRISmPf7UGVh9fk7aEsGgCUb9YVQoQvXkVRrw5t
1cBATXLfGrZkRNdNtLK5l9wNylH/a0Q4QkYGihbSlumxQqdM6pfRwSy201pScHEouFKRfZwfq0RY
FRWA5SklPRaf+aRGdFi4MW7z2/O1NBQE6XPjFV5/QLNebuN0KkMwTOvpkcW+hlbL0LXxDFf821bE
V+8fd3BuRjiiBAEWN9UkOxKGBnMkmXqXTfI3eSxR85xCI4TYeZ55yFDF/hC26DFrTLTca1LrkAZq
jOVYuao5Flu8USW/YQaIN5Ih8jp16lx96KA1N6rTy+2vXlqAs48WX6lMriogNTE3fXeU6606+bKx
ci8vxTYzJF3HXsVz+KoA3FEadaxBEde4a9vXWkseFN45eJxCLvN3r7KVhVgcEnCKNp4uyFGKHR81
icqylXt6zO2Gel2jkzuVgXjGZlTf3p69pbtylpn725Sw5IxpdKC0pUfum/4a/93yOACLA4LGAqOX
cOFPWd/KbJ63DL3yqAe4cTW5dr/ifhcPB0o0f1sRrnumjtGUabDCFdRS0+qgj5lrtz9AzvJ8e7IW
x4NtgM4LXCq4xy6PIQdYvxpBq3Fskh+6GUxR0Gf/ZjAAb821GTQoiLAUI2vrMWsQAqL7d+w1x5zQ
3mwHq+Hz0lNkVhX8247gtjSbp5IyIRbLW9XXK/QYSuhak0aXg2UHQmyuLYMaM16ZwMXQEyhxYJpN
4ESuGoxGlGggNYjgadQrN84ekFPegrJr6HroXyRuHH4qkelaHJ2vt5ducZ/jXQL8IkADSOBeLl1V
KnRQewQCGaVuHX7Z5Vr3xOLmOLMw//wsvkEWS2Mxx+NuCF/74YDksNO3b7dHseiI5gIumjF1QxX5
JOPEMHqD4glnFVuSuCEafWXf5hsKAbU11NBSuPGnWPwfW8KM8b5LAbSArbQCXrgE36D2AEiWqbGN
oq8BhxaXZ05rAo+JioeYj4qNKUHjCUIoKyIEzKXFY1lmK9k8Ucnzz/WGXz130SFaQynjcoXMYe4T
ZDQ9ok5oW9xBLo8nh81g/ZAUvynftGcQ3ZHsHf3lFNJ/XHXAsDUMXtWnTqoUm9truTS/MysooGdz
M4z4YG6lZhqHLE+PHSn8Ig8UwDpG8OVZOdBT9koAsbQ50UIPNai5ux3JosuhlyFSvAlB7JjtS5I7
tX3KoVJye0BLLmU+2LOSNrh7xdfrKNtVOEDD49g20oHSHPQwmV8x4qSdzDAsEPbnjVPq0lqn+NLm
AYgDKA5AXtFVIwR6jZE2ck2QviF98Vxgzfoh3d8e2+JinZkQ3GXaakYrgVn0iOSeYWrPsn6iKtsU
desOprqyWGvGhJOXz+21kq7P6ahN2kOxEUw7LNlE2nDsNGvF2JJLOZ88wW1J7SBDdRvG0mp80LPJ
MxLNyfrcN8N7nhV+pqyGmYubUUUfBEKpmSVKiDnyuctUqXh6zDnyHE6B7F7rcvC4QvA9VoCFNAoG
knErL0B32sroAqcyh/rrWCo/tbwxayeJa0BQEYa2nzkz+WM+pgn19X5MNnPqFRJHrP8d2QyQEJOH
5CUezCR0jDYNH9tMtkIcbiQdT1KaDSuh4vLYbLxqUDYCnaIQ8sjWkKYtlN+A90N+SHaiZgd2lpWT
tmgEvVZAdOJ/6JK8PM1hhNrviHTeUQpTR5m26GF0iPbj9pZfPFUoAP0RCYfvFHehlBV4caR4BPbQ
GkpAz+qXA8D4t63M8yGmvODvMVsW+mKgNng5FGpNLbOgrXREw0Tbo0kFILrDKoxncSzAFZsmwLcE
F8CllXjgBTdNuD+wFdpu+3J7DIvLMffaoEQDXlARFkIt8NdzC79dt19Tem/GzGnit9s2FkdwZkNw
4ESDDnWR4MXMIeC5D8tCcurE4t5tKyLf1l9XJN6yM9gJRX4xNTg1UggQ4/xmnjZj5nxYp9HpIgBX
d8jRZ+mTviM5dUm71V9vW17yeYClocyIBw9Y64QVGkYwGRiZgQsqyUefRy14JswC2uzdVN5JPTkq
erEmQb+0buc255+fRWxySwrKGw17r+g3EDs4gQrE52xYmdTloUHoTUdaHJUG0SUknLO+N9NjrKke
dJS9mmqeQopHuyVOzlZqGSJS4c8SAqmm4zrEZr+CQkHHvtOqqMNeh6Rsdx9DiOjACrCZHFpj23zs
7JfbK7c0i8gko1I8d51BSPlyFs2hQK27QdKgLh8zQ0FKFNQUtPRvW1maRKiEAhsHWDniJcFKlaiF
nncS1kofPfRejxzcc/ZdR/JjVRb/wr/OHWMgEgbyAMWSyyGhIoen5KRC656C66/eNpAbb9caEBZH
dGZEiFokwwiRbVEQLpWDSzsAP5PNpA5uGFqe2ga3p29xkTTAwwDQng+2sAfLsaBdHWMPdoQ5ZR/M
Jb1uDZ2wZmQe8dl5oqWd9qSAkRTlOzqFW/SvAyyWrJynNTPCK9xWM5QxJRzbpnWGeJtKpzUpzzUL
wqXU5dPIIzanlAAoqjow2kPSNzFX4ISzSxOvPkg0/b0mYuJqjPQhUmtMl6VztwOlHpv+RY1sDrCQ
tEIVAd7nckH0PtTL0JwPDTUc0/5JaeoVIE77F3vLgMLB3JU4s61eWpGLurFVCePQyVfBTlHSgqbg
Xx3JMyPCklRJ1oZWZqXHhIOVRAc6Hazja+WQpWAEbSt/j0QTqgVplfR1PHtqSz7UP7LwTs78NejF
og0TXEczkf4sI3U5WxQwBIvnIYLf+F1tvwp128fHWltZ+TUrggeTRyuJ0XsKpyyfCg+d6ginH7tu
xassW0Fv3My8PnfaXo6FdXjBKpRmR64XOyU+pI0NAdWtXf64vcPmxb06KZDY/tuOsI8jK4F0RYWe
O2AcbMV2ScXxRBkdC1J6ifoz64i7GnCtjU2IscsWle4mzZEL/07t1/beBA8J2E9uD0yEuP25rJHQ
R1AAmNsMrL2cQUBwcF1iLo7F9DhZym5QQQ7M91njqg3eK8Th2u9qeqknQM9Uzb9tfcnNoXEZ9zYQ
2jPl3aVxbSrwSrcHwBEgjAz6WHYyk7fbJhYTfnPPsIKUC0g/xC5KIyUytymqfpUWxq5Csq2WjPdm
Bw6Z7EkdH1rwjBbAdOr8H3ZDzVOroLSEfMD8NwhoL0cHaRcVXTJwflP5TQJetXb07NAQF+Xtr9uD
XNgqkLyUkZeDKbRdCdtzAvHFOAw1WkKBvEbqT2vrTZbuirWM3LIdjMSCFK1migqw9SRVtJZZdrQ0
6XXQ+I+uN/fFGB1KPEdXdubC3sCY/mtr/pazuzwiZQ3R2yY7ms1BT3yMKu5WfNRCAHRhQlggpU71
sTQxnK7GBZgnYN9TVPrIsjQAnc7OhljN7XVauHABYAfd+f+Q9l27keTKtl+UQHrzmq68bEvd0kui
jZTJ9N59/V3U3NNdxeYponUwwAywN6AoMoMRZMSKtXTadwRW5XJNhaY1XaXDF+Xk6wrIrC1qa3Li
1IUBZkW5nXfa3OPeuEq4MAaNumziYmffxVUSmm23+Ve+7f98nFI9QP8G/QKWrLhue0PJIWd1nGLz
TVKNO8iGC673XKejqgMYuAOdFntLmZ3VkuYFa+oHr/xV94fY2ca14ErH/TKA6YH5CYJcwA9dfpm5
kyMIaiDAlxh4GW0jTOZ/v2whRf2xQH/BmT+vcuxEDclxdhLTRe8GExyfOTFnFuiJOrOA2rxWLCss
mOp9A/hO3v5CM/UTRtAVAuGMjhYU3PjSiJFaShXnyBeFdah/DM4uEuQE3pc4N8CswpzqRc9KGNAq
FxOsUyY4g7wjgr4WpnTQeZLBY3i5ALmVRx1tYixAHmtXN2IMUjrbXLVcC3Su+nSvLPKjoSbb60ef
58XnZpmTOS99PpV1mR+T6CR3b5KO+jfGMmNRm4mX7/Bu/LM+JqfOKEGlpor1pblNjlGpSl7fT7kP
Jq+73LjNF+V2Ic5rOekmmumRiL6c/nnmpnRhnrkmx8o46GoN8210u+ZfMLQBGYoBdEGLUXldJKg1
8HcVDQVUbNC2+eDgOnN5MnZJXmuwBhGcBCBbFTrv+b40RLSdXDuqRi186EszXo+XspLoDr4eMBbr
sDeqfZnvIQVy3Ueoa/+1dyDjAoTno1DDfDrJ0tM2XpHGYSKa7rESYataZIL5PHlidWAegwldH5B/
MusrEN63dikaO+Vv2O+lsCSVmeVgQtpGas1KCn2BnsrahM6nghGG/HDjwTsW5WjmLNcAETbtmB97
+8mObR/haKobQcDgBiRaEQRuFiPYH/I9Zz6mLFIbST22TJOk0i8aNEOk1PhH/quPRIrshluwhROK
Ut3lUpa+VCulhpVOMX18fNDdNwp4tUdfVQRuxlsQUhF6OODVpWrsl6YAti6tolfyo1NX0L+xctlD
/XsRbBvP0yi1BexAA+UvWJK0qsYIKDfiEAEKW4teKAtD7siirjfP0/B6wbFErwMAbiZz12NvV0au
waOB99lkk2trHrEE70zuYlAa/uhG0Gv25ZblStX2sariZOIaMj6DjMzuBKGMdxkFd93/mGC5ExYt
N5NexVcpIKbbpttlPJnxRpEtSA6Japk8D9Ao8gLzdJgvkdnlaCRrVmMsjl0Th3h40bLz9VDGtYA6
Kb69ClyYzTwrc1XCmznBXUSTMlcCvWD5CXAd5kH/WGCe/kU9zob28TzuvndZsS+Hdzl/iq1ckLi5
CfXcEPO4SmKLgCMBSwHYMYr3mDjV7o0n1JmXMdTBbTZ94oZ1bo9x6HTQnKml1zi6dRTH0YKmQPDy
4R0acFJi3gCUaDihzOexs2EZMhOPKzXSNlJrulkHkZH+NapEhDpcS6DlANof5xNDlJcnpymq1hoU
hGhNfq6aOwdVBaKhB1aIhGJ4R1QHtAKvKw1YMhayljh9BPaU+eO92BFtB2fIhGmN59bnRpiDgyiQ
1WmPoBabBqoGexAafOLrg2NZoX1VvHgsusyzbJPqQzQOIyxMRYfZIABEjDfZELxFuHt1ZoTJm1qs
SKZaYK90UvjO8E4PKJhG/OsxQGSFufJO+hhnHYGVusSUYD7aljfbDfTSQGsiSDZ039mbE6joED0d
TCWi6HK5a82il2DgRHwev5nv+WO5Zu5Wgj5H+1XUbOKFaVBvg6IE8Ce8SZnvk8uQZCjXtDg6LSiW
17KdfnUx+HSSRJbul7L8PpqDiEaae4bg09DkAW4dQ1CXq1PiCdrleVYglUZofc5em3WuVo6+Ob1d
/2Q8S4aJSr0ClCnuU8wnI1IiNVWZF0fFOHZ16dfJPciBXakVDMfxXAPQLkobAGkNaKJfrmie2np0
4rI4DkHUeD9aEcOL6O8zO1aXo2S3BdYhW4ehOgJ2HY9317eK53LnS2DOEOa05rKGLC2t5czTIfte
TQdgdL1Be0NrANOT++v2eKEHRAEATEKdCPrxTL5T0BIqwepY4MwuIOjR3eET2D7cBmmpFMgY3ESY
pKB2bTfHEOY7Zk2EKb8mKM1v5KUFbbFVeUUmEqrjJlYAfygEB0h/RLxLJyhW3DzrooK9qLvriuS+
QosgljHZmpqSO+c/4vJ9IqESrYJPx/Pyc8PMVrZjpCpFB8Nd0mLiDzLYZAyj4j4XAYN5bgg+Qlrc
poyvLL1PTwyjXBy4uTRsrGofDZvPtDwp5eFvE4ynF3K9zh3mqY4fm0W8ZdiP8ft11xMtg3F1cPak
8Qzi7yOkV6Y0yMnJmjf/NxNM4DHzJHJa0OPSncKcBHZKrwQHiL8Kio5BpZxyal26m2akIOxq++Ko
avEa4hkGuTzNejcWJQ6uL4YXGvBORLkAmQKtT+aWkMZlrZQjLNlzD06IRhnxkDOAKHbaWYasStyf
hshstmvTK6/rqIoa+9yV/rHPwoHqHIopBqTWj6b8iu8VZU+f+142yARxfBE02LPbx1JO+5g4Qnbt
2RXUlldPF40GcM/pmRHmnEr2hBRs2cWRxNMmjmd/Gu+Jrd7V0yfuQ8Bm/V4Nc8XPI0c2l8JAJAJh
KCbQUHmxOsGVm3dxAM8r8N+gE8FlmLWRgaioMaLiqCUyeK1Pnd26pSy5geDWxSvAIUfQdqiMZ/Ff
JbESEi2dpH2sRVJdqH8mj/aXMTkJMxJvReeWmCRu9GZX2qOODAjVh6R8ipp3PR/DvovcehS9wui3
Zm94FpUGNAA8B88rc3onIL6h0gRj2XsFgjqMWhw0/84evCVy81dTqPLJO0Pn9pjFjQUZiZLCJbR1
OFqjOUOAq/Ls0nTNPgkWjA8AUTxvJucNvGZhMqn7fjC+OersNZkpiFzcjUaFgzJAQi6X1b2SoxFs
bVBmOg7yfkq0cOgizyoPvfEYTfrueuzi2MLDgM4rUYr7v0CXEKRYbEyukqNUO+Zts8imq8XQfJAm
DGRZXVFBc63KBQGTFcOg1S+NQuLpNQC0Miy3j1FYPYF6BTliuMWLnkEmAq7w2XEb9Xapm8DRyJ2S
nnJpBPng6zyhoqx8Vaoh6JN3rRRR7XDCDn4MLfTKFmjCWfCVOTnSYIw1OapOH5ah0YH6A+RLTSV4
6vHt0GoSUgRSOHP/KQ0jkUt1IJjXSJsQUzedq+tkDjCPNW0x5tYIIgN1WeYIQTRNpv/ggo9ppcsE
KIGElco3YZMHTKqvWVT6w2z8ozDBf5/yzAoTtKEsSiwthRUNk89lGyYkLM1c4KWc04l6HyqLQC9h
6pFt4oDarEv0diJHMLpvLPWuqKVdRD7zfc6M0KNy9hSvixLPe3tEEwWzoemXSHsDH6QmSAtcJ6Cb
htc+yjFsdTkDPWOtWFjJqGr7TA7e1gWUVpmguPjxOvjr25+ZYcInWYxFXaOZHOMs8TJln5m3RJc2
tbF4U68/gtDOVeN7pXxa5J3TmZ7TzX7UdL6u3vR4TLeBMx+t9DsYRyx722pbnOWjlHW7agK1rHJr
7ICeDYZaCqLuZItubryYBCApRvg0AEVsdvpxVKemShSNHEHG1kqHZpe9jG/1J1BkOPW/rbAlywJy
0WOvwwquoLjbeRmo1oZeF1QquGtBnQLoTozCyGyZdy4UdJmplVLzIjR41tWL76Ie7EFf/j2QI10A
RY0aMeAX1PHOvFeZLWnoB7QADcCp73I7/tX2RPXXqJA2Rryggl0jjVy3yTuW5zaZE7Mm0pR3AxaH
lOGZxfdZ2ZNBkCt4BwbT9BihQt3SwKjP5bqMfgZXTE7SI5o/oP86ddaPytrE4fWV6LxgiXklZADU
4VAoZZaipHmtxgXMNIG+GY/SFlwLpR/tQBfkgW0dHHCu5Spu5eVuESZhFrw8fW09bf80BsY2vmu9
TnWnnbUB2Y3betku859Lt/TSTb4b3wS/FStmz/b5T2VKrOMyJBGxkvRIStyFuh+JtrlugAcS084t
MA8aaR67XI2wGZqZbdCPC80ZfJryl1xtghncZHa6bw1KTm1Z4OQTDbizFLYfKeXM/MfU+JkrR1MW
l/qABargdwYd2rC63Svgl1CeuB2/R9/67/MNZOWTe5T8rq+c7wUgJAZ0jMMGCb2iUU7zChwvDVR+
87ys/cRSDMGxYQkX/1sg0Pk2UhkGURwmZ5pR2SBhtyAXk0IjfY0mElhmuq0HNwO3EXGht+KiIVgu
fj/nD/q0RQ/ShPQXJjxjEDwtwqYHL0qhqvD7BzGHzCkgsxnHmGi2oG7fYu4BElWzanl6hNrTLEjm
/OVT6gqcNNDOmkyoMpKkkEH8DPfqFq+OMn9VEzeLviWgKR9O2qn8MauVq42hOqbhfFIe5CWMlbsK
FRuoLV7/4tyVn/0W5tw3KdTUKvBHHaFAbq0/JwncT9W2Mt06E3WvebMumHo0ANlBVZdeAy9DWQ7x
B8eYMGUfyfclmCT7pHcz5SQ1+2ixwigmbtT7lgPt6WCmtH5QmZhGQSWWe/U+/xGs79UE3QAFI+V4
wU+HEVHLW7tT7JLKjb/0787sK6+pu2Dg4Uv3RTT7x0sY58YZP0uAf9ELDcP/S1z4s/mKlpUn1LCi
0emv+IjqOaXOxSazl0WHtEszr1hhu8tx8VXVfVfup+KHrB3H8TugHZ/IUJhDAdYU/Mlg/6BB5Sxc
GWtdOpDLxOHp9w1BZxKoT1Kh7iNCJvAqqBBh1KBqhKItngXapaU4rSMJELz0WGajVyYPjWJ5tJsX
gerNGTHEgSiNR+LD9SPCG/ABFT3IZihTOwqbjN8WWpZaRYJx17l2wmbNvTUPo/bX1LrKMUudk7M+
gdlunwquyixn4H9hEjcZAJ9xT0M35HK5ipzUWj6p6dFRf6bqjEZiFRgGcafqUCax3yY6sFyL20OO
Nl9X1yTdFm8sQSWCd/+AF/3+EUywmqOSpJ0BAgHZ+grEnTeBpgAjn7v0H9lOP1YLFwJMDUhRBd/4
crXaXBg29DQzrNa3+3D93uduPHrkp42zKHgf8PIcWgoYBQEuzjHZvo8ym4UEAQE8dYjxBmG5CcpY
qSUIrfQHs+fQwqw5huxQxMAc2uWCumxaC+QUuI0RQF4zaQLte5UcB1AKiprBvCh+boqJKwDAoU9b
w9TkVc/KMX+sgRp1P3EMzo0wp0+vkjXLJhixVP91mCBx7I5euroqOIABR7u/bo67e9C4kkG9pEI9
mrFmpZWd2jGsRZa8W3TafnahijorYOgA428ncHNeZLYcgETQtMdRZ19DFojtKUYIQXPSiFc20cnJ
8/eojUTJn/epoG0CLWN0VRGfGa+AknHsZDL4Rnqt3RoKBE6Kw9pvoEWuJAeIEsRN6RLzRnWeoS/U
TmEum9tu9JL1S6yIMEu8Y2CDkxRgY/wHYjWXHjpXk9yC/QqcZ1qd7WyrTwMSd4rgsPHyEQ4ZELRg
csbUBRNBymrVlnrW0+M6Rpskl4KSAK6fdD4E5t2+3HfNeJ9atSDR8z4ohn1UMD7gXoF/Xa4NVDgY
/kAT5JiMtge2Bwsys8JUy9vAcyNM6lOUSlcmYOiPa3tfr896sgoOncpzl3MLzCeKVhRsjAqblzi3
lTn4EQb1jaLayyCVKK3VLWL6rC4GaZ8Ut2l2knBjzQw3bTKqnT5hxE138coPppwAxmndpFMQ52uo
a5tOcUul3fZqaBHRvLzoVzOfPFtaCcPT9JNnx6WC5rsNwY1XknugtBbsEP87Q6AdfKKAsqvU+85u
HyCJMLLKQZIEEwDwSsSVUFLMlfB6NOJ+aIDl0TXBLQADDZdWoBGhjlkEK0lrA2hOPPBvX7fAXceZ
BeZDS52yznOPLasUAFUn07NBwl2K4El8KxYwcKjDUlXIy3UMsZ4XQ4dTYc2WP6L1Q2tY87K5vhZe
7IZAwG8rzFoKEjUJyAfAdbSe1MjwnekNTb+xzXEZBXlv/G8a3R83ByjEQ+0LiBhU8Rlvq6Zl1gsH
XCGkvEE9r5iz0wCWTSD14s84G2BVKF+rmCg0mIWRNsrKLpr/o6JccGNwpidVETG70t/LXhwwbPDb
CrMeLHWFFN4KZxvqIB+glwjxGCner53ovc8LzbTECH0JzCkD83vpDpaZtb0V4UPlJkE4qbzG8Iz8
G0Y1aj0LlDFAhfS6a3Ajw5lF6jpnx5WUViwlBAepq0Y/UtVwcZrYtcd4W/XJ1zYStVq4rmgAWUbF
NDD9xH6xKiuabMUKs7J1ML3cGtvZ7HZlCd2GJo+JP8GfIDCVih4r9A//9RHPDDMfMQET5kxK5HmT
jpgPJ1V/w6DVZ/wRGrc6IHSUp1BldhOguWiNwJYbOdoGiNAMVZTOFNzEuJ8MzGHo4SL6mewITByB
NJr0iBlogLqDlu7mr84IIm+92jjZILg0sxoU9DBDhAPtGkqIQeebL5ekl9HY9RLioF0TN1HWLfgq
Hby0RnTEIfZaeclJ3hduMOT5xjIDq3m47qCcw0fVy6Hji4YY9KaZx14Sa5Ji5HmG2hTK72DE/9Yk
oNmuJsuL4kpwSeEaQ7EVE1goWss2k7ysoZ3zTALlyyQvJXTN8tGr+kKD2jzJAlxIRcRNXHs24MmU
9APdcvY0ZLYxGVMPCoRZw4DrqOyLpfNkaFyrJPl5fSM5BwBIa8gIQMMHeZOtKBeNrdYyDh/a5Zge
iPMZZSUMx/t6HaUCpxGZYoJKt1RpIoE656hEqACQwVXm1G0hznF9RbzCLDwTsYRS6oJ5ljnTU0zq
Be0FzNaaD1Cp8Co/+5LtZDe6rY61N4bGXvKqnbS7bpZz/i6sMkEa14JUKmR6k/ISz3LfrE3mX7dA
zxQTq6AchaYJpblDh5GxIOVQexkszGm20wj6GRmKSsn0ct0GJ9UgpWE6WHfwznLY13ACbRmrNjA5
qTfJDBle6yDHWbBWEPRQgooUL1RNTHq/bpTnGECG6KB8wMQ8+s6XwWSZ8rSqNBv3UMxlZe1rjjq+
JPo+nBSD5hYm0FClwcAEC8YtzNZKezygjn3ceZmjhnL8YOwTy5OlJyH7Lc8ZgPhFsADzEcQkmOdj
sQwm5BVgrCqfC8cIyauWRu6UFh4AfZ/YPEwBATFPeVj/Ynmr61YGvQjWlVaaG0eSvAEIq/DqdhEp
enNXdWaKeaxJK2QR9BoHmAAUIPev0/Sw2Lct6iRNLUrMPGfH4AmCLapaaF4wAX4Y6yEvJizLiR9G
6PgWlS7Iyrw6JVIXZfu0Uf7BQPyl26XZlFiThhyCKWI3dhrceRfgaRYvg4oN6dYNKX4ZKH478idm
YinXIp7yuo3hXtbhNcnMpjjF8HANgfmXsfHwpL/uFbwUAmUaBHQ4H+Q+6JE7u8Chd5+kqKiBF2vJ
v+TDDHmuak9SJyCiNjjv8J5bYqLtmJBlgBoVmN36FnIwxIQGcjSrnm3ksiAAikwxARDiXelcVeAh
aZL3ungf21dbF4Ca+PuGQI6ji+K8yRzc1iycvLKwGllPvUoqPABkyyoOySBIF/y1ADRGX8SY+GX9
u6nzta2xlmkOxmpLNUIEhWn+Uv5YYJZia3Xc6fC0o714P4AZig6fmW4BIumPCeZiG60DZIUpfVKk
viS1247fV1HSE+0TE3NApVIm4DIEd0C900MDknfb6yeFF9RAUEdJyiFk/FfbwKyXxFkI2D6gKtEO
NRSdTlm0m+z7X9ft8ALauR3mc7RaBtXhEnZGCAmAX1VKi82/WwApNgosDqqjCGuXZ96ODKeyZjBn
tYoPPMyiPV//+x8gTfYCcm6AucA59SSpUUZpFaB7rnWBGlSVhwZdvLXWx4m8r+UuRfu9WINprL36
K5TIzBXCfK9L4bjpPo13tQ9+YUlEAMLzERBPY2wU9z2AyZiFL4vUt52N32XZYKSV3ub4XgjG5X0+
dLPQQAPJCHItE+amRput0XKQ+yC5W2PsQDcE55XXcMbN648JZhlRrBZOJUH0qS/SbayelnTyzNkH
Uv82SoE+1yLZVQB6nJsvfWu7zWNW+ZAh21RK5mvJg0EObS3CtfBuTRTTArcCCgCPrUufWrR6zMYB
vym2qpNqPibLLyVtDmqp3bSavoNgiwimTlf5l5MB3kLfPXTWjNnoXF7VEYSO4Iuo7hSlCWvr10Ar
0sXBLJ6uOzQPfwYpNToHCNwevIe5AdQQh6pqFexZ9sncl0d5a580vw+Nw7hVfeM+84rAfCSn/nb9
AZpCX3chCuZLgPX0nu4XobWRXbE0MtfT/vwotv8+SwVk1TP8qEjFIdLTLa7d3ujoWyLbm2zp/B4k
lPpwmhfdswm5L7v5zu7tr0D6htf3hwcFON8ftguCzkgfdTpSiHRbbKVtdlPso1D5Gm3BO3lMN8NO
JJVMPy778fHVMZCJqXawJTNBUo+yWp1pzhowzZpMrjp/HWvQhguqBzyvPjfD5K0Cnq5KCbZ4Hh/V
xiNVgCScbRGfeoElXldaR3MD1NKo2+GeRGPX+UWs1UcttdDDHBr90THaX07cH/Tc6N2VfLEhlZoF
JWANUWv5SmsKchsvMOJpj4cIXnQKssKl8W6QCrUBx+8x0zbRanlNn4RzJUKl804soNmAMgAIiRIl
s5uxtmhGkwLTh1DhmmkjAY0JFVIHIxL1qP9MOknQquIaRL8WxN0fSqhMUEJlqu9nE3ua7OydQcLC
a+9LURmBu3dnRpi9U9QpBlGzDtQgejUjaAgb51W1BSeMd9Yxavh7JYx3rMkIALZpkGPoCj79BzUD
e5TO/zQTR4e6s7Ka/uklyP3CzQ7aJq2BUNP9/ii/dffl3XpQvmlhutM9vBbvwIawUeannuxtEfRE
ox/k2m9hMpsjt3jsOPgtTuLHh+RX4hnfjBCoKXTC8yDaa0clRGIrw+mY9Id5A0xRdqcfipc5qG6j
n8Vtf5OFmTs/OQAb+NeDHPdWc75RNFicndAxWeUoieFNCG8BWGERD4IYrHbBQrwCRe99/eL0rg2H
9pYd2c3SzfSrDwjkZLeW4FEgcmwmH1nqopKVOnaBElX+TPx0lwiGingR9s9qkWcvVyvJdZ9AhQpu
7Q8nM2xPgu287tHowV3+fWLklWxI+NRyEMTe9U91fXswL3D5t0s9miqDfincKn9W/urJvmie9fqp
h2L3pQlHyiJc8PDzTfMgF/vJ3Cr23fVViHaI/v9n/iaZ6zDlFI4sjXucUbdTRKoRon36K6pECTo4
dJ9yd9TACwr1hF8Z2HtQ37i+Fl7jG4Tr/xPAEKsuF6Mg7cWjDVN+VN2o3juAti+pn92owZf4MD2R
xn0DR6MaZnfqYcFrepN9G5/yrWhqV7SnTIBJ5UjXM0BCjqt9qmbc0hLR5Zz67f8ewnB5uFzoqshx
2wxIBzrw1pqb+cpzv0EH8xaSy9Ztubm+ryI3ZALBBDU1rc2RuMtjOH8dBP0Mbvfm7KuxxQcNAqNt
TBfT/1puJG9+zDY5KlGLq3r1Ix53ZNvWN1N1WkRXBW5t/twyEx7UpK0WpcHCKrf2HfzrmI5uvFVf
ul2zmzbODUbZJgjGCfyU7teVr/cBJT87c/qYYDQ0gpuu4Ea23YqEneGOfrm8a/ZjMgicRWSNCSKN
NUsSCJ/JsfUxtflt3Ga72FO8JPg/OQmLdpgTSZ+JSgOJ5DdJHWZaHjSmIF9w1wL1EMwAodGHMYpL
v8+twalReMNakLqTPdBkWpDMXvF1OYho0/hueWaLcY42KRMzTrFvsgQkyqy6zqq682xtRgdwmXaB
SMo3pXKTvLgngwUgdL4xbWNjm8Xo9pkIAM6NKWe/hsk29qwm/WIjFVhkTL11th70WhOirelf+csz
z6wwvmLpyxTJ1DOjU+6vobWVQ+1oH3HdIOEYigbauZnhzBqTe+xFm01Ui5H9iVtg5mNnTX5tfeZS
e2aEST/VlCnOLNMzXirB0jwthSTwfNGnYbLOoBt9Uziw4JSvxXSoZBHigv9sO1sDk1AwhZQY0wAL
kvacDnoQpbslHcIiC4AlIdNeSUa/guSDjYrh9VMtOnBMoqlyM5U76hDFO9kXmzpQDtKTjsrP7rqd
/+W0fWAcKbyWjYktmdvZiQegUdUM/L/lYJiqR4ZsIF49F6Xi23K1GHjQZcvkQvx5uk8VG4LCzWqt
kJqptHo7qEpJNlFZmJiG7QnSoVNqIio1uuC/T8if38mckGRElxdVCkSgKNRn3Mfb2g1i9W6eBDvC
vRqDx4QqlmBciG05mcqqmhqdJ2qzyMOEDcS9w2hq/FF6E2w999CfWWICnTwSzY6XGGjtLvdSE2Mz
DoTlv8wPPSYZn3QIVJiIaBDb0pTH66a5a4TItqHjqQ6yVMavjc7JpVIrINmoFi5JNcUdbScwI22P
7yy6r3O/3JkxxpW1Va7GYcbUSkLW12WKtZ1VzrS9lsheM2JUaoG+WWgvraggzD1D0MuFti3a2JjA
v0xaUD9tjaQATLiPfjiojpLpdlGP8RS28W0KNBFAKde3lbvSM4P0B53dL3JDkaJkhMGlmzZgOwZe
6WYGG06ioItkGH6y7q8bpDH0r0NhY8wCYB/MWbHfcW2g/AFoDw7ve6qV+0Xpnk0F80DXrXDTBXRV
NR0cx5SU73JZFYGwnj136TG0oKk3b6B5lepuLOIx5HZiAdagHwyT9hD5vrQzAS+4WBVWU4LRYMXk
ovqzIptFyl2lvcNgqls1gNKKMKkfLG/sJkJ6Bv6BwVe04JjlkSGpRgim0Am++bhszX2ymU7x6/Rg
Te5wX9ybO2ThH6rkrod6W94vYYXy7/DYDG77hNL7RvSa4obk8x/E7EM/pXYW0x+0eFboBFlgedWm
PaRh9qSH2a32kt6vwlRH4+e1XWCSaZIv2hRFMCpj/endj8hvA2mzesrxZ3EnetjwPOp8hUz8scB0
Y7XSx5aX4RuGy9wyuO6zHwKB19bDHP610w1CJphAs+nGgUrzjdN5R1RaD+pd+9Bsa2/YIgiFyj56
iXftftjJX6//BL4/nzkWGw4KKMeaA35CvjN8fZPte7d1I7x6RU8AXjg/2072IRe1alRkDgyBxqft
7+t6Dx5sCIY9X18QL9qcm2HyFYCFK9TOEN5QKJddzRPBTTWBW7B3kTFeW9sssQ7tttkOwYwmTOTV
L/retW6qG30XB+t+3miPhjeFi082eenqQfkjDdebxZ9vkuP0Ff/dq272I9mWniG4GfBmvAAy/B0p
2DGXdE0T1DDx+5byuQXw76R7deKSHJJLHrkpfdn6ETkHE8+U6xvPvYeeG2ZC1NzFZgEeLYQob/Jk
N/Wsg+7afrFTXVtwcHg57NwUE3zWcmyKoqa+FBi79g5lgYBWPAULErkSE21ivdegtQQrp/nXXbab
3c4dgxE+9QaZjZ1zWwhqHaJVMQFnVPqlIQns9b4ZOOHg03WJVCFEx5AJObpc28QZYWRVXOlm3Wew
cX3fPgCtV6IaC1YywPuDZWAaGeObqErXoEv3qr0amL7xXN/Ku2H0xlN5Mz9XCN/Dr++QgLn+C7hr
xFAnbcsCtqQx7uGsRE6tFTnaae8xE+vMr532ZA2CcgM3EIA+BeOFGIsFk8rlTWDBoFMcFT2A54bb
lIMHebbU8dfYEypK85MtBgQwQo8bByCVl6YqMEmWhYYpAe3RAvu9HU6YfLHJ86wo4WirHlqw7oDZ
C2vQwTOE4bmTUXwvwEByfV+5TVYM7GF6EwN0kGqlj4Wzu2MqF+acRliy0ntT/Ss2w6YORqhKfCPy
awsqJXOdXSctgsI4rtpehIvk0SjooPamEg2YdUOV59I+gntuGzNFp9e6N2Q/9WV2dXBFltN2ei/S
cIIU6bRT5v3s/BIsnfu1wT1GBweBNWUZn2U7MfQ6AYpctUcXcXWuXggoEzCLJOnbapDDvtigCU2H
+3Ft9Hr9Xu4bd11ql6qjiLS0aFb+64gBcQBdMDBEg2LjciNKKKgZdU5n0bLSdvNWehwq55H00NNz
MFIZpHmauBPQ36DYyl4EW0FT6DXjTIrN+rptpRoTFxAi85NW+aJrL2N8xPTJbk31m24AY1oRB9V7
8gkVAR1YX3RwgTc3QLJ5uWxUOeKqHzCXA+mX3j4R+zjVt7OIrZG3uXSAxaZcuDhxjJeXFWnN3nSQ
XdrxEJNyr9YDVtZ8aRIVr6X++9oq30AQ9/P6vvI87NwsUzyIuhXzRSvMqpsegwlxXQRSVLqR1Zz6
ZRAcZV5uA2gfnuyArhZo+sudXExNqvsVO5nV7xATrDBvK1SO4uUz8B6BapWeWZV92nZ6niQSCl7w
jNirtBfc+vSq9LM0WAawA1WKIOxzK/YgZEevHfVfTAowYVJWm+q/0ZzaQGe0+x43IP9vOrds753t
kEthnaDLhKlp2UEHgWwbFYXbfg3s2v5eJ7KgecbdYkzSgHgFqgdAilxu8SDJuS4l+J6a3rqS8pRp
mMi1RPN33GsX2HwMFIJAjIj39aWZaUlrNbMlnAnwumi7oc9cObMwFzn6YxqAdEWvPVJ66P1cd1fu
8sC3Qtl0gVP/6FWf5YJoXY0i6VOo4I021VswZtOfIoGbclcHxgkDkkLwIyDuL1enKr2aa/UAdDoh
1cEuZc3LtC4JnEhOd/2q9iHqn9phqfE/VfaLNjXmYUC1XVCL4pF8AH0FpC2F7gEnz9wF+3ZMHQkV
x+O43MWZ35LJhWqiqxlbywqqNTAk7QShqGbt/LhMXlR9G+knCUWIimpZ9/H23zf//Ocwng5tbKPF
wA2gpla6HUD6ss5PpSTyLV4gBA8mRtjB1oCZeSbQQ0q4nKYGWaborMByXpe5PVQWhoNNkDh28Y2l
Nm5TiViUGccCyhxFDjrChJPsgKKKiYOY9+4StUjJgxKbd8DqBHH2XbJmQUKnp+8siVErqBbh71P6
VcqceOlY4CptnCx20gfItH+Vov4GE1KimhRzD/3Pho3ZLxD3gwmAnVOPNGWM9VlKH/CI8MbkUEx7
G3Qw7fjlujdw7YD7x0FtGbIkrHynpEV9CRhi9tCnuT/HSWiTgx41O4sI0EzcTTszxJzGeY5LJYI0
+oPc/4jKp7V9ur4Qwd9n1TsBpjTNdamyB8fKfjjgdnVMUcOTvcP+91H+rEFnPjwI+yogLIvsAUiD
UwseBPyjHKDuhkfrboaymNfoeJdfXxhbZvnLKnOniBojlzQJKzNf53B5i+70HZCDx+jr+nLdEuf0
wAd++wJL0hyb0mgi82YPs92Fcm5jrJIM4ezIosk/Jjj8/xUBSEfZeDEXwOwjqqNAXI5t9pDmHkYo
UlAruW3h6sdyIy788Vf1xxizfWNilChswFht3xbfpxspdrsGYjh+6UJr3ptPJSqc/vBvUfavJTKR
KCb6ok5Skz0Men1cVtTjgFEEo5aIwoO5KH3YUUwHlzGwZlAg8WUsipraTOrIsu/zSL1b8Y6LagO5
3Nwv/X1fvBDhPDjvnKmgsMAYJe5KSGuXBkkKojsoazr32vSo2PsFyprXvZBrgL5PdAfEJH+Rn6jy
2Jlgg3TuO+eo27drLHri87YMlw/0FBBcwTrARKIBLIZ5a0XRfdWrXqTcUhJ60hUhwErA3umNLHjs
sxeAj2+Ep7cKaOx/cwuXW6bUUBNXm0S6hzB2sbhmrvsDeW6n53pcdgWgGo0/DI9OhR7Rs0zcSi/c
yAmNpvbSShAl/z4MgPWjMQRmAuQwsFNe/pSqGrOq+X+kfWmP47jO9S8y4H35KtnOXkuSWrq/GNVd
Xd733b/+OS687+1E8Y0wd4DBzIcahJZEUiR1eFgMwjP6uKlSDU6KuXtWxOFAYAuJWDFGlKJ1E68d
aNRGLnQtJhFKo/SyyD/ufo3H6F3Tt9NKA8pxE/5WPVoX3DeFW4+iY3IbFoSMFqtiK5fAF2RqoCXh
UW9QAocvKadV9pR8BaHk+pkb8kphC04Z7NsIbWYENyZWsjGAIYjDgBw2POaKRusgXanWm/VbC2xN
oq2UbCcjOExosLtvG0tiQWoGyDjqGGghZdsGIkPJQbzShcca6aCtm3hFSq3OcDyl6o9RWmYbw+pR
Ryn6YBOHpfRiIcl373/ErQ4hJzNVdNsh/5uHR1wfrtClGD1WT+GxCEeTYvY3zKfJhU2heTzWZCav
hR5h5MYcZsnA5Fg3TPdGN/adJEbZ0Tj5NXGHbXSs9/dXc6s51yKY1Sit5iVZN4uQiCk4TUsMFOUy
83makl3ir9Gc7/xziXCd4JpE8WUm5Lrev84PUzMUk+xYgVvMJ5NFMmXvW3be0k5Vic57AFxa4aU8
xt8pWiYpsQZ5Kirq4kSCwpE1Z4q3M2AyOcvH+8tjK47fh3YhjyUt8JJiCuMQ8gSJms2HXhGt3QVo
62+KdZrTDqiDcNOUOfyPSoPnBvhj3kA/to48fwMmksu4oxCgo+Nl1uGLDDOtE7GLDS876mVDtH01
PnTCh+cfpPac5ru2+F0Xv6yUmF+D9NzkppPlEq3DhChDuIvznCR+up0qkWM5CzfB/Fk4evhHNOOx
bRItSDdC9LXhs1Jb8Pe6uU9/SB8KDQwi/vJPdUqqlXboN7UrY4owx3ks6AGEo38BrEEo3bDTwKIm
ASRRj/Kj1FooXdgtnP9qKBAyoNU0ORgcw7rNLLBWpC5z7g2syXd6fnEEWYvHwUoRsmOgZuf4KJsI
g9IXv4hXHH1bcBJzFz8IfpD6YWlzQHEhqK6rZozkJD/2zYeq9sTydr0Nu0qdH18A7HyFwJyZ51pD
lSMH3GRXcjKbb7aAq3wQ7dVgQ8acRZwqCg3MB4ytIoZ6LarH0in2+UOyUZ/1Z3kbbfytuZmerZ/B
sT9rK+B67IpaG97EEbbQYeImuJLPKLtmYvx4isLnMQMnSlefwjIEWaENanP85wkT9IBuerRGtCl2
vIHB33novbXPWnCx+VXhZwM8uHqUabYBOBNYrmaXrZs12h52wzpc+RvdRZ8fWMrlZ+UpdnNXXsur
ZMUbIn17Nc67gHokeLfA7iayXVx9KYIC28cu6NJBLT5UeYukiSjiRhNWSn5sNLcHxRtH92Qsj10+
WvfR5D5zWKFT5nr5pV4UQxmW2lEj8hf4TTGj9ODvMRDoySP5Iw9/c3vSCDQQRyLAQZSjYobktThx
NPW6lQX9+J48+j/VjLYR0R+LA1K1KbJFThh3Y1jAiCFOBGkrACtz09O1tBhvxbGfxNZRtpy22yRg
f1fpSARF423joiTQE8wTS7E61oLqrqyrNk+sY7fudt1bdioP8g8PfTLmOn6MVrUT7LM/as0Ry5PK
2E08Jniu8iB1DL68Z6H/wgQu0qyMoOL5/fmXrtRk3smL9TFWkraVXw81drKo0EHw5gvgKS910h4r
EShwao2vcvATr0RQ13WLLqaMV9++yXmQamOwyPfTPlrX2IzbK/CqCVSsd2w1wN6VXUx9f/Wgv9w3
h4VlXkmZreXCGUiJV6T91HvHlLhv/7gMwiyBSTzNNhdEETDiY/sAvKbxeO6fvJYUBGX41f1l3KYv
sygDrlwDUxeua2YdZQKCW6FXvKP4LKL+/ttys5P3Q9xA8aOQem/WE28qGvv+AFJW5BEg9gXvEnj3
wKVyvXXeKPpqq0n+SVj7u7Czh50F4u9t6p7atfirOpgP+ZtmazZnpbMJM4qpQx8wMAucNCLq09di
NZRop0ANglOqushWaoqREgr48xVMnShd3pjdBS0E4TTq/nCY86xdxuDKyrTKPguDE6bprIyU9OjG
ePRSInI6E25CD5wcwizknQANwnExEa+ex1k4gckKSQPa6T7z7oTeeTI2PMzuraKAB9mECGN+xZhZ
rK63r8oxScyvg+SERzdzpf+pRBK8BW8CboN96AZ/tM/hnwE9gAG+lsgc2CB7PlDOfnKSfmcF6d4w
saTGYyrpeG80N86REcQopNoPpS/6WFrok4FoRwMD3pX1ffW78ReMDDZwkjsjkXDFnLony0Egev/X
uafDqBsILM0yUvDzwTl/qGlkGw+xvm7f7dTWBESCBFAEjsj5i6/siVkR4+g7sBf49QSRvfOrf0lk
CuDKs2M2W49+PmPc731xNxE9I20+wwt/a4ndZFTzAkuoX0K8J2D3Ee1NB+tJ5bU7LMmy4CnAySXj
cYUFr0pya5VSLeOscgLwnYASy++xpeZ67gzjYRRutxFwFQgBSwSwvxY7mCcYlHjq/bg/mUIQPbZR
X+Mx1uAR7dyqOFwDnlbwDAlZAKZcb18gNkLZB5l6ilO70xwNSeGuyZ8m9fn+Md2qOeQg3cNtgqjt
ZuCqqo1JEgmtegK/i9TgqVWgofnjvozb0BBQ90shjLKn6aSWZT+op/f4A+oQHgM3ecte9d/dR/x2
X9ZtwvMtC3zRaB3BCbF+PAPEB1x7k3pq3CH+qf7MOoLE2lJ+p95THG+0YiBJvOsxhgY1b+l5pj6t
XutqY6HPoiX1PuERay6eJBh3//8HMWbXa5MUjYmknsrXdHRyjCeKVNC3gP1M2XDWPivFtYVjn4Eg
wqvyXHJkS5tKMbW1iHmCp11P3y009f1UnQmjaAI7pAP9UZ8/Pr5GcmoJr4fq5vKcN/1C8GygF8bu
l3oWN4GCeVEvsQ5wZPThb3j8+ixKCtfLpRBwPV8LEdVsMoxJhpBDcSo2v7xNvLIAxrJWYON272/l
baGIEcbcnngBQHkWUe+pq9YiCkOPxlHxyYo0W/T0Ev+pe9A9W+Dt47Kl/Gcjb8w+ySdrEiNsZPyq
nGWqohFeejYOwgEFVef+Em8CEWaFzCVqFWUiRfAKJ7t83nSvAqfEchs1Mr/PXKCGNLRx40Hv5ee0
pJFsB09jarfgKiKGU8MqUxstL7+n0VG5qe98Oowh4DKwQEGJ9hPUshh9LBShx5tuoJ2qPagwdt6+
cbxH6Mmq3vEonJeO7FIW+2wRWXla6pqnnsTVsI9s8vtJo5WT74en++fFkhPN+n8liFHJGi08qhAa
cNWn6uwqDWl24g/1KdvVdmubwO9WL0CLFER4qv1/Hq5cy2auo64cFAxksdRTFTj+znt6ItNK+Kmt
pi+F+gHhClxwKFdrZZQTrNh+HFfYVI1Mruh0a2tVoeObs6O3V/n1qhgVTYt8TMtBUE89jTbZU3nw
S4LeC2yoQruXYNu+1ZyocuEyuFoXcxMC2ltl4PzWTuYqJ/vB4dj0zYLA9oCUEGOpVFRHJBYxocbN
ADitCpIosBpIxRtYozhbdnPFzBIMCYilGamKf66dcGgl6ZwhGqfiXfwy3CiCMQs1Gd0EobgT2wEv
Ur7RBIy2x7AT5GWoU2D25vz3i6ulCnMtDRXJP4MFSTqjdx1zp2DcmGpjRK5ZAemggQf82FkBzxnf
OMhZMmI9IINRKDbY1qtACf1uSgf/bOQbE5luidC1bz85G3qT5X5LQWkYtGNIc9lw0vP8APNIsD6t
DFwldCr0HTc1gAcrtZ42uhHbyUpq/NV9sUu7ilYvvEiilgCuReYYFQBrGkxC988ADNFJP+DVjBYY
XpcHKyn6rSQTuS/vRu9nvnm0eKH+CXeM0UTXp9goSlApoxycx63o+Ft/Izk9p9R9W2SdZUD7Z244
UJizb3+pMIRW2KnBOdio22E/7PRNvVddwDI5Rnx7tTGSmN3zlHI0YlULzpUrgJQLFNzb8lCtY1o4
aDF6DjfSFoPveNiA2wCIEctsYozpu20/QWy/DZ7CtUqzJ+n5R/RQbkyXi0lf0Mur3WR8Yxa0kyDk
enCOH84+ps2dMMfbjQ7lOuft5rxbV5c1syzGJ5ay6Huxh2UJa3NluKDZ+0TCs5UccR0cBE5gt6iI
F0oyG/2FO+lTUwmSDMsKHx6lt+wjd3nrmWOL2+WACxGWBRweC1zNFCvRYlEJziLtHX3rr4c1qL8e
UQe5b1K38QD2DS9lgNfMme+NvqPon+uxXoXn3JlcmU52YoM2b6fb8WaiCoUx26GLNsr1K0fwrWrM
k3/wgIbmEDz4s+k2IPm64QEo/63+oHDGS0ryZazUHY+ufMGkryUxp6UOUuUnHSQ1dreZiOcWzpvi
1Lucc2/eoufQT3O5pFltLtQi6PPQm+YlKUibHn52T79d09YOoxsc/R94GONdo7wtZG61YowmANUh
b4SnEqjhtOiLQkWVSzGwKAgcU4BQ6+joYcHqYZKqJUj8ozPKmnhet6UH81Fy0JJ5Uo/31YKlOzMB
VwIo9K8oJujOw8lIALmJzqVT7RO3pIn9s3NTkq4xpnDdF2R8kh/Nx3KjffN2jcfh9yc6SHizZnnf
oc9bcnGWUYpbvWzwHf022UiwjGZvPuP9S6Sjk7m+46/CTe+27/EmeY0erJVCG/SiGhuuUs3aee0J
rjaEZTIOzNJEhIkPKezGrslUU+HYvP3+Acr9Q7UKXc/xnOgfA7rmzjBMUZtRwDKmUDAmE6dy3mmY
hXfuXKAblH1Ap93kUdMWH8t987Gl0XNxKN8kHmnGrWO9lstYUJpkczELcv0PdSvtZAnvySJHxW5d
67UMxmqGIgiBs/q2GnSEk1+67Z1Sl3dFzPcNe2xowwEXvgZQNqLZa/0R5LAZawwYOmfavo6eRu3T
G3nOm6W8+zaWSyHM9Vp4UlG1I4SIK3XrrcRt//0mX7shABbtylvVq2otbSfHWOlubuduv+aVi26T
BcwZm+mWZ1pMTVYZTRmtxldAI5+cdfDpDkpH4pjedwnzebA7eSmB0YmkjaIykqvk3KGRbyweUjOj
3egIMWa2HpUm/+c3IgZAg6l+1nxQu7MvRpFsRJjZpMbnWnkeWtoIgNo5fn8UFHCGSY4GCIKXipu8
lVcVyA/BtoXxwXaObspirwegwsrd+xuwpErIIDAkGN+FxzpGlSo5bWGKMrbYK1ob9dXJTjEyxYm7
6uO+pNsyBOx+JhRBYobhsLCTa63tJ9PM9b5Iz+1X/SDtUrr3N+Vv6SU6SE8cUUuKA/QreifwNAjy
cflaVBFHTdGEZXqekmmU6Zj7xR+1b0OBtmiM+mM0TW5gHHIz7dFBVb+P8jDqNPG9/qBLTY62acGK
kOjUQvK71vS2XHG+b14qq3aX38dsRahHo++XTXqO892QjXsLzBnBhBZ2MbTl5DPHnaBqGUbXlrby
EgwAYvTP9z9hcYd0kDYDIgziWXZIoiaGQp9OSXouTG1rgeJWqEGo+Y9lgC95HtiHiUZIHplrrkjT
1kcdOD2bYgHQaiT71Mo7i6PBS5ER+HiMGUIEp6VpjJdAXwYaWqY0O1d2Z0+2hHDW3Oi2Coi6tcWD
91rnIDtun8bgejH+EKOa8OiMoRpMPpBJqSqA1Sg7g/B1JgJFD/yT81Gs1sYTL8BcOCeIMtBnBoAU
Lsz57xehgmZ0ZdF4OTBg9IlXX13euYsfZ9ZheYORjVWRnb267R8toZLftTGqnoWibWkwnyyRxE43
QbFsFNDJopYwyBnAWIUOOmoCq8ZMpYTWRTJjwQOrDjhne/tWoiElB0JYwbsZXBSLRGw8Y/QL0+jO
YkFN4EsC9H+BXOq59P806DoGHMo69t0mksMTOv5I2WKkeH3224COmDLl2YrgWApwDuW+4tGkfavv
tRHj21DFwms5sIhox7s+GnESy0QXqv4slOvSl9zC+9WKcNHR0Q/QCj6tx6x2Yq0kqeGGQrjxOuC2
MKkxLYmAWSXvg/XeCHvAVvLE1TUnSNdJ8NViJrD5aIJNDP93Wx1ApRN2AJlPBQGjnj42JC8cARUt
EY96xbuggqTwUBa1LXq/MzF3gofwT9qtqviXHr1bPakBh79v1bdXpgaS6G+8OEaByqxvhRNtok7S
+nMKNALJ9E53xDYRXTUKv2q1BEm2bH52rcDjWv6+7Zn9RjFUQeMBykGo6zF3tRSC8KwRTYABhzdP
GzaD6Ob+Js+OY34UwyfFAEP2qzW8hgLi5YAUluQUj8ovfSML23QvniLDjkyTRg+glyp8qkmPQQ0k
50bdqaar6bZ0GEMQbA/PxugUTvgkWy6mAZGiIsMh11ddSEvlxfojW/b9Db2F2yIcACYcNg7GBJSf
mKAx0+re8CqhP4txAIAvmIPUR1C51zo11FUwHdqywERo23jWqL7T/JNuHMpqIEa0Mh/SgAQxD+uq
zC6T3erLL2JUe6jUIR4Drz93YUYkty/duHyKLVr7DS2sdDXqGHtu41Uk3+sbPfjoXr2AVMKTJtK0
eRc6G/MHPXMNZTyMgTMZtpweMnCSCLYE4LK3jpMSmkPHZufbTcC7/W/eVgCvx4xmjOvApG3gtph7
J+7jYpjkIT5rxPZGZxyQuTqnkWhPPKLkm+iJkcQ8eMSyEapF1sfnyBO0zYCZ47SaBtPuJfB63deS
m8xiFgVcFdpPULiBDVx7m9Izu6ScJkwpI7Yxuh0FTAZsl7wc+ea+mcVo8GcKrlMdZPTXYmqzjRIg
sCHGAqIeEVJLZbPh3WrfNeMrBYMYuA4c0zyRCvRv12IkSy5SQ67zc10Nwjrz1RyssmLoxSup1HON
5qOBXp6kUavVlLRtRRM1CU3ax2Ncka4UgX0SptAsaIb5UCPNvBFj4jyMagL2qwjraBW1bec/hIIQ
BGRAy45EFMWTT2WhWFBNjB3qaKqPdUKKFtNjqBjEPbxs5VkoSAV6/5FYQuS57ZQFCp0yofsZ5iCt
p2I1GjyiyttrGJuhAJWKOhXwa+jqvt4MUa2yPrWk5Dy4zaZ8UOx6Fbghnuiihw91nQyk5ejSbQDD
SGROWe/abup8RP2NW+wPobJNexpu4OAmTK0QbO/IxRffRLzzVYlu35mKDmwcLFqkHau4UACIQp7x
0Lh97QJdjEFurVt3TpO9qrv6M0ArA+Lg+2ZzW6CDYLQyo5tBxbUBgrrrzZUK0xulME3PtWMQdXsI
qL5pnPHMceLz5cMo9JUYZkcTIxjTBtPIzi1NX36cvniAMu46mNuvtkCh4BcQ4K2MXUP2D4oTEfrP
IY3MdjF3kWh0U1HU8zqckkRwMyZ5CADIoJxjWdKHy2NhbhgtnLzaSnEsAMG4WJLr+kTdmMSnxjYi
/5QiC0PRoQXIdfDwB9wJBsNfa0FXiWYVKrM4u3eajfyntkn3WhH97fP+wm6iI0YQo27BMEVjX4Tp
+R0cNDufRE7qclTt9pVlloGkDU4ahXVo9fViECPhcWfMIcN9xLZt9vH+9Mytyy6e0IUU+VpKZJYl
esogBWUHibjSGv2dgJa8vBT0i5OMLm0asAMzdTRofvAmcS1qkMw4kUI/OwsBec8HMMBHPlmv75/M
wgWK6h5aXEQ8mFoI26+F5JWllKrSIpMi3k/lMdt0RGxWtOaQbi4a6qWceV8vMrYWoa8gZJDzPnnE
OhD/3CRkezJ5beBLm3Yph1HpPFEGxQohx3uWaU31RzyoOBxVu4kDoWmXMhhtxnzPti30JjvvPI2g
r+tz4HE93laFGBGMXxNqAyWBtsZ2JRt5JVLBEX4q9MR7ep13g/XPlyuZd/PiVMSpUbRQwkqijb51
q/3cpLgxqqOakVPwwiueLt0Gl9IYhZakTrLGGotCN8JHHBL6xTmYeePvLIed/5SgWKhXOjL3ZqPa
0Zbz60vxweW5s91ARYaRlJgNmJ31LQaIa45OHiq6/hypQsq3+2bJUwC2JGpUut9VQZmdR4qAk8xT
TUo73UvoleHWBefI/962MbYJxvGuy7tqPhcEAq4ckdgNXcHmaBvHNNmiTdTrg1BNULbGHk4Y+L6q
aGjzZtLcAgCvLYetjeTJMPZjjI0rvyJX3fyxdhs0ZWpOfBrX8k5GavV6/6h4y2JinD4SNL8YIdAO
j3/S/XbNWxLHbFjC4txLRE8RIeBdpdJa/Z1Q3osCTwLjBvqiFNpJhGGah93kDgTJNs/2OfcMe5kF
qj8lsYbD78HOUa4qZ4sUnXBuzMUY4K+HQQfdtT8bQaolG3U3a/JIuz1osj97d7s2qbD5vH/qHGdw
Q9hT+ZOaVgqMxg5oZD3vnRdRJD1R3+qAZJTX5cK5P28zBaX2JVGYXZtraxjDQYuP1E62BeVt4VKA
c7mFjDPwZV/y/OLbGcxzPkxauZOtrasduNUbShPK2cc5LPvvzgddPNdH5temmlfKbD4x+ansIlu3
9y/xI8+I7t/ZaOu9FtN4ZdQ3I/YPZUN1U2Om+ZqzkPteVGXn+WCS9CCHFXQPiWpzMp+CHXWoyWu8
5yrCbMsXV3ZW1E0vgP7jLH4RUrsTpWB9JLyr7r5HMFTGI3SZImWjjjCqp3jmNCkQwI8BDalKuo8M
+anx1e6FVebwErpluTNWEZUqNAEwzjT2q8FHdQLe26nsQ00wM53jrpcd0V8JzP6lWtiLYp5kZ+mU
HwXabBU81PJY9HnLYLZPKrW+EsEBgaj6J0rx7lp5uq9tPAFMKCXqQ4iqCQSkE0lIRszf0ct9Cf9F
0f6zUSwcw2rRLjOOEHHoTVun04OjZM6WjjyM8rwXtw7gr5zZQVwoNMj/EVdlcYYagfga2ebjS+Jw
bJNz5jqT5MxTlVQMcJy12SICOtwGZ1scOEL+S8j2dyGM54yKThsrI4KLcc1VCvyzQOJVbUcPyZpn
nvMH39szxmkmfZUqaYPUMNrvwDntmgrp6I/pkNE1ryq27Dj/ropxnFLZdH2khXjV276HRD9xlnKL
+vmO1/7+PmPxmVWHUtXibKR6axBJtiWNSA/CA95uSOpWxEmAfjoe4z8hNQYiI7riOIRlRVdQPJ45
+IDkZTyCrHVaEbTzYyKGeA0biRhrgI3AHkZ5d92sATfHdiGJcQvo9myTQsObrPyn9GmFkk5ALHs3
HAq65gTbS+XT+Tn2P6tiPISRZkkadljViLYXkEDvP6iTrLdfrwqiFJmj+4uJ119hLGUBamM9ysEQ
FmyCEy3d+65o0dld/DrjIczSyj04iOz8+nMKyDH9fbr/+4vuAaXQmXJhLr4zx1ICFQwGCIS/9mDb
6Xp8iVKCyOq+kPlHbs7+QghzHkVRVoU0IM4xV7hIVy/o+fh3EhQm+K0EtCAFPkLs4H0iGKCCHnZx
zQkPFw/67yrYKcOgPv1/Ue9x9czR2MVTvvhpxknLYwgcZ40Nkl/7lYaBBOqac848Ccr1TVM0hRWj
uRWuDNi6xjl5x3+5BMYte0C5ASMDAclTR3vb4abQy77qYpMYbwyGtH4MDKgqiHaOv3L61NvivqKc
dXB0lX3uSqwKVFMqpIzP77+sD0SYn//KGFiXG1hCI7UyBATnaR2v9rlbre5LWLy2LjaKselxbNJc
wxPSOdn4LyImwnHureXb/kIAY89mXghlMudJ6uq1spWdGcw+A3NnOVbNWQjrWg21n6K4hFmUD5is
e84oLzNfOGzAjTSMKALoSQSi8Noq0tJDQtEoOcIWZOaY0+OSzOdp1NJ2XUmZl3kR5RVoKbfwLzxt
Oor7SyIbDLDAU83IC+8XbPxKzvz3CzlSXmaDOK8G+f9m3rCRp7sLB6IB3AQIPYhzdIlF0ceqglmL
upYjE3flBHDWoeQc+VIN60oEs1lg6QfbigAR3s/W6V8fC7d+KRzRll5p/BkQjrUvXH9X0pgts4pc
mppCz8/v3sEVS6qCQQMzBWj1575J8uQwJlnJZt8k9SwHGHPMzH6g3gMv8eLJYKwSd4ig6R12bqT6
yntGpdEGdr4i5fn+Whbuwcs9YyvNcWP0RjzLAXsyyTtuMWGhKqJJQPnOwFDA6diZuVbTS5IwYa/C
196piYnp2URBvMg3/6VC1pUoZss8oQd/mwxRGrpgDSQtboCp5tCAwBmJ+MYr+Cye0N+Vfd9wFwZa
R0obR/PKNGK5Au0o5pN/ca6XZW9zIYSJGGXVH9p2gJCYRJvd6EwPqJO8cGIhrhQmYhm1xjICEVJK
R10d4l1J/Rfp62V84wjibRkTtwzFFAMm8b1l7Ye01k9O9vPrvj7foq1AAgPktYhGTbCdY2DBtd/M
e6mvekOdU2TvED8Um3GbPnirs2eHh/AAKMT+x/A67nMbOAjnvuzv32ZC4yvZzA3kA64sYuQfihkB
TT4rO7RrjHGxq2CVOr66bsHyXqKTv+q3nQ0oOObIdAoVnZGCM2T4kaczV0i4Q5uG+pVuDafcKm6S
E7Mi6cE8yNsYc/f+lDGpIpL+qhRMaCHRe7/PfNv31q2fUuWQpBgcuRY/PHOFyXnqmxnTYPgA6jCs
zs206jJMMNk0Oul8zrvowuULVgsNvZVoWwDmh4nZuywDAXglIfuV7GI3aeQltDmRCk8EYwudgdRW
sfq5Ji5TV99/nHiNF0tR6dUqGENQBFkf5UbMznlF3ktHpopPMg37+Mzr7V3yVleiGFtoMbnR1Cus
pnaiTZHQd7AhVrRM6PzuYmxSzt244OevxDFmYQUyOPNTiNuJfwCFkn7cV/0lF3L1+4zqq6aaNBMQ
o+fpEa/8BhBdAc3I+jVfy8f7ohYCoytJTExRArmg+BIkjSuZHuqV+Xv97wQwYYQaa1Wk6NP8iCTS
X/pTxVnAghe8WgATPgxSnWdZBFNBaXijOlVCPtZfnOPm2cr8DReXU9mHct/GUOQQPXfu2DqjsubV
m+4fBFCD1zIwIbfScwMy2q9DvlLt4tXjIPHv7xTIua8lxMrUmJ6Ik/BectKde4vQ3KacO5a3DMbm
vVLHdOESy9h1KNS/9P+Uk2xmzfiPY7zpwEmkelBKEa8pOTmEJLKPmOnJ68TgLYExbrDoZ/5Qj6j7
iHiUTGzMK+Z09S3kClerYMzbEzK9l5LZfYRb4IRdmQc75zgQnX11GuKwlj0PEoSduD3Mryag0hrc
F9/m9b7etw1dZOxbRI1+qg2cSFkSk1AfSIRyzfXvs/YzscDVjjFWXuSGpsQNzuQduZWMW96g5d54
3XJCqvt+XWeJZtCCliuZisWcNw3hJSGcnWJDXGi1akUJflzsbHci6Z/w0JTcYjJnp74148JX5Wmq
1n0Af9hTxf0591XqJHyKeOkux5l8P7lfiPFUI9C8HAqmEdcVT/QzdzhOd1ECBn+B7kPFiIabXEc3
wY/QKTASA2iqfCLaM+k/OVHQErYafRl/pTCuvc6UKfQtGYayNohdJ+sS1QcXQ3RtEGbnxMPjdrcS
ASrOEVjED/pq3aAVv337cj7Exy2vjrroev5+DasiiMVDRRCx5pjkP0v7B/DVnF1dVMILCcwlkMt5
7pceJDQNsajwtOthrvdv/EXvdiGCuQLQDFlkcgYRrzg2HVJyj9yXwFsEE+1FeBwS1AY6nlS2GxJz
H+ikoBzV4Ojf90vKhYYnbVDKfQ8hGgk6UiPzsB5dtMXk5/uL4clhLgO1NeuwbLBdI/1ZTa6Fpgjq
aC/3hfB2jAnzqsEMax2nct5VexfYRLt6rTjlKZ7uMhdB2PVDnPcQYTy63S5a8zwbT63mJV6cR60b
uVXWOA80GmOcMciFT/f3iCeAcQVWNuFdG/7/PJ3etWPrcnHVi675r2F8J9sXK1CjIYjTmaIe3Psb
i7zHDwPBs2ay9d37K+EcxXej4IWgdlDQ0CtAUPY7J4+w9PCTY+Pf03FvLuSLtTBGXgttq7cSTrt0
GltyRarhXQnz+/DQHKKntKuo8exU5PTJA8NzNJkd6KepQTv3QM6bKNl1RN62PdE+7+8fxyRZjnDM
UCrGooSMaNM75utvaWWspj//zr98v4BfHNJgtlaRGRDSUy0H7ZYt0R/Vw78Uwti94pVjAtoV2H35
Cgf2kG7QdEV58JylV+XLW5TtNsQF24zdrHD2YK3QDtvRTXMu32NX/bVT1zxxt2wLcxZwoXyMK4hq
r+u7Gsr33u0l3Qn3hzO6EJ/iAd3Fw1Z5pXQYbKxTip0vdI/+j5WNiw9gXEXU+okGIoBZCQ/+2t+q
J5OcDNv8XzK2v2LYp1u1G/osmC/rd3G1G79BKugkzH/d1/blOs2FGCYmmAIjK0oPpzfgagAO7vPD
o9mKY1NLrxeXh/YdiV3ouwhnMRoB9gxY0t7B+CIPAznBZApSHvkQkQLeg8cdw10ZEyiEXmigOQ4b
aDcZySPygTpa6K4x/ORfbqF6fTkFfVSOaogtRFaavoSrt4+MGk+8ihrH97FvcokoeEYqad+Q34H4
m84Rj/9yIYzDQDvlkGoDRBzStetGn1nt0uT9vpDFZaCRcUbWYCo028KLye7lUOUmIgWQOv/IQR6n
r8P/xfFdyGAstIhDXZASyMDkIwyPp9JWfR93vCLq4kXxV8rNjV5qGh6s9Tl2i34oz8Dhz2Bfg7OW
5Wz+QgxjoLoJ9gkD8dvZHmnwZBEM7ibStnlY3z+Xb0TLzaV+IYe51DG5wfSbHHLiYoVRqj89MrOO
EeqAQ3OzfajPu2gjuOa2JgYyogJEveio5qTgy6Xci49gbDYHV6hehPNi5XznP2OAkH7CHfIWEGGV
2ry7ZNlFXIhjLHcKPDS8jlCU3UFGt6wtdTNIRl7xlrUY/F3IYcL8MM37NK+NObXDywR572x/O319
3T9BjmWxo1yrtEtCX4QQtKGVrzu5J8iM0IxyX8rsA+6pCRvpD1bggbwZkBwQDZEeo2j+p1j/YrPm
dV7cFWOWBmPZzYqoE9VGc/Pnv1sB4x1CuUF7U4/fH9AL8pBxYQ2zodzZIfbiRhP4OMYaduj7mdb9
5Tvhhn5EDo8NYamzATQP/3GlLPAq6GVUxQQsZMY1yPRxIkD9YtwbF//P0Sz29u4G3cs9HytKCYif
aUuC59cWTcLCY/BUbCpx1eFVGG07xvn+SXE8LNv7Lph9Nj9Dz1m4dRIeuzP4Alw9sDkqvbg8kI3N
WD+AzNl9RP9ZBf9qwem0r80u3rzENteLL3qACxmMdx37MBb6HjJ2+irbi1vJHsio0I//Lc800b8L
vkpQR7HsB6DNikMfg8hxVq/JGYTLrz4JwZmCq+n+4SzmmReCGJ+md2lbl2I0CzIwzwXdgTyY8bKC
X4hg4hFMcp6kZIpnGJKE6HR0avpnoLjL7YDwqsyLunYhi/FrQzOMmLGFfeti+gBWP2QQoW3xYobl
G+dCDOPcrMmcCiOCmPfJnvZP+mO7f845Zb7lfcPUTnTx/x9p17UcvY10X+hnFXO4BcNwskYaxRuW
9ElizplP/x/Ku6sRxB3U2rXldbk+e5oAGt2NDudAm0FX8NOC1t00gggim1sdOid/7V8Rl5q1NeZE
dkSLqXJzBPLL4H2L02bdvzDYdQS6MI4vcjxmJ2d8AEohuZlM70mwGR5uefcuJFGxUGlkRhcpkMSD
EfsYWDJ4mVIsiKUMi7p9IYe6raBcbTkJ1JFnC9QLHPwcx6jxL65EQ4cGCEHmEXW6yN/2chf3aQV1
A5qkas5xx5xuZneyL/nrS0HUlmWeN6ip18zXND6EYMzqKqvZvQ2ktMQ/0Ih6V54b8+8c1KVUagN5
rvHkacQGSmR6SvGubAAy3yEnxBI0/xCte5eCqIBxEDpuGNM2P2vICybPslmT24xMdnUoNowU4eK1
upRFRYtJxPtZU+LMGgcR3GgL861yaquAtWCRViyZo0tZlHVVxhZKqOLYuhkt18UkR24Brt+6bsMF
lnbMf35xdbVaMkDsDTEF6p0z6jBwTY9gqoDKd2Zjg4XMhxlkwsKxxFLGFj2ygtYY9WygJqdaA+TQ
kl9lG73LjZ0chhfhQWXz2y9d6sstpUxvnKB9OQaeIW7ClJP2YbQ1R3OMp/41MH0UyjTd5BU7vWGO
GjEVh7LHYScNulJhuRV2GQNsZrEFhAywY4sVE4xiVsL/fiF+MatIaaKKiTwrjiPOyOk7R9ipZqrY
ZLxjac9SUPO9owBb+qk9eGZHXIMxGShp8i7aPvnTW+3a254YWjr/zrU1Udak74u+URPIAQrRW2oH
zkdjZwcRJBLMmJq1JMqeGFNc+H0OUZMjo/wPgiEUtjN0PTKDm/mXri2KsiYKJ4t8UOKgND0iSt85
kvQxyicDxceMtyrE1ZWldm7frIz2tSy6/xm2GnlUEKbKXzhqADemlDLRwrAK6nFuutRQE5LgTO0C
L/7MvH56y9fuP3K+POGFiUHErXB++yWnfukdwc5Wf6N/FLCZQMgCgLqOASdqKZwuc02iDbMeYvZx
PjNur7yyWQyX9BCcrxpq9byIsTDKgvi9wdU+sG6BVsCbTgbtuFFW97Hzfn3HFu3FpRxqPYpQj0Gn
QQ5w9P+AapeE69ExVgKKz77F6vX/OgBaES+k0Qc0hLKceiKkgVSYvA3bP9PDhoWW9FU1uSaEMhWT
11dlMJulHhR1KZH+4DlnqSMBlpF1vJ0sB6/XG38ty/bwGbkbY81ia1ksU1wukzIiSciLacfjC6Zu
o+Tb++3JP7SEJ4d+jbBLZ2j9koe7lEbZEW9qY42bIE0B6gASGe1T83pdS5bu1aUEyn4M8jhASeFU
/Ff01nWBqa2vC/jNuQwLcSmBikE0ceQbpcYaKkucQW0mK0MfuEaUdUqe9v4pNBPSOzeybw33tvW6
ycxPlpVceppffgIVn7ScZky+ModcwBuIkcgVyScL250lgwpGtDAFl8scarUP68Ju7FffYi1jMa95
uQ7KcpR11oy68qUOGthPz+gitj2rQ7fJPb81bq4fHGtBlPkIEl7I09l8SEdnFjOYIwof12XMv3Hl
PtPJ78bPvXps4CeRCBJfZZKCug3cCowIg6HjdC1bHCcxHEJI6aF2AHeeAvPw+c8WQpmFTB5qneOw
WVaIYJfE5mTG6Jhi9RUu2gPgReoqoAtlhX6SG1Eh5HnH5+cXyZnW8Y3sXl+GsLhV3wLoR3jBgcw5
LCesIwtsR92o5gAQiIiIOang1Q9ZZTLp0mYT80sJLmRSRj2SEj/SSvhdIMKbOVExrD1Ht6rVmbxj
lsd/ukbqrMQyL6o4xSYifpdNDqSI4n3ixKZ67szXwObW/Dzg2q0YWrjsIQGuL4q4w5JEK3vXFxLA
NgWkHVadFT3XZsCT/LyJBmb9Yyn8BLTtfyRRO8rJMEajBEmKCI1vHIXsh9yaVq3IHCdiiaI2s9fU
fBACcfZQTmTF+90GEPrsKuz8M7915HtFlCMEnG+opxLOrI5dpIvB/SwT+Y9gm/3ksPSDJYtyiQho
syJKsKTJ6YA4HgWAlJPM+ngKMaLCyhEt1rQvz4pyj3WvZCmQNDHqAwQmyU53RoVEQLOaXyVoGdzm
LsplZrC6ftEXDe+FhlAeEaisQ853kCrpq7p+KNobvVkp93xyz7dOypPr0harj0hXgu8LmMtIjlNb
Ghcaz/GxhFfKce2g3a7f7wZ0j/2diu2lGGovQYFXANpQnt/mBmllImyLF/WNdY/n2/NbF78XQ+1d
3AA6XvCxGPT0lSR4modBdx7RHoBueH3flk/pWxIVU7Sg/J1qA48e3k7tj4Ts5ickK8ZkHs4cCFw8
rSqjaP1yPhwr2e0zCwj78PSSzbpWy77rezF0POFpMqcGEJPdWM5gtXZ9X675u+G1J5FZWS0jfT1/
9ZVToutnXALKidzDLX6aMlIcCnR3ZkyMqS+b/UuKDA5zoJ3ONNOzebzYO4ED+GhQQuNmKD3BeQot
86ENzdiV3MARz+jMX3e3ie2xlHBRMy7kUhYe7Q+yWiSQW6Gi8VLe35Q3p+u6t7h/FxIow16gizFS
akjYensMH5qw64wTYq2BsukjSO9RLoMEsK6krn8YPMDDHfva9fu/M72LFPn3OVEGSMkqfyx5yMIA
nyXc8iRbnVjThrN1+akLAPGWMSMugPNK+zVxJ8t+k+SG3J6tNcvNzp937ad/Hvf1g/0d4v38TOpg
lakdA3+SWiCq1E667x2TVXBlbQR1sD0goHtfxka83d6w+lJZv00dpDo0qdpq+O3UZPKELbyvfm4N
7T98g2sBpt2eJeu2tgDXY+98ON+797uH62ewMDPwUxLlQwpYQq6btygma6AW92QLg3GnWsQx726z
1fbFwn2zLRujhzajI/CrEH1NmSiv4mGiMq46KMDeeenvw3vdTs0PgE/vre54G1ige1+bbnhnm611
5x5SyzN9x1i/X98B1jlSTgessRHfVfgI5xa5UYbf/O1qfu4u5WraTh/5UcePD+SDdcsX0mqXP/5r
yk5vFaX2faU9P8Q2d0hXxVtCgOEe3Vsci0Ht+rWnx+3+yYaD7/KnpxIFb6oUcd7wG8ZRsr6Suu4l
V3teWEKX//Evz5IvvGs3tZLhzaYK2NGsxs7rCqjSsI0jx6dhP+KrFUIIIyu+kKf8qSPU9c7itAmN
WUeAfn9bG7aY35+S28ZBStnave9a4IaO25300Cimtg/egoFEu4gFxS/OR/rfL/qvubpe8EZNn+8Y
yKxNicRgXXR2c167JplbOk/3I1m59uc/VAfqZo+alnUcj40diMn4aYmlatTFHgo0fsYqfhuPsrgk
8SlfbezjbiS3pnVqyc59Nd/v2q25smZst40UWSUrjmV8ApXnvn4nf9Mt6T/05Cs0v1DwMBAwzjFh
PduXlqDCHVnO3ltXRCT2B1gArksDz951hfgybRfietGYtD6BWpZkbRlkPVjcW0zeY5RMa5cj68rB
WGFK8pLIshUf9miQUdacvQ6c7XpEelv0ifR2VA5PTWa24vY8ANQfbLmpvVcI75PS9gvbndx29VSv
jjpvS3/UkwB2t5UMCt+VsZPAp0cCnYQgnxw2JZAtiL4XboEKQvwAbanJuk1Ic6N+CuiiXAN+Af/C
ZIXbAUydoP5aJbvHTylCiV4/VJZwV2dWdNN5oPC4zXZFY+cPmpObDT6X+6O/KtFXR0SUkX4lOeAW
rc185yG5lK4E8H3sb/IZL+1jz68bZ1U4HwZRMOG6RsXM5Delve8hNIzdwYpa1LSR0lDeeHvaDseS
dHdH3Q5MJLLBRKaagVU4kU6e1iUBwTS8WW4OR/TwOlxD1o6ygqYaqYnnqAnYYIm87lYusCButVVo
25qNjPTeOPnbIkMZ46RvUhvQnr1ToHSevClg0JvIaA2CaXxoW3EtN0RJUfE93ARWPpC1Gs59U+oW
CbpTA3rN3rPeFUxn6KTszd0r/5auNo/l9lBaysNR7OyO3IE+LbNS4D1Ja846eZviXjsrBQHiKiCN
QRpkcwiNVwAcFlDXUA9db40ub6/bzX3+ltamsgosU2+BGxM62gG+z25MrQCSF+ba0KIBHQGZQDwh
e+et7cK964kETNzs8723xKP7ft8/KhIhwcZSN+Nav8XAxQbdsi6pPtSerDYqlH/iSLM3SYbIw5Rh
uv6AoumsScSpQF0RfWimsY4OaHU5EvuuIoldWrEFpK8OHMePndmBx2kTW5+tABgotyLrjbQ3p9Mh
dHgi3Fb3ASzgGYEvzqM7HNb4j52eFAM2DZmrDt9i+SZ231XfDwo6g0wdP4qd4MynwMreppUDdPYM
/yjY25Q44Fp65FDsf/fs/K0HxHWC5lyZ9FZY2EZiH9xHM/mQV8d8e2hNrBSAEhpKwqsQ/CjnYmXc
CMI2Ia0V33/Ay43Q/J23A3hssX/HoCiRC/LOuyKp3UlzNqtkk5Nb493PSPAZWuOT59xrN6CsLu5b
1Fw3OUaOLVw0ngw28vUukVabNZdZng+tDOzWzPYoeK9M5f01NoEeK93OsD+b1qprk7gJwdb+QSaU
Wx+ShozHepvYVUyIu7ZLgMQbFmamfVu84RDvxMeCuKPpYW8+YauAR0qa7f37U3p8SJ3hFOyjVysb
nMnlcRnaZL9Rsf7rBm3JzSoAMpI1WZIx5EubTzWINI4LvQ49uJKDqz+Ql/AwN2QkVpMS/ag6Mwy8
scZRbUL0fTPcEVM+FVMJUy1ViWx0gI8UUlPYhuezEwJPv3XQO3STrwtEztKNATOa7RkviK+1Uc79
x9qpqEtNg4jPdMguR/JyNoBiEJoeQZbSvb7JC809mEC42OTZIV44DZ73NYyDc935yQrtPVBvpEP5
hMuigM5XY9e4fmfXfoqj3mC+3iSTWuFMi4I8PgsPEdkKDi4Aa1kL8R+WJYFSRRIlFRB1P5clFl0g
dp7fnw2Can/GO7CQGKXPb9DrHgEPq7xhIsgtVADmtX3LpLYyLqM29XXIBLJ7FsANgtsldD57xtpY
IcrPpV0/ftZvUZ88SLkYdQUiFOuW8ZW/0z8/Yx/qoAO/FirQuc0BuEFiWzkoAO7vSc4QI7LkULE4
IMhyrk4g58kBoBoh+yNnvuzPvg1XR1yQLT1sbZ7cPbgsfMUFDbvIB6lftbaLi+PHdSmk8+sFxSzW
64UVCdMDUJo+FD03P18etp3jBNY5Qh9JRh7PCECcW+Laa2W1eQiICaj499Hc+BarXearB5yyQD/W
RwXjniwmZTNgfU+Wtb99Px7dkjwjtHS2OUltNFE6DvQ8N7fd1rNANQX8N59YE4qj5ufqNJj2nb2R
t3dwDeQmtG4/4azXmw/348DDQz1KZL8PEIK5un1do78mSa98N12H44yuBmADomDBOXrWfr23enzq
i6O4NZ4NGFZLHYnswGCYH1kVfMZt+noPXKhENAkgo57TPqlps9RN/l2K+3Ghvp6DFz+u9kE2lPNj
wjr7ZL+ed3pl2m9ntMQEBGFaZrWW9R7iLTgipzNHa4plIrRSCZ5OjNzuF4z/tU3+aYP+TyrUhItF
fAx4F6z10+2jf5LXT6u9tS5N/aYhtrsyyR3+jskZtBWoto0PNFfuHUg2AZPhsrSVcRnpChQXaLra
zYcOREWWK57XQq/VQPpfAlkqRiZ+uZJg9NMmBWkuHiyVgDCof9JdjIlyVr1lnfKSNbuURdljJUBf
GSDtOljN0O7cPx65m8/y+hVZCi5AVf29Iso2j16YxoOqAOHJ3Me3b6mZvGKagYkAvwABAG94IYey
zUai17mhQI6GB19vv0hvFShBgHabAbicQ0s+WE6Jff9ZOdcXyNpFKgXa1hEqvMnXLvK2/6LB99xp
PWE1xbHE6D9jjCAyxikssDwr8YiUEu9PCqVIcAOvL2cx04NBHXCIisYXy99PQUqgxbk36IjR9gKG
t+APKpfDizNAc1CFV0Rq+U7vauvkY0ZYKBmXfamicCmduutCIRVjWM7S29vbep3Z79eXt5hyvRRA
Kf2Y1JVQSxAgpE46Wrlmi5757K/52jYeRs/C0bGIi/6LTOBDaqImgOucOjt+8mJuNHCp9wbgidRN
hMR4Y0+2md3/rdV9S6L8KAe21laKsDrLe4gmq7bweI2t1uVxYBwjM7mYAppn/f61LNr5AUI8q7oQ
yyoshfTgnBSIt+YxqQQIfw2oRISxuCWndCnvZ+Xq/2J5mPxUwOKS58lVDitTRCE22Ph31+UsPcVg
Sb7XRT/FvKD25BDPISRScle2pM7h7GKLVgpxm4KgK9l7iCvwrt9EqKGrh1IjLKOyFN7/+AbqHgRg
f6mD+SBHJIxiu3H1nWDflW//eFOp++BFHIfpdBziCA4dzI+ASse51w9/Y5J/Ns/fm0q5gUgUS6Mb
vxY0o9ilAFroHbBrrZgrmm/Tbxf6LYlyBKGqy2MyYEUzX6gB6KwO4+mYnjvM03MeYqUIeYoQA5VM
ySwFpVxBxnOVYQjzPXcAXXmjWtzKh0Th5rqCLruC7wVS5iSSg4wLfDz9UsyMxKsEmMuvIbObSJxV
7No+UraklXQDlEs4MfnUI6MKzl8TAMIoMBYIbA3Tc0JAja46WM9NsufW/rF2Wf18jKOkGy8Srk5F
T4ZvHc36vm2BGaP6haUGdud9/s97CnxbVRZFBF4AuaWOLu3Hoso5LLZznmqAhFWYPLhj+dbl/MeF
FOrk1NaYJh9s4OcHgwRmPJABiK0+qS0RTTKJHTr+3fjGlLpwkD/WRh2knCaSnMpQy875iinxVhVs
5CKdDZN5Y+HALkT9mvWpPTH0y/nupYTHbKxii9YdqwVXYgmh/ICgqqXvA+QRwxXGNnvOkCdrXNku
T8btdEr0eYQZ/W5mgUAldz+rk+juYL0zsrlHjtSyMIJqAb3G4l2D2WS/FIX+2ADad+TpmGXzCWOv
ed0sTQO9PG/e7uaj2D4W6AAkqjsSbj16qKJdV+Eln6EIaAY1ZAzPgP6dkp0pvB9HEezCaGIW0Nvt
XgtmePg14U5ZhR9CKMeU9lGPflAIKe30YBzkY3vvb9R1uVLs8BRjpnf2iYfMdrcDUuGfLRqyPrMT
hxQ6GTFowUpeLD0vfnwP5b+MWBnKWsP3VM5etHmZrAa7OzRo0GKNlzP3l3JhKacVrVpDlOXNdZgY
GMj3d8Yz68W0YN5/rIjyXzz6bRMlgJj9m7+50aEyPVHt67qyeIUuVIUyd2Jb8qU8QkZx4+0qW3ZO
eMMzQnnWOihjF6tC5PMNsq/76Ca0/3CrCk+wv+Nzf+wWZdwwxiNGFY+VlHZt53Zrowkb7j1lEyov
hfGXouiG9sQXBgWOtz9jRploW2nro+R2yJ3mvtiz1rWU9PghjDJyxoReaJnD7glH4YmHIdmvNVQ/
BcvBsOGLvBn3/iaxVNgT67ldm9mr4uYmZ+5sSSYwbR4xy/Um2EuoQ6EIZnvOYeN2z9e1aCn99eMj
aYsTdGKRzDuiDxhWeAwlFL8w66z1Tt65gbpqJZJLVlitgBkfCcdwJJNiBpNZ8WaS2l6E4hEa58fC
jgIrmjZVcarLFV/cMT5z/owrNkujbFaEnVSbBmUH3vQ2yqO/Hb4qnyub3wIg2I2IiQ16ey8BiBI6
Dwzhy1dN1SQMWchgr6EOclDVUckDHORo9q9PqFX2pEHBPLPCTb9PdNT3JrOYiB2e5SM8V4s/jUm/
NazCYnzJLOnXNoADVkWYo4u/6DJ5kZN8DsySCIyjDolyAWVwVG8/yvXN4IYYZXpG7e0uIvIWU3AW
a6hp2VJ/F394ylJnUuUZQYdnldSa8QeIR9M1LukdY5WLVudCCmWk/bhQhczHdvNm9c6Z8TOy8ixc
3GVPcCGEMtEJIKFEPYIQRBIPKoZ0QrwG+zNPTtePbCEbclkvo9GsW77kK7mAHGAO34p3El6A7nUJ
y0btYimUlZ6qVE+bWT3h1Lrjx3Pi5hYjtmZuF2WjJQWjvVUGGSOYMwS32Hab+t2MViwehMWr9r2W
r++4yFr7QYea2ZeGQbuHNXerOh1yVNd3bNnoKZokq0iQycjR4ppdSAllPszaIu6RNgW2iPdgxKa0
Ra8IwmrdSVzzeX6PiejOkpElUB6q1TtDxZeDzIsvoHRcDhK/maSgPz8NGQGUoL/ptgY6F+axuojw
22yvH4BDCeblbMV8TSwa0wvhlO6PhiRzQwzhQ4sh7XVGvJ1NOttmGO2ltlb0P2uqIoP41DBkapFh
FLRSoFQ97piMToUuxJkCTMMcMnCx7UNX3pREmazmsY1IfQaL4LYoYbb4CGCR6mN8h/93C1bX2KJ1
ufgoavEo9WiTmnSIm8DZlMSmfL4H4H/9eF3Fli+MLkgYcBFkSfjiorlQMXDNZGECApHzuJlQSXo2
75mFhnn7fjkDHW6A51VMG9BU5x5IEYbAG+aVZE/qy1Y+JUd1PdwOKcnA1ftyYjXSLuUTFIzESzhO
5IFkjTrQHPPrCucl/Tn8jB9m3tk5sxyaO+fxzwFVHJ9oe+E0oe/mLlgVEWFs6ezj6fUCVBR1CF1U
FUmiIt4x5/Mh4tMepnTEfEV1jm1gVu54kLcOqzvWpLIwG4Fr4iizGuZCEepx2QNuBtwQ5cEZAOHv
ofvK5FYKCw7tq9b3S5oIXgVF03BdaOweP6v6MtOhL5U1ONG5SU1fM1VIS1zb3D0/TwgG82ceE9Hv
jG1dUiPxQjIV3TTe5OVhV/d/weKjo2o3ZzZAgfsuOiIpkeFjuMSlG3gpkAo5/VHycq7FUgOP7KVd
QpSE8E7DMvJLVg6qakiaNmuNSqlLF09TUgFAHN1sOpFAB1hmZi2f0gIcxvzroDsqZ5gYtTMNYD3l
By95Tjl31F6jQCRdsckFtDdmXUfU3BUCDPPzjA9cmPVT0GL9/YGUgtViHkrFfJtwlTQn3vjE3394
gMx49k3eTUo27OdSMHIpkfLiapR1ku5j5yUg35WbpIZVrqW5C5HznlR1fZj2BgpCgdkhxgceBRPV
dil+FWETeUNVDUXVqA8IQk7SxggfoACvcndrYKhgMA8cM4+7bKm+BelznvfC/Op9NU7NrGMPQHbH
UNRTTGTbcLI7AdjlGxmaYB1exW1hthmJNsZNs2fluJaqcDje/6yVfjVIndjFfIlP2M545t26/yj3
xWO2nVbp+hVTpKC3d+3IdqOVd2AlkpbCKFFWVUxXCpr4CxB3SjwxSYoRT+pyzpqh14/Zz7IwHA71
vZBBnaWsJ+jByyFj39xksTnnUjYIXFb3yEsStNBwFivlsXxjvkXS5SpPKIt+7KcehWhlm+IVNjfL
2jcAbA/2nCWsyzdm4W/R6VyIpKyj58XF6EVwstZMa1afwNgNzDGMGkNr2GAwi9IUCSSpiiobsk7t
KT8lHVhKZLj0tRPyZmYB/kg99rvmJdqMjOTO4msOufJ/C6NdjtemwE+pIexBQ64FtWEB9E0igIkS
ViS4mDW/FEXtohomMbBqxf7srZp3AEgFB1Fb17mD/5V2gHLccK+sJqQd+5ZRaVkqcYI993uVlLcx
2mRU+xSiG0cjx0i0m4agTyI5NejJQFc4K0hajPwuBc5nfGF60qxMY/CVzDmmSECKEQYOMGuEQ+vi
3/HcijoT+km6JqpUKBvjTTamhjIHgIAyQTvV/IYYzD+i5QY2u69g8aGJQEEW8QbDXwqlnVKschwQ
aGBVBgmNwHrLdRPhq3g6qik4kEnX5kZjFakGENLOK8OSNEklVCBC1FvV9lqx+ZQ4TfhzfRukWeyv
0Akjt/rMkmyIXy1/FxvOTzGXC308nBM82WRTaJ9GcZNIZGh7YgS5owNTJnnhAcAqYLJGv42mP21M
SumUoESUPCmvRoKedqV8S4STmBFxfETqzq6rfS59pmJpJmjLFN/igsQ8GsNJnJlqtRrrNaAaNJVR
kV803ADIQZQNTCiDXkuuRLzWS9FwBuVgpH50d1kOWNLX+E66v75ry4f5LYkuzJWa4FeiCEnR2gD8
NyYx/Ldx2MTgwsLpvYTBKkJWq18zxC4UWBVU5/69wK9xxIvDmqM1H+BkA0YdBfTYoU4nmZuGmelf
inRm2mS0ahjgZ9Wo2CoapInnUEM+hyAynQ71DSsX9vXaoLXuUgJ1GXSJy2OMzwxnLUe/KucRdbRH
u8owDhJupt1gkG6dHQvZVJ7EYJ0EK6/AXAvIWULSDi7g2WpTlCxeArVov+eRT4ugrZM5FmvdX3Eb
kEB26iHRrbZwDeZTaik2hk2UeEkW0FGl0EZR6vk4LeBIKyv93Hecqa4L8K3YZvHR7dlh35JWX4qj
TOKUyX3Fyf1sg+eX2/6cARJMsx/nuohuf94hacpMcixpwKVMKsczespQo1O9B2868ohHoIHl4HdR
1ynAO3axlVuI/VyFBcmzGHheiqWeyFnRpuE0QWwOLGvgQRwBoQBTROQe0b1szZER7/ZoaCy3+bay
on1uo8rJSC8tWcQ56YIeMFUDfTilm7nSeqle83N7wVtiafZkviYr1rzFYg7rQgqdq8siPOL8Uupx
lUvyduQISigmqPoa0tzFu2irlawRi8UA8FIkFUfkjZgAIgoLG235YzpbzovV7WTLv+lWshv/CWyG
tVqKxy7lUfdk4DIenZyQty/ArxQW5sd0iEH0jYLM/D57Z6U/l97iCpCcBAEXkwcx98/YoeHiIh07
hGRy5yVWoOGFOoRNYnIT4Buvr21ZR75FUc/jfvR4UWh1pLxX0lOtkFKzNAxpcQDzFZ1JZkhbdDcK
IA5lDeDROlpofq7Mb9TQC2SszEJoW9/mG8+Ce7lVtxGzP3B5E79FUba/7UZO6COERSPYNof1WBLP
QncBSmiZbdV33BpNAyxFWXrYXi6PunF8OQ0hGpznhy1vtgff/tNaE1onMmb5Xp51gHY8F6LoR1BV
9rXESRCVpNCLxhTkwEpUU0Af1rSJW6vIEjt5H9J9nodm21qN3U9PkT6RHhhk2UaS90Zv9R4yhJuw
Xiu+D1U2q9bxWtN4aY1zkm891e6SP03wVBd7I3ifAGCSuWPsBMAY8+0cL6/KU3a9fOTrQzS4XsKg
M118W6LTUhM0Q5EloAT91BYkjnU9AQrz+Wn7wqtmjo5O2zwZ1meB8TmL2aT0FXXQe3opjzo+j5fy
upO8AdjcI7ogDWCPPKC0Z61v17eaeWM/PmsjMRUzcTfNCvgkoE72j5hFeL9+J7+Crl/fgd4PtNmJ
kqLJ1HfkMehuM70fz09PyFlMAFAFrt/kolVhwNgI2RH7NUI3Qbe6K8xi9QlmcdQit6frX0F5ayC8
izKASAFewquqImqU0UMndDLGvRLtCg3xb2fiJMzpQRskkqaTKU6GeV0epdD/kgc4FgFkCRKk/jzs
sR70xgfHwM6I7wEs60TRRkcOqtUZ66Lswl9yJOyuDuZXXZFpExTWnq+PRrTj5M+AQ2SFDtdG5Bim
YFEK4NcNVUdhiVfkn6vx5bhvuiaLd3md7JX2A2h2jj99XN8yKrj5aykXQuaPuIiixzIty3Yq4p2M
cd+x/OQxsi3fTKmV9RXDcs/fe6GSv0RRLonj0nKoB6wH0MKgMG35nCGAckS/BFDHktVx2ILyId6p
vfQoAAUPkC72UMlrDQ+vgJfXujfYYaRV5PoeLqrdxR5SNsYbcmPwMyzMr733RouJEg7vk8ptJ14q
GSpOJ0D+WqQCpeM1DU91WscrIARpPpiNd11jy8GJH0xevclSR++Omf+qC8hDTHtNC0ih7n3+yU8x
nMb15pCwOIMX1fPiQ6gISikMsZd7fEgRRqYg3otqTIppdX1rF3UGNSlN1fAmhxX/qZ5GXOS930E9
BR8ELqB0ChKVoTWLp3chgjq9cepGleugNX4dHCpVsbSqdgJNfk9rlXF4i1t2IYoyyl6Zy303ryas
P/kC0GHBR6HZ13dsWYYiA28azaUC/RpXClno+b6JdxWfmTr3UemYnmfVvVlCqLNPjCYtWty3nT6d
OC8mfLfvRo2xW4umCSXff6+E8h59OoK3zoAQMQVRb7EquDNQSs2py83cf/47u4ZKpI4aqIia0k89
E/lu9JsKSjBnmcrqvtBkUsUMTVvcNV1UUNvEUxl0Oz+FdGHad0HRxjut9nqSAVXd1Yfcc5oiZtUM
WKLmP78w632eCIKXY++87CFrwU1WnsD6xLB7i5dTB+SPjtQhGvopIWOF3gdP6uNdXWn3/aR/ALGH
oQP0O+0vc4fsFc8rgsYbNMlSqgWqnNZjvEs1vyVx0B0EOd1maWL5TeuEaXPT4JqKXbTH6IJZdraa
+aFdh4EVS/6uVz1GQLm4sRffQ52hKMSdF6jDvOaR5P2pVj6K+OG6Mi5YJIXH+Divo0UMqG+U0auy
DutsoSdZ27oDr0crVSyQ+U0QOvY866VI57XnLf4hjjKAhWjknT/gGNOid7IK5qJ/Eyb+Xuf7x6wC
2HCyjjExhPKelKZ2VqBbTWAc80KgqIBuhtd5LBidNNJPdeUGNPZnY4dQJ6oIX6dE4Vo0Bk52IOKp
AdSH4X/3Kz8EUscYqwE/GtUU7xpRAnZzqSEN4GU6Q8qCBfshhbogNegu5AxUOrsx/9QjoLkIyqpX
fVLE9nWNoR/Ff53hxQZS9gtxRhs1Oc5wbG8D9VSEoLqQ9oj3lZsYd0UGXXy1b8AJ0HYMI/BfREvo
z5EAWmbo1NnJfKLzcS3Bqal3MbyzXzhaSPh4FQuhrSsjKIS9vQ6cHFU8IAJkiF+4j9hilIBFSZLQ
z0GF/Bn6OMYsFuPd1KVW3ODZCjqk5Pb69i4ElgovaQqqoJoK7aT8tl4kuiTobbQLP1OQFp48eYuu
bJJMOxHRXqp+XBdHD539dZrf8r4msi+sd1nnfsV3XbQLUqfP1sEudoNTm1htf0SRhCTAxBleavE8
ojtHyG1f/qjqd0E5eomZKZY/o87YwpFbAQLmH34Z5fhFQxGaWMFOqAmZRCI9eyu4stANdsZdcfaR
kV7pJwFg1wbh53oHUQKb528yLzVd9KY9G+vrH7TggtDjB8WXASWCJz71PYMWNUaHRoBdIX8O6kuu
/z9pX9bctq50+4tYRRAcXzlIsiw7thNn8AsrkzmD8/jr74LP/U4kGCVUcvZ+yIOr1ATQaPSwerXi
KKQ32MR/mAEMjJ8IPNPyEcqX6vkJk6pv0/lzNvkGeHysV8z6+HB9KW+dn0J8xPGKrmPjFpl4US+N
YGMkZDAyRMsExT7ty1yFxPxsDKBp6nqY3k8YphaWpnNy6wRcRDu2fEitXduNoQb337ZfFlXBU2qV
Ed2ig8S0iWkJH5ThQ9PFwweN+tGb9nYD7i5wnO8S42VkT2V52zqoTbgha/aZ+WyEzfiymYe0zEFL
VSruufSgLZe4OAnP8yx+UGdXwtHTYgOza35a7DqwrG9epnh0pXf8TIDwCm4dJcxboElx/3l01/3c
LjfUPVrtz850vy30cwkC7esnLrVdZyIFs0Jy6EEzQSQrn83smACInZU0vC5ErCL/x5igeGU4Hjhi
jDcP62znYDNrklcupDR5HZXDZkcFpjPuMN8Hb603DLs4Y5uf6EsRZugy2E8kmxQPoXRzeQ2BImUC
zLlwTSt7buc01WBAm+/0C7QoQtzK9AKYoS1wncfrS5bqLe6Rh4IdL6wZl7oy6TROqhgrXk3rA6xV
uKyr388Ha2LH4mHRB2WDBn7w3c09EyhclFiv044uyAdNw12yIYAgKvWXbiBqndRyqe0ij3m5pCJr
iFW4WXGiWuHn5fdqDEgfsB92EcUMlAaWyreXCwSwiifTAHIV3lXwGCBQorj7jpXCjpunfNkiMy+j
pNKC3ApNPUrNJLh+cCKQ5D+6ivAImVosFNzXl8tsB+Rr8yQtTukwl2FbkSxwlsYOR1Rr9tWIUiiw
zluolc6+s7z8YDhr97R6SabQV9nNROWEWB7IUfG8CO4hZd6QFSO+A5R4eLYC48v1hYrDa94Wei6A
f8DZpUyoNpOlxnnaexpW35No3pOv1cHZpT8H0NR8qoMcIJYTOPGerIBSUCAW9/kNkAP9h/Ivhz2+
+xbBd3T0si/zFN8Cl8bek1qPCH2drHlXdY/d+ELiU1oqjK3UaTxfv3DQyzZpLAZJ5eluLf3m693W
hSuqKiBTQzwHswActaqgKntBCOr4CL2RSwJy4HLL59gbzEUvkbMoHD9tXw372/VDFXG+/38j/0gQ
LmndadQu+EaOQQqMLwommAl0ohl6UrODF9FDH/vZmileEYVYqgtXdVj1sXP7Aom4yc9N9t2YI7QS
j9M3Vk83y/DBKP1k+Zyw56Ts/U1HL66tMLjy4zRsD0l3DyZD7IYz2x5PDNIYJ3tofhcTa3xnJbsy
RxfasHwonXKPVm0rzQItOfSJcTSYcVBsPn9CRBtM4Ke5lOIEDBGku+bl0qARGDl5kn5meeXbOWzj
pgWVbRwMNJnpxuKDrz0Yc223mP9iL8/FC9pVTjo2wMUTYHnAAsdN0FotgM8kNTkKRu9C6uSKl11q
pM5WLKgbyXOrXRr+qI7fWYaeTSTiEl01P1f2EICbHORyhuuYRHQfMjbU+kri/JRs4FDVgVhMo27+
SpMXvT5VVrujZqfIsUhdFqrjniJ/ySdeC+a3KNDJm/Y6LJLTw0X4OixeWORfswqlXobZvd1dPG+P
1TQr3h+ZiaBw9E0baoSBkYJcBy2MLXiGkQoubN9d4NWqwlVuS0UtNR3w+OugbECNSrir00zWvtBg
hBrvjgLIV2WfxwU1ueT1+nXg9vOaHNHhSo0h1RIk5zFBKiyHOAtoSeE4GyOeFbywiCcKVU+0zO06
X5vgdg1b0+lugxzqVuzc9vPyy61fxtDoZr+c+n84KbgH1EHzoou0kbCPSYehPXPewdTWr1oMflzr
5foGyi4X4h787yLgAKvN5WvhLUunORvS6NvHvL/TliTMhl5hud8K7O9OyUNR2oXR1LGSSyEg2kwS
r0TyYsgG45DF7hquWT2EmCOtBb1GyWGdEy1aWAZw21SOICQaSNBZreUbbte8lFPxWHhuWCdxHKTO
zL2ltYuWunODuNeqwCsTqth52cbAKYJPiK8G5EvYmAKNWHmma3CNhiUo+hvX9e3JVuyMVAjQ5ij8
4I5Yb4ChM/dIQy1/yoq2PG2Z31QIdV/M4eH6AcvuOh4s3EFDh08gwgezMUbxPM3KU4mMP5leWa1i
6ZLdB0TxsCQAH0BFRR+n7xsz1bEI5IoCDbFH1SdBb9/BXI8GamWzwmxKN+1MnqBNJkP86iIldEqM
x64yd1M9B8rctGxR8Pzh66AsYyL5f6myqTVZzHD68pQb6CkqYFLIFln6Enl6txvr/GD2KqZN2Umd
ixRsmTVpfZ1PXXlqku/IU4e6Wyt0Wuq/nIsQlNrTS2vo4rk8je3k7NFsZwSZnqLxum2TPUNkF3T1
sO0b3amPWtYg+UKhLlUKnG87eGgz/HvdPP8cernJ5VZqo2NhxSmivcJFC7gKwSB71TFel3BWP/6w
c106u2CWO5utUw/laagf8fzEIcnv7FN90qwgVswFkaklXEIMkffQq4MGiEtRg+3GZTU15cmabg3j
kYypb2jP1zdM9qw6gDmjdoC2euIJD3eB3tAuJvz8ai+YGCY/0ZuRoG1edcek+4ZHB3AWB8UK0fqN
HSjpJmaWJ1yRYFu2vam/5NZLyqxjnNZhtzpRWqiCf6l64pnQeZ2Gz/gTlgeQD4i5iFOeDIyY1mfr
sWZzkJVohaWf5mmL6PqlcorAyVEnTecw9lpV8CTzJzCGCngXhE8eenAvDxHP0BSTLebrTjefl4t8
e2N5MCzucXVYpIEz//qRSgyNjUFyhIMXDdtwBWu2mXNdG0uFiqyGjsXy1mnCyfywbpinWL5kqude
sj4bC8OVwAxM237r8z67DzEb23Quca6pcTKKL2z52X1v6vtNVdqTyXE4IAosE2jlfWP6OJNTsMJB
GdguTzO7NeNTYVsf1r5/tkDGbxvk+/UtlKVT4FiYYA81UTpFR+jlqRVe5joTl9Y7FYg/JtKETQ+G
jaLLPZS3gdDzquk4l84QYMCUHeipOe+LstP21z9Ecj2BHjZtCkYi7uYIZ9k2pNPJWFUnrWuDqfm5
jaELb3RUdQVKbie4NVAJoBi2jYKUoKUDqQu2LE116kwkOefB792b9oZ6Adl80/zNQLJ1fWHS4/wj
UIx757pnbUq4wDbM6ggV9u2LPhxJGV2XI6sN2NAaPt3b4SVS4Q3EXY+nLsYO9vmBYRjCK7h6zHBI
Axf44acEqYYv2355xdQGKziU4GxWeEvSEzyTLzyQTZ5VS2ZBfm4jdtA/ak0WEm/yh3xTbKns3mPW
Im69iRWjrHapszQhMwa9WOWpjiNNz3dFjk4ay053c+0dWN6CTMwzVBeFP6iCI27jEXSR6wPcDuzT
l0INzqHnxkN1coD3vV96/RuJbYAnvDj1/Lmsm8BtimoXl651PyZbszfchT0vBUtDL5+3CBNYEXxf
P3PJu2mjigS2Ax1AQ/p2uc9MhTnHzHDjojqxZKp2W1WOQZbCIDmToYLzyNQYTuqb8QOUQ0RZdUXT
5SCVLU/O9tvu1uOkH+cQwdx+0lTAFBl+DW+IiaF56E/HfENBkxtCMzJlrDqRrpvvp9SJo1jXCbCH
aRKBMyA71Kx2owyIgGAlMzAfeCWiZR6bqJy7PiIzmwCF0OfbZcMcCL1va8XGS3fDhoX2MPyBom5y
qQwDZZW+rl2F6mtd74u6oXuLpd6uqO0y2iwzezDjmN1cP23ZBQPQk+PpHNhrMfXQDxndBqAxT5sD
0LdDH9b1a2frta/HqvVxZRaVHW852DSoaZgo2V6uj5RZlswMyt50R8t+LGvVFZasxdFRquADC1E0
FXsPGMWwhS3BETfW05Q9oaNpJphRoxoqLTkn8BLDpdSReXSgBZfrGLIEiRSy4pxSvKcuWpw231o0
fzWGm3b5ef18JJvmAEynw8U0gafWBbUlrPISOyW4jexDPtxVTDXLViYAFN8IrGHdYWn5pp5d96Vn
RUlyrKavGzcqKMGsmn5w9teXITsakNWgE4XHvKiyXEop0LhvTTGkvABJ56GNLPdLVYeG7FzOZQgr
sVnDeR/5SoAWQoqriCp0yQMHoAL3SywkZ97572KEi7pCjddyhKARJQO6bAFZnpHA/HtzcCFFeJD0
flqruIYUbdwvzbFLfNO92eogqxWFGNW+Cd5LbNitNpsQNK/7TQ/oa/Myr6Gtup1SRQOUxUJexUZa
gv/9TNGmtaXUYi4GQpuo1HcIEiNU0QzFrskUzYIFoDaq9RRlgUspfbWMNcr19Unv4+9e/BCnzm4u
3ENSNgqVlmgBYDnIpiJMoA5GXl9KGmiXUYwnwPk0rXPbmT34+FKzOmRmQqO/vj1AIEAER/0jLyXE
5W3nLqDb9aqTq6HRt31uqlfao4miUyQfZQEfir2cINzDEBkAqy7XZFWscYrGqE487/ikmZ9HGwz2
J7B6+rN26wYbDebhQRvC6+uTJd7RLkJhvDFPGWsUrFy6xNy7oNVJr4fDmhaROT15bL6dQWFiL8ld
bXXIYN06tqaQLFEXAGMRGVkwf+gLNy4XnIxejBIWlJJHuINJ/aT+tmA8m/F8fYVSOaDFQacqEv2G
GH81WmcvLcEJJi1aRhe/7o9jd8dUeDyZThrYQsz/QdvLu6cp6QHNbsaMnUrjtZ3vvOWFpAprIRcB
jINngsMIjQCXOzZu8Fd1p2KnRXthzksKXNhcPl7fLYmpcA0PASS6DTjKSlDDtFrcNLfrt2VYKCP2
1b8cx5kAwYLXjb50dt6yU+fdAeG9bWgA7e6U1RDZqfMKFu4UQCgYo365V01CGpbThp1acgfMLnVC
RGixyhDJpCCHYKJoBdwAwGiXUpi+Th14TtmJTLcYKOmbxY8p+ZrVX68filQM0rzIwSOrDKzYpRht
NfSuHUd2Anp4X0U9GE5bYwi8VmHBxdY5Xs52rT+C3ozF2UOxOkXRafUEDRs9n7pDBIG7ssge4TT2
0y2Pe7K59UvrU16CK3NL7JPbe8cNhJrTb9379NfLBpznzT0GjgmO2OWyrY0065CicsbYizl9i+0n
zX7IrL9/TC6kCI990oxzTRgK2aU3H73IKsBS2qgaZmVm1kO4iY55YFbRmyu8I+gsMzLHRPUKiIt6
dTBIEnvZ6mAkLY8W6EsyDCukTEEIITEYEOq63PIBFSUSQuRVQ9ocTEKnTN+noMfLtQcyKB4uiW5y
+jhkKYiFubDiNByUazGldVzR4mWu4TSDULWudwUarmL0Ol/XB67mQhRzIUq4bV4HeHrrQtSq39n5
dJthsmCn3yDnFWjsd9qzQ0Ki6yK5il0TyVd/diFiyvR+GYD9d5fnNmT1rePYfg/eQbKqJjSrVido
e9ptYGh1IKqxovjz2tYPuX3LxpfOfmiLb7HXKHZTlir0kGBGpROaAWY84QHGpYi7lQAQv/WPuW74
nZaCi7eNNpOGa5r6ZubPdWA4CBiq1v37EsGFcOE+IEatiNHgLA32OhvEJ/TRHn9dPzyZT3UhxLw8
PWdIrdR1+QqRP8tD+7tGAgfMbLrvpr6n+6sGssN9azkKO8p/V9Sa850VFBVBcrLODIsjUx1OzRgm
dqvYP26VrokQFHMdtjjRY+Al+jSY9wAg2mAl629UBX7VSgSldIgNnFhCitN83C0Kd0b+23xeIgYn
IsUpvGrooOzr2MMuIUdrnFSPh+wtw+H/9+dFhqq6tycS80p7ebM+m/vqd3X0gvIjECwfuuhYa8Ea
eTecKP660ilW5QmOR16NfTObyCRqQ9ff90ncRzHRlASTPNPx/vz/rE64vJXXl11ZYXXAiYMyms+K
rQMTA2xV085kZonjdy2CWhTSFIIGgMRiIElhITN6h4KPdpuCVLkPUf5H9kWxdSpRwkuMMg1l3QhR
M0YQU28OktQNSYe0s/G1H26K8YmtqsyYSqaghJq+dl3fQmaNWnY37wBq87t816/jgXm3o/7b027+
QUH+bKiYw0qMVINRNrFKsi+GPRp1r/++LN0KGDQcDQQinEBW2Ma0qfuYxejOcWjgnZ6a2+KoRc6P
et/7PylotZ70g4lpttelylyNc6HCPrps1sbJgdAuTKInFR+n7BnGVF6kLk2gDdEHfWnIjQyRs2Z6
ABsa30h9p+v6wa6eEfyU+d9XPRBf/ZEkbF7spISkObAuThvW2eL/aGFbzWp3fbekWncmRdgtBFgT
noaYP0wYFj03wWLdbv1tUjwbDFO0Oo6zUCW13hsm5DK5f4/4DrGoJayMGUnmgv4dlUEAHnaEzI9z
p6vUQOJUcCnIzerGG85GMH/2WoLfrSxLlMcW2y+1XT4FLbX2xkT8Pvm5glaNLdnt9Dm2FPfqvSMK
yUijvyVTAWEX9hT+tT26DNibiWDMmoGKCc3DVAG4UQgR+VPsvsngTwPZYBp3c1ny0LWnz7GpECPp
gb1YjFj8K5dMLzcDwJ6y1Q918jUfGwSXRVQAVtoNX4z2mSBr4i2n9VNe7SfmAP9AmsOqNYr2L6nW
IKOHmryOXqt3fXBaR+2uwoLt6p6i+Ghtz9evgkKA2PhGK69r2rIGjgOUTzF7yVV9n5LQC3vJyUE4
xJOXxS+NR+HSseoc7KWRguept3ZN/8D0u4k95CumwbNjueh+sqp40vh9unyhIZbjzpF2x8spmuHV
8rgHskBsGSEE634Z2kOVVdGgu6ESuyjdRRsJD0BG+PUTrt2SE1ZMCxeWOr6jPSCYVvi07w08lsOL
L2hUQ0j5xl12FgnlsWWkWwoJRWrDg8akCvRB1rUqBaESwxd6JgYJNMA8uZgKECtOmNCzu9Ua/2kx
HLnqgugMKchLKXmH/ugx3lBDqnre0o12Si1RuLeSJmtQ5EHlLJ7dBPRDCHHyEmVPUy+wlHuz8tH0
4PUIG+/zcW8aL1ZPgyQegnQtwE8CzmZV2lNqQs7FCztZAHicxRUulovpaY5zX9kfjSwLXP1OKzHo
bwq1BnQp44ubW9FgtAcHZJEVOMR8W0np8f75xk4QZOyRwbI5QdHldmMyqxtXJm6guW+7n0nWoZ38
d47OcvWmv/eLL0UJr9ySlJaWt1h13rF9DALy5H7Nil09r0GVhbVb+WQO2M+/t2Hn6xMsTBPbw7Su
VckTs475XE+qt5v/gGhLgItAlwO8H7zhwqraTq91fQM6UNdxgk7UZk9J8pyYB3u/PGua4nbILBc1
DNh7MGqCh0VYTrnpDTNXSMuSKd2RBuwb8aqtENwXN/bolCBrRYO+45Th9X1UCBaxNU5HmQWKcdwY
Xu84JHNYkp+LtbeKjylQoNeFcf1/t6d/VimaTLczmtwuIGzOfrnVXbwqfl/mKpztoggnz0sASfuK
+yO161vmc2IlPobD+YQpnEm5oTEA1OOpPhtAqMvr5YC9xtGXqTytyCLOw2uVDPdNetf/rLWjQX9q
dG/QONLBQDjRIxjpr++j9NAo9/aQOjaRNbqUzlF71TjCYlP0siY3SKaQpz4cgnb+fV2Q1IqcCRKW
OeWa2RQWEJ/d8nsyA/uUs6jHEBK0oP9vgviKz96gvFqXcRuwovxbuktXzFHI0ISiCNNkDx3AGEib
opAJyjaunmdCjNbJG9pgNUv1gjb2rL9j6ev1dUg1EEVLDqnHAyTSNLh1ujReZcDjx1S0KiCBysWR
nsiZAGENE8AyxWJAQHNDQAGeBFmgK/zPt/aYd9f0TIbwVGu6Uy41hYz6aPvPpl8cAdQ+PnhRc/jd
+WUQY2RWH3XBL4boNgjc4CvdtdGredAUXyI9sLMPEfRc3/Iypys+hFo3+XCvzzu9/Xj9wERWVCgD
Xq8zGYKKg/qqy/saMrqTgf7l2/a2+J7+pK89RoVGIJzeTYHV+c2T9tE9tOGooCMQhzu+Ey8o/li4
aUU2iB8jZwe9Dza/OoKUoGqC7db0Nd8J6h0Qc4mff26iDlN0s7ALMdhtR/bs+/bZ+FH9IBG5MfCX
6zsjNTKA4HAaAEAYRC6AsSpoPmoUxvo7DS1AHk/kYN842eF/EyNsgJ3riQFWWji55bHC9Lz5tQNV
DDvQ9hdQtf9iAc7WJDyz29K5W8yB5daS+EOMEUdI5VJFeUaqtRgGCg570wKfkqC1ZuyVmjtCiJM+
o23Pt7XPfTftrm+bJNEOvT2TIugtqdC2nRtAqzs4m2wMx/hAzdNsfZucF5Re28ENQItXALaaqopC
UiPn6S4aFgGwBtXApR2ldcwyLcaRZWRc9slGTX91OxKSqmuZ37pUBQCWNN9isSjBIxp+e28Fq2e6
yTBnzEVsbm7hiLHnEwZhgTvVondzg4GnbR10cPatxyJB8aYAisJUaI70Npx9gWATCUjSEm3EF+jB
bH3pCtxHti+PAG84ucoZlO/vn9UKCuTZ6YxIIoZJ2sBRkv5eio9aDA6Q/PN1HZK5uCD6wIAodPMi
YhJvg2MB2zfk1cn6mmJakRP2zheWrQ9W8sEYhshotd11gZKGfMxkxKsI6DhwPehsu9ScxbDAk1Sm
AKB4nXnsZ1r5Ax3yKJumGXRiRQV+KHvbIcTPbsa1TiM072kHb+jHD3PR0IDUmPQzD7H2qfbi78yp
RpTLkbG22hU8Degr9RmIHaKpGtFfxEb3WKSdCYzS4t25JPNuAWNNbq6vSXZYnLobJWbw/79jiiyT
WusBIS1PmtvvkI31myELBr2IOvfvmUywe6aFfANiEkS5xuXuTRgkWdhgez1ZeJyMLkpY62u64oyk
uRuOjORdPhSMkIJW8KbAuE9hWJaf4wt66+s9CpQLPExwyvYKUyndvD+yRF6peshN0DDjViExz9qj
VR8tcqNbqtSeLEIFRBY+GeI5NK0LS9LNzXYSjqvfEiMOtnlNwsadvplsywKvnr/nxVjuSFcGplmB
kHJao+s6Ik3Rnn3Au3U204C+EKDMmxBpHPS/fDIC78v0I5l8bQ6nf8nogNrIxdBR1JnfzX0z3Nas
Ex3rrTBbsg7WneWpViTdUmCowceCtloU/S51MTPtpm9nDTaqC8Hott0O1a4071L66H4pMFTh2/Ud
lLm9HLL9f+KE1y5fygx4bphEFOl/deUziad9YjSRXeXhMCicMq4Oov+LLjf09ICRxX5HcrAMQ9N5
Dk6LasHGdtrPsl/uc/fGcvMPQKl+WWpLcemky0ObLOptwDbBG73czTV22qlPp+pUVEOYtLf2iPYy
tICg+pcWipdM5p6YAByh1Qj0HPpbEussCurGwlhJAQx83Xa7VmsivfaONQal/MOJnYkRFARDG023
ykcuBh1CdbqfwHMCZFFoxNsx29xBIU96xzhiiTcNgolbnOCopzG4Ph10CRn152U45CCw7Fh3MBPg
1TFRgtV7FK/S9uvQmwrRMt/gXLLgGxhlihKqXVenKQl7q8QcttBKlv3Qa0eoXeDNj9e3VnaC4DAz
UB2GQ2S8JSfOTpCUWm60JlonSP/I7Cxg2V1WqyiQZSp5LkRwuexFx6yKGGpSOoe0Jn6e1+EMyvli
P1YqTJ90QXg+TfTqodNA7FYhdlebY2oB8WtXZjCRlQWbBvpLx9JVy5KKsu03bgisQKR/c7aeOOM0
Qy3phGEGZFvDWndvDAD2FXeaK7hoRdDGwDsQEQmgUHt5p2u62tvaxED5uo2vjUs4pp91UJAVTfT3
6gClx1qgC7Ba9FIQ5geAfp+iaWItjjUIdfWb7F+WciZB0IVhZIO7UgCl0/6uLqKpC6r4hqmy97Jr
dL4OfnRnap0XOoapEawjs3baVoTz9KSbfvvsxixyx+nT9V2THs/Zmvjfz6SlYIQfHQ5oRyi4RFtG
0Sg5OsHSOOnOdBBQXRcnWRz0gBiIp9FGAxD9pTg7ny2Wm3hT+nTx1+042z9AcmkMR9beV4XCQEjW
hqQ/8JvA7iF1LZIwefVYN/PIDVJ7WPsT+sFTOw4m1RQNyV1CJQevP/CVb9bock0F2h8SBlTZSUc3
tOUG7Xi0NNWFldihCyHCxqG4sFiUdwMULBq7YJ3uQLXNWlCuKKy4TBDqbBjCyOn7wElyuRq6Wtvq
FbivqBymiRlpy4utlf5ovwBtrNAG2QEBZAvAN4p7AEwLqm4Ya6XlmN3C/d64iPL6CILHbVL4vSop
wtY5jVWQfoOUihwtjK3WfaN9zFXOpgT8wuskaOrEkDBsnlgpGbUWXCldwU6VgaIu/eS6yFiNJl59
pz55vXmi/asGwJmOWnZiuq+Fbu4xXgsljZTcUqYqAsgyI+CSAd4C5EKcdMG4PMiBrQMz0cCIelSU
LqnvuoCRat0dqRMMTXswy4B64Th9TTxM0i7J7+sX/Y1ORrD7EA9cLnDA6Me2BGNpasO6JD0A3azI
9k18nOebVrvtUg0lv+kRr84u6VfkZ/qgW0Y9sNjzrLeYHnC32CBVuLW037GzG4v9PN4zYHpncpzo
b4akhmbcZsa+Gm5cFc+PhCIHdA4cbIDOSB2YYmHLukrXxnTrAd13wjJD7cRODiXGzKHBJw0wNsny
m2SNNLIFjjb5+KpJ9+vsvpjvyILJaJuzR7j6Ye5VES/fq3d7iQm44AwwLVBFcat6ZqT1xZ4Q8wKk
rRl1Ei1wkveN2Q6KsrHk5rs68vVoZae80YP//UxKsphd6jUZAGnlUQexMf2OeMlzHlQlcEl/ORoK
kDjjcQzn3xYEjSTuTasD24L3MZ2PU/rTYd8YiHFqmgelHnbzdrv0yQfve979HqrfaTZ9HI3Ox9vn
6MUBremKUEBiIHghBC3JAA+hrUv4nhmq4ABKzvn4i2Aox9dxM/Zb7jzNjcqMy0SB4RH9sCiZYcKZ
YF2nONvils8yqLIidNMbA6M8MR488JgKNSGXhMAGDTs40nekVeaWuWYD2P/XwdvP7X1jf11VwCdZ
1QCMnX+ECM4dSrgam8cWMH/DDcvYC7Tyh+aywEqse2f51e9zC9mEddq5dPiYxn2YxoeBTrsE+WAc
J5Bg2mn4eyAdJq3zrlaUtnjbinCcuebaXbMBELh1X0m8y+aj3XxbVO1rkjt5IUW4k0xvrAE9gmgJ
2DcHhULyLxTuu4t2cPiwfN40aAIub6JFpn4bYkBsh/6IRtDqaHm3nXv7et1ES/wWmDl0fyNIRHeu
mL9eQa+E2j4I6FAHdLfGB5bLj5/+QQaeQw+1JRdIa8Eptzsg/TGvBjly45O1naoEXcCqdgKZpvPu
0v+TIbw0q15WcdtBBpK7AEyaQV7scNfBfumF11cjO3M+WQpkfXgcML7j8lxgKKbGTgEGzep7MwP/
eKJi35H4x5gH+0eCoFWxB/x+VUHCuh30BYAqbwcWKLQNoDHCshTLkW4c2rJB14KmVvTRXC6HLh02
bgJMKHuysmg1kUzFzO3rWyZTZbAM4Pd5thsEv5cygOrpjDWGDPLVcX+0T8743Cbo+FR4rdJ9OxMj
pDYdhtDTGTnS7kUD2tO3Y7DB659056lXeQmStBh8BAw+4rgbYD4FdasNlrgbA26blf0Hx+w/eol+
X9qov7i5/Ylo+h69+2hgqRbFfZUc14VgwVvWwAxSZg0sjpEsYW8ayO/3PjhofVPvFAZItkY+65bP
IACUW8wUJ+bmJNoEftMNPuNGbrz5V/MBQyXIM9X7oLSN3XUtkbkEqBr8V6AYdSCXMhblAJcgrlvy
YDlDssspK+6TZaiiqhvzXVcagz8WBN0TMWZAUaBOAm/p1iADEZg/T9m0W5Gw/1TNZWajQdFi9c4A
SeQOQ8cWRUFelmS7+Fzx5oB8lboJCFjdip5S7zlts4c8ButufJt5fo/aTV4l4bisvmv9fVDrcdMD
hQYo6914iAKdiYWRYqcsRIIDWf2J/HB1lFdtTWG7DW6chWeITw+CS+SCjRXdv5d3N2asdRoDzgrt
QTHcRm4++IvlhiBLPdD+lla3CWbRoSYY9C7b56lPnB1rf7LsMMReqDd7DzMQF6SPQVK+Dn7uNV/p
qLr5sjjn7CvfsXMOa5+UcT2iH6WKpv4bMmb+un6Y6LjTQJILIPiXFJMkWXfTT/d0LB6ua67E8ADT
jsmDgB+Bw1sEjhlbo7VpATer5Mxhj3bMAq0JyLT6SYw5yQ75H+UJmlc2c6FtM85kyE7oMfLpbN4k
3k0zYAAqin/aP4kDGg8M6ajhvwW9ZzFBpqXuUjjYXFCU+pr7rNHet53Z1zD0QzM+jUmveJPe8OXv
lO6N+IS35+Ndv1S6BsaMWSuGy1gzqr5TgZbEPPNTOhw7zcaUUMzUxFBP9tzl3aGc9V0WO4Hbbs/V
Gt/E5KnaTg2lIEXOPwz1rvZ2CXU/Xz9ymR3GnFv+TKNIgdlal1/o2m3idBnaaIxpAj5DQ2O/4Qy7
xlgje6Orot1OZoqx9Xz74WoDg3IpLW2c0agxLuFU1HVkYj48Aw7HRk8ZTR5aDMDte+P3xuzD9TVK
fEN+5gAoI3HGawmXUoeBgY0JCGEQJ33SHOZvy8HZvl6XId1HtO3y/i5g48WESa236Mdv4X86+fdh
sHlHA6cqzVQTGmRyEAiAEo7jRAAWvFxLXCXdf0hkjfzYeKuP4eUBG3d2okpn8R8SVfdckGAvNaOn
LLHhiPbpuKva5NPiPmKCyWQO+6WLI9on++s7KHGuwGkF8BR61TkAX9ANgFvqaXhD/8bPS2LeMfNO
n4LGdY6VoaK7k8oCCysq4iBaAnnZ5S7W+jwlA0E7hpuZ4Hifx6gGXWnj3Q9FdsDkLhVfsfSNRRLi
vwIFFezioVwrG3jqrPq1absyNZ+J/gMTG8J6DJbkccvNMMY1BxvxP+yqjRIkp6PAEBMhZmGlN/XL
iBYpk4Wlb9JgTcNKFUrIoLMeoi8kc9BzB75S4exAxWz1uQmoZ+d4yWHSOCy+b7fQ2UYT5SVX2zM7
Lm9Z0Sa3tt0uUe5OjylJvI9Za1h3BNwICtMru/OYncvTsYBUoXHk8oR7Z0q9tpyBle/RY+G9ut3j
kqg8S+mxolzHk1n4Bw1vl1LawbGnkRIgiMz5fsZAwnpxQmuqjiSx8e+wNzIv7DXzaI2PxbDtrp+t
fNvBpsP7L2BNxaZStlHmLLODQCEpMfktNqawXbMy0psUwePcTgFM3xCYBYvDfFxc9DwtLBhsBK7T
2GgnfcNo4evfJN13YNiQY7KRAxejSr1a6jKzOI5sLP0id/xtfSlGFcu17P7iZF0CwkE+7E+4v67H
+rGeOelo34YbwB+RnjeeH2djvm/H6r6vHq8vSyYQSS7oEadxxUt+edCeDbLiafp/pF1Xc+PGsv5F
rAJBxNcZJGZRpLSSXlC7qxVyzvj194OOj0WOYE4dX9sPu+UqNnqm03T4GvN4Vajsk+51KWD0eS+N
5UYJovV9WtPHs5b3mhYjVKOuuP04DVpV/rQYVnQXpjdIKscpzsou9kKilxHvf7yaJ09zFQ1lkhZ3
ng6dDfUitwBYE5q+r7kWMOGwyXXoekcWmsFc9cvUVOJRX5I0dcvdoCWKfZ/hOVczjURhfwCqTrjP
2y9ZZeWgtJjD3kljDhzeFg2HHoCxrdaLehqv/BorDPRLF9Qtx0jMOVOEgQDAwiysilfILeHUK3wp
dHHS7eqjRMJel/ZVExrav+h5Rv5LBxnkJpRvmyByMap6yQWDaBlCkKNJkYM6QWHUg8d70M+yhEyb
glZDASiRjL0fWjiBKodnk1do7y3rfbTC6t/oA89/jvWZ03QkS9GKNK2ngtW/PTwpl9yumgYWkvIR
Q/okwJYvMRn+hT3B4qYVkH8hGcg131LBSDmAYlvUWDNE6Xs8F57qla86o+655L4Uzp0cYkTkssXP
ljxGxcXM1z1ZQ4E1nMx5QdTs0Me/ZZ/z3J49tisyjHYPY9oGsQaIR1RwxeDD62Si86rus6xMVQAU
f7BogJ08QqN/VH/2L+rlyXdzA7B7KvbK+cnP+0c2y8sXHfa9iGJdWmop3F9QldMiax/LP/KIYx3m
zCGe7CjjTi2SMotSB8OUR3AkMIfLFaCSEsOFsN3nY/68vkhM///KFHbDIl3UKZowc9dOXc2QxAcM
Egr/ookcD4MvMowsa4j/SrEEJzE6LZZPjb4u3T/3OeEdFmNK+7JsMg8TZbulr5FFUVBPUDlGc/7S
v7hg9N5FZ8pCKiZo7KUKLMfSNzQMmwE3/t8YGB3BDVyugpFHdscHus91T3VBqJEiayX+XEWYj9E+
7h/Y3NWjPAh8MyA6Iu0xHejV1WeKn3pRh5YoqKOuvlXygmDcx+jDmiPG07GwXn1CHcPjV0enNGsu
AyUf3FEHQKCCyDA+Be1PzNdn2DTiL36UvWcu+/85ZEEfOFDv0TiH/771IxQRujzUDsoZ9RjxGB5G
rSKCh15+MVp35ev/eowYXMPMzSdkJZJHjNxFfQHAkRT9AlWKRZcfQ7bLuzcPWFn3yXyPFADpjFTF
hC+8xG0xxnMRi+MolkhQiXZgQrjN3FzSmKND328KRBDOYwwCO2wkFllEyNRE10t0jHTA91AEQxMS
q2xzOLgBsEcKhQfBluXBuc/aTDw2wVUDyRGwrCqyx4xeyatu6BIfqXhA14aBLa8+Vp0bEjS30QUg
cCIpIn2Q0WgcdoL7P+s0aCPxCK3G0WJq+1YLglhAFihGpQbOdZ2vABPd9Rgd5enAd2W7JcPYWSkL
aknLp8doUZEwsWrk/JXlo6JZ989yMqS3unZLhzG0ilws0xFD2DutS8yoQPttt+9WNe2HSyfw1oR+
t4cTsWnbIQQGsQMTcS2LMQwXnY+IKz3G8XFZ1UBB4CDQsS89bQKfkyf0gxWmlrG9iQlO5KrRMj10
u8tWoIVHmoNvYZ+u5VGsFDv19sf98/tci3F1gN/IMXpWC6OQKgXIdTTD4A3ZY2lxUtLSxLjGs7Az
xddDifRsSehOpeZTYH10JLEiY8NLX7C1lG9fwpxulmXoAB4W3WWvqcab9ic66Vbvkkc139Knj/rn
sKM+Rhfv88+lyngFPW7qNslB1fAerYRUjowpPtH00QT/QdDYIbYktf29yrlmtkjxjVtGD9tYLgtB
w7kPTwjb68VawdIc7LGhfUsU4SV76AsavNbP9UcxeBQ7CwJLv4zSj/CgYIE1LcNf9w+CMYXfvodR
WD9U/aiqcA4JEtXEFizNyWlOOSHx53P9nrgx+lqhalO1Jci0RjTSdC1s1IZ4h+eQ/GxNcm6IfOxQ
g3gUab8eMT2pvgV2shdfDoJlv+o/S1LaLqG0/RCszji8CtaKnnj1ZXaG5q+zwAqXqUSCbD4jiVjF
E0Wp4PWXiMA+UvS9mcDkWXv0fwUl+0aJkb7A7ZIsH0BptIz+EiJvFz3UNLI4x856nG90GGlTpV4L
UI/oL01J3tp1jtnUKiCbyHB4Gxm4h8cI0mqomlyOwZKyjw7NodmPB93OKxLbPN1l+96+ccUIU6ko
iR6W4Co3Fqi3qAKW7rSkF9dLlaQf5953MGKVb5KEogpUaKRQ1mFASyyRRncCxxGxBaC/PgbVBxlo
1FNjwq1j1VNkA0QVkp3v9tpIUc5/XPok2j+oA8msD82ho1mtw2257xyOT/8Hn/FFm4nJlLHBo7rA
QfSlof3sm235UEq0KGltKpfsJFs1uqKRMrxvMubJYg8QwgjUKZB8vWW5j5RVC0Dq7hJF2Fh6Uutz
+J54K3sFTPsWO0gA3fp7hUYqOV/zhiiY8PA/p31FmuFYy9OglIbJbemHRUO1kPSDocvbIceWLg6f
87SUCWoc2SNE9rdsyh7Az/oWN1tbzWbEpkhSrBPj/f5h8ogwbl/S3RprCcGQuHFtfRuT1+VzwmFk
XjcxGvhfThhnHzVZpoyT9RW7C3xbj7bBozTYdbIZhp2aPWkex71Oyv7N3F8RZCzpqJf+KmvAVWHm
76vNkvLQ5rksSbeXU4+6WGJ3Z3eRiVE8ItaEDe3N3o44+s2iA/0lcV9nx5hQN19VKGOCkGbLGNc3
MeXSpPRVJJsQ49s/OqKZGr0vE+zg9F800QiC9UmYr9GY+0owa4OEPmh2VG2o+4FZcf81Mh/in2m+
TYzYPN8nOCns9+v6osdc1+ALkdv6oFfL7yiXP+Vv2CTbPul1wSH0D6bjixJzbT6GV6O09fvLyy8P
hWj6IBmvsdM5lcPbysTjibk3PQ1CXwt1BHjyjyBDp6BLK04H8j8I4Rc3rM8TpEyqp4BB+Iie/Jqk
RDCarWcsOEZi3o8jSfJfgWAsbhKWYj0OOLbg4wVG1lpjsc9giGT7rywFWmew+nASPBYFYRAEwAS4
2eRa0c3kHFX6I7mExLkvb/NO84oMw0+78qQ61ECmkYEwTOXYWpDMVi4/ovfaTF6qBVF2gBsirb3Y
fGCkstjyNi/Oxr1XX8A4knYsRa+U8QUhnj+0JxWQOTTy0+Md6GS/v6nWFR3mzR+GXl5rRT4dqE9D
y31A7nH9Gp86h9dqw+GIdVdLLQpXbgVKmekdfProOtEa4OIc28SjwvirMYvDsClBZXX2LwoNjcIQ
rPHj476AzFvAr2NjLSDGQsN8jEDG/bM6ZgRNxX90UzNca3GKzXy/4cE3zxumK4KMCcySvPKUBARb
SyXHbF87nr3aHAair7fL9X3ueGfIGEEhErpl44GW7gC1BsInmzvphbc0iUeFMYByAAgsdVJlcb9o
iE48IpzVvUYyjohPv8NKOMbWsPwF6AZThuTWE3fLulpJQzRcaqFdAXfTLY02CDK7zTudE1bMvtpR
8cd4DurhwAybeL7K5aby2MYCVm9cVOJt24f8CLD30JCIai/NzCUuUSyfbDUsfH77Vw+cK9rstDeW
KkqSFIO2FR/9o+s/tGbzQ9ANzXQz876AzIr/NS1Gy2RlCCo9B60m20rjW+ySODCGZh2bmmtEwoOC
rtZoXRkitE+y/5/EmeijdlGZBmo2DMmHu98aCmDTPTzJp/gKnUGmfuLQmwsWr5llVG8QwriVEtAr
DWTJXwJzQYW1fEq3sYt81KtHPzKX8sDYZuO6adQE8ybA68Qb6laUCm1qJYgnF/S4twLswKSPCgla
Khrn8wdvhc9spHBNjYkUAqyUR9oQ1LAb6ZBHtLI9JDQ248ALSabD+qaNV2wxnrXMvDBSlLS/GKvR
KE2RiMRxPlxTOfCe4Wwn62eUes0To/i5AHTQoAJPL+lOJdFB+rlKDI20Jk9AeDwxWh8pgQ8rA0Jb
y6ftD3UbrOs3x3ApetjpfWGcM5pXPLEgu9g5j30VA0h5z15Bqt3CMLjnxqPBKPdQ+XEQd6Dx3NGX
bXR4WxmWbwRPspnkhJ6RDHu+z9Rn7viOUEiMRo+epsRNC3OyPVY0Mn/9Ksh6b72tfPMiGeFgNjvA
0Z09w6H9njopUmvrd97ebp7CSYyau2gCX7nL6Rb3uRV51Fuj35w6jme9Oy0PNHA2Yr6+SMbHlkW5
KpsRLA/0RSXxUTEUMuH6qQavNY53nYwhkd24FooClCJiBAfJ8NYaeV9xPB87n/ofZVMVYCBOVSuJ
RW7RujyOi3IJvZZ+1sdYNJvX9hdG0Xd4gD6uiGI6xrk6nmm3RfIJkHQdwbny0omzrv7qIxjjUvfl
MgPuOyTX2Jc7/2FpWc3PgrTrxx9Itnm8Dr/ZoEy5osdYmChry0oNQS83nl/Q+UaL3wdKTzy+pp/5
ph4Yb0QhWgf2G3u2yTBUqzyRcbYILMxu7RPKK6nPS/8VDebo8igMhgxT8Rcj+ZmoZuvopmLslk+b
hmz3GXIynE742Yw72mz/Zoo5O73Wy14IQFB4e1OJuIk8yyOPj48jQVV1k9jH9cU3CkAqbYrzh3PK
fp0c36RP1Ow/WtOjTw49n2D7eII88XnvrBlbHkcaGgsKCU4DiLzbYX3f0s37pC+uP/3wVYAY+5ms
Jjl+HgO4ni2dNxvndDpxIt5Zjb8iwhjwpFWXWHcIIkZSUMkAhh2FVN7nZLJP7DmpAmD6AQQNyBY2
0hXKJWZPlBGi7z+uoqWRRyLH1c2FXdiYjQ5wTLohdmdCEi+Lcinsk+GSdqGF3V5ULrBIREFzNM/j
sdCkn8ZLxUL3CUIDC2LZejsQ3ppKQZHvsv+1UuyAqDVJ/jyiMcLSTenBtql5Fn58lG/Rb1raofmB
pYrYyG6+c+7tcyT826FefQdzcU3tt03Rokb8YuwzUpBjtEGBTSL4lIVAiU1LcsZqJ/z7Ee870rfm
lnOty++nrmB4Fav2MBuP2JP1gh12hLeSW3cX7JBCV++m3QE9LyT5NtjVpo7wGh3FDuawOJf9XWRv
yTLu0FXKduxkkJWJiwvQ1juMGpk8V/i5w+z2gEEGmgGjjSS9zM5ILIElsHKbobsoNtZxuhsvNXWS
nkcD5QCd6L9CbOgyJJrvUt1QgOX50/udeqSsiFTs2+eQtzhpxhzcfg9jbRb1WGM9RIinTKTLrZGp
hb5eNnL3kQu5BMj8pdpnpFwWxUUfWg1QtSs1IELXiAFxpQyDJJ2UpDwTyC5cgjpMX6WgnR6qPa2C
g+5fGalEDUUXyAbIxZOMLHQg9ZaYmD2Ix8o4fKT0qd2fw332475B+e7kboky4ZewAoaFqy5RA7CL
p8pyj2eEQs59GnNS9rk2Gyt1JqVnKia6qHULjMhMUjaYkekbso01d4QnZjPBnfKf9dx/0WH0OE7q
oCpy0GlobQXPo1X+WB6SdU5qyksMSd9jnltazGUto0EN9Qy0uk26u2At9LFAx4RqAEN0tX6B+dhs
PSIDX7nB7tnaUDZiYgxm9ri2Pd8If46mZI3UDHa6GbqGeup2A0HztYHNuHuDm6P47jVuP5a55KaP
pHiAfEOy4nVh7i+aoZriWiGb3HYpx5zOSdT1bTM2pRRGOUbf8HTbL9Dw/c+UchmaTpc1KNc0mODa
DZtRX0g4/emeATaKknztqHSxX2xy+r/nNm9Pj/GIhToUftd9nl5GjvXWtUxAw3GC6DkHcM0REwi6
hZKhVRFEiv3SRmcBr4thXgfRQIRRIPTRsY1esdfVHXCKpoaOo/fH/PlRbZ//jZZ/UWCOqan6xRD1
oKBCy0MjdzSSGJ7BNZOTsH6/+y86zEkNjaKWi6lVRraOLzF9yYilvbbPicUNzid7cY8SEyt7ri+X
ffzJ0TGwQyOhKcEzuHO4j+B5Bf3iiXFIlSCEKx2rzC+VGV4KgmC8I9JZIWi5CW3PKLY8tImZzNMk
1H9TZNOWQ5HkcqjjFJ+rU0H/jPSQHD2DE17MOtprKoxFDn0panUFlTCZjNYv3xBe3d2Som1MNSKO
I+NyxFjkQEl9wZ1uKyGNaaEi+35YGI3z705uWoaEcG3CbWSMqSIsvEoWP9tM3rwT/HNO0HGN9Cvh
dYXNvA5xSVekGFPapb1aRMtPUshWWBn1f2Cey1ocvDVN7aSiBcdTz7vQK4qMYa0U4LfnKSqK4bo3
fkX7fjOizc6zTrzgf9YeXRFirIXqVmklRcjuFuYLEEJIZADJa33fIk2W4Jv+XtFgLcWiLYNQj3rU
y19iaFO84RwXjwnGQMgZmvrdHFnVbbwenZZEa1SGeMB8n5O999hgjMNyNcrNosFRpS+lNdA3/7yv
KBrmEG2gq2Yj0OUaOxeNjOTokRPfpVeVKkSyNMt8VRr8oTKGh2i9kdcdr59j4u/Ol7HP6map+FlR
QFr20mbEw3pa9MFbavn5pL1HhLEhel83dSKByHObkv2bS2PELDL2Juy1B1cyeioQ3zxsHoluBrZw
MdI/sc1Ves5Nfxq6q9i8VAM3jvRPQ6YTYb9H3QwTes5rsj480QwYncojLzKfITltHMBY7YQ89x33
Me4rrFNousvLaCHBXTuVkZ05UcechZlqZvgHK64nBCzc8BVfKkCNAndqY8FeJwvpBKvdwhfQhR2b
Pvlw6ft9jWShtqY3DrDfQAyN9tgl923WO0qlxZBClreVQhM8OfdWhq5KBKQeAC+sJU2M1NYek5oI
j/dJf+LOMnJ0Q5phdSGmgZxKMKbFB4aUke7qd8CCmb7gxd/nxhsabMniUBD8wTdU2lnig3Tu6c/o
3B+kLaXZbqOvJ8nzrNhWHzjR00wN8/ZkGLciym0JUHOcDPq86RJPB2AEHmSzC0ljnbWDeXAP8ppX
cp7puJioAoQFY4MYiPysOF7dfypX2PIQwIKtQBFbS1CvsWJsIEU7mEpRQN2csW9yszCAGYgXG08a
ZsKeG+qMt5ETPLRLFzlywRbtvWguHUTxZr/JifqW2tmPjCfu0x2zMqBgPA4Lk9Glh979W3GP3Lxt
XAnsyqTEyp3GxruByJvFZvJxvHeDOPmwb9QApzJhc8ORy4zhLuOmbyMVpQ08udStZa0scaOS8Fhu
AxoeFnZums4J7eTEpK8DwX4Rcl/kZ7V7wnP56wNYdhFUZn491VZqvD2XiBwSG9ts91lHDoCqBeoK
Qf3vX8R8mNhDuzSSWdilyE5M96OS+PlKQxpU3GCK2LKQ2Ds8oKrp/b7P3kzxQ7mhxGh0hZGaMFi5
KLE4PXpBYrjA0SqwqWnlkYB6lxTt0yN9CExz8RZSzxA9kpCQOupl+cCtzU+iw172NduM/sqDMKRS
Ww4X3e37TQqEqzcpKiSSF62/LUM1oK6WYHhDSEpbynPJcTu0vHNOhPcRTMCICfag9Qqc/eoc6usY
I/8twaqv1mpkI5Yt91XFFjrSxDRHN6mO9nILQEgCjFq7vv8ls4b++jgY1W7ElRo3jYrKSWEsdlJP
s5WtZo4UUcUQ+s0+9OkwHFRvHdTbmIq2QIdf6srgfMVMBHgjIUyUWdYiIAiWOgIUSKKhGBgq2LnY
tNVSZYsI4sQrr8z57GuumYgzTUop1ADNAIXLEBH9eG3tgfCYmom6bphios4U+Vq8CsDUSiRA0hGX
OYDDzGBdqRRLMpMkItL4sNR/NPp72FpK8BjUF0EwivqUyA1nu8JM7vxWBxkbF2EUXY7TSdvHjOwT
Mjb0LTiE6326Dtflu2eqZq4awVq1GyMlr1hkbJhaQg1efmOm+x8fgh0nAOUA+Kv8bULQrQVXDrzh
8ty/vGn7N9TO9Z+xfTAIouEpIg4MXhJwLmN7Q5PR+dwN1VYIQVM4yTAsy/M+cCQTe3AefKN2OlwP
pqVcyksXzIXEN3QZNV90w19irQJ4Va2che6oZzV9A0aqBGj60kLnZIsmSSuJaBFvtdRaaaQUn1bL
zSIkq+QHBoj8ytI7IoxbNa9IUe/raJ2X1Dvf18BZBZxgSjDCpk8wubcOtxIUVFaKYLisLIkuqL45
8LI0PAqMNox51S76zh8uiRMaOo0PVH+/z8OcG0dx6m8eGBFfAgxDF8qJB7L6RXubJ0azRuPv30fX
0e0ZuaGQifUADowRh5Qfa/JK3V/3efgM5Bj3BFiIqXQI2A9gPjL2OC5Qm8FDYLhUG9GWTBmUHgFd
TP8oaI9rT9zQY+ZabugxlneUalkSF6Cnn6dsPLLjFbpClbVnd5ZuA2LaEtAOcbnP5YxlBAwXNjeh
xQNPDXboJloC970cUMhrxFO6wJCRfpDKJWlqJ/WQX885C49mLu6GHCN6ReVleh2C3ApquNBUIqWn
RtNouMyInvxw9YbmwfN9FudSajdEGWn0loXio+VjQPND9tzYzT7B0/B3tVs9Beg5vE9ssiOs0Fyd
56fNvXodDIs60eMIBVrfKy9R5hvl4Dv/PxLM615qBhE7IUEiabD7pPwVxut/QQB7ITG6B9mHbNxq
l65mlddMMqFFCETVDOtrjPsUJtX5dkpXFBgvoC0CNQjcYbh4aFb3jY6juryfny7p6hLildas+hUY
CIAKK0aGDkcbqDyFndPX5RUTjH2oFk3uqdM9yDFwcJqUiC7GgVKd6oBCqThRw8yYMZCUrqgx1iFe
xmowJsvhst3uP0vuyHlf4t+XjJI1+b1rzV20I68Y6aSpuTmX+5Sm+3fkjMn/7+YY7+QuxD4LA3yG
MLakWv3usHi6LnjvwFktumKWMRNVLGOkOhaGC7qlURH0OqtXRI6QfK6LuyeEjFkI9QAr9vAGQRvd
3uoeA6xU9Ih+6El4fnxcVXgP7VKyIecgJcnx/KE9fmz1y/t2sO+f6FwW/upmv+GYqos6avsE0iqc
/Id+nTy2x6WTvHtIkvMwU2fPFasOpt43IEp+HsmVYkhB0giiiNtzy5Roq3e/4QZasw7ligSj2nKo
BUoygARCKhTl98dxfUmtS79F7s+2zV1n5OikrfGEP+vrj3eOrZ/V/CvqjOb7gCeRQxV3qpcvcvEj
Tc2k4tzXLIM4PSQA0fGDdYq3xqUfQrkP2mC8YIvJbzEMjEbvqddX700h1OYywj4IF6vf7wvJLF/Y
da0gN6FMAFy3RKUCjV5jEI2Xsti70aGsH5YA1/3/0WAYa7J6GWRVPF5C7VfWtEQXNwuPt7+Zxwij
dJIeu7GghzBdZUtXq3WbL80C4f99VmZjN6yzAJgLsP6A7CXenteo5mOzHLPxs4q21ewFWZIFda2U
LOzMAMohh+Bc4mpadfuJD4eXFIubisTEoGp9PiLi3bdI42Bd6a68iM+/jtnJIoWxU0vyWj4mDyUZ
1ueUOqf7HM9ldm4+gPEPktzXRRJX42X70gfEQyT3MJj7X7llJfQxoIVhNkZe0PSnuRGNEhWq4Iii
LC+n81kU/2ZUr86BEdRKGj1lBTjLy/PzPt+9VeTXkFGP2AtqY6jPeziIGEWLDB9ttSGeBRz1n9XN
K+qMCGvjYoGdMuV4afOT5J077EkS8idXzk2xRVDrLk3OqU+neo9dRpx7QXcHoQa7W7RuDObbUbd+
VfuerP8E1DZD5KBLmp3Pp4Vx4nni1awqfTHLIorJTdQkoj7R3r5o9lv4/iY9jYin1sQ2W7MzXjc/
z5vO+dgIhL62pvkUEl4xZNaffAJEY2kjAB8Zc1tLnecnQ4rzFv9ki8dSutw/X97vT0dw5a+8oJMW
eQs1DpO3SHtSeGCDc78vCsCbnpbAADKNCaXLUKyWfa2MF1XJXlZ++aJn/b+w3MCwmpDl0MwH1MZb
FrqoHcfCF8aLWwREH9aN/JwNxv1jmsuq4Py/iEx8Xp3TKOlVGMojtE62FCrEGMQsz5cfiWh4D7XZ
WejGbBKiXjhkJyvKSv8EiI2yvqQDh4lRdkENEzFr4Ou7sF+EtNPR/009T68zIKpKhUvGpApcmqxg
jLfKoOv7IFyqMal7dG6SJshjq4gzLHm+/13izHcBqBLbsqelXBjxZr4rULoyRQvFEtZ/IVIfLVxW
sU/2lxGVhMUTSq4h2egbQKFsHKdxnp375Ofem2gCxrI7YOniDyx82UoLksQLx+XFeNlLNNhglYK5
+ThxbN1c48E1GXalUKFFpSaP4LIwE4KenuQNK5Ff+Z02kw1jbvmGDqMkrhz7Q9KBzsJBPLc//uoB
KURH24RxI+eTw/Mhc84brSJo45gcGjYdMCqz8rxiaAt5eUHbaEb849qGMd0Jlrnh6OZ3d6FCOjAD
ib5w7EoTGLXRsM+iCBoMXBpWRYbXHR154c5McH9LgrFgrjakfVfGCO4345aYu83hPHDEfUYQbmkw
rt8rgnEBOHXMjaIyXNA12Q2GyTmqGaG+JcLolBggvPCBzH3ZLoj0ekALATXQ4sLzatwDY1z4QkCT
IqJQJKX3K8yppI+8yXzepTMu2x3qLG/K6dKr0/ByVh45xpjz+58MXtliHTvbxjHD71d4SqaE1vaZ
Y18m+b9VyJur+JSHKwrBqkVHQAsKMpkm4QPqO47zzrsJHh+Tkb2i4uVjUrQyLiL6qf8Eahlv9mOm
1HrLxsTmFQE/xJqOEV3BeH/LTmbjqDaQqoGceOg+M830t5QYPZfDDPloCZTG4/6loS8vbz51jhn9
ddxbOYZ5ekxbHhGlcWJyns6wGWQh98pKnpR/+fL20BKyM82QPHE087t5npjDFAQAX6eleozCpKFS
B26ZYSQEzRgwzHhgkPH1vsjNgK3dEmGUZtQLcVEt009L+fR4BNBW7zw+evumNh53p2g09Jx4aF1F
VpdDmcOexKT6/XaagxdB2d81j+h52VUF8a3Arh0NR7p83JEfZrbGeO4T+kzV1w9vxKyVRldcfZgp
l92cwWe3zJW85gvgOJUCDvpZe3rew2NYa/Kg0l1p/jAPlCe0/2AI/75XdtS00ird81OQKwpUN1CK
256Mf2WqvkgwGthLCibbpsS4UZAooz8Aixfy1srOlLVvj41RPr3GMuAOS0kve8OyrD/ig/2wM6cx
r5A+J5xuFe4dMe62V31VHXIcGnJ6o3W0lrgku3RSZ4eaTY4OUD7G0Pdn2C1/jPdthbjsctRQLuO2
sah+uS///2Alv+6I8btym2JFbFKBo5fosMfU8QWlWeI7+cHg9qF8f83essKYkgi9daGY4fSMfQ80
iNDC0AMl5jlAh5lu8BzATCH8lhxjVLJQqlxBgmRstwkx9riu9fqhpfaf2nlEdLnBgLGOAQ+eY/uH
eOnvI2WHawahwizSAmwmHpXfNhBFDY1ilcMRxnkH+kWGiZsz7FyVMaaNTGhGhLVyNJyO19ggTr/x
PRT4osE46SEZglL3J3k3XqyKopsVuRbFIKZJz7mNiU3eo4PHFGMy5MHvoqEohovyJOOVaa0T+kcy
bAzBvWLklXeE3KtijMdKWdZqJkNE0gzAZN6+etlguv504lzVTCvhjSiy2w2W/ir3vIkOxBA2A3UA
dMbaJjUdfY1lybw8Fc+fyozRCNVi1IU4hy9J0KD76Usuf8hv5MfxpqKOZxjvHDvyvc/plkPGjui+
JAWKB4oR2RvdvrLgU44GhwjHWbMbskIXqdgmh3S8GOhhu5A1cv4Y6cXs8FYzeXo8k3O9ZYmxH1VU
id1SA0tbkHsDPd96JH9cyzZT9AdCrz9O7+8CZy3XrLkXRQ0LygTszPl8vF5FARiiqhDfQ1LUhmQv
gFK9f4TzGn31+4wHy7shdbGfdWqdeMYEw9vbcY2EnkTQDKThKB2Hp9GTxn4zIVcEGVHsgRqwROIf
KobyF1DKpoc9tTSzfb3P2aSq9+gwAhjLWMvTNjg42ZGM7sf9H5/JgEEWrrhgXFeulImKRZnTsQHA
E6PQu+VmRTeO/tARbig4awSviDGC16hDpWBxE8rXMdIGKBLyEhPz9uiLAttG4DXeIlNDsJMjh3SE
Wf8zmSMkDwApwrN9s5bhihbjp9rVgCZIFxejW+Exd1Dt9MnpnRdccPTmM2d3pTd1/N/rX50B2G7f
v/6Z6sfN9X/a26tf9yqhbeIpWH7e/qej9S1yrEthr20k4ncj7QzzcEiMxHLwyuOxNpNvvKXOeClV
G+pa1HGCWzQtj+t4iSn0EsPvVk1p9Qtwic67c34SttyRoEln7ugUO6KYxCW2lk+Po7ChsftakxIL
MEXLX3GMHkfgPy3x1fHq6SKNPOAsX9SjtpaRNeXI4HzcfiWDjHEol+MiqrPpBA3UMhDlHvG2qlHI
6Ay6GRxe3YJnLj7l6YqhsgU6NSCqp5SZinEG6z9G1jBlujH+VRbgijfGWsh6KqmpNsFDYEpApUv7
lW5Op5pjXuffi19k2PHEEpsS8mg6wqAnAkShA2IhZuBFlfMin8GSuZF2Fl+/04u/hG5rCKbsuJtj
8fLUvmGMievhZ8PbK56Y8LYPltkyKSaxSMhzQeqdJe8QVahIBwPgyYxeNtxn9/STd1SKTT4PgMIF
fChuC1kpYlSk35ZnHdsVp+XS943W/Mv4ijvGbFSF2CRyCK3C62d6/PwBmhmCF5M6H9sTD1FgPgl2
RY0JLAQtHEXZBWMGagV7KzHROrR+rAz7dWNuBnJ28DzZvt9ncT7ORVYKYCWShp32jG8R216p8yVe
ryvgJh7z82WN94m4Jiauz8FY8MdH95nx45CddzZfZBm5yf3VItfET7IvL0csI8YWAhNBPZUPU1BP
P9DHm6PPXHBQluEVFWfqF5OCfFFn3kgBmvhjsaxRFqP1Lry87dekp6B/ORx46Fz/EC5+0WJkKMT2
Kk8eQWv7vK2NqTMsINajXaPUANtpIvC+f7T/ILRfBBkxKjypEMrp8Ty9OGE2AcOqGDbyXyflwKHF
lR4mNF0leoUFMpNXF+wXzPTtp2DYtX7Y5uGniWjYNBwOd9Mvftf+L+4YP9RqbRj2U/QNT04SiAxa
N+yfpc1F+f+HmOGLEhOwFomA1XMLmLbn+rdKVtCOtZ06IyL9H9gTMlLJAmwUh71/cLNfRBlXpPrV
X8nUyqyNrY8OFW1HbMy6NpS+y+uTZ7w/8zrCOOqAOjvO/MrX1rUvtfoUy5aG8SLQveoc0UddGb3d
cPj7B7f+X/5Udreq6KtJkkxvmTf96BprIiHnTj9f1LxGs9V0VP8sKarAmJg66AB14E+PT8MyjlOI
/pjYVrB9Q5ITGRjwt9uZzpLSs2MAZ80JjFP8xEuhzWcH/zY1KjtZD5OuJqU6OUjovnUJCPIxZNwg
f8A923lf/HW2jKVpF+pipZaTwAKZAIOWqYMHtnbgeAyFR4axL9rKW3VlBzJaRHQf02cvA139Tkht
xAH+No2+YmCtIutUw2esf9v27nWzwbvobJpk7Vuu8fv3DwywvKAfVj9lO/ru4tG82Zh4PmMHPee5
Pp+guroAxkQtFLcK3Sm7bQBWL19jynmBsOHEMUvzT7Svs2fMUoApzN6dkg4ZRm7p/5F2Xb2tI0n3
FxFgDq/NIEqUZMtykP1CXF/bFIMYJOZf/53W7o7pvhz1h5kdLOZhAJeqWX264inhTfTsnc8j9aKI
c8uiGUQypLwwIxpCj8vKCQnlOr2txnzCZnJYDPy0kVzLlx5qpATJw90BvSqUO+8BU2akxlXdunZ8
D2rJ/S7gstTOpzn+OkK2LJuUWmiJNELcQOrFtlzxt72Kao5Px4F1bOj+CXapeUkTbGHELUEmET4W
vNVFS9ZIyJ7tPUgheCUcDqRjNexPgcXQI/JNkHIL3io6ig0H6+FeB4OTTL5W2K2wTxa3vyLP5K/x
wQTPm7JHO9O1Fqivwo5IO+CA1iHecP6lIAZx6qNYDjUNq4tF+IrnHtsN/D3XMG77igZbpE3EPjWV
HobxHJTgQLG24mu8z+zd1Te8rdE1Hr9xxa6cdpOjawU5ijWBWsfzZiPhycdiHbJI7dxHbXhv+8qr
wTMQzjt1fTInIlPN7CQrxyEGR7T02hcnetzx4Om214QlLz9tMAKTfZ2eoNbGiX2kPu5Oh6/qBcs1
EFJw6W+vS3FuHSKDIsda6XIph8X3nvMWYG5yc/e4fIg3n4/Z3QN6kwaFfH4SYl/QYg4mMWsd7NP9
4Pu8k+W4wgabpEsuiE5zevXOTnB4u/Me77GzB4/+fmcsM5vjDPOu3TUSmHzIQYnHrKJqC75XHkno
K65NuWk5H5PzCrB5Oi1OsE+aVrlBhds66sYsyZg5Iu9u88QwMVLShP8tuHie5qOQbtkPxP61Qg0f
d4/ngnLuwDU0nhzdGP0PSIINKt3hPQjjbl9snuPJJuLaGlmei45bNiwcJJTulolXB7+B+nTQgdfr
zUEsNhvXZ6U2mj0sIV59YlT8g6ML79MwzoZWnpSoojV0B+3b9DlB+/jCpV8GlbdnjjD6x25cZjYR
d+yzDq8ldAETwdsj8qbhen0tcwSnd1466W8yV3/5ACwV7FBasVJS225OjqiRXPcTzc/6dWbtlQq2
XqmLvH4YMPDGWzXOOVM2OZe3qSS2EtQMui/59bz94tzamfnmac7hj6WXTRNnSU7d5tOvDbrPU3ux
9DbqwoMpPkQLlJ/J1sUgU0e+0GDFsX6ucMYHKQX0Pp8v0K5wDyhXPL55TqBupMrp7LF0w2Zn3tnD
i7Pzv/bZJikAW8G/REc2bVc3iT6a6JSg9R+QMsNLRrtHhn84uv5NmvUvG7rO6U2w5JwrUn9R6ZeM
f6GNzLDlA7rWOFJ45sIEQYjqkgILbNH7U9ilr5PiceD1jHMwUWECl+FomLGYom0FUXm8MhY+D6V4
cT+73E7KrUSLLpBw2Jy2ov1GSuSkQAi+EJYcEOEAItsC1yhq3eiUSKSzsfliHZF08bC4354fULnn
iKL++w28uqYFJp8/Spu06/CcPDpOp5MRPeTkFzKZR46TzTEAlcmZZELV1PEIjRBMFqC1RbCicmo6
nOwaSJR/em2KIJZmNiBJ2tkgtnHusLE1Ip+IpwmmSLfJtQ3hgrVsPJL4+ZBFwUY2S8MQnXk1nMkZ
ypEUGhGFYct/9lL3UXc+kahxUbWn2RJ+T/GsezqRx9ymsBeOlyTHN9NI0PvWU/p+2yjmg76JAOYu
1RiNyDBhDkvHFJD39o6gD1XHjJDXLWplu+CfWeFEIPNE54qRmk1IT5Asl4vQQ9cUCd3h4bZes9dq
IoUa6eQ7meUp74uYuvWjA544HmTPJjUmf57146MsO1oVvUr6Ll5k5FoS4AApz9ZYHx0bJf4bLBwC
sHTR5vhPhONr+2z7e2SGeDrNZhm+dWKd9G5UzGNHs+PH9Ts+jYE90IEOLhfLkV4vvErcLIRPhDHP
riZauSz/R5izyTzxt+/w9JmFu4kIxk3P9NSy4muWU7Wlhxdk+RGg8tzza9j7B6hOpKg/Da3J2ssp
VnBqmfOGdT6fPeivCOh50MITle5to+YKY9CgirphUEwIcw6H8/pEgs5W0Rnqqa+ieVct/UvjcSTS
n39LPRYeqlwGjR4kpmDKLxYE2WGCgomvLXnWzvtcDC5g3xdcadrQiyI6BnXQErXQUHJeo1iCsNRa
dhh8fb6tHc8IGZAQ0DySFzW9xeqZCClmT7glJ975MUChxFbZWtQI82W86QPL7tE//EWduwT/55j8
fI7m2xhZV70Ze72yLEh73iCvjyMEh6zzAAIs/IPKE2VYwFqBhogoSd8+yvkS7UQ08yKnciokgwVD
OYOmlBKVGsiTdra1L+8iMtz/7rx2Na6UTZTChfb929LnpxUm0lk4SauiPdF+1eDt9HnxNFjoznSf
ebQZ84mMiRwGU9RxiORixAErJASl/fbUYfnOyt/HvGTsfIJmIonBlViurS5RqW1uaHsgmORT3IUV
6mo+j/dlvmNrIouBFfWknDTxCB/g7BwaF2UuPMw1wSoKjMmhBMT5Vpxb94f3XkRYAEuh30Hr43sE
x235gEIIWgewcZ6Lz5yXmvXkNV0LhXqAtMbeVCRypQUW3HDu3Xwpa3KADJAYUKipaOa8WWVrrD34
UgLtRCIs7Ntih84X14fiKcWgSt+EohgbkHedns4c6024v/2VeH4h68WPqUKVggjv7uQiydWS32jx
NckWqd6drzzeFsexCdafB49sbiohVWiTOdI2J/oDN4PCcQnZoZQm7ga5poeGLjvy8ElHEVx0K7u7
M+fR5AliQKLQrYthlBC0wQbbZcxh0+H9dQYYykSRFZMmrAMdfKaX5e0PwUPS6yaMieOcyVaZX2T8
+cbuVk5PF57/HlfV0g54Ljq9FH+6FjoiKdWiC64ZzI41dEhVCWI487Nx7MLBLgfexsXZDJ3yLYL5
EqGgy4WZQ4QnBfJ9RmQuvPCUYL7GZcS87ymE14KW582meUscBYQNLwPJF9jEhm4o5Is4X2jeUfpW
ikFr00y7szJApPyWYY3w+t59XdmcB3U+9lCxFApssiDOZedMpNE8Sm3ZUL/vRAZ7A38M/TI1wfwT
5gDxDHH8h1kAmMhj3AepU041HXV8HH9nGNxRVsBNzrnxRDD2ppzbuGqtln4q8AmgjewOsxJLZBuR
b8PDmvKqEfPeGPb7KJZigWyZ5SLTLoNajJQetLFPJL6Q0ad0ItQrezs6ZhyEv1d7zGjEXr5RkmDH
a2CbNc2JeMb4Bz3M2+YI8XfRDi7KV8R5yOeTMBMBjO0LR91spZAyk5LjenO077zEaZ6W5EH8QCdg
v9hj+Cp74qVg5rOYE7GM/eOwjWgY9f6xd0ZyeooX6LO91PBqOfrN2stEjv4zssutXhBPJnbnPT8b
+GqmM9xVLxybnH3IJzKYoIe2GNZGBV0CJwRjEdpfUPbWXj84YuiX+ANqJ2KoqUxAHftZz0eV7h2s
HmIsa3m49jCiZLUfeArRS3RLEj3UiSSUq7rMOEGhpAUnWX2xiZd+RotIW/JCq2up6O9FyWxvlqyZ
x0ofYX4BmkL1z1QG37UaL84RsufFkWBzC2X5Pnri9sPZGQlmswONYyLzjt9fByuzTVt5XF8ug4SD
dZysJAQNfjnJH/Z77rodjtXLbM9WCS6W1AqxbjAo2wCVsxOwwzeWO46lzHoXE4UY0OiSrBNSsII9
JpkX5RG5tBlJQOPbLlWRSNIqdhQ9COvDkzDe14rXmUvOD7htqn/yWij1ccwT+lU3ol2+XuJtBv6R
wUCOMHSNkhe3zlc/JwozaDKiYHiWLJyrGi9NMSdSajcL+ff5uVFsUSVxRfrFSv7og9HVjgedF+fN
eigT8QzIWJ0R6p0KQuXTV5yS+H4V8Z7y+UhyIoLBmAh7oo1LAhvFXDFontIATznBEhtj9Utx9w53
KIunEgM2qZZHopHRL+h0v7BjmKbHO6d3z8S3OcAm82QxcNNGWJpjxpD17NA9D4WL3S9Osd28NaNt
7kmxXK9Lt/H0O+0M8oLU4SUeOPLZzqz4rINk+wLryZ36feviGbp9HXgKsj1ZzakqOyulj9DhEK6W
sQv89uQlCnc0xeEUfuCvdM+3HW6qg1reDXhlm7N6kF3HBb0Yzqb8WPbksfmMiFf6oWqDWtvXHm9r
Oh94fJsp25plpgk6jPqrvIJ07hF7MdK17uVIk3Ek3X7YZbaGU8Ya9rZSjKN+2WBjBe269H9nhHbc
bn8VWIDtcLzb+bzRRDkGZYpCL0o1xjUv3Gf1q16VGVlxZ7luO3zyNXs8eXszK7406giHDxPwwm/V
7lenFnuhb58e54G44ulESN+aY5nQ2+09fN3+y/MtDpNDYoCjbLqsKuk6g7PTGM4Q2+mDoS7OodtW
pHy2NmiKavyCx4PHNTwGQ8xKKPK2xrEdj3DyyAJwhd4vJPZ4QzOcG8XWcxrl3Pcp/T7pr2Q//vJv
Hx8HitjyjZLrsSIO+DCbcOEZ3okDtRzjYnurTCOtYpWeEvr+UhT2X0HKdlsBjmVdw42JZWmDIEVl
AQXCJaY/Lqvbf50TjYEA9adnKrVNOxgdvR2HTbei3dj1Oo+9S2aDUBKtpru9bbuv24dFqfEAZzZi
/zZstsMKa4hkS6sp4KwO5g6RUtk5H7xZ2PmQfSKFmt/k/NSyxfjXCQqCZVny3ijBwQKkyiifYN+N
ze0gpOd14324vlwTcaAOibs4peeZOeea2DLBOSJbjMIk183mHSCDDJIQYQ5LADI0Z3I4FKd96SfP
Y7g/8mI+HlCzbVapoNfnhsLb2btsQiQ7zgs+EcXtqA/bvX9+KVkqwkih21IGLFp6qTZVS+wdXwzn
yrLDjnl/kc1GRizWrTa6bd6ndov6Hea5BgcnFyj33P5WXjzEcteKqSJmJxUiDR8ZY5dgmsG3I++D
17bFeyvYnilLExPpQq9UpzkF1uhu9x/aBwpqtE74L2Mitm1K6xRxrGpYX4qCVvzcYitf67RYJTaA
4+1MzHrlit5ttLr6IDdu15VAdXK70jgtojCDTKUBechDRn7XoGoC9RDn1eCALluMKRpFVoUES5Ws
msQhufBA/W/iK3SRYFOLaanslE8Vt20uW1iaArYQJ/eEh3TzamPv22ofew6Xf3G+bAFSz/+JY1C+
MQqzwYZ3WkigE4W7NHg0l+rvGKsKLcdfJcTf+zvO0/g3H+tbKOPdNaUoWSe6lGS8C7ylJ9jjA5bZ
f3ERngbffxrFtxwG4S/DqVVagZ5lAHLOu2XooGWcMlKdsa0NPHpcgfPZnG+B1OeYWGENKsvyGELg
Ge2QdP4NA5qUQJN6ynhX8KxgnN7hmP68I/MtlAF7ETNJjWLCJJ8DiPQ2XYddm/fhXnZE0Onbuyrg
bQ79G9T/Fsm4gJVY1cdOxAcEwcyFmPdrSnUHki+OZvNP5l9i2GjxCEa98UwDj+dsvRns0UO+qNgM
MV0zzB0H5RjLVefJt7MugqLJiUCXg3neW/6o/kpTEnq/isbl6MW7dGyoGKVinat0RRXmhqJA8zyM
nvtLskKvwf5p2ywVeAa89p55Z/r7LKn6E/WEUgpVs4CVnAwnxPrpY8zRiodcbJhohFg9bbQUSrBr
VSYHdYHK7nNnLnQP6XSH88rwbIPBkMJKow7FNwBxgFG/+OW26V3f+hvQwcaGbahEeapdIco5yCts
0caS0XdKudVj4iS2a4yXr09L9PZkoN9ysgXmPm//BO55MmBS1moZpz00LNen7XvuAEMu6/XLGs+B
z2urnQ3xDcPElksTi05ZZ7/CmlW5LBP0h17AX4ZNCh4oTZABvq3SrIM1kcJ8s6zv1FMngyNTqO1M
c6vC1bAELFkmZXCqOeY426iu6YpBtx1hyxrL0g8mguqoD3Ra3gFGte+FDfoy4L+1/dSde7QnR14T
RJ6+/YhAeGq6nM83d9+m4pm3J9cqE3UuiMcO1QKdWcfP22c5W02aCmDMQwrjAWTjqAAGG+/d+9SX
tU8belHazGGMH8+Cd1vgbEZ9KpB5ZyTjlOvdCfVA8BQFqlv68b0fPN8WMmchUxnMw9L3tWqJMWQc
Dp7Tg58qqThR82z6YiKCpdJP63OXKPTDBJtyn7xUv9GfEV3sD+5S5Ll3eSqIBmkTxG0bqTVjSteA
MYVwFTr3aBDKyJr6pL7ucg6OmhOLV1Nh1DOZCDP7plfiHsIuLsa1Xd7rMRuoGIqmgfhfQn2bzZZI
USOBdlqkbQ4GJrKlmpggXjtDl51QEoxecPSZM4SpPEafVkYbdxdDnhKT5CUjx10OXtTbxjZ7haZC
mDcxks5d38oQcvYOAby1xn3LX2NXfr1YJF7WGpL+HXT78kPRThYVlxji+oqwX236A+gjN/lqXVTH
uiaMAIkU+ZXNe7UgCAOlBRld35c4LUrcb8jA76UTNBQ2oC6EuRsH3O76I03eDdCSg36zLr6hyqgt
S7qhyCYTsiuyJIxVR78fFDtI/wXBZEuGFx5mXMP/P05xIou5aAMGDE7hBbKeA4N4b+W94Sd3PWpx
zhl0bc4+dNEEuLd1DzyBeNS4eeT5g538AMZY0xQTdJ2EH+Ac3kLwICLC8OENGzyfZ+6STw+VsVc9
OhXKqYScANwv5Uu0v30fZu/cRA3GGotU6MP+jD+fIU4Sl43j+mcux/NcLmeqA2OEzbEoQKYh4azQ
7fW2JPGitVVn/ZJjmtZuiLTsOI7ibOpjKpGe6uSSjVFRVGEBiTQdcfA8wb14ZL/nzkDxNGMe5D5W
OxkbYijFE+a9LUixV+rD7U80+3pNlWEeYdUYeilD3pp6NRjZxEJ6lcgvHGCcdT2nUphnuCulMUID
AaSU6E4eYQ4nOw8W7tPKjzweVNDb8cf1hY+GpinTxJgQI0wvcsxZaQqE1XSJhiuh8OkDEDknRw3r
hhg2iWiFVqKKkgoxtJ/p0DvGViXoLkdt7h8d37dGbCLx0mdaaI4G1cjb5A5q4Wf73iZHuNQf/f+j
L38ebScCGQCKjnIqa5FMx7swQnZ4VxzVydB5+sVTbbZt3ZhIYiDolImJlaY4RVwlZBuO9xewGoxo
IQnuRVSuga/xXgwg90N3eReZYyhsXrEwy4sZVjoo9p3wflys9yv/S1uaNu/z0ffilqUwEAUGeisd
W8gJupXlYSTgZdxJ9k5Dy+Jtm5x3QCanyUBTHMvppbJwms8p8vRosPN6zDNa9mKx2OKufe18074t
kmsqDEqVel30VQpTcc6Odm3s6z3FkZf5s+yseCc5C4kT/Ri0Uo5yZB5rXASnpTwGyrY4CBpQntvg
zbvcDIaoo17liQmMF5F0aJfCNgsuv7dfHXKXFXdLDu+zqYxz0wpSmZx6nGH1prxg7ktVSO2SJ3dR
wsGvQYXhm+pih0Q7oKbiZohnn+nvQ2V7v8s+UWPpDOnPFxcrxaOtt2kWyolg59S4exVfds+8zuP5
V2ciksGXEJSguYj1wbR1DKD58ArU/MIaiGfuh+TccZXBl+yEWdHqouFoXUrvWtZEcNUX/+P2LZgL
zSYopqo/XQK0RApF2OHeVcoirhcC5imX4otVb26LmfXX0K+NhWPY5KiJzPWGY2yao2yi83gxbn3+
aOj8YX3/feYup7Uo662Ov1+5Dvij6bKMxhsczKHe1mPewZ0owtzjGCQUbWhBEJrcbSd9iFbRZhRt
vSHnzQ6V/6322HPa9v8GqL6VY6600Z6zRFIgUwP5NhFdLHJGEfq3SVbHinx8cFkFZm1CV2DGooRz
M5nDVLHIuQ2p5Z3hmb7nd6cnDXMVNVKx9VNpR6Cx5o9cUh3+eGl0yzTR0Y/c25UgbeKayhhLqK0Q
+0VBpgD+b4Fo/lGy5WV/xoKcgaSev8tsWfxHb8BELHOdj+extWI5GeGp4o5Jif3yZPtN4CtcYNbo
fb2lIXOflRq7eOQEohz9rSCKlztYPuI9YEji5RMF1nv35XXwJDskT6vVCh2nBxrawIVB9evjA1xu
9vYVsdQOQMN5e+fta3IIDAZESPinZoFftlF8DYi2xQJF0GVIS87doX/n1gkw3kQjgmZNpN8Yqm2K
jayQaGmX9pdyXwS6yxE2+w5OlGIQp1NbvZIzKAXP84CtR0gmbCUcYGbz0tOzpIhY2faX7TL3JRyP
rakPVBRYcMzFQcFOiih1w7VPmX183wa5bU30DoP+GPWnfiEWS2G8owkQj3PzU7NQO/k1LEIZx0jL
RCzNPThvY6A0nmVfn//jkxoR7sTS1dW89VEZcKoFo5ZkBeJolXZ0jt7yYXm8M3MbWbE4cXyAYmib
sl+ClQJmvF/RjVO7Z55HPOsKfGvN5jLFTjlKaQzbwifo3LcLNoSFa2WB6XrUN+ker49/FkZNRFLn
eQJZ4yUxh2yA5mFKvGolJkSAD7JwY2zr8LXXhttNwPmyBgNWUXjEuI0AgYG6gPMhnVBzWYlBjA1U
4Kv44GWT5tMFEwUZxFITbAodWyoPbfLJfrjzfZB5ctCHA/wGAz5pGfeFZkAICqgnUIiiTMvNP3Og
12CAB6l6OWnqiK4pDjzL00TbxUMG3lceJwYPSg0GdRoBb6dwgTbP8EexU6UnEXj46dA759iuaeYb
947djX3qjBbdvSHtHOjsZG1gLgmog4yttBVB3X1Zfu1Qyglt3eV6phwcNxiE0cLmIgpnHGeKZR1O
vFMe6Nwlxk/sXCD/DsYNBl4SVY9wsamsMwkOGzm3xY8SJXasMCWa889iwm+TZ5O1ZZ7XRp7SR/rt
skifog0IGPegb+qIsOZle+bdrL+eDZPBjzg/nsquAGRtgFnee46INw/AcRrv/eAfesgTzRjwwEzu
kApg16FNjMe7ESE1TpA3OMazf5OBjL63ZLOIKAw76a43UBdBg6SDfAFv+wRXEoMbTSebcnOG/WPE
6ppmBP/RGsWCgIvz9GRu3DSTQQ8jjVIlUY8jCkronQE1FSXhht/C65nh4a3JgIecl5mQKLD14HDZ
tCT3SwI+Ipk7zzzbdTFxWFgHP1SLPD+1OLthcSwInLHYFVzDssN1XpNycMoz0cllDW/pIzjGW6u1
b9/qazPfrSNlEEQwrCJMBpgJkj0YEdVtJcAm5cyJXdCoLcPKDkF27HVoDJVjN7JNHy9qBF+Cxjt8
piSuLTEg00jyKdUr3Pph5XmVbQ1YFQ9uZWGJCgm2Kt5Wfj6l/H0T2Q3G6SiNhSLCnpCg3GBh1BIM
z5uHF5Ngd5m1/OBIo0bDHrWpYg2GrpjYw30NaCdeStXIWjsaGdxBxSk2CgYFF358l9sfyeYDYQ5H
2txdmUpjTHhEEq9oLUjDVA3Jndh+GeCdcCPUubzkVAzjcY9Z0aIr5XR1GgSSgg/SH955NaZZs5hK
Yaw0P+Zx3mlX/wcN/jE43EBOj2oWt0A+24A9lcQY4FAlUtqG0OeM8mA9YuUb5tpt2uiI+OELMYuF
daO8bzUXIU2EXn/UxDIyLQ+Ho0a/1cFpRei3PlKeRARIHzwj5IlinjrNHHNQrEAUTe4eHAvpi45c
DuoJ0p4/ssO/s0J24sCQkL040w8XLo57ZST6CXVdWm1IePwds91R00NkHrwzWNAj8wLNhkWFEbLA
w2Sxic0X6HWMiGY5FbrobTGg4o2lgRbj8Jr05fLLzPqD0x/CvIfpUW6PNb15zsapawLpWFOO/30h
Z4AE7MczxwGdbYIxVdNCdKfp6KZjbsfxJGixUF7gVGOCGtb6P6Ylzrekv/tP/PoWw1yNyKobwWxz
4BdmuzBwD7q8J1rO4XljHDnsbVClUapNegURh0S7COuKYpAdEhzcbYVmH9/JuV0/5OTaGUc0BEQK
FMK761Gmpd7vwQOPbB59c5AWCHg53tk5zqlIitoTkaWGPVZmBpFobAaVzdtG8U4rbdMsRVTiYryr
zm0dZ7tipwKZW6G0rWB2HdUxu6tAo+zvhgVHBO970f8+0akb1DFrmhI6HcZ1WhFrl8Bbon2jzgdv
i5A0/4j+ZYTsGE6m6qkotrD15wMgy9HREQB6Ix/MCxytqDXfsPbr5PpEK80UI12OKxo/OqJ9d7SL
ipx99dFYfe2NV7oX9v+xGZanHfOaCpqsg8cJQse7Z+xzoCnmxCmDdJ0+gleF1/o4yxk1NQ4GOKK6
iPNMotZ48Np9Ejpw87CyCzXhl4+vLy5x/7xL8v3tGAARLxEq0CrEUT6SgwNf0zfs7pELILM+ianI
YES34G+JjEEOl1Ovn1UTqWSwl3U7zdVWdiJ72YIbf89qNJHEBCSNnKqRCaVwgNpLggEqDE8JS/AU
cKBqrtiloQNWUrHoRTKxqvLnHZOPp7wOaxXXWF08lu/WQ/d6rtA2FETvt+1+ro74QxLjIPRnXRBy
U4Ok4HDnvT/WLw+W+/mbINIHiX1md0TjesYzdw0zb5IomZZOiyvMBwvFY1EVkTU+6sjVPAuksKvO
NkGm61bO077clIv/znJ+8MBrzt9DDQzkALKhqCIaCX8ebDwMJylVCxGA7IWrR7remrwOzvYXtoBw
uf2uE00MqPyQxsB/VObnbOgb8ZqiLbCSDDf8l+VdyHtEEu8BPDbZdefg66/z1vQw8lfa4F/xA4Ra
tz/zXOijy1BcBguFZOhXM5jAW9xqZZN3RxHVs2Aju5WKQji8ahES/S9rSRcxcSRSMGF0/yGR+ci1
OMR9j9Udj9k9CsOGAb5VpIPR8zS87OBXP/MTLTO+7g+JzO0cWiGJxjARaSlyozjhI2U+Q7qFu9x4
zpP4IYni+uQ08+w0guQ3hRW1yM/ejaMjf7z4duNbjx94B2VKMGijW5T3SqkzD4YuS7KF6jAonmDC
PwWfC1lBmJfBoDTSey2MeFyDTsfFqnuD4IVMbFodRVYGkwLVwnw10RXwnr1YCzvp7S7wsewGlNj2
8bl8sE93e6flpQ3nWt5//ELmI7THU3fGSiz8wmaFwgRWVWxgb+N5UbvgCsTR2MQ21yeVaHTXpvkO
RsaW1/c+B58/fgTzfapUTU9HEccEOmuNYHgXNQnPJAnX3aLn/YeRT74H84AnSWQVZyuHtoi62738
enp0n76qd154P1fp+qER83R34wjX7giNmpXj+FYN4nFUa8PdJtCIQo4YbCy9dGNhqgAe7QIrnDfY
UwKDEJ6N1Le5VeO5oOfH72HedjnFS6y39DM7zrv6Or7rDnhYwHZZkxYjjzRnFIQWJ4EzF/NNpbJN
L8IllC+ZRKUGm2Eb7+QKtIBH515dLqJ1jzQBNnMd3YFgcQTa9y7BR+QMQfPOg7ZZoPn+6mz3S2JE
x94y8TMGFBGRBVmc/dDrsWXVwuo1DoxSh/2GhbGMe11UZJaeVSLeZ1z3MHHaBx+JCe6g2zymTZRi
Ige5OapnobkK8pAWzxQiRUiL97aAcQ4MdNhQLsq5u8auh3VLQQbSUpAxiUVbQsGCDG66KuzRj8j7
nXcsiYbWm22WkcKBk1ou9qt+YW/B2WQ3MeiwKMLSoB4le9NOX/5J8eqHtTFQVl6K0TrquHPA0wOq
V5jxwm49/rvFAZEr6E9eEyNJI7BM4OTD3SCV5BRGxAy/Tk6UeMfiVxeSaHSEhGCdhrUa1DeOgc34
tD+0ZCCsKC21FUOcP5JRoi3EnvqhxugSHQuPd284r5fKgBgGDrNcMuindujiUDfCtP6ahnONf1zw
IJP+7j/sSlF00TIlWTPYxiehEZpLZ+BUs8GzSNZt9fCXGBiG+0/ObyKHOT+jl0KcHuQ8e06YEGRJ
RPQOU7vkCJpFgokg5vQ6pe+s4+VMT48+8Omq8V6PeA1ui5nrroV7+H1uDLIjY1hrYQgxjV073rBV
ghDkjmvye4mXJSd+vblmLrINN1kya4nfktlR20Q1o7ZtILnHWrSXz9CLPhIy9nYGAOKuYZu9dBNh
TCDQ6ODCkCwKd7J7sWO8WyFgBsuT9txq/kx8Oj3Rq7cyud9Z2R6xXgV6KWQTSGhk19zX84KXwOCd
HoPfmhFqmlpCinAH7+oV09Dod0H7hX3bPuZSWj+0YfHaOoMBltq7btiO/Bk64NNWS0wpN0vB8T9o
q0t8t9txpM4+uZPPxWCxKedV1sX0DFs7uzPXjScf6q1TPn0JzsdxwV1fPVeC+KEm40KezJN0Lg0I
BCmB5Fw2TUP2X807sIq7dlyaxcWJcgyEXC65aJ40KgtLqd4q4i0jkoHrbc/ND84RMP5QiwERcUww
hHCCqNKpPbrlNK5sDBZbRLdTV3g4xcFon3df45O/zxdfBm0d4rwCVMINXL7a1+Q2YMvQ0bKo/dA4
tLD138+8DrS5IH+q5PW/T0SYYOE4VTVENPZ1AzCibWHEaPuXD/5M+4NHdTPvOiHvZCKyFiXJZK7E
KdWES4dZlUd9dS5Jtyk+083p6ffRX9Wps2/uEPMGtKDJOcm5llhdnshlLkVvNIlU1pB7XAeH8yMS
UsoKiQx7jyZCzgWcSdn8EMVcBzHqz/FFgKiUZI/SFuX+/Qfnis8i8kQb5hakYXQuTRMiSmdz174Y
Lkbl9n624OUL50PUiSDmDpiVmGmNOsAzOPtITJ5I+oWqEOb2aA+h7J5NIj2c3cZJH123xAy6J+w6
hPnkidfTPHcVFEkXsT4NBSSkZnBVJnYaG0cx1PSRJqPK1FYq4vCcoNm8jyLLiMYk/EtlqfQvaRpd
xNqkt817CFs3RFPveWF/7To0oWAEmPMN55yuqTjmaBWtSIahgLiUOG9vI7lbgH06I9snn9sxNBuC
TmUxjoowCHjEL1Q1xMCbw92jB7rrReirYDhB8pzrf81+re+jZIPPDIlfU8v+c5S63Z/gDCHSfowW
vQuK1Y/dkZdLucZ2LFRONGTjzEwJR8QGBu53TJT3dFwJkhtjV/vKDFbuAuN9n2Qdku2KUJYhXV/t
HKTyPvQH0KL9isBO4nC+7hwITH8PdUEm9iqbZ6GS6ImLJ/d8CRaLhyP4e3+/2gNaIb/sWvb+0RCv
PpXJuDXCoCRadsEZBIfDEUli8rJdyX645bhPPNUYCDcV4XSuMojB7W8krLaK+10t/4oEWzwvLGN9
+yR5tssy9huKHkXosMPNf4wIXYTmWom9XCwIWsAR6uV28gkMr7g8PXOehiKjIUWSaDJYZ06zRS0S
e0NCBCsCmJXJAaRzmHYsetJXNkozPIOZ80mn4phTPbV4nS4XiIMT1a77xE58exdijG15+zznr+a3
WsxDGBpF0V6oYRoPezQoYmL09t+ffWmnijDPnxxmMQi3BCji9LJ93EsL/bBS37H33o/uuMNdsz72
VBzzFEa1rCcmhRosxc0cp1T9wYtsd/Beq+WqfvO54+NzTIu4Zt8nyAD3KelMjEhAQRSqcwfrf7CD
iFJGLu7p7gCbVsc7YroN0V3e2c6FR1PRDI4PchrJZnaUHp+HBZ5jLG9MO6LzTJ9jImyb+rkwL0pR
4kjrfeeAnAINBhwImY2cJ4oYVNEJPFaXrhxGrHmBA0OpKkFwbtNhygdzDfII7Ob7tceq5g/ut5ur
+U+/HdudrrTx0BdmhAN0GlfAl0PWbsFz2+eKxz+kMNCRj7J2bnNYyLPzliUEe5qje5E8iQS9E5FD
t2Px3Fv6F/98/v6ySbZM2Jt9qZwtnGdzJhIJl+OJ9mqggoCa6xfn482WDBTszUBdRUVnDUvVk4xn
veq1k/TYDLYjPkm0XrUt7m3T49H3zXWb6lNRDJi0dS23upVJ9ElzxGgZY2jSbe5Wg+RyW81mEXii
FoMkppzV2J+RwzYOTuqefcV2wFvGCQ5mvb6JEAY89K7v5EsDIY5ZEfG37u9PLxwApi/FH7YwEcGA
RKuWY5ae8Xk62IIfuY8XUtnm0niT7FWtc6lf5q39Wx4LF1UpyufOxDdCPU0JJL+8L092WZWuYDnH
U9CPbtuRs2elDoj15RKTm0riFs39bbWv7vkNtVlIyXPszFCQNH0MLi5G3csWqEInppuIPIcLzDiQ
/P3hAcVkJ/E00Evpj/EBM2TLlVst9YI0S3j53J6cWcCenA3jBuqnvGy0IZEeS5OknT+ONlJNA/nS
T5xnnXdTDAZzrErDVRHwFXLZOVoYK/WPO3/1tKpKwuXeoxZ066gZX0XLGuMUDzhqmhfZbJYJyM5a
slivX1crLkvjXA/fFAPYwZhYGE9I5ULapo8Jdl0mtnoIX3gUcv/H2ncsR4703D4RI5j03CZNOZZs
SS1pw2i1ofeeT38PNf9MU9n8KmN67kIrRRQIJBJAwhxsZiZkVZeRmwC2hcauO9e6oJW7uMC1sYIb
2a52/kF+yPfjg7Is3a3xqEW9DPUT+XtCtafryrvtD1fEmTsbxb3mK3lFEMUA3vh8q1m3iHYfWuS2
ame0lur83lYe/sht/CLLgmyUKalabMMiF7Xc5/sbawws5YS2imW5yB8VgFcC/qhYrnz+6JNW9gkE
jEaWc+8WFOu3zN5G/v/EBT/b1FBNQZIJ+Hho2mHkqcoAn/CnevEbruRoFh68D98o1okdH38CKPX6
6W07xF/UWDFGkl922dQQJJeWolxwHN+XEdWktNFHwKG16UBWtJjIyczMclZlcHY+x4GtDY4ioYm2
cp/at8cEa2F2PI+1nRdZUWRsWFz7uTrX4E6mvZtLlncEvK0zOpKJ4o39fX68ziHn6GTGkMV16Rez
PJCLO+zyveI+ipzt2tzjYsxXlCWzkA6gUAv2dNcCXzbBBp3DiTc1uG2TV5Jj3lp5GCtyl0NyNtJ0
kYMiMcYg0S3PB0ffDNlXlJg4qW2AXaA2I0Ey6cVeXqoXQi/VU2EdDG/31bKS2/1j6jwi+uT12Wzb
zRVpNmzq1CGRhhZMnt7Ob+5lqig2KVIr3YdUXHr17/c8s8W7A0wQNSdZ6SstuIVcVWKJFY2e8tMy
/f84tfQxPnbvxft1rdwsPAAV4m+Lwm6XD4keyqUJmuIOL3S0pw1OdDZrS9hZTXlMLX4SbTMe/UWR
TaJ18pDroQo1fQZ4T2ihX37eVYfm3eA9Kz+u1G/+fEWJsSlx/bc81QKoFKhwuIt1fu5f0ZV0zl3z
QX348XDBVsnuadwLIRqEioM2oHrFe98uanrtQxhTIxWtUo9k0SWgOtS3qZsD0u/l41AXiFP0cnBO
lXNvWPwSPajrIo1xQ1t07rtv7cGkDdL2pwGRhnvU3lGl41DcfKmtZM0Yn7TuIlMeu+WmklssuJ4+
WtCUy1xzX9kyT5yM/ZGa0BSNGbQqp3aXpRAvuTdZBrCZC4ohOrIDiNvr6DhfdgoghTBbg4W4KP2Y
tn3iCZqnzIyBUiVF08IA1yf3Fh17byzttsaF5b4YF56uqRBjjgha4DPfBM8Asld2gE0E6lr8pYSP
zB3rv+orY4han5Bc1kEsTq3zyX2vVKssd8aNja7U2Ir+BGFbWxkhhQlrigW7UROhridEh3jXRdS0
4CH3PrJN1/X0I9y9Ikd2Q2bZTIpaRItHebaLY3jbxJj6Ohxuc7uyBJW2OwtB4im1wjMQN9Pzd25X
7MeGjWtfwFilIPNjTesmuGn3fMLWl/NtY71HNDkeFlB4J90fSyq5r0+P3KkzTgiiMmYoyEYj7wOY
obONftzmC8+BbcGsrM/x4/+rUNjvCVa3kh7n2Ltn9KrJbukWT4PpmA46p/Bqexzec8vqd0e0gO6+
9dbdw12269CR+hQCwwcIHbt5J97e9A42nqfW/nkcdiPnQb2ZWcUaVm15DaGRn+0KippWF6pJXCyV
sMcAc3oY7Sax1cgVUjoczOdjjXXrp3tefmmzJr0mzFzhsQ/NlgQfhMV7leYRxcDHy1mcAL5w7F7F
6ozRel5KcjMqXFNl7nIVpCapADZ0QWbw5facPSSBRTJ00ymcq7UZFq4pMbc4i1oNSEkLJRN97oqV
t1YPWR5lh5z11+v3eLMPdEWM7RQCrnanFAmInTCCFFRu8hbeapcstLuDVejwOZWzx0qwzL5xbmTr
mDt7XGxNpzy/txRo2du8/g7mNoshHt5FvTBdh7bwkE7UKo8LitF1fjdf0ms6zN0lQV6NmTmDX4yR
3d5W1gO2Xu10y6FH+LZlPju2eKXjLXuxpsk8Wbq26MNqBm9jZ727MYoBaNg+cjHSeSr60YizMhuV
kvyfip7aR3n3CsjBe8PieeolALl2UEzQkMVzoOGwIEDz9nxOMIuNjt3QXNpav/NrlstxXKPGxAVx
X1Ra6IOaX1NM1x+P/e5rebznaN9WmLc+IMaimFHf5m1AyEVKDsID6tFzaPkCb+J7a0BIW5NhTIja
mVKfG4vuPaM16RatSYcHevfFAbQSEIVOfEBq3lkxlmQeSdzE6XJWp9a2VQA/PKG/+rZyQxX9t9ys
ylbsuuKPbcIYhzTFBDjIAUXJdPMTRiSwbwbNEdfv8GYJUdMw9aSpikRUNvYgsxoSGQiGl2Le60sa
N7bm9yG0n44o4ceIPbgZnK1IeU2RsU4tKYSwIDKixlONJmIBDQt4TCITdn8vcAram7q4Yo41UGU4
d92wKAmkqOSWCiE+Xxfgpj1akWDsUa31ArYNSOQidLQ6q1+AuNNZERbe/pEnWxFa9HNlkPJZTOOo
By+DZad3hVXXdJmjPXFR2bai+vX5MEapDUK99yOcz6n3KaLs4w22Oye3948LehC3ErSp5yu2GKMk
yEIbj4ICX6V/K18JFkJkxE5EG8kTLm4iT/MY0xSGfavoH+pwct9uZ1pBHVBBBrwB9/XAY4sxT5VY
mAA4gBBLGyhFs13s9CfhCDPBKxAut+U3o76SH2OWRABEF0arLhnDc38hD0fJflo873Ut38w8rZRC
Y3rCijKqjSgHGSSUld3L+e3t9oAxDKw69RxUJJ+sU7i7TpJnmVgEyD4R8l5MoBlAgDzXeMpKTli7
8c2pjCkeQ/9RkBpjKwaj7mRTBLnnF4EqB3QXoGPjOkscc8S2uYR6NbYkBokwpsMPEV0TVi/xNGLb
M6JirC8z1bpqMhYpmLBIJgHiL15U/g6+8eAeftxF1g6OEeBLFhaS8vNnmxHniiZjnLDBUWnDQMMt
xvjXW+9NNwIg/nmx30fQ9buy/2KNMU1jO0ph1SxkMLoJWL+Zli6WayNX5Vu85prFGFyjxRimrB56
I8Pr4QIwfvLg0yP30betDr+4YcxRJNUqCSt9MX14m7ycK+c8hgD1lc/KS3Zb7n7u+VHMtnH/RZOx
S9hxVAO/Hlwh3fhSS7QNqe6kX4OSPiJfzfGN2/b2FzHGNs1Sq4VtCgYXYufocP02baaJtX+UThMZ
mzR2QxwnMnjR3Xe0Uj88HPL9kg1H31+B/W4Wh9xm+Lwix8QtpaEM/qyCnIBo4mVwysf0VD8Dy8Xm
ENoy6TqKows4soLmTUYvxCHM0wndGBjjtf3Xu8xGYh9zixwqWx5qTYXRhBFTBEnWgQpKCSaS+gp1
ZAf78DjcbPYUrukwShCn1SBPFeh87JEB2MjlgH5YzPt+/YpF6rxm0M3m1BU51lEl0gwY/gzkgL1j
uwHiiYt7q9MOPSzn6R7NCjq9XUYZ6EPzOt2VKr1zJq/G0lSMBO/z8331BXhH10W9mWRZfxOjORlW
QldhsxzoaJ8vmLCnWAeLpiFYZICRfjc9zr1TtmzXmiDjy9RRT2TU2CVEH9Iumajyhugg+4kKw+Cc
b2l0fiis1L0cHh4Apz9a8TNyfKoFhPbMRCOrQxwnpzcWamc8lL4ti7D+MMY3leooSHWBD3uu0QZi
8vEGt+zbmgDjiKa8K7qxXETtnhsrFam8+wvZkLzyvNFm+mNNi/FGvTnmjbjcUzStYnAQGZDcPlwA
eCu+fou/aLQ4lBi3f658XgsaT4rL/1dPAaUdRrVfdFzGznnzJnWu6+tmNnLNGGOApCwNm+njlE4v
byGWPz/ojgdtjbFpnpuW2PKCum6akoltdEAPYKSot0ScRoQsl7o7As9Jctvl0IzEM3ROELsZUa5J
MXLrxa6dcozEXE7AGHx7y22g2jjmLrMxucwxrzyuGBECejgc1RykxN3z+V25JC7Hrm626qyZYez3
rLYYO09BoXzsHUwWLIASHD3YdhG/joYx3eYC0K8HIGEvdgMLWw9o0OH3wG4+LlassF1t41wqcmz2
iz677nS+hLc/6Lelwwkzqz+n/T7e8Y7nf5jkf1hjO9hmYACN4tzBK72cXWAuwhbu7hAiL4N7vIzH
Zn1nzR9jjn3J6LWRgD8AY1yK+4AGxzREcz1FLXCHdYvWY1nRnwA+F+6WbubvHF3czGWu6TNWd5ny
iWcJ9KcdOhZgFNGsilcAz/cu6sBGzGsyjO3V1Vb35xbqgrmXhgbndqmXcHTyfxjdXwfHmIvUANpE
XIEXpEGwNZsmHUAlY5q5drlrreNPjNHd/4ywHYBzF7aivzVzjO0oEavXXQG6UBfYeOO134vvzTuP
DE+GjN2Yxr9N78k27l9Meu6+tnulRVdajFMD8vBu6Z7h8Lb1elvzxpiSjIxhKkXgDUsPzlj2V9Dw
K48xnvwYW6JpflKWi7MsaHqnoALyMbjG047twOcf7WDhmtW6TjpDhgpCz1X38J4cMTUwewj3TAvX
O3y4OVrdSTlJJ8xIcKTI4ZCFb9ZyVYDFh0k5ueQUHE2rciP3BKhFDp1t7/+LR8aaoFQsdWSGJE+o
ZI4tHYSlicJGLgsQmu9Zi2o4fx/j5iTGSkdYIOfZHEXR7MDdgpqG3qMPoELsPsM4xre7nffqhM7H
MEbDfahwrgQ7xiqW6oTS9CLXcbbdA1oLgbrxKNwt/f1ArOZW43nnyFiYZJgnvZAhX7RmYH+svMce
9sZCl//rsqshcNHZhR3U1w+V549YqOdU0ktkN8AkZoMBAwlfe/mxA2SO52AknyfSTWoGEQ1VVghe
tJrCBJBmnAl+srB4nl2kiNBtQCv7i7o7gkO03VIOd1siXdP7TaStoaTLAwhIeEckDxt6QWu4PclU
tW5E92hhUNFEIwwvh7MVhWH6WZdUeQkuVfKZTyktw37CTmcordu96WhQL3nXfks71ySY26jGVUTk
hkA7bfv2fXAfOcZ5MzhaE2Cd92wGkpqCAHJeyyMDbRl4P2P+ycHMCfYZcehtWdA1OUY1hKKvWiGC
yIya9gF6zX9wCGz2uK4pMMrQqeGI8Q9QQNUYlbt3mi0REEAErysdlw7jsQFH1vtdDzp42b8AOTO0
Ljv9HqEP8As4pJZPZiOfNUuM1w6jKUWa64MlG4YxdckOqHm4SryM2ubTbE2JcdVdXYXYKzsvxgnd
gqQBRLvSLpY/pEcg+9p8tPut4GBNkXHcht4XNZIqOK6KKhcEdHyPxrmmbM6maMswUQeQ6JYGPcSO
iMaRsf6CHon7n8/Xz4qj32xVIS8rOdajEQKcnDByDcJfCL1t7f6xOmwloRCypsh8nJHaOmL9nMQ7
faShYNWRVRGgSeqpLdnleLnOGMcQscWFop7MfFiECLSOGLBUx73F2+awmctb6QLrN9Ic08i4V0vG
4+VFsxTAVMIUeU50ucFWZq62b5Yy1vQYU6F0SWL0izGyX8iL+LOg9eEWnarZThmsGeNF+2NB6FMV
0vvH79yrxjtGxn6ozazMw7QQtwfsbloQG3l2YyuUW/PH2o2xmlJJhKZgdKJ5aKxlrVp2d7PHKll0
OXM0n2cQNcZ29JM/SWm4aMjLeQQ0o3sx7IcdHXdP3znhzGZyYs0YYzSaMsfWWhm3DOju8r75pr5+
v67tm/HoigKbM5h7rEzAbmkwc4bflfcRxXDw48MyeYK2BXTu7R4HLFs98Sq7HFPPJg5ydZxnEkOI
0e6e2wzJM+/szCyR+6QSO/z6s61+O4UH5KtRjewvimqlKeDukObhVtX+RzT4j71ix9nC1DdUIfjw
KciLYaUJgGDfA+cVmC1fHas58DwzxwSzA7QyoMdHPV4imvouunvk4UnzrBQ7xJYQvU7RqLPoeYH4
InGyfUPPNAqoHFClB158lyAI4N1mrhwZg1EmySgDEmJRSWy5nvehvSzu/oplw/t7dO78x+vMLnwS
+zHT5hI3APHN2SX2pcK+YRWbwg8wVd95porjo9kdT746qFUsfdw31T2/hd+D++QuuRQH2Kr/DxeB
MSClJgVZNS7kbASJL+dncfdiujGxgoL6DyiIRdg6ed2k8C4fmzzQa38GROyHNUbmxb192CmXnXM8
fgzocZHeOO6FTRdURiRPuQ4OBzTVvJzPPsrMhbM3Y+eet/+CExoYzBulytp2VuSPs/PvCg/pAV5d
Z7MyvzLHbHqgNwq0HCzPIKDF47EMRPVX1LYeUS7g+ZbNbOqaFPNCSbKqnJQc1ww9XQAmw9sc6dsA
S1DvDI9S7xV7UrCtB7t6lsVAPCghnnFhlz+hmzgMJAJGAQjhpna93+0sBx1SeMEsnRWcR8wHcvKV
lwWbF+jVuFeTCeQ6C4lqpMaxIXqkGLG829EvXv4Vcdfj9OUxvS8XZH7uxNkmiMNa2EyEkma6Nuo6
6Cc0RweOYvsR/YlHAIdPXsBgMLEJUGciQZAX24naeuaE6LXnpae5OsrYlEkTdGxZWnQUT4x5L++e
0Dlic504LzRh9zkRpDojUoFO7b6geQTvzkuKSrRvPxxaqtgUxVXLsfaJYPGSETx1MZmERw/M0TmR
Qfpl6cNx3w9YggavMO6XzbK78d53dxodsTPFs24w+ECbk+B9TwfKy/gwFkcnBEBmJuC9REWRsB2Z
Oc7MT0cxDsLUU4obabaw30f4GgtOkVnTRdHpdcPNhGS/EWPPVazn0iBB6pWx+CBXJjXa6iwNDSeo
5fDEvlKz2igMpQBPvkqLmc4inbC9J7WCmNaFhRG9/8QV+1CtesHPRBFcaV1K0+ZckntN50TRzPvj
Q3KY2DYMDMlpisg69Q7zKEM4Z6knxnvxa/NmdmiYmH5cZ4RHhDmetsHq3VQGkUzusfT2gWSJpSmJ
NZl/cECaohMTwHU6UEWZTFkFdso+LVJvyBqqJYfRoGr/YyDqURdUt8wkK80yDs0t5jRVV7GzAd2B
yDF+zjCSWtPHuS9TT4/RcuQfSiNwoz62G42zMH1LydeEGEMsa4M0SFmTelguZSXisYi+i5rM4WaT
iAY4PvSBYYUTGyiY6izq6kJECkMI60cr7czgeF0dNmgQQAtKWF2jy2hyYkxUIxtdLDZi5ulK7ObV
cTJRUZhVzu3ZOBciEYWAgghIsQ9DuWqRqIconVRTybx8EO61sbCNxrB09TUed9fZUT6n/pYrBEI6
xrZMXVEUttvS740ux/rCzGu7cWGn0ksOheVkVyHAXxQkDFMqpmJgxwJzfwy/reOhJJlHmvtkKC0j
qK00Oldm4DYqB3Z763Ckv2ktovuszuOkJX0s4nDy1HSG2GkVxS6Hf6/KWPgBYYkmaBF5+YjV2QQA
1er9Us68RtNbL5eL1BXqXvSUpg/c66ezyQ+8EBaSIfuvsIB2cS7mgtSnuReJu7bN7M48RGic//dE
VMQmi6eTVZMVWmSohtzmce4F0X1bAQhoWbdGZOsPqCi6Aslpkm6wWA1KkGkhHFvu2UKzfyfJ4Q9+
HiMgpqIQESg6zMn35lB3ZVHkXh06RD3r+U4p/uDmwyz/Q4K5+a0eK1MSg4NhdpT5JU+PRvfzD7jQ
CEGrumoQWWSsZAKoOLGUQSIqZ0sQYVkUzRJVjgJvGRdVAw4iAMmJqbHBapwTBDg9qDREs4dIpoJ0
r6qvehz9yZmb2B+FbIWkYT/Q55sCMPBSbwKSe1PhmMpyKH3+9brEtqyL+ovER1JjdRn1vqmUNJFy
zwweVOWpkdXdHGlUxASoIJTOdWJbglukZhqIC4nJWuVUN2okZ8zcG6P8ECuxhftIitwO555z8bfM
8poSY2M6IpRz0Gm5R+jrwLnvPC6W/69EFmnZrISlnnsq1uQq5yZ0muw81hxZbRwMdmxBhbEWCYPm
H4ADKyoxyQ0zLIXUm9M3LGs6kHw/i9E+S1UaE87za4OjT7SYayNOmiGEAmgNR2WK7Fa0Gi8lPG3e
ogLfomLSDKi/psrIrZYaoRD6PPNE7MiklRBgtWn1DbNTkq2Lmc+RH5uOW/zm4sr+IccwNU9xmOha
AXJvTdjQBgn2rHaVwKdtvVOqizp+V2sqTzSLXSPwlJ0m2M3gmXJgwYzY4rQXeBJYtI5x5Z8+iX0W
BUWcxSYkEPanLvfm4TbU9tev2Ibig4SOGA6d72jJkD4r55zWsjkbZeZJExCkgwdSP10nsM3DLwJM
lF2kvTqECwFdb2gsH/L6bjDd/0ZjYXKl+5Vey1Mj1JnXGY998DQYPsUVu06DTQf8n378YmRhdEWE
dEqPxVwIQyRV6yyJRO2j0ZiGramA5hqLqr2Vy6BwE42EDlD+kP0QROJGSpsc2tFMUWSTVKvL++Th
+ofxTpC5JkEWGHqyCNgwHvPpu9C//7ffZ+5FJLaTAlDzzNPS2THV5tSFCWfuclNHjGXzoQGcTJVt
2ZmFJtE6ERHR2O76R4Ec7/+ABUMjC1gChiRU5uj6MdEDIcHvkxDNjOFxbHg3dfMQVhSYQ+jlKNf9
KQKCSldbWYSxAd7DYVNGiObFv55BbBQswz0FGvD2PCH+Go1HMX9rco4tWD7yN3OzIsEwgQKclk81
SHQYmctKq5Nc8XEyGo4/3JKVLMrYFIF1NiZh4ZoUsenjqsMDJeq+iu1bI48cAluiWhFg0ZkmvxuI
GOExZyrlThi6c6aJQGRLfl7XKh4ZJj5ttCSIBw1klF6nrX4mqNnr9nUaHFmxe7OmQZGFcZbAStBR
Ylwk4/t1AltnLhMA1+CVYCAlwdzuvO9UsV9khebzPTGlH5pwU+rBjC3ivO6qTV4kvOCRl9Bw05kn
A8kVPUQ5Ge+48nnsMe+g8qaDF3/IKjDQUP6hwJyIUKrmqIdgxp+rn7meJFikeiiq5qIrL2NynvWQ
R5HHk/TZKdRZP3e6tPCUJlRMn9KO53aWb/6dJ9lUJVUxDawa/Uyhy2JAnwx65vVB2ts1CX+YUm3P
SSNTGdtOkIsVDTue1ZdCnA6ib7jX9WM5/9/JA6IO61tlHW/iz+TzqZynUTEyhJUl0pdheKx65ajn
z/Og7GpxzDlPmG2B/qLHmOpgLvF+0uBle/UpLn/0PccVbOo7tqb+zQ8jzkbq5kIT8Puu9FN5eeX8
+qZJgMCRrcAorfExaLWKEdSuVWRkrDJvFFzVwP4x8ZQWPJ3bPJIlOyEuu1+hGJ+PRA7w4Cr0IPey
KX6vUqSWg9HRmn2Kcgsv48siCH9EPbIK3FXMjCM3z6J1kqQLhjZCRmRI+3DnK1NA+ymY97Mx9RZR
Bd8SE1V7xEg5uijkInbjprov4/i1NwSsdyxnxeqDILCJGZv7xG9Tw6rKKLLMbuS94TaFryGWNSQg
NGEc8rNcMq2su6pN8M7qVdr8iMUOkvn3aQ8JvaEYgcDWerhKJiIf00LR6yxHJBH4FplNqwCtMX6+
fuk2lXRFhXnHY2W9nEkKqJSB3WLISbmZ6yfj23Ui2+L6ixUMw7JpqJiYZMIWytzT22NrutHw2MYc
Etf4WEgw9ljU4iEJFmkluTOWx1w5l6XFTUnwGGHvA/KgQhCCStW9T+VTX9909e6/yYp5xKixIOvY
Rw9GpHvUckxynGfnD0gYJrQLZQHMtzGyUvKiiI2wzj3f8G/kSY2oLoghRf7Lvk5o81BMPPawhEhU
EHN/viaBL1ezkOM5OSi1S4DbnIeEYt4C+zM4Yf2ipqzvWJ7uhm5gUA/5+8+UxLiVRNLCduhtbgmB
awy24X8Xpm+DEe/D7Ouk+xzetrzHmiJzPVNjGuayyXLPELHQ1Hz2q4ITW/J4Yq6m0ZdYDCyAgjCM
+7q/A8Q6bbVjZUi0qdFb6yTx6/Xz2jL3H9ZG1U2CJwwjxTSIxTwxcU9HEe8XOmEU17DzN8W/XKez
pRdIsiPDDkhv8psCykMx62UFBZyNfRnfpqdudpOEQ2TrgFQoHcAtFYxwsu5kyrI462YFlk3/Icdo
GY//4BohAWYYEpy8ZrJQ4U1HtFgv4RzHMM9e9bSqgZiWhV7cdzNHFdgmhA/fqGEFvI6SkSKbOqML
uozl9sIMq6Biwyot7rEAzw3iyBElrxTJ/Zy2tFZ/ZAbvsbll8MAcpl+Re8fmreX/qyijigu9bMIB
96qanDIOLTP6Ec//PvsuoyCPyhtWvhkaG63rYTwAPWNMPF1Ntce6DEZXHuXxWLa9z4txN+J2BLia
qCx5awUlns8MASymGwJjSrwi8t0qjG7lEGvBpdaeq92oH/1iRKghDrSVn6RRs3Szv9f6juZnw6xo
m5CMSiba9Qq/u/3Xd+LThy3qvJK0NvStmJh94hFivoZmTyNMXmpRvI91jq1kkQcXZfpEijlUTBoD
UbjrEi/pJjcXaRUeo/mpM0wqy7dE3vulp42prUXOmMRwP5H9J6yaCp5mJi7QB+TnitVC7cXUR6YE
vrqhU/BTSkS80A4Sr7lsQ3nB5y86jIlGvXAyG01NvGyY/Nt2yLKDGk2Xpgfq7XWONilpEtagiLih
ushQMtRZUIdyTjw5yG1VfQvDmhaj5l6nwsKK/HVwKzKMFegrzU9LSUo8bbZk3YwsZBvonPvuTPr3
pFdgAyonaetzHyg3YjG4utnuFGnEimRxdoygs8RBP1z/qE3WcXVhxk24DBaMtta0udIHXCig61Hp
4PsJjTml3w23BJMHTD3AkKoy4pbPV2NOhQJ9ZgR3VjSifZ3XdqqOT1pd3Wdi94ytNyJHQTcJGvIS
HC2VOpO5i6M/VCFebokXCF/CQrXFmRavgLOyk/HndeltmqMVJeYqyipiY60CpWm6SMBviYEHjXVm
moFkP9YoDpfr5LYyyzISe/hDUkSH1f0syjgx47CKhcQbYnEGZHoWO2oJTL1UFgOrHVMfe82S1iah
P2J+Oe0PQMCt9kqZo2s4TN79sh3tEFsn/+T+mDIEYciKarJZWWOQxl4V8VlNfkSdmVZzTaXu8Trz
m5q6IsLKeuq6kMw+iFBEg4o3EOs6gY2wRkGgq6MwhpjgN8DC3Ej7MiZ64sVTbdrKdN8tmbSgvA9R
s3Su01oOigl4QUuBJUeDBwJsJlTLsbtYHEvYNjWX3+q63Yddc3edBDuVsZgb0NARDCKKgtNk3glx
0feinkNg7VwdciOjfo9Ht0bNJrFyCb0+1XORPM8ZoLy19FUaYisYR1tHAWIghZVPKFu1vG/aOMRP
3yR9VuBKUlGoM4DBYSbyyxzN+xRNE0qG+SWZDuNjJgEpmPR2397UdQNlFr/GUvGmwFYmSsQJJjbM
xKdvYexS66PrXAzQB4d2QuWg9alOxWQqj3pX+jSdhcwds3nYXT+VzYOXFKCnISkAgGDmUPIoLId2
wKFUatxYZdjg9UHE+d9bdQVtI/9QYcSM7bWl0QUmQrJwZ8a3WnPI/efrjGzFtJ9oMOIbosZMjRLi
y4anCDGVhNhLrH8awU9fNKx6aqxQl/cCQGquE968ppJBTHXZeSOx8zlJJ9V5hy4sTxF3WnYM+6/t
k9hwiGxZWnD3iwpzTmUBLGCMaaWeEKkS2jDG1knTKNnXZUtSO+rJfNI1s/4SD3F9KLtRuEF2Cxul
hQqA04IfW0bcdLSIfZ8T/m0r0K8PY442bYowH4o49RqnvxM4/mzzeq64Zs5U65rJhxFE26aY00at
7Gn8EfHQcngHyDixQUnkpjagOF0QOEEACK3pZwOsW9MIOX6JR4lxGWLemmEuoLF2Ht1AOs/7ft7X
8r9//nzSlOUjVuFw2yRDFwfQx7E7VkFpa/7BSBOOPm7aKjzgZKIqKE0aTOiYdBVy3UvPbhv7ltq5
MJdx826mx7z4ev16berXL0psu5aUtTMOH76c6MNx7h7iSPsT47SiwFwtLUDefpJgnOxcvCH9XcFb
xLUI4zfnuiLAXJEg6+O4jSEsMqiwrscMc5yZfheLlyUwCZSaYsHMdaltn48qaroKjH3CZtq1gvhx
OKG/de6zZjc3fnDfZP4uMH2awVghiu/ip+skN+8qlmgrKFGYCFgYMRYwg1AIvCYq5TUxT40WU1Xg
dSCyg7J/BRErKowsZ80AhtaowZMMoaeMVhHbQ57SURFpKY05nZUGu+abxw4BKJBOQzokDU1yvFl6
5HHNrHFkFdgMKnaS1aMtoyWrVe2885Fr6R51gtGP61LZiMhR6ljK9zKWM6hscrQf+6UbCN8blSHV
mskewm+yfEzFl/as6byn8OYZaIgVVRm5CIDff777URuDlW6Jx436LMIt7dpOsiplMDl9VDxCy/9X
RqbXR7HNCsRNaB2wVP1eb/HSCCaO8Dbv/oodxpSFEoKzVAM7ibhHK33HiX3YmZ+/lAmHgoe2gdLr
x3zLiguhQedZXIOLKj+SKrdIfkjyzmozlGAueaTZQes86jnvPbjNlqmgbQRNtKi3fRZekWZlg7gz
8STpXtGDs96bHKe8qXVIsv1NgUkgpLo+YhYBPqAzCzrKOpUi8S0KTkJZpdQIvVHhBdLL7f7Nxq0o
Mg5hyv2onJbRlDQU9qUWZrTvHb3LEdkHFCuD9tpwiIloz2H6pal4GeDrElV/qwgpUiomOvittfwg
tdm+qDheddN1/8OfyhaE6rhB6DeCP4B80m4O7oxIuW0VjSoxbzaBxwxj4rqwG81kEWWEes2Z92zl
/ToTUnVCK87pCFFVx3G3v27sti8UximwqBjFE9RIPmt2HwnFMCf49KLqrDrud32h2eE0H/KZvESF
jAlQv32sze4xrEMv7Hhd/ZvMYYMwcqoKdsyweW1jEHSBLIMxzZQ2VMK4ykNe1eP7dTa3Gi6Rv0Z3
hAQIEnDJWD9TCjM5jfPUQ+bTmlEtHwHlPqt4NQaSVZQntNC1U0yVozJconZ2kl50/TTct4lM0dDl
TqQ61DFxxyryhlD7ev3ztoSw/jrGapZtnsXRiK8Tm5QGjUHL5Pk6ha2ABq95cdnUbCDQYwyY3Oly
UlaYBcrSQ1A3ThxVbj9MVNwjOsB7vt/nSmxfp7kV0axpMiYt0Yy8EPRF5sHXuFesIAGGSnnxIc6k
+Xmd1qYeE8y6oCHClOAmmEvSK2kd6wThky4/Z2ggzCrzUATja9Kr1pxrZ6V3SB04Y6i+RUnBC97Y
+ewPv7Qmv5zwyi8ZRRxmRjClHubIFN1IdijdY1yt2vWVeG7bh0AI7VFD4259qlAhyoewpzWSB3YX
2mFXu2jidE3EXrM/W0rO2zWx5fvJMphhGEvjMVvEIWE7hJkK4ZDJLaKb7JI0nOhi8y2PxRiSDu4M
dIowld4k0eS6MPHaLSosNvdDq28eiFpYWSA+NAagZXzfMQAJJPSciGOrmIEy7C/KjAUjKbBGe0n8
f6R913bbSNPtE2Et5HDbCEygJEoULekGy7Ys5Jzx9GeD33/GZBPDXvbYczczLFR3pa6wC8a3n0hY
jyToH7Lm11D8KodfkjQRPkOHWbnjEFYKnmzXLOPyL7xjuo/XMAeBWvf15fOir+cdgB3cli9MrTzk
ejY35JrdOJmTiJ51I936za4KO4b1XtQwZIBkLHxDnxudF29Spe86v8ehe6KbKpiLqSWzzSui6fWq
DFlDjItidEGOEnI0cCQVsGMRMfjPcV+uuOBgMOdKWDxRlnoKK1XI5RZpEwn7bEtjXwnfhXSLfbcb
IU7t+2ZjkRhmsDBSiLyzTAMT6XlfYkoOsiNWhhn2doUVMxH/USCRN4UMH8SiRZ0ewMv0rJrzQWFm
RzXec/WPkSMtXj+qXBYMrVgKfoQLxqhTLOIBPmUmFqSdw2lbDF87aPc1E+jC/SNctrwXpCjnJYUd
7/OciMSC+iOt8l0s7jyFs/0oN0ftB0LXLkKvfOkWRceI8BblUQZCrIwuT/FmwHXi1Eo1MhhdQcde
1P6rCkuzLxhEFj0nXmciytKygXrltXLriZELTYuTFAJ9pfvbOkqtuIMx95ymOyKVSBqBZ+RqFm/v
guYsShfeREN3mQqsx8Q1qk0qfmQypqyldAU4/uf7l7dICEeHngINtfCzZbsghKE3bDhsSrjoZBhX
+dh1CIOKyap53yBNmzPeHIsXpiM7+L/yM43EETR+VTY9/FDip0QQX7uwIiorOXiO5eiHjYDmVcS0
MmLam8k0HtvEmgJWsTcSq9HrduNpKMcqhWCmrU5qNXmtIj4n08+oTlYF2ik6wQnSeD35Vj7qrNLW
4hkbcFAiRr9xxtRlVg2ftK0BKa3ah7JOJ6LnLZHlyZYiBAH373PpgEUB8zW6oPJ4HlPC6ite3nqi
jCgIHacg1XWvHVPjZ0NFn+8lEYohWeSbOhwUTP8HhVVl2xQ9XffZWDKVlxSoyFHoo15sAhU3mCem
2H4K3Qq76EiDOq+I4b/7xJbuR5R1HktpUHdEK+21so0GXto+wjc0n+RmmUXbYhg3dfAgtdCG+6QW
r0cRFEnSNXQ4n/E0L9StQAsJggA9cWM1MivRymp0V7FGAFlEqEg41ZoxDVQcnmK8Zh2Ww4Z2kib/
kRPKmcme0GuhpAHXotvqnGCq2Z6rWJqzKGgXx0XdTBZjGKiocFx8b+rrMmXwMEvRjRyj0V3FtSNu
UygepjaKFGPCZGGnlkekV81qil/bVt4OIr+q8+KnHxgMkouCjV5tXsFTm0eH3bWsdWLHxRLeom4Y
lq6iorVG2oQFKofodEaS8760LR6fivZhQUPRG+7kmlghyV5ZNzGG8/kGvpjX+pUeSQXDVy2KGxBs
NQyDYt6JlukulbKAG1LMDcZGZkZiKZuy2grwx322us/QoqaqOubT4awwrU1lrAYuMpSKx4ii0ctO
IZ+qwHeGNiZa9HCf0DJP/xCiFw826FjVvBxjbgX2gFTdYBv9a9yqjPthsEOjTZRNjTfTVKauonmk
T/Uflf4UJKWdqr59n58lSZD4GfMG+UXlZoA+HvOkllU/df1mQseVCvDKn5hMYAncknTLcO0IyZBq
4eljSzpJblsV3qcfu93IwcUWfvEraIVnuUJlPPVe7rO1dICw2JIxj7qjy5gScL1PfR/b7FK3rCoz
039FIrInXO1k/eE+ocVa7iUlylSkGsYQer5O3QhAO6Y4BuiYNmrlUMu66vi8jlWvY9VsZD/uMIdh
/GpVzzdbieeAvWO4EVeqZp1K/l/ow+VXUdaEC7F0cRigD4V00vRPgf+Ocl6QsgDUlrRBVxBMIMLG
aIZMMS/2WRqgORF2JC5stdnO3qRvWJhCS9YYEBXo00Wf19zDfW2t1ETXAcqJgUAxr32it5bf5h9a
U25rkbOjFjnpUGCoxZL8QCcwLaDoaIU670y+cMeV4jcZ6ogpBikniQTdkyjpptBiCcXQsswki5Z4
zR4ayhpdmcfF0G3zloV2m0SWj4SA503WfWFd0kKk+TCVj4YdUaCbdhA55Tw3KqkriYMbKYLrAd1K
qJtVkqhOkcSMHpil9xF6ybAZHE3Q6OimjLIsVHKRNmiCHlNAaamt+lAPb1Jr7AJlJ6EFCP/X1hhU
hoWm94acE27oYxNVzD9pgB2hdF8OEnXgAozZKgGySkFz8ML6MUOSINWllaQgYztlZppHe77sd+rk
kbCv/8L8GAY6spFSE3iDNnfiGIWjqGEO1xjLbV9q39JIMou4W2slqzq0KD3IXKNpGVeLlq9r6YFM
xrmgYLohm0Z3MPoHDc2B3ajsdWbsvUAK1RjgBelozseznrrPrMmAyj+i0VzPTljIZ1btYJWZhn6B
1/tyukgIL0EEQoD4whTbNU+iUChZqeEGS2Gv6MpTln5l45ZTtT9/dCo8Jg0AJCIIyHNQ2Tml1mOk
xTBFIXP8xkdbY8rXQL1m2OIFI3lFhcpClvIQ1HqHyYkCaatIO4QKMKDzvwhZr6hQVkSamgB7g3E5
Xcc9dujJVLkXkWvmAmHWhJanNeb9S1rSM1CcYX2Msw+gbqkY+14Ji3mCR1NbkqiJacQHVTmNKjx6
YefYlZb7HSn5bz5g5jCgs7n/AUvnCuFASh95a+g7Jfm5kXFdn/PQc3kgRfqFh8bfgP8olzSo52at
ojIitqCRygVBaVzSZaKkjBrPIiOo8cvIAsDn0P0dYZKgFlkAzCYSv7QMqYjqEBmsZoslnRJ5AJjo
KI2jRE6dVjuVfFfmSe5OoZyv2lEtiJdKvwq+fASiVsXwNIvUBF4AygEqiCB3rcFtJA+KEeuYDfGn
TSU2xC/Ll1YKrCxjbT6ZP5x6qymADoGpRXcMJkQpwecVgDaGsp+7gfGKzdxTuonUndavpYgRlC9d
kwg/hmwNUkgGPYpS8mJRqB6XuWqZ25nXbJEf3sed9PznYn1JhjIXQ6QaKMjGuVtPeCmtsP7D6Bnz
JLNm3hzZBSfUkYl6PQDpPMrdvkuI0H21ZflXZwX0Mh2dMngBzvJxET+1dcDnWgsm1PIEAqrxyndf
989pIbqYZ8H/IUEJtDY0+hRiEtYVMIBMwrGriNFMaE+w43DYaYNscWWx41L1dJ/uUsSPnC9mhASU
VhSkhq55A0i83zSaApCNvJJWRpEWqyKUWhJ6DXDweR2mF4HWahhE5dRLGkaQC82Ms0iy9UiTNyh9
RiZfjACtvP9hSzqHUWwNXd+YdESzOfVdVR/0BrK2rliOK8XQ8BiZnFHa5xMrL7bU/Y3dNMDAm8M6
uOhZVS6udxC6Gg8CqIIQKZtRL50p3kilbmu9YeqNyaOU2ofGGkg/pv9kNIrjab015uFTrw+mWL2o
MqtZakmkAUygYQIE8ADIpl5/UTUCPcIP89zNSqUkeiX7ZiB7HcPnLZmASyqU4lR9L+adBJkbhrqC
/awUUwyABKl7Y+Hcv81F9wr/iiFCCRuxkam55kjKczEUpixHMuhLwwaOHm1mRTgXKXseCEa7QlgP
4g6bIc3C0DZqOfyFCUdvnj5DnmHQ5DySf3HHhZ9GappVOUqX21Hcph91URCGDi+dJ951Gp4iEvY5
0XmOsc+A8t2WuLWas8JkNVWeFQyMZwiLCHVpypACOkIDIzna2xB/6di/J7LA9RaJINkAVwTYTrxB
rm/L4L1aSrQBRIIDcgJmWe2zrv+LK0E/DJpAUW3CeVGWx+jTKUfIU2Agv86JluyLLvolKphITP4m
XECHlCpjhlXSUTC45qeOAEPXNGXhRlW9ijLuxyj+FNJwB+W9L+cL7hseQpagVqiiYX/rNaEx4kPg
LjU5UHIajxgF53CNv9U1PC2i3lLSb/fJLdzTFbnZjlxItdZ4KfJgde7q7Ui8/LsQo86Ul39uJzCR
ey406Qjs6PZZb0hLPvB4yDV6grOmXvnrUIkZXnypvUHVMcM434+MicmZ1wtePD6ARA9F4dacvuoN
+SnwX4s23KsYX53qwsrz72ilNbOoIrWH7TMZZ8ZJw9CuBcOLchpQZM8oomjwuP4IDFJkSdjWhavn
xSavqm3Ggt5dkBAM+CEnjtbO2RpRqoWqRZu0UVK4Va2Q0nsI5JXvZ0RKA+INLNe2wA6S1QgrUCeT
NJ0eANFUP9O1ZCyQGhGkyYL0lx9KEODJdl8Ol5hCVV3B3YHITU93L7feNI0i7IXRYDVQKWYbtc8i
p8tkgXgF5vz0KZAZYrnAHGJxVJjAHYCzaVj+FHW/vgNIm6skhR1PLXamROJfjL7j6GRc1TweKdHP
skbAWhZjMApMYBj6qim4eBsGBreV86FmaMDCIc63pIrzMI2m0Di5WcW3SOqiXhLiP3CwXVraymUb
EnVSJSfLQoNoeSMxkgZLhwiCyKJpKA4BT/Va4IfGaLnUy0o38arvXDC3qBve6r50LFgpNN1j4B2Z
Okw+0nCIoafw1RDIpRvUex3QG5WBRQkY//hzKsiR6ecGS3RJUaobK16U5VpUuRLQc7XpFSXhirP/
Gw1KeSN/EGspiis3ySVzVWL+T4gZbRhLF4LOAbxqES0ZKp0Ba7pRrPU+rOAVo7U+Vb/S6G+GuAHV
hJkwtMnhTuhHptQIStVKRYVJZnXla5wllL7dtt76/mnNsnP9MAMT/JzllvG0AKDxtWxleVVPQPLE
I1313Ur+UIWKVNiN2oUswE0WpVm1LnxHExUJvHuQY/TiRYveUw8zdupjzL3fZ+j2bsAQ7ACuBo+1
m7upI01tRqmDd/8hjKRhPclZP0+lGQrgOvktIiKXizVL0awsVhk6wqJAhVxyqYZ+0IKB3q6xo+j+
6dyqOZ4qwLtHeAWnA7Tc60tAw8LYFCo+v/JWmpGRpjnpAcNGLtJArhZZAwmCRXdx82WGxLCv4Qaq
gx6eAF3Mi6/32Vg6I9iQf0jQAbZY1X45qJBafSRZdwIA3X0Ct8IKFCoY3Fkt4DBptcDanGBMZCF3
43qoSKDyrVsJBaryRRGZA9dPDD95Dimu9fCaIKUdxdBjLAlQNG7Vmfq4Kgqrfu1Ku/Idbhtme6Fj
CAKLQUqO/SyTBx71SlfNPcnU5dLbDCn3nvFoTJWqtGJYzFlob9kDCgRmuDWE+POFXih/6nFB1koT
2OOk3soajFrJiAOEvrLF7rOUGmsQco54Y8+wb7cOez5XNLjwCK8UjI9fE+68KdQkD68ktO2khZNm
voWdAF4dmGF8uC8zSzzO9YMZUx0DVDTaOUbHojYTEWAZWuWmQL/T8q2H3Q166oheRHJdIyorqLtV
BEwXAlIIXgJOW6VXxOVxLiHI4WtXkn41M8Q2o5V64fiufp86vkyMtD6W8Pv9ECLx8OCRyH/MQxLr
jMNbkEc4OhwbIhD0itFQEDNEpyFNYo2g/rNPHiALCmbyUmYiaZGhmQzAtRHn0LtP0rRWtGnwajdQ
lXWhARfl2HK5OZXdNlEYdcH5cCihhwsHIQQKeCvRbej5iNezyIcNfGtIcsDayAFeE+/3pW6RCPaQ
zHnPGeuFCqmqnJt8XQYRH+eVR6eudZL6dJ/GgmTr+gUNKqTisPc+a/2kAaAMb+pJtC3R3DpgTcQY
8nZQ/JL6mAyNGDJeLIvCrWsIeRFrQbMo4as62VPHMW2APvKcZYe+Z+WMF4UOr1kJP49MHr19KdFz
DNPldePy5VMyeMjRDBYs0iCK9v0DXOAE9WENZdk5UyjdcJKVvDT2Q+uGgHCwpb7sNnUTGiwnMntv
SuDQV4M3Kyrf6ICivVbDNYFntHLrjtlkJkZyygN93wmC08cNUdP+eWzTZ3nKtkq4UuOtoJ/U7uM+
p7eigrYrtPfMaLR499GGHv4RlU1V6oCd4mV2gM4CJ+JEZIXF3iOVGCd24KM0j9UmG2UY08196rcX
CupIHCpYaoFcEq3dTYGwsCn1zsXAndkZE0n4Fdw7KVTGk+zWjFwTovyZ0OmZ53ta58bROkucvnB6
jPb4e05l3emsv9d3iko7HBeqjcAqRpB+7cDq0Kv0Wu16t+mjMgaId1JueSnT7QzAuWY4AcHSMFLP
RPd5RYrBFxyOr/PV/XO9NTL4CEzT4MGL1wjqhtcfEQqpGjWQYDedPGvwgSARDYSrZIbCL1wf8rLo
7oGioGhIJ6AHz8tGpQcco97b0VPtz6OSblBkDDK3Mjq/3QEAiq0RePwo82dcBCM1aieJFldAFVRK
fldI7bQPOMw6SV3yvdGAyq2OfL2Wk/EFjegSIyChFyMiUQuYVkznAGIOTeEazWQxdZM+5JrgKgAu
GmUsw5qORbJPPvvIinfG9DyKEeE702sdJd42z/ih1egdu69Mfom9Da+GJguD7fbc9XmMGSiLmEtE
5n8+sIsDScVMwURxILrhUBf2WPGVdjCyqCtNJVByDOYVqOgwTOLCoBLA9QDkMw9M4Krp8nDXiknX
JBPWGWkdkTB6lhpYRKnpBKCmRC4NK080e5wiu1L/3ByjaIudIRg9RCIMU3rX/PpClOR1IgiulHLY
gheriluHTXm8rzQLp4pmIHRy4fkAbFM6V1QmVYf+dx+nmoXChu/UiiM5xvFIK+Gh3QOKgGGUbrUU
PgzxIJrIZuxROg9WRtOga1h062K6UgRknwosrR9JpVTpPhryUGdI8sKbBdUv44wXhgr/Tfkvr1DX
iPJacHnVSktT1rDNjRSSBfh8LHgzHlKM4Qx/bOGvaVKhCB95StXruXAGwyj6p9bKldIEBvn9u1sw
EUCJhVSiFw8oJbp4LSFxiUcFMn2Cq6VyV5mT0gipmeRVhndLEpe5iX5d7A3Ri2ay/GDCCFrKAbrx
/kfcOhnE3v8bHgEGxA2uMxaX6dzAdfgIThBXyDHp1gDMM0eIKm2jTKHTt3LIUMslmnMMDlA25E9Q
jbtmHED50wB4PcEdRt0d1WA/ogJIcsmosOqDd30jYjC5dNLo1kDBT0P7HCDurgkmnFTLDbAM3Szr
fwYBhhWBNimmaLEE7OQ6i2KTy2tSxhVDeheUBV4A6g/vijYYul9XqAKxCgfYPHQJcrY+9M33XEwN
s4nqbmQ48QVLAAAPOHHM/6BHlkZHN9IUgSa2GQDjyX9uOoyxx6XdqsAiQmxyX2ZuI014NdRPkXbB
HMENaG7cc0XVARAOmwDk4HupVp0jchXPOLxlKkgUo6kTek/35fkK1j8LsEAu+qpDko5Fu46LntUp
vnRFeL3jhyAWKAzOx3rhlvq+yftEiyRXT9LJ5aX2Sw78xizRScmwKsuU5lFhtN6iNDJrxQWlApoW
R3EiuV6i/Bh65WVUmgeu837dv5xFMvD6CD4QogMz7ZoMytEonyaphEYbEQA+g2+s5mzJuij5iZGE
m13YddiIPYvAAQaWC9aI3Yj3FPAKV/uqCEz4ZIvGKFMqv5UVb6bdk8RxK/zzx6yhIgerIWBqSZNp
1kpNE4MWjfhuO7xnU0IMDLeJLNiYW7FDFRoShw5M5C41eqc0LyehAoBwFSDKMkbUi/E9UoeYYZAW
iaDjCoWWeZWBThmkPKwgz4MPInLd8lZZ5ij79Xqhh39DCODgUHIF1SR6JMZo4yLPlFKdwTVLU8xS
xD3+lDWff3ozuH7US7HqBGYdc3/XQsdPlRxhyaeKhah1ytu1oXXluhsRApE2K4Xo+c/JQe541OJQ
GcHD+ppc23gVMN0CzU20qiWd1r3Igb5W/xyqA303/ws+5mlRiSIztWUPEOpQcwOudGcqAGH74/SN
gV5PZNawrQdNCTS8j5Gkap5wvuZ2TfiKR4uHKp/2WSY6axLv1j3MhIBae05SwmhfH5kcofzr6bGG
ouJHHXPHHCuOUtkJBVaCYImQgno2PIOMbVP0htSqb3mvCADhrOaG6fdA6PUx1s4D2Zl1Pfcp3az6
7NGiybc8rgewWbbYfEh6YfUt0DB1lm+9DVgQqPzDExZAXh9e0JQGHqSgJHl7Ia8egMVUcPWD4Jd4
pDKyoctcwShg1R7guum3eF9CjacS5ydGYWBmvhg4VRE+5Wme7TK9ZijugiFCcxn6LNBlijYfmrMW
wO1tyveIGgJU5gkn+CcNnc4/7+vrIpW5UobeEURg9NR1GIuKl4mlCGSiqChJJonVSkDw98euDzDx
57ZtHB9iS0rGy0Jo/CIFQHyjJYkVGRjbSTheMktVGOy/4AgjIIBewRwIeu2vJSIPRSHr6waRnRx2
JjCCO+B/aDqjorF4buflzzAPMODzv78IGQC7O+l60AHqIkqNZ0xYRo6aBbp1n5cb6QZyL4w2Btg0
HglEusOS6wHE5wP0yG1Tn1Se/IyFcVYtwZ1r8ouU14yjo/HxUEWYZQDOGs2WmLCi2wBQuY+rpBPE
Y0ys/b7blOTH5rghpUUK8v6gmOaasw4MHulMwA3ROa15cZScJBSGmINosGksK9xWX9v17vP+QVKq
e0ODuq4B3SkRkjHi0fr4xgiG6b7Jm9+mwjqh0cLYS/Dbzn7YPPqbiGzNtWczyNCJoxsylAp1nOjV
Bhrtj6e9QnLyOJDN6ueTS8yH9cvaYpzX2U9fBJA31KiQuPGmqtLmS9lZb4Lzse+fHzfPP1c2t3po
TEB/mSwxOPvTexTnkPZCDEbkYeJyPkZrLzjVZrI+AnOz2ZBibZOMdLZkvkbk5cvYMFil8xg3rFIG
Y5L5MearmTCgmr9NEPJ+zeRu9kP/zt2NJnvq/+duB9wrYjlHMqw3kfX89PPb6Jgm9/5p3Zf45RtE
F++8pB7ZcJUKkdBy306VyonHt8baOzV5fA6s59VPYhdEMD2yPVgnzmHQXOTygialyi36az0v8sRj
tuGn1cPovuvkwc6t+nFr9uTlhScv69N9mnRr+P+u74Impdph0g+SgUzb0Qo26E81JyJ/Ctv8E8Ky
9q3DgTX+sWyvLghS+u71LQ59MsRjb/oyES1r7ZmfESNnMP/IjbxcEKG0PfKlfq5aiUfZ5J+85/96
aJR6a7maRXg0iMfCgjTGk90dhx9j5K6T1frVrF4PickiST1Jb+6J0m+pT7mwQWhwHM08QWb/7adp
Znttc1hv0VfhHJjSSDnPG4KUXsdGiyRP6EtHS/1cf50ERtKAxnahf5/uZtOmsZL5EIK323OkNnP8
Xb2L1jYga4slDuf5pTvycDNuEPu80k3QZux2NPcp2T8+Ph43z+rm19MTMe3v30F22xPrk5UKXfY7
vyWR7kQLuKCWOAGUd2+DtQ9MZ7N5Iq5O3n3TND8ZUkKDI94cKmVBhLqtB4XHpQXuzvr4qE2fDORJ
Pa6akZjrw6f/g3m0DKNFN1FUFSYfOl4FgzsHfrV7Sax6FVgowwhfI+l36/hlJL4VrZhOgaHkdHdK
pedSgrZ78dg4p/0+eNrHa8fxyeZZtlautnJNwRStylx/Hu7bTIZm0MNSPhDy8jiFKv44hsQnrA5t
5iVS1gXtCFWSza5nbw2W40zkefVEbNvevnwxI5Xl8OtCPim7oulp6Gc9JGb3UR+wmPDJ8q01I0b4
FyVAlIj8k4HJZ8rmT2EkRJIQS+Dow0msCUK5eYIv3UakMA/rw0Ei96+IHvr6P0X4TZFyABiSH4Rx
prhLNh/dRs5MBF7dfiTrAwtU4V9Chd+0qPuqwtYfBMCLHlNysj4E6+g8w7L8XBEzsV9fDodPxnGe
O2RvrdlvgtSdebKQ+aUawTRbP9rnxwmw4hZW3ZvlQCayweYe4pLB/h6+bdcvfkC+ApIc5qfHenqK
CXwU42G/7Jp+fw7lKYy+kIW4Bv9WvB57km7SF4u1/+lf5PQfIvTsd1NmXto14DmP18U3pXLI+nW7
PrXkvzFzFuWLOFoXW62ZcjCj/IiPpme2RGGElvQcCC2bZ3m6IFHIFbavp4F0PFmPamT31nZr9WTd
9YQhKMuxOYBL/k/vaFTJNMmCqcAk41EiCv6+9TbeWEJvWQy/w7wd+fr10WVZEwUFCO24l+DFa22P
rP2XQ8iTHYPUv7jy3zxRtqQYAHMfRrPw79+wMJ2MJtjKyQdvf6Svyc4/HgoEy6aZPLybLxFjeuac
mLijenQmpm/11OPrcFa9N+fD2RzPtmxFiI1n6yv8Hf6y5GXZz/3mmLIvnebXkzbTbM2Tuq1l62GL
cIV72n2umeEK1TBzI5uUacnHtoziArK5243m3uGI42xWHVnZeEBu8VC+b6YZloPe69iXfTlGBqhZ
gUeEQ3Naf7E4YommNHN8oW1oZAHiDD9zhNUD2/3cF34sdhjAy2SW7WDSmmOlS1o56r+DMGv23lGB
wW3C/jrckfWGYvlTOn8/Np5aqOdbehtNdbX/+EGO5Onb+3tvfccDnHFLTLaoqBIYIoChi2ehFxDi
6XgbmqGVmBYjrjoXCu8ol0RZkdYIkow/O5K3fbH5+MERvPER0BHNXhGdfI/Ia4CAYSQIGRhmfzGm
Q1JfAQLCPOFFsahgOk2S5FzCA6G2p4O1Y/z+7ANvWLv4fYo1FUswU+CiIzA38AJBKr8h/Oe4Yd3U
ovpekKGMowwb7CkzGycEw9r+wZ4f1/d1dvnhdkGDCq06PfTq2AArKWkcGIm9E5Jup4dWfIz2waqw
BkZnDpMiZQCH2Pf8LM3myxFXjfVmEMxwDyZeNGuWe1kOHC+4owxg2DYaNuul0rFyKmu+qcGtEuv1
ZX34YmVVz0O594SCCpz0yU97WcZJtqBjOYGlujbU98BiiiF8dJVClHl5klXwFGEw4vjy1RP/B0Mo
GIJ3jkQuLV+RaX2RgsRpL5vla0cSzFTrDtOaz3py58jOpuqCjhiX2ALtg8642r2pq490yw0ke1iv
S9ahLQdPvyWB7nEx9CrNPQW3s99HaIK1EVX0pITLZeb9WIdHGYfE40rA2YJSab9Zj44zkOds9zMh
NiJcc3fK1/cva9l9XHBGWQlsJMKS0QKHKJGUvCG9uXl+1synhjy57+vE1E3mtc3Z0nvXRtmMuJyG
xkPvxjE8qdxqMO31+mAc029o52O8/JjMUcYiT3w/wmz/bCwQ8WoE3G1Wz/JchbHNLSwGw2udgRXu
8UZZjDL3wpFTQRAr6D52+0dn05Dpof5prr8Oh784STQ7oGCG/pS5jEq/gzrPQA+f3CCcmWGOHY3I
h6C0OnGLgQL9231BORf7rlm7JkbFMz2GCDohLqHVuzekr5DY2axWxgE1E/xheMiFTPQ1sVmGLlTb
4LoSoOMzMaQ4yeRif1RgbYj9ULdzSYhFbha5e7xRHr+s5aqbepDDAvbGGk1xWxKgBlva3sWwzlEZ
8IYxGf6ZRZNSdF/OxjgKK+mIjr00s3PMjvf8C7p1Gfd2G81cHyWl4EEWpskggDfrDS8jgLyEdj06
28x+Wa8njhn23tqva3KUdgsRZwh9C7Z2b3teJdl33oWi3efp1odd06DUOqu60O8xBXcse8t5C0z5
iceyKNO8T2XB/V+ToZR5rIZcB/iIhOrEjgcKkJ37JDXHR7k1WwEBB0sKZym7J4VUCKDpUaNyNehZ
0uO+OsYcmfbIhzGtFEPy6FfQOKFFthLPV5T+ql5ZAjcfyx026DapAiHGpJa4nXgkbxACKDAip59v
nSXbafCsMegx5Jt+/3CGIU7FfGr7U/g9cPqnjGXUGfciUdah8+MaE6tgaDy87aKj3Fsq5ySnAomF
HUOyF8LbK5mjnz2cEmrppIPWaW9xZE+8TWfiifXSE1bKfKH4dk2KMgxaIDaq7uHg0LkfNaR9CkCH
lQ1ayE9eU6HsQZDmcpProHLav7Wnj9E2yFRsW6tS54fji22q5D0h5IF73+133ON+Z5nlI+rGqPz8
V39Jow2oYQ5482EW/FAl7eoXgK8QWK3ZfRgsiaEsR8wnejuNcMy9iZpgH200E5hemUos02KIP8MW
SpTRaIXIrxu/Q46S7KyiI+g1/xm/sEwTQ8nk2epf+OOpBgBi389iqZC9pa8M8vHxeCSrFdZGB+TE
MLyz5N2xIDIVamSVF8TANZSOb4NvK6RyLYP4QNGwlUMX7Nl1D5lBj4o2ajGvxADgYChJPAbl1kU1
VTMt4cmwWlYCb6FAcKUP9GAdX4o1n8wnCafifSDkzonzuEFZx9+EGxe9QUxvyfJjNCSr1nqNX/Zg
z4I5ftyTdN9vTGboyxIRypz4dal7zQQqrdlv05Eg6dWkhHCvygqWEoUGlllmRBp0U3s9jgawySEl
0+NJP5QoVbXMVNDCw+/6uqhQowryxuv7eg7o36wJGa/B8lb7OLDvizzr8CiDMWE5Y9Mbs5VMybTL
GL/OMvU3Y2lFUPFdBy7SU64SfRsWZq1vZMxSO8a7wfJhjIuhEZSzuh6B6H8+s87iT4YjfrYiEdf1
mlVwZok2DUIX6QlgjCSQsvYIbgXL4fe1U77Dk7GSggvZ/itJoJFe27EK0U0PUip6Bt5UIFbi7yOq
XDXZ+Fv+pcrsYVVCfb+YzyGW0aAb3MtMraWxgD+RUObYO6KNfq4QL6J0r9nGqu2IKZJXszULK9sz
jDHDv9DrNMQsbuN0dmVJY8uTeeTMRLeUifUaYt4kZT4EDyFpW4HOOCtaYOH5lTjIWSLEYnC0kGq7
vkkqJBHqaUyloZDQsXPaY4S6fVYepg8k23yU3pgJt4US3zU5yoSIHSbPyvkBhqaIffFDJ3Mwt2NW
ueevvuM06RF8TP+nKa+ATG+e3rRHxxLtvrVRjJpse90o5n2DtZDpuOaKijsqMR9jdX4ynxQB8f1u
Kgi/6k2gj9iYMDNJRNZrzdJZZGfXf4dLGsjXT+QUmFHzYWLLUuGZJk9i68t3WNHxskEGLh7mP1EH
oNuF43yIqj4eERy3JjYHcAe5NllB1TIvv2lQYU5nCO2IHY6z8doN32ykOMgXq47yL2mb30So2KbU
02qYPBB5m7tAa3OTmmg6ekDH0TZbrf/y/fKbHPVW0uIeGCcjooDd/m2f7s3aMl+QRmQc3WwMbqXg
N5U5oLsIR1U1k9QJC4CPp4IngL9iWYj5UO79PmWMukbUY6HC78fktJcs4eEBb7A1s0NrWWV/s0EZ
ojLvBm8YzgJQfzecabd38AdNps2nYWYPZUh61xzX8Ga6Y35FrwwVXvbTv8lThmnUUk+uWpB3Hh10
QNuYAGaEAgudyLOV+E2CimvCrFQDWZk5fIODRiPy4/GIpjd/ZaMJHm2l2y/D+mIIx7LBBdLJjJtx
XvB3LR1cLPcAeZ7wJApI5MYPyTv/S35sN5mNfcDeS7Rm9i8unCSGWP4fad+13DqybPlFiIA3r1Uw
9BQpUKL0gpC2tuC9x9ffBc3ENAnhEqfPdHR3tIlgokxmpV0LJCojhB3ALifL7KRYc51mYO3eKQfw
cgnumxtWIJoPMhY1vsHnd6mq9Stf40FGh1HQA3ykfzllhXI9OKEwIC+NQ5Fgup9oOvrEOIlheNbO
ylMQuURIDDV9fXxnZiKlsYUEkCgYohj5Se+3VvGdnk3LnLe70JY5mfjAoXws4Wf0Z6J7EDEOBv2f
YbHJMlQJEwZ8XvBw60NyjdbI2r+7BT1GqDG6h+Oa254ZaiWr3atMWj0jWClv1rtydzAujfW8cJlm
FwyMYzDJjbBXUzD8EEDOUlJnaB72kDIQcl0ql7A65vwRiQVcDaAswOIEYJD7TY1izDu7lQvvrqJX
4JZ6RFNIm5GwJUjUbtBD3wW6fHAWdnrGiAL4bcTuFQQFcOiTF9xVeVesCx5iRYGkzarpgJK36KGP
N2JynIARBFA0sJtAojttO8LMUOTmqQYLcMzfm1dnx2w238D3l570xxdnTu3vJE0ehVBq3SHzIKkw
twoJbM0IOT3UV9uaqLQwH0ubCwcwISJpIEoYaUimDOdplItwEGDZQhKSfZ4YDU8GF4kRAV0y54aK
mLQohwOz72TSWBeUuPSFqzlXJEHHCjvCVIz4W9MD7N2uK0SHgcu84Q+f3aryib+Cg66wVrymvplQ
fTguwcDNNICokAqCF27E0gT4y/1tDSS2Gno2Fm2hWAfaqm5lygLcjwbnzNLkXd3TWgHsAHm833OB
OPYa01+4q5hNnM6isS1wIRSH02wkxo1my6/ztUf419OSLf/pM5pc2HHMd4SXAqIN5tjv1xczgZx0
uQBBet9TPf9gx/6C4iUiR3ntoqmSIfFHg38S9pxHX8GUnOvChiVoJwUuHfe09IbOedp3HzQxDwGn
JVXE8JpdGu5hH5n+pqTv7oohyiGKSHMIjNQjp6XOxPFXH23DxDo4redILqbU7cgn2jncQZGeV4/P
dMbHvlkYUKLvd5qrAZwYAZva7hs98YAhv+224tqXlry5GTfrTs7kxqq1VpacCznbYF0bvUab1tQO
IiltakSJjoF+sgGt8ePFzcTNd0Inz1hQibFbY8TfhszBACBPw+qp81F16COV7MeyFq7ILzDSxA0l
Mc/k8c7ym/ZD0NuSBGZMJZkcNgI15GuqL6ZpH98QmZ3YW6+NmGCIsa16sWaMjh4S6i7Y9BllBDkQ
Bu6BmSUBaX46RcmUJROlraPZgi6QxAKXT6cP1kDdC3Os1s2rZJWXAJGnRBRp74YgLDXDkLoo0K2H
c/YekaIiYWS7krWEQPF79QA1ZUFaA+QjFoufXCq26twY0/mOPeS6XGIYN16nogZGFrQJR5GpLIHZ
/r5PkAc2CaB3jNBS8iRW6BIWxCR56NhX1rBtj6JycV16rOXxyO6V/l7IxPbJaPnUsgJCXq7Hv6a5
VekWuS6T07mGxKvU2pv6do8xhOMaM63uyjs+vW02hnf4OBwOwiZ+QjR+Avo52Wx8k242z/RjKXnz
U8579InjudyEfq4/uLIj4RN1dNh/fmrInjd6inbmfU5s67BB09Sw2XB0MFZoFQCTyNJDNCrurw8A
moUGHAO0CE5f3cF3Jb4oHAfVwMEEl7C0GlbtW9aTaJUembelHpbZI/lH3DThEQNkLBwKzbFFNaOB
fJXyBXCGGfcTh34jYXKT3VwAOkwDCYWZrP2SvOeENfJNTjXqHdy3jHQvBeUXbP9Pc/R0G4FvAlJr
wJax2Mz7c/TzTO2SNBHHqdiU5ESkR5+YZ2Kh72iH63RBx8zS5ZmZpoEPAV90BCQB9slP9fX28pSR
E5R+K9oIKjgdDaVoz8l153j4aElq1IYCX+7547Fx/inZTlZ6J3SiuZhldzixgtBCh9aUBGNJ/l9H
X5v76/ZL07++0pXeNqs8hdpsEkpPMmijMnL698/g/eInyg0+54apcnyHiESQmW4i3T+5J+dpTfpr
Ysiv4idjP176jI28W/lEV3lWlfogr0U78cl7JhB5DRTmJS94Rh/vhEwcFTfgyyiVIETXju/y3zMg
czoLRbTT47X8dlbudm/aa+WVidIVfCPaquUdz0/Chvl6LGDpck6nTXo/UxxWg4ThyL5XSAQJOiYK
1hYR9V23aa8RoZd2wZrNTFBgWTKYHgAcBmiE6cRe2MeAvY167B5GxTHD4Bp2ubcJMw4Lbs+WQi0q
0Wd22xM/Id8nYb2w6NltvZE/ybQxYgfebKkblSNGA+JYxTFzasN52a9D+vQ6zlgfLs/exjOQNV84
05nk6P3qJ6oJDy3xA/CR283V/5A30MxuhYZLGHXj6XWXrg8AavCW2hDmTN/dnk8UEbE+/ve45+MA
qm4epZW9lhnMwZ0Vw0BTyea7/xx33NX1xSrWrLbc7PdEJYW+lJHOgGy0Y7goBb5Ez2synAwjfvoQ
dwFS0FT7b/oh7vd5oqNgPm2UAbRuCGHMRLdh/CwRLZhvytJ9nomJIQkpOBCdIqMCmKz7Z0XW/CBx
VQ4nCvX55LZrKyI7ABEYqEf4ek+Wuo9mcD7uBY75j5snJfVdpeIGCNzq+3eUAnGHzqp+lnULLab8
6LNSJCAWqz2zpvVmnaPbcCsW7Qpo7odY9JfsM5MT19GB330p9vYUvY9DT0sFkTnH625nJ5qqDHGq
aB0k1nSrm+Eqt5pV95pS7fwX3UNWhUrTx+VS7EPssrY+SUdlrRqRIR4WDP68+twsfaK0fOVJnBfj
Q0J0vOzNZg28aQyGWP5utxM2GdmkOjqL2P+gDjvnKt3twURzc7CqcVII0bnxgn42zFWkVtHD4WVX
p8X5qxmP/07YRFVFR2i6pmTHdQZPTWLXKZUUUrBGKB/lcCFcncme3d/jiYryjMCkWTZKG2iTwA6y
z2+bEm2Op7Eqqj82+0sbOcVaBxgu44IjG1qzR3ihkgYVNkz0jPM8QAxZMPMzbeB3a5sC0akFGI+F
AkZP3ecboLwQYmGaCMNsGDumieHrysKzNtNwcS9xYoZSLwz9sIJECQWkd9MK16uFHZx9OP/RAnVi
d8qhitWohYRMN6UVOHoPhnHYINyB57OU7Jx/J2+ETayNL0iFICU4rkZXNyXhqW7/+AdPqm4xVrSK
TUZn9CWOo3nn5EbsxOR4WhzwXAixMdnu9xgmgT9krlWdkD9k1+oI9TYr1/xaLQ3jLJkYdWJiItBH
RX0KwS/XLVwS0+RgYdILYxDrz85AVLl5ZvSERjSgS3d1PLdf0cLNmicmJqiishVbiE6J9yRTjmBi
AY/JDm2SxodBn5HqO6n/RQh4a2qmhBtxrwbIZUMoO45U4WztmJ7XlmNaBx5dVQtXd2mJE1MTeGGk
iTVMzXYrt7RAgXisRP834xF3SjhljaikQg09AOvb3pv3zH/JqKEyby3ZnpYu6k/744NDm0LvdhrH
yGwo4L54O+kYHjBbva9fih2nf65HfgdyPuN93B14jOIfZAJ3fmco1htw/P0R+SP8/P/b4WnaLHBb
bqhHfeUNjuA4SUitHaZ2PUM8PxY105p0v8kTO1QlEid3NTYZGsoQ9sNcd4QQn+K6XjoLM5qn7yUV
+V1tvRc5sUYN+r0iNpEQs2RmdAS+LLtGP8OKMrqmt9tn4O64uvbG7MqlIsRPp+Sjc54YpCBwpSKq
sFgwT+pgSqcVo59NJCdrK3cI+nvRtzzWg9AlCz3a6tvn1TN9e3uFazLQtwNajB7v/ky7+P1WTAwV
aOYKL2PxCsj73PhkELmsOasxKLInNfl6LGzJA5xWRlQ2K72+xL6H30A8NZBwM4GFtfYtLib8n7dx
XFHZIZmhr+gH8sEwlI8/YNzdR7s/cYhkL6yTPhDxqH7+CZeoDGYKTPdbObFKpZAKrdvibAOoLQE+
m3H4MB4vYCFYAGPCvdfeDZXfsQMsn+RuzZyEoNV48ijGShiUDRnS1haCsOocECPXVixJLguqM+7Q
rx0E+qHMosAOhEruXj7r1K4fgPjE3iY76VP8A9SoBQmzbsmNhInjU/RChZ4ASAi9Ex/vmlrvGSox
5OXxTs47kDdyJmYHiNKKJwy4iyxF/dGwnl5fOTo2X8JXXQrY56/GjbCJwYkr8DmP4ZZdaaTIjup3
E19A70y6xCjtflujoXYJfXxU3EcnNbE0mto3SclhH/3vawn6GWZTLxFFzcfKN8uaGI/CC0qHi1VU
csl1hMEa8SvOl8sIkrRwXEv3buLUsF3lymWPDdz6iT5sRX1QdX3RS126exP7kPBhADYcZXQXr5g1
6lgSfXYG4DF8/btdaQAzelnsR5yXqSCjAipAUZ2iVrCBhqdI9CTMbOnREYYQD9F3u0UQs/paLPiP
yvP7Uvw/YdPBrUJqmLQNAwlRhb7XIxB86CqhwK5YlDT7xIJH4P8uazrDlas9x7uuLyG6wCCSRtLr
Io7jfMR5I2NiKvoCFNYS7/ykMN4bj6B5wuLJBuBEkbVw/2aaFmDcb2RNzEU6gNq2dyBLW+11AX1Z
Jr/ujPjtUC+NigvzmvvP1k2MBVpCwFHFM7CAOKSxNPV+3NdGttZLatrn89nSaGbsrN1bvTsAxWLz
/Q2EwMU5k/kI9GbFEwPSaY7nOgUupmYm4xS5szbrNb9daiKc6fC739mJEQl9sa4Dx4UCbBsdSNEI
0EaUjmSLfBBqRxv6nNDTSV8C2pr3fG7WNzEpXNtEjtBjfS/X/VUx6/1wOlzG60MXo6M56zW2+YAr
mxWBZz850aZucsFpI8kuNyiHpiA1QnqEefHX4hWOFpzNr63++Hkbf3Gq6GDwAIUCj9yoOEU2cNk8
K4pYkGxRTsGl5pNuqY1n9GamEkBziC5B1N8AMD+5HlLiOqnCjmsiGUcKQj+4v0tv2Ky7cytkcjea
2osYtUklzKcT/b38CA8svW7j7/0V9M4CUj16v/sP4G/nzOSt2MnVEMVUdrJhFLuvdM8fB/9LTD07
dkVK3QIYlFHRDS7l1+NDm82S3MqdvD9iWg9M28ej0VSw3h+wJGBK7owLcO2WnJK5S3krbOKusqla
VUWcSfZQUzU/xM5m+PAiS9OXEClmNe0fSb+c1qqUGgdknNjOK3qhhddwt2kuQB9cWtFsmu5W0MQ7
beJQ8upRUIhKEBCETeTTge5rPWGKgTelZSyj8Qf/dyVAHx/+/00SPRDVSqzHAwsJkAjR5U2/v5ZR
KBY3cPL4gAC8iUoErBBT6FfVUlDuVtDGlW29sxsQXV/ayZ+hz0cLm1isIXBrSQAXmY1c/XUvIVV9
ZVZsTgZNl/9QffUyYtX2G/xlnTBpe7lsjIG+JhGasingbZa+Z/apvz3ZibURhLxregHfg6qTGRup
1Z0bYyW0i2HB3ImCExe4TagAgeJkcqIF8ODqLm4hiEnIXrvygJM1XdQHnpeUfc7xu5U0OVSxYVQt
qCFpeIb7zERUIZrZwNKgDRTmdExkE1ymBRMzp/W3UicHq/F9rHR5J9mBRvpQjy22QupseEK9Z0TD
4pH9/Vqqt4y/Ob1M4LlQ0ZgsAdd92unUgCq9KnpJsq9XDnBLKRoeCUc8U9L0bJUXukMMCZnYE61X
sQO80N5aWPTSB0wOFeSlcBN5UbLRj+l8gHuYt5sV61E3/hBZiv7aFJMEfW4J/oLk2QfsdumTQw6K
jmG6CEtPSj1/QYWWfdPoblcj9QxXgyjWK2XRF+mdhiV29NkA91b05KSRkHXlyIPo7A9vdIUt8msZ
re61gz64Vuff1DdNo6yzDdEtHm1SzJQt7PrcBVfGrmIcOgdyxcnaWS3BwgdPQSIaoF7H/Ut6dk9e
RC6X9tVDXfPrsbwZwDcNsdk/8iYLjmPMc9QK5G2DDP65x1FZb4iDQcDsFe3MyH/35g64zNpOAnJp
anhWj9GvlfBfTLZpaDnkRZEHlePohd2/Cm7LhhLA+xQ7wtwSKxJPObWmtKnG2kq/aj9PJ3EgaNxZ
0rMZ3b6TO3Ef4kLxHEy3KQjHgUsN0IxrjpFW+3OArp3FtWj/SYD8uxneN9V+xay/lcVZsaUvmPgU
Odjj+oTHF7gr6RVjyJ+YaT29XMXNdVtuvlyzXy0c+twtHycDFHDygb8JMzv3e91nwNWI0SZmt+GT
b/M6Cjr9NjbHNM6p3HqW9Pb4lv1gdUyM2Z3AyRL7KPHdqGFwy9DbDSZCjx473V+xjcFc4vXH5tk5
PG8M4r381JfQNICWgQqA1SFmCBY+ZXz0Jp8igq4TM0OYzQRNyORTSjBYdlpbMrbqmmEXE1Gx1c+C
sQr/ScKcEpdtWuEtHRQitd9xaob1KWh1X+uIz2Yk4z/ybC8FBQlgAiMgga7CYNeCQi45NiptujUT
1ZRX7YI5eIORA/b3b7zULzoXVt8u4acucuNA9VnaVxnYOG3uufwWqjWveYD8rbW9wxnZiVnnDm1q
+/G+zbmJd0InbmI/yFyrxjljM6xewHcygy+GM6TtAHfGpEQ9Um7P2hcWvSynpW7MubD6TvjkLYq8
WPEiDStOajQbP4cRq7tPsnDuMz3NQRvMnPlkIe09090NFfnnokwhI3JBzcVOzRhb4mlemo5KOR60
cH+b7Scgg4W/ebGu/zjkjyKRQYRNzANu6TFYuKvixDgPEYPJNx57LvA04Onf83EsTWZGxxgYIwUf
xWrhkMd9vFMOaAXmklQQhoLF/he0mVqrLMMWnWO7KjX36SF7Fo3AVBQSoV54MGhjoKOHxscFpfy5
sY/kTi5XkamB5PGQW3Lr6rXYgkgOIPIlFVZIpOj2nkVBLTKJVZqWneim5VoB3OfAWz9HhiajeTOx
Iio8Pd6N3wnon93AtA02AuBMUzMpsWknyw7v2PmL5hO1DEnzieLTZx7rhfbMsDWRswXf5/dNn8ic
mCe1qZzEEwU0Wit/hK12kujmsgR59bukdC/kV0YzBXYoJu8cG0myeIVHTyHXbaY3niE/hRaGbdQn
xTEkECcDFsjEC4wi3zdgJPjhX9/w8UvQWg9GaUng8C/3L5GW903EJzKWKzgo+B8/jyOgdFDqiYMJ
m43XLdy039n3icDJ/rK5VHhxIzl2V6yqCs3WzVe9V/aDURwOsQ2TbfrIDvKrBbm//ax7uVOujaTJ
Egc77tjb8Ht7DQ8piQ2QxYbvjvka+mOzHLoMxuhFezo9R6fn08JdntXsfzZamWiYGqURJ5SqY6cS
YUtSsaQymFP8BK8GBvuxsN/zI+NiMa8KHldNBgnxJANVu7VWsaLH2FvRck7BU7JzjJ4EBnqaqLgB
TDj6TEGK4VoD5oHe4masz2OW6/n78Xf89nMm3zHxKcGdq6YpxziAE7DCHOTVBr+joe7rvvkdGFVO
vrey8Vjm70HaiczJjVY9hgNdsMvYOggqdbPbmdEf2/RDYq/3pH0XBfIhmyt+u+lfT6tVZCgfH73+
cYGXu+TZjld5alTBeI/2YrDvIZ6YvB6am7ul08PTwezIi4sk4GA3R+8aH0QablSr3bcc2URGiVBS
XGmb6j3YFHSTc0RfmmqbtWq3nzLJRPRCVzBOjU8po5VUvXYslYRt++xyJOgwbc+sHx8CNy5tsnQN
0JyIXca1Y9Dh3qxkaluBfghaDj+lPsCOGh2ILlCT8lAg+nos7FfEpoFmCK+losigOwSp572smFXi
VJNxyaSK9sCnS7aMilmog2Y/lvM70fkjCBOSoLYTcKoTQZUf1EWuBHBIiB6f6/cmRHpVPkrfH7we
Gc1lhZS/sggm8DuLdC922jTYhEqKlCdoPTOkzLCXYkB2uSmbcNqXKJbmDMdI242ADH/j4YDc72XY
tVoapJDVjL0dp2ZlCqv2Er7bo70gaOYB9ZfxLL6mR9Sr0FbzCbVptzVd6i+ee/rvPkS4/5BUzZU6
TfAhuUzEQ6BtZMfgaaeeauVPReOaZO0Cr8Hv7OG4zzdrn6hrmPVsN4QQ+bLdd3r2ZZrv7/vtdrvK
gGZXHhNosUyP/V+7zEl9MWKbG7MC+Rue52Q5STurQSiniZIATmRMKt1vAMelIQowEmNHrlFnwK/a
su4xq0BqbtaapUZU7g7+m9bRtrFKzVy46qOR/KW/eEKQLkXTBOaPJ9IzTfTquoURVYizTzCj5FM3
0FuTB6bvVzpygixBnM8uGEcgYwqZ54Qfk3ITVCUBE4ZprYC9ljs22Fo2TZZ8gF/lXfy8pCHJgdAT
1MzydE8zx+36uvYuvHpAkwGNg7UQnjLmKosAv01MhsaGDDgAx31JhDd1KwwUG9xnG4nfSoExaM6C
tzmrb5gnVwRMlgOS4Mfk3CwatPVF6qOn4zIwJ69ad/lJbC9d91oiu5dRNaV8/sL3FRHKa8PrwaAY
zUCGl6D9UBTaYEZZcVNdGEgW/WVa6ms+HVKzlfeKoIMlvvCrJX9x9BymF2MkBQdFvAhS0Wkrjatk
Dki0G/cimIoDLoToKipwGKuEDDURU6oKRlJYuUt7hGjxU+QuuBQ/Dun0AwCoIIHrnAdAxLTnUKna
uIxyybvECWp4TyoQ+HX4ccm6/ahEvf0YgDytly9DtufytyoDUIYMZHnlM00pWleCPNAlMwZKgalW
tBbG3KZopMzHcM4vsUY5l7DyWdSIbzS9wUpGrJggmeUsZ6epVDO7cC2/ZgMdDv66dggm0DlNTzee
bDqYUP9ykIiwq71DQTkUxERgSO3r3kcL7i/n67GKzporTdBEFS1N462e+FZeWTsS68jehQmod8xJ
cOWpuvFopJtAhKdQIN1AP2JCno6iHq1C3cjOm9D8UD5WylrSK1Nbte5iemfmkVRQKwOKyRizActk
Yrhj3hMVtxehY8Oey4g/0OypVlgiFe4qz/fN3o8pE5H0WU31hFlJznPRkeZcybQWl7Trt0nBt/Bg
IYQbjCz+1A3uUeVKhj7wLxUmk7N1z+nRB044/ysFZh92JAvtwqU8pzPSZvSDWlIGDelRUnB9g49M
Zq1JNAkNrnltmSXv8LcxQoIZf0CX4LegGn1vYuMsyMO0jf2Lt2aunpk6T2WwYr9LhN4HJycZhqpT
EjJ/hr9x+B6wey3AsAC74v91E7SG7xBxhTBeDVoyYeIvp10nF1Vb+Jeof9KeoT7SLr6gzFD3J6b2
geJjFn9lZOAHnVWt/FlpFt7dmcgMQDOosHDjMwdmtMlG+Ew8FJzHBJccDQYNLQeaKjT9WzqvqcH0
2zYHosiuIUV9gLvKFOcuNXPXaFWSfrrHUNo7DNw+swyOwbkqqLSQhBidunt7c/914x27sdBF55WD
MH5dhXFdjwY+HiaY4GGvpWeHJU2lP9brmQBZwYuAioAAJuUR2eVeYF4MdV8NXnwJ+F0GPowP1jHq
QM/Zbbp3HBMmxrfZYsUJxLukAR1y4i51MPxOcIJpG5ThAOZhUQHjpm6gkxQB2whhcqmtBGw3T84b
WrxgXfX2tV5HF9ZdeFZmFPVO3uQKxDJItp0A8hL2W8Nzh87Jx7v6258ZFyTCd4cnJYNA/H5Tuzjh
FFdLkgvQK10QAn+3n//BdNroFU3uyp2UyV3hHExVym6RXBp1XZ+6rWBWW22DZLVbrFJd3DL1gu6M
d2EqUNBUBSQI6Gjhp0kF9HtUjCB46cUpvivP7KqXJt093rmZ0BFYojcyxkXfKEDqj9y4OWRk62vF
EzbYyjZjsduiR1Xqsay5UxIRXMFcK6KkaJP9c7TY5aumSi/wJereQLYrAe54aXAvzOIk4dxZ3cqa
qFnW5EEkDWV6Uf60BewOYbeetwuDF6Y6yteypmVjRqnxeIEzeVY4nvBvZUz+41X6QaK42cygzoVE
85Xs4oFTfoADoVzDZN0wJmiHPWHXlHocGuyT8J1HA0E+uwptt14xJ1fbMdK7zwWE50jurlS0Y7VE
CnQ+plGyUpRrxbzU5XooDbVcNz6yLZsenglG9Hr4iQFN62dnKVf6+/YhR4nHa1QruNPTeDhLhMbz
2za/eL4uSe9pshfrhUDkt/WFCOQQkEGQeUTcozt6s19RUjqMow35BWjfpOueC7QZ+Ge2lVb9OjnJ
58fH87vkoKkAeBNkoEvBb0Dm4l4cuuGEnmXL/IJkaFMThaPN2issrz7I61IvztxZwmC2FobwN7/k
3GKWlG20Q/cKjQ+ANmvI3sFfmcJeBEHcxpzfYb0dmu0AieYi/Y/O4ZY0e6ek2lO9ysSFF+c3pte4
6huhk9Sk0rUsujchdN/Z/OXT/Ayeo0GPthwQZzYVBjtMgyoWQE6epTUNmtXjTZ87Ym2MJqD34B2b
Kn1WNo7AtVV+kQY9c0jbqVbYoatY0/Tkw6+oVLL0scQfJOZfuyzzWDQAQDjgBt4fc6QJlZPXPTia
dKEzU9QVk4QjHG+o3/lLDaiinGhGwlCH1aPE4HyzTkkr0uGMPhvib3uZJqi8feQBcrh8r8MzizBq
VIA0yKNFRAeXlk/d3ySjHVpG6nUG9Fuf1sO+81ZFvJI/+ZI2zCrPjAyxySJy1m/uAQSSI+gcFqYA
pG16ibiO99WhkYqLJxC2imhUvAYxdXOzCHsqtO9+arHOi+aZ4VsvnTtRF9tn4S+KTJIE0H6aaEBw
MwXV0OJVgPJOiYbrYt2gjYrXWYSiKIUpK63TPWVbc3qqmfiPEvLZjw/pZ/huckh3q5jcSi6PMpmV
5OKCkXZf0xU0HCl7Aahcw678Hj7RLYESkGMlf8EF7r4N6joITE6xnJ4q6qoMaDhseNbq9V7Wg2rV
JpY2PEXsTmSMNDMLh3pnSTimT8q7fxYywxde3RaMkigs94Z7FP9UjqGkO3AkOq8dsy0sQd7I2klB
UPc3D6wi1hn/JdSsMjyGnDkwKyc0eYkWhxQxd3bog8wIm5yKHhksDEp4+BVvw0gkkKkA8bsyN9jC
5Brat0/eZ+3pucYjlYM/n1r0vnrSwnb+nu2cXIrxPbyxpH5VCnKhisWF3wTrPXM91lackwi5NIvV
Ad7pERmuLRn+ZqDsRfRqJFZh+eZS+V8aj216rDKGBuBdAgiF+4kGbr4jbxgPwGRqcRGO7bfyJz3k
h2rtmRxAIFw73pkJuGaOPR3M8OASZS9ZwQEMqkjPXyLySoF2CUoiFhxkmDVk6Qu4fC8ryeJN/xgs
RI8zKUiVu/3SSWDUF6kQloxSXFilpEn5PY5ry8/JWbJwqqHpLcn77f3cy5ukl/OsE4TCxc5wx8Is
Ua8ZGWsHwIKoumc6a8fkDuIxAndxvWCBZ8o0d5Kn5UghYeUYNgN34xS+uNtGOg9v4r5VaVkSuX4b
+jX8jlQPwk0q4Wrwz49VnZ959W53WpioehvKDq4/dlpb8dR3aYekM7qBri40gfgmanK6sE63CZXe
HFpuUiPdCuuxOeXxd/wvd1MGmCyGwQDMNzkBCZXQNo7H79jmH/KppN020YvB5GVEn1uoCzvyPUbr
LCH1N/uaPXW5niPRcqi+2IBqf5RVHMdE2uRW2hhBSBzClETLKQNko9ocb014bG2Gs9ph59BKj/Xm
4PKk/gxODYzIJtQdZWFNM+47zlYR0FOAbgpe+SlF3+gb1/aRFit+eelb3evgPH7LqUbVJFrV/I5l
cxrkzKFQ/nXUDKnwoZBTUDUkXyYnqrJNLPmSg7ssGk5E6peu84jy7m3d5lleQnSdqTaN0hSkqVUE
zcqP7btZYy7yaMlhgvLiIbtT/vUq3pSrfZG+ojFIzFZD8EdqfFIJlg/GgpomEb/gUcyq7s0HTHJx
gVd7LZuG5UUM1xGaROF2r6twrZbbbsFKzKT97tc6sUrykBSeoGKt7GbPHAN7MNmPI6CDZBqvqnGU
DRm/ahzbp681oHziNWI1EtGEVsZHRnLzO1qvwJyAp4q65lJUNRMR3B3ERIEwMSj0sTh+XLjmslUc
iETuzo+19DdgFF4yBelFBASYTfmlpXIiI+1ZuT83OijfcsmOpJV0jEPgryoXud/mtcVkpgIkIQYd
E/u8Qp7WqLq3DriIvcX6x8cfNJOxGT9IQUyHz0HFZsz03V4/1Y36RsbpK3jCa+/QmS38PnhNFThA
md0ACh+JpaqGJh7COE8Rlb6iTbLUwDl3BxFaApVRht4BWfn+K9CtLGe5VOEOArO/zk3HexnSP06J
BgOnW4hT5mRhjlZRlJEuWJzmLvMsDNtW9qoL+rGrP3BkGGS4kSxE/QGZ74Xt5Wc8BnXsTEWTigKn
dhIDekrZdOmQVxeh3arcVf1mgDmsKAD/IaFrCVJJVdfIy3DDhwvplbl4kLsVPdFrTs7izE+y6lL8
4T5DQaBCr4sSTSsV4FE+LUkt6umzLFndoRR9mqDLIC226lKgPVMCRkfYzRZMlD5N2hSkxmV1AbPw
2g6eJZi5N8V6VpEsPio6v6Biswb1Vt5EjxsxczOWgzyH3YBsMOT3OThmswAVl1PVrtWaciFhOao0
K8XWmgVrOut5aZww9t3/PCCTE9eEwUmZqq4udYyCSrbNREPMqdPts0oyCi2gJYcxgJw4sr1w18Zf
nnqnt5InB94ntcyVGDG6BGVL6gROsRLTeDBcFpXAv2GpD9VHkv+J++ey3vLa2u1f44p2b48/4zcC
zFgKhIcswKawrPDjMN1YlJDzOilSsAE9nOAnoKCLOp/QfN8HRLtk79/q4SShhuObHL1I63j7P5x9
V4/kOtLsLxIgQ7lXmbKqttU9PfMijGt5UZYyv/4Gey++rWIJJczizNldYLCVoksmMyMjLD/1e6fd
6Xt17QjwEd/MCMpsBJlgzlrJT+fFp8RZ0ms1hUtn2Y/pxGofaUaLZ0amAWKa80+JHjOyN2M3+VAe
rcGj1e7+ZHxFfzdfANZRJAgs3O6msCYql11X26J9Uz6orz8NSAh2au4Q2ZeTI94pgDi1W+CF23Ez
HcEtsg1zlOTTvx1eW4emQR0s+YDg7imOXH10zWQL+CAbnu9/5ZJHRE7v/z5SOKFVWKt2qmOaGupM
tZvgdi2OdYUybeQiarxv7La1iu8PW4XyAajssSxCeKUrBfRN2wZXoAuCLMPZz+gXwEPTmz6y87SP
faT+VupViyfjwqSwD3qzzMBe1bZvXYZsIh6ucfhQpl5qrjwGFgqI12Pjj4WLDdf0KYX2+NfYbFCN
VEGPtjjNQ9beR1/EHsylgQais9wvQSl9f14XF5Ejer9a2kEMeW06L3NmVj1r36yD8jhEudvMsJL2
j7m5coHyy/hmT19YEhZQmYfKzmNY6koQyQ+lpG+itv52fzgLZRw+lf8dj7BmkZYqjIBM7Q0ptTfp
l/GZ1rsSGA4tMEpHpvv41IYrycSFCBBc9URRDMXWVehyXE9hPyQRMZkOeuou9lP4xqz6rmsre+Tr
QSpM35UVwSX04WglIMlq34bD5BK//1tzLuzK63e133n5U3TUfo1IyimuvGFugv/U3GHPfHk/og92
fMhe1xDyC1sHuwaEvrxaZqEH73rcdqMjc5tK7Vs+fEtMSG2zZ4a21GSj4Q09sPF/meYLc8L+GZI4
r2cpbN/q8m9PIa5i/aqyZOU4LK4lQUMQX04DOivXY0IEns4dpHnfetvNws9CQzdFtgYIXjKiWBZu
FllBgl8XlrJSxl6a0rR/i0I/IlDM7UB2vtZWtrhhAPtBOxfKL6ol3iFSYxAJkWL/1nj5fvQUj/yN
wUE6oy21QZukb+0Tt9hbj9keT8b4BSzjoDd0tUdAK3yyU73G+bx/NheQP4D4I88vI9WAKq+YB7OH
0LJrSvs3pXTqbf2m/JJ7L/Jtt910yHGZLpLSaDgmMmg8PD04ovHK3BD3yNAYNjr1MV+76Jd28OUH
CattZrPdl6Ts30zlJTFcmh+l4ZBkiWelTkQiB3A0pDM2heWo2nCYP9StAbGNd2NacY1LFwAEjGy0
xaEAYtw8ZEZlbCzGmv7tWKDQDu6wPXucd+bL9DihGxrJ9dwvHBZ41UE5NSvX+IJfvrLNd+vF5RNq
tcUyGasyoqg+K6dupCt3N9/PouuCZBIHukG9xDQFnzzNpK2Kue/ftAJAs/HUVcew3+XtEwk3K1uM
O4FLUzbH4aCHETUOoPjwP64HkzDFMnsSDW/R4HUfgDMBkrUFsKIE+eMJjZxTEIGNxnIHb4fC4n3j
N3kn1B8I+jaATAKK1DJF1Oo8UjJXec3ONN1/zDhi3a/wEWTfQ0BXbgNx435ZMlAlhCgLckCiyifL
+5Dmqdqf+9xRh+JQDfIpTqEkFnfP6bQHcnZlYsVN8h+DICvksBk07wkuy0hkNe0aqz9LKvLB6Btk
pF3x74smOG4cpXdgckRQDqTE8zKzE3bOC1R61RjNL//o3L8GgeZDwI90G4Vw4Yln2LFUFknDzsps
bCT7qdYyJ4rqlXHclB24GUBIsDS8z1G2tes92Bu9wmZupvGMbRNYW+tgHYZ36xDtFK/0JN/0E2ja
1HvFtbd0Xz30+3inOgP83cqGFC8a/iVAyxGZoCwG1m9hwMpstTOCJXZGoSXZ4UVlgY7AKSTIJR1j
eScHKt33v+ixRfXj301bNvIyELFAYgbfIUyCnKdWY2fj2UAlIfGnE4U6fPrQv2TkVW/PpN8z9WSo
T3rppw9g2luxL7ocjNwCtgrpUQ2XOLSLBPN2FdcprcdzksRuLQH3aL2hGtWSfWuuvFw1vp7XPofb
0tDYARwH8KHCelsDkYYo6mHLlB1crXb6TNiJoFgnoacZ/hzVL5MVXooXnGFuCxK7rPsTtr6hNc7U
fIvbQ1a9D+0xR6+7dsyULS39MHWqzjWUA2C4r0p3MKivZEA71mTt7rl1mdefL6yU3oSD1JiYqs7c
q+iBVRxU/KKXzP7MM8fWnNx28x//y+5QAKolAFNggwobM4lJmMUxG8+Z5XXtrvW1/lgd2UElfvWN
Kq8TeJLsPcse9O890IH/i3WozOBxjUjEFgNX9Pp3pjx347lvXsjYuw36j6fQwXF2QsAeNcVRq11p
NcjD7KXUV6hLh3fFGle+g0/s9b6x0QuNKxFeAtEmEfaoAcQMHpajfJarTHIrlRSINadyxQnw18eV
FSA4ALQG47+MPhFUIa9PQk1VaRrRkn3OrczR8tM0bQb5SUn9+5N606uL0wY7qMF/2YEXv7aDbRRm
Cf76PD7ar7Rx2sO4b12Ug89hYElOEznsUATB92E/HeNDoqz49psb8cu8iYsXQCqeMr02z0wGZT0K
83oQjadk8KvkO1NQTlQ4IHdeGe1N+fBrtARRLPyrToDgvDY39caI1wjMKdW5VnZmvWtLv9Cgw5Q6
SWu63VztYogot0V1Svv+Z1K3P6F/5abTtl5z84srDNykYWAj4SEvzLw2ZyVV+LeMDciLx3w7p6dG
esq01VHzSRT3EuCRmqGizw7uXZjkWa8JCqeJctZbn0zP5ZmUriW9FC8qr+/HeMM0kxf1j6OkOAAx
eVlWrITsS8uMRiRgZ1TkKkAncD3vhhVW5lDlyjkfPmd72+XPag+TMtjn87Neyythz01Wkq8z5tVC
Uwh0Boyba4xOZTaGpgyiQfChOO9HKNj8eHzcn/cM1NTBt94D2Nt5jdFEuXt+v3+kltb10rYw24XW
qnYU85M7PvTte3OsAfrv5u19Kzf4vK8hWjpgbQjueI3pekr7tEiGziyV8wljAzsk2eKdA3k7Z0Pd
Lcj+t9sMDNH7s+Jk/uyAze5N8/HnJ++6n5zPVQqhm4frfz4IMRRYfbDUIjqKmWGa10Yonz0GSmXq
nn+cfnx8nDJ3dvvNsK29/KHZHnevrw8Pz2Db+nZ/Pm4KD9w8fBhUSW0L0oc3XbMDwMhj1ipns/Xb
twJ0DbnRuBry72lZQ+5Qc1REkM9s/l6Y5cF+WjG/dMZMIPJwKYKs7YaDq5hYhNCyUc4aUpo54N3N
rolz4JWebfZjHAo0Kr+Nqu53OsQKM08bznXBldDufwb3GeJJ59yxKrybRgAMuN4UJtqSspiMylk1
NjT36wFV7Z/Vu5pt2PCWIJi5b+6rJC/aAxQfTgwtlKjmCT6s6XWrrTJFORv0IVOggrqdRxu38QP0
4bsBHQCzvtNybww3dui11Vv6TqB4Z2Tb0ThrhWNEgaG7I8SH0tmXmQt9uKL5BWxXvqfjaW5LZyr8
ak3476ZmxLcKgkssFjwS3u/q9SxNYwdmjwZHB7FC/DEfExTFyE4Bw9brJ5gQ78/RwsYwUQkELpmr
/94QqAD3luUSNGnP2geQ6eCg/nv/9xeW/Or3hSWYjagutaQDh/ofpD909Oru2dHSt7v7Zm4ic15D
/e8wxHjERmklZROG8QNvEG/y+pXzuzJNIrCmMKeoriX8vuKFnn1Svt///JtCHdb86vuFNe/0ickG
w+9zfkgT/w4P5MD2Tpy4dMXWwgVwZUp4WNjaUJmVDVPh6Vfi66f0+f5Y1qaKB6gXmZ8qCXVt4r+v
fsYb1OpX+2zWDPC/vzCQTFnf63xLZQ760Zw5sNBu5PUB+u4/Oe/AOivcyib+omy9sDiHcTkAu0Yg
P9RC5c12HhUHLzCAQ34DS+dPm/Fh97kGoloISq7WiW/5C6NoUdSaosAwIV5huNLPnfXy5/5KLV1K
8DFILyE9iBeT+MbMJKPNRi6edZJP5avi0gNz+qcUInLHYaXqtXBAr0wJuyJNktEk5QQpt+/Z0fRJ
4qjHNaLVNRvCxrAZshWxBhty7bauEz/0axPGLyjhQrHwusKDAJ0veJMLZyfOTbmTcoVvPSDqXIAG
tqConZw1OzevZ95CdmFHmC0oQahEwjV6jlC2Jj/30V7bZk+A0D6ssTzwX7o3ImHOpKwKmzLBiMDG
H648RRfX42IUQgyIB5JOsxS/XbQOsLFDsJoPWpsn4YwQqjdVy/WUztB1fQF0nGw09BWUL2uHccED
XC0IP6wXh9EArL2ZYxg6Ri+bX5mr+YO3EhwtnPcrE/wTLkxEOroVUgnc/sbhFB1Dj/nDXl65Jhd8
/6UNEWCVgh3VSEGFeE5e+m3+bntrspyLBhBig2oIMbYphrlmGqkhgFUIJxzFiwB8vu+x1n5eeCBD
s6iipMDPt5/pE93OE6TR71tYir6APfvvCISb2AoVtQvhAHjDPnWwq15G5+/B3r7u8pUFXxuM4EzM
iZZsRKbz7OnInvQuPa8MZfF0QGAWlUf0g9wkafKsiFmvgM8eHK7USZy/raeu6rot3MY8+f1/RoQl
6cqpZvkAI7FX+fY/pxG5I7z4dWE1ZLPW66nHr1O8lFV3A7odHSJVa1HwTYEf8deVHWEtojRhWVuC
392DKvDze7nXN8pOGVbJkBf9yMV4BMc+zNoAp4Xx8NilgCL8udp6K8u+6HYvbAguHesh0yTFWN7f
kZYH8gPxCrS8u8hRg+fn5zWo6g22T5w7vs8vHJdtJF044nY/J7v9yXxx316hkXT8ePCCt8/7Q1t0
kRcjE9w9natmSDIboeVzviH7YAaH29pw1mZP8PQkzmhqdRhNum+dJDh8Pt8fw1Kof7XVBD8/oS0Z
MrpYntMxeij35/NLB74HZ8XM8kazQX4GakgVOPzrRZkzq2w6XefKpCW6I/+iMeaNrrHsLRlRdJTV
cMmDVU5E1zGwjKQWjUGs61rbyVfwMgILgNOsxBFLjvLSjHhoKnSYTT0UEaxtssNbfRutAI+X9tWl
AeHEhG1kSt0MA0DBfNZv6sfv9DCtHcslb3xpRDgmIR26aZRhRM6hx9g62jPdG4/KIfLaHf0f7vlL
W8JBSWtwHRkjbKlbJQh3dL8Wzi8vCWqAJmphQF4IXh+8R2B1HqHvMdvoI3XIPp0RE62clKXtBeIL
HRlEZHDsr/a8C8fSGSzNmlDT8AL60LzmW3lENsatXORE4cWOkEV9/18sIudiAXuO9LuY75/laOoo
ZBXOiUNPTnSg43Y8sAd3B+Ths+79kTa9Oz6urdaNBgb3oGDq+T+zwtaYaJiGUmpp0KLwdNlJX0u0
voHdzvt8Br/b5yc6D/FPu7OATdXBabYW3X5lY8VXwOUHCPtFhiYqMyk+ADM9b3AFvr93XnYyfefp
6eVFeXj9jP3Y/9z9uT/fKr++b+xyiAq6ZnnXiXCySxYOhVyl/DqEZfRWFm8GOHMrUDMfHlxfwXKH
5xT1OmCIndVRL73mvkAq/9+6cOx1piZpp8L6+zusHzdK5oZ7Yx9tvx/QJvcKztvEK7drALfFWOPS
rLDaULVQOqOF2RC0YNaf8gDBUq7gcn9uFw/PxdQKSzomFZGjBlZkw3vkLKSjg2ekEq8EsYs5hMvR
CPel2Xa9lDPYaQ/gRKTOaXjpT3ruAVv1/GfFh5Kly/nSmHCrZV3WSXoOY+TEE2VD7mi78Ml++QWG
sR+Dn34LPYTrvON7xIjZsTCeqMI5mCs3qSDi1DnSU/kXFKCR9/p5ePv5hlLDysWr81DxZk+j/ooy
MAo8uiG4xi4cDD2zhv+EeB8f+d5Eksp0rC3nAx13fCnO+z15mhRA0GU3K3zn9+8MZOWQAW52ld8B
btl6qW9h+x92fz55QivalO5ntf38/LPq85adD5L/gDToQHSIIBxNjXI6FUgCtb76XAUjxHDOdBtv
4m/NftNuWyfah7/LreYekkfwK3rUQ8v2/v5mvcFhf3nAi48QdlE6FjSbc3yE9pgHGppZ89filL3Z
pxrWok18rJ/WqBW5b7lZJ4AUUHNEtxueSNcRUj2YjVbVM1K6FatcTgzlIpCqVo7hYrinKZqMGAxy
VKADvDZTDRZFE18N5agPNL/u5/1AAM/wAK7yV3beYiB+aUpwLOogaUZhUnIGRG3e69/Kfewq9db+
8WmmAGGqDmh2Pq1N5Bkr1EdL8dOlYcHXMAuErNpckXMTJD5On2ugYWDNod0C4aDAhUtKBTjNloGF
Et5oTZsmwB6Z87lqa0efvqXd65Rua6Jvv405oMlK45ByrWS1MDS0C6H+DQAe/luE7pYjmVLWMfl8
tHW/3Ya/QRtEH9cYuhduoisrgl/LSVcxFe+2c6p/Rj+l3mVQeZk3+fhn+tOBrsKMV6tMt1cvTjvv
RQFrsa6rpnDisoLlpobn6LmC3EiYaxt7fm9j1NrRbheVbsWaV4CtW+KG+lusblbO++2Ar60LA666
uh9rpgxnmXkzuh/qTtuENHEqsq864hrmrsnUIyiZVuzeXiCwa+mgMtPAxigTIeAY8qm3JosCljRt
cnaQzNaZ6QzUZuWT7CGePht7k0agDxuPug7NDtt8AZR321E3ZH+6fuU+WwgF8DkgAeQdxcCxft0l
FxEuiSLVzOxmPJu/W/I8N8/1vKPSD/ZpMNAuvOIO7Xdr9JALbuLaqDAHCUHcqxBAsyS58y2l9Zve
YWNQmxCnTHfT9CF1oAnaW3T4Rb0pfRwU0BJKiTOXPydy6sq3lTXhF+K1I77+HsFDyjUbEuz+8TzX
3lQezQwXI/WNEs2ez5HyNDlqSr1VnNRXbHlrFiQ1oE9AiklsvZzzgdYKG8azfFAj1yQvZjtuI1Xf
ttWP1PqumZvaKB7SHJz8rzb6EUd6qtp9Nu81dtJyt6ifRmVwuvisTVuDPFpJvRJa8XHf+0BhnViM
lrZWBgIwHbSPypbibdLHR6lU55XTeNMIDGQstuF/p0JYATObYgl0nuM5at6z8NUE3zOyoOjDz6qN
ZJxNNA9OngbYE6agODS1q4YnqX1Jlecmf1XUjRx9X9kTS97JBIwPDRMohqNh7frW1JO5srRIGc92
nlijXxZV5kYkIz/tyZo3pV7/7YANf2z0OvRlZTxKKVCSKGP/HHKrWElCcl90sQ5ocwBvPu+oAJEc
pO6+UAaXhzRu47ahTRfk+Uavdz+mbBvuWvTBED/5x5zwly30KwI3AyASIMXiuCE0OU5h1weZLDm5
Yrt2abvFhkTTyubim0cYFPwfICEgIOUZHOEyDccWTSmK2gddz94jayo2ti1pK0bshakD562BGcTM
8bbj62XsOZ1A1Ldz0OhUYq6hTTm6DkpGfuVhXnWenkql9jBC5C8/puhdebG12LK3GTNy80RDijYW
q9Gs2SE2pN1wG43GH62r9MoPdTP5YempcqahrIBmaLQ79Oy3PXnQhiHrvVpS6peiKdHd2lXUfqdj
rH3Sida/9U6dHwEkzs5lpjbPeTdJfh6FUDchpla9MnVkmtNrNKdeNffDSzr1xSN6ksDomJq21PtM
G+rfakmzX8UUJuc0jPPS0cuKPofZTHK3mnXjpFVyHfsTA8mAWzdJ/BFnqowaG0MlGW30w7RR55bZ
WyDichCpMpolZ0LLmAJOaU+nhjQS2cSJKh2Ay9F+GWEqg7OYdpoMPtYkf2aFNJcPZSJBhGaWp6jz
YyQVwVBQgGw4kpPsYzYZ/TGYrblP5Xr6gB/MQLGR9iV1tbKxfpZpntd+W1AG3k4g/xM/h1bXa1Sr
TEZrKnrevEJX6tTtuhJXcx53beHUvWq8gchx7P22TCnwrWic+xknVM92/TihWyDsQcHL5LQuwNla
d9SzWzx4/axO7dABm9LwPSkjOu97zJ3h6GyA7ss0RsUadlN8LPKzhC5XrrsJsWqQL3Ifc3FuEzWN
W3UYhwBEyeXoKhOjLTKtxhBv5Nkeci+E03jpGwp2sCK3k9eOdmaCCdGgiMt6iqVQaptBu2NSip9h
lQM7ZGYgk1QhkAJMpgJyR8yKTgxPrQyL+TnYdjO3MpICQLfM7E5WZiJxlEygGXBDzeQ0RriMTmC1
K/ymmuvffTg3tWcrc/dXqqIy80pmJeCSHcAkyJHZ8RHtjXDISVFIO6XPi36DJv5m3HZ2A4Siludj
6QC/ab6M7SDLnjTpEQjUx3mCJrjeRnPlgCjPREN901jTStTPD6/gQtBYhOwy740BrZzgQtKJVXFp
TEMwGJXbDVtDizes/ivla2BjMcfAVxIUKEjIKaBPJJr4RLUkFMp6ORoDK42Ul1kyRse2W2MDcigZ
d0MNMG4/dqlTlxYe2eBF8vrQlDbUnGq0M9rgOCV1utYMsOBBwSWgI+8Nxj4Eb0IIO2pjZnSkGAMN
2WlXMyHhlxvG5/2LUIhXMXK8TDG9aAFF+xFYuq738Nj3Le0TMgeGqW8gherGZnfoWwPZj+kvJHpX
HPaSOd5XgWjUsE1VxLDPs8EInSM5oEAGP/YhgWROhc1bNBN7osVsuhoE6P37Y7zdR7iCeJkCLxE0
H4mXRG615tCO0hwkVWr7et8XO9y3/QHXOfUoGmJWHgH8Dr3et9welgxvSAh7mMK+Ze1IsaixHMRp
YrpRRKqTzSSGKiyTVh52wuvxa/nQwSHLcNHolJGFEM4ckKBr1FQOZD2c9rpR/lQ7a9iOCagXSDjP
D6WhdG6uSPXm/pwuHBlOg45uUNzwPHvOH2AXzk+WoFNGVW0OxrF27Vr1ZYvtht5+Rle4OxHwXY5n
1gH9qu0T2kITbIb0VhWugcHEzDKfAU69i0oTqv7I8wrfgZiztVlXKgHo+WWXUYRXjjkYDHIZJSgQ
oBwIUv7GcOEqQRA/J8jEpAzNkUmf4f8yRk4xsL91YhK3V7ryWPSydJLleX7rhhYN2HHReChG5Puy
Ge1dWcfVKwrSnTOVU7gpi7R+sCLavd6f3NuTjzFxCijNRlCD9kNhbqtErVq1lwNtnB4qtf7WVRr5
901qYJvamDY8T1BoubZRTUkD6Zl5DOao604qFKU87Ofkl6n29u7+cG7PA5BfyAUowH8iqyL2WBQa
S2isVWpAs5o4tt5Nu7aYC5eM3bhyHpZMIQ+GZBr4s3BjiDNXGjQdET0ESKYYg9uGW0CP74/mNuTE
lPFqCjqCOdpacMuQy4v5W0cLGjmpj2rXol2T6cZLCeT7EREB8L29ATLM0Yhce56gG3/fvvimx47n
H4DWOP4HTEZCMqyx80bXULUKlHGjZ8PkhDb0HrJfEiGePfktSG3IDP4XediwiLrltP9fPgA07Uhq
IrkJifPrrWMVlmYXBp8BUnj9GPmQtHVzuT6YZH5X5LdaqfelqQWpZD3KQ+uwpF3x6AvLjNALzzfY
N7lA+PUX1D3sT0yB26MFe2sUQg+pmVsEVBchsnT3x7uw4Dw6QKscPy7aV7rjwtMNmpl2KenkoJC1
hiJEn6H6xQjZmFk7vA9SEvqtyrJNaaK+pM1ILdy3f3t9oS1X0xBHcMkcoMyvB2vFoxRiN8ngHFbs
oz4lzMcubxHTGvmPspT+sUuX7y/1i9BHQYnSAnvDtb1QkeS5tnU5SMrU2JlKWR6i0Mo3VqSypzwL
iwcpHJCPoGa9lmDmQ7m+OTG/mGeVIBHLOUOvTat5aA0Ww1BzNXZDaj9P6fROOdVnP6BHyX6OaXxu
U/SWk7XM3e1Nyk1bFp6T/EITb1KQYcSjBfavoJZLHhQgH/edpgExMgdwZjdpt/dXVcw282m+Msj3
+MW20hJolpMeBu16cKT6e2Zlm1YrHqGj6ICY7ZDEyaGsQak/mMqK7YXjAyYaA+uLWAwPAvXa9Jzl
WmxItRoYhVV4ahYpqBKxArtaz1ZM3V5lhJjEQPc1L7Mj63BtakIjK6DzpRpsIH2yEkyKaSU+hZc/
Lt5hSYV+Nrz41WCkFI9wpxz7g1UapznM/8hJ+9ChLVHK6n1VJy/DHPvqr2Fg31K7BUuU5IcZeoFk
wKzTT7UGlexgPN1f4oWDSxC6IyrjQSeuwOuxW5NhVunYqYGuoXfWoG5S/0jLwc1AdXTfEnf5wrm5
siTspX6OirAcYMmM/UoC1Q/KkHF+fLtvZW08wukE6MuAKOCgBlnGPJmdOqPbhPq+stc0pRYNIWcI
D4+SDEjmrycO7Hh2O4aNGpSt/TA0P9Ku2liDjq7IFdD4kiFcoFD2AKsJ+gOFcEFPxxHt0ZYa5Gnu
lcZPWhk7TRt8KTNX9urSOcDTEm85VG6B6xacqh2a4NohkRboaVfuIrN4QxyxRtC9EBpAagfjAR0B
GMmgC3Y9cQoA90qUZ0qgtWHkDlY/7NtciWanMdQewuj67BuQTdo1FhdZgbSxPyEMBX+s3b3ZxGQr
03s7aJS0uCdHrRr3phjHdrFEWNxkctC26uywdm63KEJl3v1teevNIE0MYQW87kAFD2LF60FnmYnb
EwsZFCzdz0Z46rp+HxkrkeXt/YAAFq5Sg3gDshIi+003FVImx7MSZCpYzSB3XFc6snjzEVpkP8Ep
9qytEYjebk6UzSCXB4p7CCzAf16PqyD2YDPkrwNSlvOzAvp1LytD42AZ/RxIg7HG77OwWqjOawjs
UAPFKIVTJyHhY9G5QVjXqeUxpga0XIwYPdH3l+vWjIGyGN7iXFIHyBwhnEkbFJATeSQBLQjEjUjW
bgca/ft5A3AMYTqgrqisYl9cT14uNRmLW1iJSQE804iMDu0La+VU3249WOG8mvBRnNZEOG+zWZTh
2GkksMawDvB0BDcQgtbnum3XwGq3Lh7bGNa4oBbaacSorC2UOUnzVA+kqku3elXgxpJLeVfkqrZF
CXl6j6V+7fZeGh/v3MM9iyw7CLOuZxEtxGFR0k4PkoagezLu0xRKt8gwE4e0NNL/eWugBR6MzvD5
cJJ43Fybo+XUV/NQ68Fc1Lprsbnf9G23RgqzNCgulIKnKPIFN4wtdpWxuUZ/QWBGpUPnRzsDw0mq
rnilpfXC6x3kGjhKqiq22hcEDJhqVxhBYiUQEWAk3xu5NuyskMY7u0MxAARGkX//bC0MDY0FnIwT
FSUdncDCBBJjZHZP9CAzKuZZcYwqczZUzqTY3YqphfgVKAlON4nRcQoRYbG0Sc8aEtp6UFtmvqXF
JB3BhGPsDKXpg95son2Zx/1ukgzNJYOaHotxUlYxG/yEXUc+UBKVQRVGkMgEO5lwApORRTILSyOw
5RKvgvHQkcgn5XcjB3Oe4lAFDMsGKheOVryaq4+GpfnGfQ7SJFAYIO/A//4ihq8aW47CWdaDODPR
xNvGo0diqJIh9q5W5nvRFN7aqBWCYBZvlGtT0SiZUt9bRmAZaK4/6lo7Dk/plORQWpfYqK3UJG+9
NORckBAnoE0yiCliYYo8j2sCIYJAolBibnKz/VuNobzyOrgdFLeC6EBHrRAxixBRtrMhwbvKRqA2
VvNTZba2yTWUu5wka9ewEIsjQpyngjsFLlQkOqcmgH25BH5Iu4sHcI1q7QABRujRkpVLYdEQSC1Q
zAWTF1gYrldKqS29bBlWCpd1+Z6HZrGDVHy1QikhMpfg8cNvN05O9oXusAQYYJui4EONJAz0yKYf
dlXYDsjGpcdmaNihH3T5GI2zcihHafJT8M5vslQutm1R9C+1ku9JmuaunIWQVU7rcGtJjPyQAX/8
llZT9WjGg+Gxpsv+mCgtrrj5hVWHiibaQrEUID4T9RDNocHTP2nDwCyi0KUR0qlGob/q+Sok/jaf
gMP5pScIuCTyCkLU3ZsjKrC6GgYdri/oxshx/GHgrgYlaSklv2tq1GfIp9ZQlzFYDKXJbKDvLNOV
tSGL+EO+WghQEQ5jR6AkLhZzaK6CPy+NrSC00tSrUnk8N1Jsd54VZZs6NcMdg/q2lxUI6xowG/nd
FD4khd08DvGQnfLMeidNqh1zOP6VZ+rCciB8QTyGHl1sWFFxTVZ6Znd9ZAVWb0xnI0JZkhZR9Twj
2bJyNG4vRbzmoPII9V4QGaGJ7/podD3PcpVVdhrswjWK3xp6hpoeva7QUPxX0StMuY3OY1AUgboP
6EiRSXLSorbXqVmcqPVg2I2jzOCx+vGvFy4vOSA7iCw6/JSYDMZQUF3LQGc+l6jMFqPyh4BFzTUi
5KzuW7p5DaAdGPVJtELg3IBHQXCVWmaXWhzR/BTiMn3Ms4SnXmPTzUM9PeDosM19e/z6vrpYORAF
BEtYMFQH4cuulyrmWt09quunspDJ64Q0i8dIj274ePg7h50OdEo3e0qs2S+qPJYr1m9eW7COwB2J
bvgHVCeE0fZ12GlNx+iJZRE5pSWokCp1HLdt3P3NpDh5pLHcuLGdKa/3h32zQ7lhBLocGYS7Qqzd
aX2hRXNh0xPQg/bsaFoEFS8pDCPwmIN1ZNwUc9f8Tatx+tdTCMNwUMg0462Huo/gqhKIYrBSiatT
P5fAmSCi9LGdEsfKh27l1r0N3bgtsLgCpggPDNjR9dqmeglSNw0cT3o9hF7ZVHbQjQjTFKooT3Ms
x58WAPeHsBuBTjOjRH1S7LHc3Z9pESaImAJfwdUYUETkSnt8KS6Cp8GKYkAZquo0K43xSiTAVmR9
5OgFE2q/KlS40mEqNzJIPl8LvdcHJwHR2PNEu9yZ7cw4AKpvbrrQ/qVGc7mZbdAkGA20wLKu+nn/
W29c5NenouKAwgsSbaL3rhKm21XSVKcsTImfQ5S6RJS9rUpL+3Xf0k3wAEvww6hmAjeImrvwOkbZ
J1MMCTi42VYSrzYY+G3lsVjxw/z4XB9ufrp47x6gqrwMeD31idWGdWLUGiqgYZd5NStVZH8bo3ju
WjkdXKPs9HF/f2S3cwgGCPBR8QCWpzUE34+3+JTjVBtBTeZofi3rDEIzJfBF9WM1Umh5/as5grKw
jJ2F83xL+qX32jB3fW4F2dADaGWiamudwAot604ix1H7z2gNDj/DieIKfbjFxFxXRZq2libLDCI1
g/ZZKFsp25T/j7Tr2pEbB7ZfJEA5vCp01ES3x2O/CDMOEpUTRUpff4/GF3Y3W7cF792FvcAOMCWS
xWKFU6dA3hmveObX+wjSnpllCYwuM6ZXuLxQmanNSmKHHBA/D+0WCXEBFcs+sSgx1oilr9XxUpjw
CiCDlxglqJ1CCnyPi4gKHKc8tf/Z2iN0A4gPKSGgbwAOvlRHu6uSqRgkKyTNoG61qcVoZ2jR4BId
gHHGMNnBNHr0sLaama2AjK4NPtxQZLxQ+YGzAJf6UnYXpWPLjMQJJ5v79RAdCSdAB3SnaVC2jXS6
rZUL+wluMNCjgXAdTbpirjLux4ql8BBD2uSj5Y6GnEteb5uZs+IuXGkJ2K8Q44BGFSDMOWV0uSzd
bhTEIHUVyma2Ixbea5UqUuCoa3WzNUHCS202thaVRoUBfOaA0Re/KvZk1WTlrbjaNqwGEaJsgG8S
ZYGPHpizpyKKxi4hEa8AG+rTTVpVp1KmxUqGd1HIB9wKiXM0Ns8/PxPSJlIuRTZGCdKBAMhoxJTc
y3FZlivGd1EO+Gt/D4TH7PVLOYaTI2Xk2FXIYxLtWYFRPKgrr7EGi3qNVx06DTcGoC70IYg1vqQv
7JmezDiao1ej8ZDS1I3SoLXGLY//0bRDFmB6IF5TZ852YPsvV8TM0TJqIzKOufxo99xrfKvv/ds3
58pd+BBizgU/BwkQwEguhYz5OGcqHPMop6YEDGuSvky6Vb4MCIkOzejErz1i1cMEjN421ibi2Vqn
f5GpGT+ZvMUsPsku3VaPu0NZ563HC/17VTka5ualemyuOAyi/zp/LLouEJx/0PGLIS7iuyi1p9I8
xi9WHWyMrRIMd8PX21sidtYBAILaFDINmMiKggTys5dbUmvT2NpFbh8B7iu8SC8r9F86koeaT7tF
RZD75dhizgJvbD+1SXZvdmhBkHqzjJESpNGhUu0miKwqube6LrqzJFKdWrnqn/PCrn02Mmk7TUmU
+m0Xy37fKw51zZHOPJoW8N1uogDRu2K5RN8EiwKDoQVoGTCfyJsKBgXg6mLik2kf9XxEYLhV1G4v
0W8Z8hu3t29NkOB/1vIIXEdn2cdhOgLagHmrmluQh2x4+Q9y8IwiQ4isNoqal6c0qWXfEx1yLGN0
pckMnJJ8q/Um4JO1uS1q4dIjPPwrSjAto0kruUhs+9g79DEqzBer2fTjXW/IrqqyFXu5Jkw4KMkC
TZoKJsFjhmXF/p3UPu/6NbaMpUNy8CCCbACRAtJUl5un5pRoA1DfYJmeSo9pRbnvqtbe2SO9161R
WTkr0TbPygf4h4V++bmjUiRBlwctiZQK4ljrcDczS+q3KilXNE9sDUIEgVFAcOAUC31xoLYQVCJD
zit1rCYJmUpqzCAy4ggzc5J++NLFg4VBNhZT3zrWzbZ0zBPu8Q7tM57M1X70ssqhJ2rLZeK3MSi8
XeTVtVhzxyrTNVeLx+l9MIv8ySwxJDsoM12N4D7FmvJdrlvMy5BH2jLbR9EH4SxR42atKnZl/EwF
JTF0+8IkzchQ4WIVms4nIzWkIyD8zefBcs0dJpBJKaY/rWzkVSSLjYSHC6L0uf/DQrriUj3qzkxL
26ZxCCrLftPcN275Pje/Fg/12vtzpRoA86JwqSJVhuD7Co6tjJRElsLj0EmByRnsJyD6d3qLMaty
Kbm98m1oMN1FS1EZK75M+F8prrtOh2CU1rCbVzfv8lMsYdUF0jVKRVgc9tKhwDxTlTbbHOy3DOO+
pHL7jzblQxg6pDA2HhA0sV7L+mo0kn6MQ5J/IZoUDOOvITnlmDoy8NfbokRfEqdpyXPhysJpzk09
l6cp9ZkGOPoUh0ra+Gp04OhzGJMVLpYri4KOVGQ98Lwg/p1dykshjlENqlxZJGwL+45GL5GSbVkC
AmG6EllcwZOwHEjCWtB6C9tlCwZycJwoSjAiJ9QV6WhYFQs0xBl9o1WfWIOmvoxXPMgVI96YsZI9
8sTuNmMCvnOW2MMW/Tjqk8wAW68UuNYNPJfHCG79Ay2152pA4ygAymyVZX5hezBsHf4vmrbmI5jz
gmdesB6hd4QwkoYJWm/0vRKH3Nij3ls8Ogcl84237kcU+ZvoqfyJb759/vPvPk9LQCBkI4KG/cXh
iNlUs4ySTkFhIqQY2o35wVU4PYFewUm3nGGQzm1hV2CZS2lXlMUjAYS90SCtSX8kcbMn9eirk76F
mdlYDjqRxuMAov/yC2xpbk0ra10Uj+IwOgHmCVzIx1xudIP2n3aUjTRUisHVmwqgtAjlS2Nw0ark
NjLHs2A8GsbXuP1CO91PUiD0bm/Bgh1xzj9BuAqVkmVGZpjY7/EtTl+ssQf/uT/0sqetIa0W3oSZ
KwqIDNT55jD/crUJt3Rwa2G10bhjzS8egdx0+Fagy1GNPxsZXYmxrrUYrEHY2bkCAM/ho3XrTItZ
qfV5q9IkVEg42KbX2mBaASbcKN5vb+HCCwRJKsIfQLsA1RfDEjsisZrCgw6HjQECueYudxsvMTHi
rFtR2GvriKzZPAsBkBa8rWLWlkm1bFe6liCjpc4dF5iI8rlYEyLSScA1gRRY4TkXgySdWJJNlW5C
BTEmIQt4GB1M79nUg9iX/NZfm9u+dEjnogQ/Ic1L9IbmENVUPyXJi59K59i3K5HYVaPKvCAAikEj
pcLn0sSak5mOHanKjoTqtnnWXuUA3Xhua22emvecz3Qtn29rxNIxncsTPNasGQ01pZBXKZ2X136e
oPQ0rqU3r03l5aqE+5QZY4cZdpBCpoAEG2CclKB9cn6uzlm5dnuAr0eYCYtsIYErOuCSFWtWZBoE
vShfLK14lONqW1nJs91mm3pyPFJ2Xqu/OjG4BOy+fZhG6VeDPlSJ7m7v64LBRASFwBChNWAJWP6l
CWngRtdWUaSh9aA8mC/2D9P/XvnyDgM88e9tYUuqeS5rPuQz+zHxsXZmuFXYlYdaRUOT9d421GV8
jSNqSVtwn+EhIOBAsDvbzTNBOWmSJrdZGppS6pUYaUcNMAulKz7PVfl5vgRolUDCH1NZ58jjUswM
B4jLbkpDFJyf0kfzAExo8Vw8YyRAiHm9fpWBa35HVyzW0i7OU03QToC0P1Kel1ITvZKSSdfTMJap
i2lDLtqdXeRoBn3F1Vq0WjPeb558AA4c0Um1EMcrUFMSvhobc3SnI8Pw7jzo9giAVvzhRT08lyW8
mvWUciWXIIuB+NJxv3XuF3gJICXsPbbyQC9dvnNRgkPctSBOQ3aYhF1gBP/plwM4hYoyEDh4vS5P
R1YGNYkj9Dh0aQ8Wq4K5s2Pm//tFAib3jxBhBYgOFXPiLdxJTMI26/6h1io3c57ido2ce3GvkMW3
HIRpyLwJyqaCcMRxMpqGqVWAZUZKH2QJfFy3l7P43AN8BacCQ7OQxhek8Kaq2zbHfR3VgW/bRMEz
6UyG3wIgjPKE/X2UNBk1UyMP+pI7QcSctYF9114bfGRA/EAVgauMGOby3BDOcxP1Q9hBYiS+5NjH
Fm3oQSJrv8auNnyuI7a4vewlK+XAeqBDGDx6QNJciowmveVRNl/k1NkiWTPtEPxmXgpW25UNXjAZ
8G4AcwCeD73YYhncrGXasDLOQsX4VWH/4BJoWevNjbT/vKQLQcJBxgmltZ5KaWioeQCM+iFiRghC
jOC2mIV3eo410f4ClpG5BfJy52J06Q8FybKQMKcJ6qiMmTtOzruZYqgkipEYfw1GaLcvbRajy5+t
QqAWju7iA4SjmyTSIripsrBT5FdVkrdUNh7yUdpFsslcbuv3qal9aeJmN84zy1DiBH4ybcA/k4LS
lecFxpoCmezf3palr0KODWYHZW707gpfVVbA4oHdIQuTFiMWeBrk07NVGysZyiVlQrkNVWek9ZAk
EmLZJtUSCgzbvPburmneEu1BUcnOQaLm35eDeWhIRQGZCYMtXEmCPBSRnRzL0dpA0dEebL13zT+X
dEDIfy5FNNhUs1jUFVlIAxMYiKT8rHQ/K/RYf769mlknL8PweZgNZgI6wNYCPyWshmmDk7J2ykNJ
dUqvHeoKISkLbgtZ0oBzIcJiRqOv9biS8zDJQeyqlu5/uN8W0nVIhaEHHO7P5cUr4hbznI0az0H3
quYvqbpr01+3l7CkXqhEIcYEhyxoFIT4RWmKCIQSDUTE90X0zLM9jXyz2N+WsnQaAMHisQGoAFN7
hI1qaGS03IBF1EBP/RPNa51nGOhzXjG8S3ESgLF/5QgvddvVlcSUJAvr1xzeoJS4EQYeR0PkynHv
tY28jYr8kNeNO41hbiX3paKv3Nel1/XiG4RDq7qc1paMb0ASrPyBqpX50/5aH1vbT6ogebq9sQvv
6DxBYG5jBl4e+blLDUFUSDqDpVlYSeFIigeeY3Jlt2MZqGjrtdasBXVHAhWpAkznxiMqIvNpS/TY
SpUMI7Mntzd/xRjulFvGyqVa0Ei08AA9i5o/MmiKoJGD1CQsakecof0uYzqpFG/AQ4NDXMOzLi4H
yWB0hwGxdjX4Ko1t2nRcxTNNW1etYm+aDmO5hnlcUP25iDp3P819lJqwHNaUpEstC2bVNqGNsSd3
7X/YMRw9atbA7uhA118qQc66NO47Mwub9juZnoYBTGRgBczaT7eVbelk0JiHtmmoGhw34SnCUAwM
jjMcLAV+sMYS8ATFnpZvQdW1cpGXjgaGYsZuIuADPcblilDowaBQGuehgYHEVP/igKnHSv89sptN
xYzjnYlORIx7NjRDVAwdhJjEje3AiR+U5K7J19AlC+4TSkkzkmsuJgFhKywGXSW8KyCnyyKXkCxo
W7LPzAbjV8Ohig8JtQ9ohNjePqylEA/y0NkCtcCLftU9VtB2nJiCxylUn9AxQF15Wz7YYFfx6Y8h
AyRv5dCu06MzfuKvQEE9ajlFg1U2CzypQe5Ln6egDLSVl2RJyIxOAxoOQRLaCi83MzMmuSiGMQ8n
5THjGFyv1sD7bX7o9ZeV/Zs9BMGDMPAqIn8InD/yvcKtSkHaD+iilqNZxS0CG+NyNpjKa71MPzHi
blyrWSzdrXNpgsaXct1IyJtCGYcYqPJ3PQbfpNx568nR+TfdWtdssM6yNVMVK4kh6dhBepysfMe/
4WksWdCbXpV5Q3Yk6aarfdocss3tLZ1N3S3J860/k1ybmlZwR0VX012dhDzofnTUtd//f0KE2zbE
00RiC8fGu+239C37OoGW9Pm2jCXzhEZohM5w/gFZEWXIbUKdMS/Crk9/VGi+6SZ0M5md//8TIzwd
UifzZJSKIqw7Y1eWyX7Kx2+Wnq65TUvLgQv4AVZHlCEaQkDdIq2csiJk6IJ2KdprNhmL50KDsZZN
W3oN8X4A5DTzKsI1v1QBoEYAgFLKInS01PSUCI26JmZe3963hbsEyD0iMuBIkRgSPQget47DJtgI
5Ja9xACRQKd6KI0CE7ci6SP0FVQancAwegqK9yjSCNfWshs7pzbPw5QeaJe4Rn+v5l+aaktrIC++
y8NhJO9F/IbSc6MY3tivuReLa51JfJDMmXl0BM86jdpK4wzqXsk7C0FbTTYsIl685ix96PTVSlFT
gfsH4Bp6Ji9PLunA7Yg/RQjuxY3uTf57ccDQJ1dD3roMDC9DeeX2MS5v7plIQVmmLB4znZECVY9h
Ix9YIAfETXr3UTk0e74tPWNF4sJFMGUL3eMOgiFgPmbtPTNQilIZziDDNEZ5sa3AB4bqlJQ83l7W
ghUEP4s+k8fN5yUyD1GzRt9HH+UhBtihdXc75YrXak999CJ1KynzhccSbi2YO3T0n4DnSTC4PZiZ
GyPDbStBfuMORZyCEjAttsWo831NEU8W6MG8I+jA/A87OU9vnnsO5oSC8EwjWaOqBf4JLT0chp80
TId/B5Cg3Qx4ddT4YUpAnHZ5WNoQVXUSJ0lI+/caMHzZQCskPRRoXXVQiL59aAuagYwsgCPAv83t
ZcI9B4dZZ0rTSMIpqb2yOXSxjoHbK8Hcwl2GdwgXGgBehONiXhYkn4WaGTrqYfpTMVFfNn6ZDmoa
/44emfu8/soR1IJYCRxDHeUwy3g2I8un0ltaPQPUvWIdFzQdNh51t9k0QgcFh9BWDN6CtpaEoDwN
bAQMPjEUlOYVOJ9F9m0aamXlmBZ38I9EYIYvdULvFK1G3wEJayv3dIT/avpcgmPVxDih/6AQZ5JE
c5jXaamUEUqKXQQoFZOxQPONU2slSFlUvDM5gg10aMNnykASFg0qeFrqGwXCyDVikPmuCMYdjgzS
Mzqgg0jQCXcJ/WtRZtglQBStwbeOku0Gja2FqctCgExEsw5QieLhZKwzZJYim4Uq7GTGv8Co/eP2
oSzYOyzjrwThUIY4zmiuQEImd0Guv4HB12tlaycpd+At8BHaebcFLi0JkTCq8h8hvkiQQJ0ULcAm
BKLU+1CCGUEe25fbIq4VQJtfWwCZZogGNu9SpcH5E3GlgA2Xaturkszt+3e+Vhu53rhZCKjhZjZg
YNMFIUNnZRNFnjys6miTO8Z9qn0mpn5MOH9Iih50Ldbu9rKubyqg/XggUMuFMYJNvVxWG0m6Awx3
EaJJ2x3wEPHH2D4N6T8bhEsxwvXRqZP3Eq2KEB0E4Fe26P1U35trKLm1xQivA6mjPmnLGu+sGeS5
QVzSIcNYNLnbOj9v79u1TcWC5sISqncWysTCglRHyu1UZgUQQQ8RqV96cNvUvMOygKFNTP+2tCW9
ANUAEujz+DI0JlyeUiRTCYUCeNJJiso+QXJM4i+N3ntN2/9Cv9N6UuZK3efbi5IZvNm5SVFkz5Ni
q+fyVNNQz9PW7wDR9MHUVe00yte4ghZEwXcAcwNwC3DgxTDBAraqGhNlCDMSYVQSz185JrNuJsug
29vbeGUm8KQDFjFTfMytTLLwELaRqUpNMwwhSqq+ZNV+kq+kRebfcGHALyWI2Igiys2urbEW3FbJ
pVSmASS2m6nM+h3Ae6knya260Y3O8XnGlc+3F3idbJrl44lH3RTAV0zruFSUxK6UEk7oEA7fdfVJ
9/aKhZFIJTCeYM70Wq9bWe+VYn7IQ8IEMReKO2Kfk11UZtbYWC/vvOpnAjQUeOipP0krz/zVdRPk
COsamihBy6cKOXwTG41rqafYb7V7dbUov6iN1t8VCVdNo3qqRg5WBI1vXkAsuyc/Hcy5agPiff4l
+9lm5czWljb//CzYiWOSYJgOBN5N3x8THzMWVx7HK6s47x3Yv5H5RNUYT9ilAHjsccca7N30vSLe
5FWqH9xWuzUJgjGsamQci1kLOvOYg9Y06gxQm4Ih+fttOdeRqLAUwcCje5uqjaHhepHntPNJ+6jr
br8Lo8GtcxezIb5wzB43MPrw/yl4tixnh1QbTTzlMQQbD6pTY0wt2ySN94VtNHlnHL62b7W7sqeL
enh2avPPzyROfZMpiYJT6+WXTLvT45dcW6F9WRMhqHoVEXkkqY7d1B4H/s7su0r7trJxV9lb4cQE
7QZucSqKWfmypPBB++Uknv5ad27m989OuY3UFUOxZOLBiIiGdPjPiEmFNYElPdXAvTqEMuGuHOEx
1tampC1t27kIYUldgnbqNCYsVLnL9uaRrDz2a0uYbe7ZyWMYQwkZWEKfflP7h3R4XjmTNQHCM5ho
itQ1esLCCNmHeo/GgSa5197Yabiz7+XjZ/KQevnTbaErmyZSvOd9DOisFbMwLxu/UhqvAj6xXJvt
tigFfBsgOpyzLfb887Otqwm4B/ISRxNxT3UBBGhXbOnSeweSqT8CBPUCiQ7Luz5jYfkD2A0vNU5d
sR2GoCVbfa0UsWjtEKJhLoiNYh/IYS5Xk5R5pIJJiIWj8k2eacg3yFC5iYsRq7anf8MhraxuyXv5
I3DukRYEDhnvW2sW6NWaJxPPeu/B0sIwWgYZshU1X97K/10dhF09SzRjdloxJDLHX47r8l9vK0jO
BW0AERJiXPRjwD0WfXSbWgzNbNC5un0q01Oe3I3p6bZaLyziQoTwIFVVXVsZyE5DVfla5T9wXZvq
oUP//6NSrVzbWbUE1/JC1Hyrz3RbpTW6jjHiJSzyDomON83+yjFBRFmLQZfloNiLUuzHjItLObNx
Y4OGOwQVcJjtlTYSeZgMoztrGrDg+WBFfyUJhm5mwFBGC5epr1Ivw7wevZSCTPOkiLvmyu4t2DyQ
RttIqWCIpgMsz+WqYnlUR7vOGTDu1C31yWXIft3WhcWNw+yejzAafIaC8TEUbeqzGgrN5EPRxBtQ
Jrq6udN5sbstaGnfkLBGRRldMKjLC5pgN9xgek45mv6pS/g+r7/Y5dc5v6bQf/fvkR5HeX6eHzHj
QC63La9SRohWceDkh1MnuaUS1I0HvEn2z9AkEOmdSxIWhbF5MZP1joeYeAAmKi1NPNqWa4H0NSpo
FgOoAf6gcgjH+HJBoHuKLYNggmCveXUoB1G1laUdN90p3zb7aq07d8k+nIsT1I7ZGHEqcRxVomVH
84ekxj4Zv6hxoChboIz/kc4F8d7F4oTTGpGXdHiGxRlD6heV7BaY2vyP3IcAqaGgh1cJeGEAadDO
cbmDqSPxMu0mfgKyC/MEjVLf27G5VrgQNu5KivD2lVmSEy3HTD3jNWVbUKkwBTSLzxiqJ7HX29dJ
bGgQZYndc2baaoXUQVYmhVLx1S5ASvbN/KaWIUFVrR/cJNul9xX/pI73iGzXql0iWu63fBRjQWKF
yP2qeJkQu9HA+cZP6A8Hs5xfDIELjjljn96h69fevNxe7wcO6ewluZInXLXSLC2CQ+YnfZv3n4zJ
HzBIc4OJzSVqeeWW7cZ3/NmRzYi/pX2+9c3g9id8jCG89QmCrRzmnFNnYKyPLX/N7YceTT5VOQRV
uuvQspoeLTReMIU80Kz32+qr2b+NAO1N5R4FQ8+ujlnys2oCE8MG+bGve3gnz1O5zTrj3pYw79Bm
Xi09dn2z703lwHTmjSv1gGWlAWLJRtYf+APR2ke9aVKaWPyE6RKyF23nf9s9BsPiv4nH2w1Xt8nB
v71vguX/fXKA5H2w1KKkI1ivenTQY6lK/MQBc9P9umpQ0IlHnbgMTM5+ZI0TON/QtH5b7LLGnMkV
zBhv4t7UM5OfOhXR/eCTkm0M+Ad69IgCT6ZnGyZ9UeptPNxRZ89iEIA5LlFdkxl+Yr4WGVC/BvMI
JnGWx2rl68SGnd+7YqGSC1ZME0Gf4LbmNoZvTQOOotVT1yQ/8voe+b3cRtVpD44ii0lue4hWiw4i
a+pvuTPzzpxKBGRXCARzSUcTaozTMJJhk5pgfwHTiBlhgLtd+pEzunGcY+xdIEXHFjkD5a6uT8ha
KOCAmChxi0k7WhiWbj6O1aEGs/LtQ1vaFkRBAJ0hrQqmENHlGUxWmlFt01PL7wuMLqrJM3SV68TL
hhJzAk9x7bIxXBuPvqCjaNHSwAeIthbQBom7YjUlpqRJw2mSXzql2k7mtquaDS+LQGP/FrDMJwBZ
IC4DTwlKOyJQwHEKtDro9nDS+UOtJ+7AXjJpY6rIyh/RK6M/r2ypkM34LW/GjwLOAt45kd500KXS
mBRtOI0ZrT5xHqtBDblo8dY9GW1CgZZjkA3BYX5SY2Yd8hLzK29/w8LDCJJeAIDApInARhwKXet5
rrbEGU7PdqIiw6y7MpoopR/51Hr5WlftR8FRsNOAAAOTBBsng0pSeCryyaFSWZjslJljeT/phvSc
W72E6YVZbIJCpa8OnELjtbod/bgH23KJun85OjQg46SG0mRjyKKpjd4YgWQL7nG9oVZqe7Rv6JES
+zPmRmq+pY6mN1lg/B6iuvQaB8YMQ277QMPoz1bp6q1EE2UjMcz91MdedynYuze6PCIV3FEN9sbQ
mmnFxC8pMmweqEBQAwGgV1BknshNTIoMaZG8/AL+9SdderfY09Dcd9rn24cq5u0/FAuAYSAOUF/E
qDHBc8vtnoGbpWInPQocfY9ZpXtHwbytpHZr9msA6SDQYF/GjnmFJQFVvFZGF2FF//sBcIsxXhfF
QBFlWQ80niypYadG30Tc3tIm2cwjYOvKB/nhsZ32JTkUqOSb+neZfqooCI4bE3Qxr2UaP97ejSUV
N8HnjFmVmOqAMPDSwzTKyRh0o2YnKfrW0O+j85DVbmu6VnW/6qALKY/f60bhCbVwALeBqL6UBbKx
giUlZSe1T98Bw3Qzy4QPRh7M74NUe5gATNUVNNDyYZ/JFF7TuOVqXakDO2mR9F2zt2m0rWo8ofGh
yrst4C3+SMGmo3A3Kidf7VfRcvMGXt1q9LE4c6lZBov05aKnugebpdKzU6Ef9XTf0NDI7zL6gGm9
fUC4V6FLp62PSgoTOvnl3bTGxLR4wmcfIFytlhaNPs7apiVSYOSFy41yEz3qIA+noBazSn3Fx19b
8fxBZ8kTPOFmmpo45nRU7rnS7ZvCCQ26ln9cfHNxgf/srBC2SAwj1JwUOztK3U7JGl9GVF6beyJx
F2PskK2Z570lm9RwC2N7+9r8H3r1R7iYY424arFRxyL7fHNnml4dINtuvwbT50/dbsXpWj5BTEbE
Uz+PbBB0WIpaJNk7yLKKr42867NPJfCd47MWvTgropY3dSYe1GZpiDsvD48kMVeJ3LITK38ycmeC
qTpC9F76aF9DLqyKNr+q/td/2Ux0YoGveibHv/Keqr6U+wGXlOLtskG3szEQLtWYtexJjjsYO5v2
e9rvkp+3BX9QFV9dzjPBwlOAeVV2XhkMl3MCA98zqCo/TzLgJjVsIOxgMs8vrlJXJhhmF2NMxp6x
u7q3dw6cO9anHsaS7lP9lDSPjfxJjSjoj7fIdXEk1ag6uJm+s4eViHK2F7c+WfASuob1nFbYK3AL
5XsbGbaY7XpprWdxaWuQVgPL5cypCXdPsFsJZxWdMKzilDp3xiYJSuppXe0WL5GxNWOMt/Zz8AKA
eTh/7z477Ukq0fgwRW7lRI+qdIcI3qzuQGR2aIE9eeTTlmk7jvj+9gkuXA3gd2Q0AYFjHdGI8JXo
RE6UWpp3Y1tMBx49GdoeQ9D9UX9ojDWGw2VhGEwAumG8lmIfRkQmnkmFgXtYggB5F2sMkwlcM/su
owe/HNIV73PhpLG2v+IE+wbIuAIqd52dHLcNo+3GGv/T5v0RIAIoUm4YmDUus1Odd14jm8FYvsWH
eGtM6HFja8T0s2IKinu+nA/Lc/YsNFLN9G7Eco6GO6xs1Qdu5dYvF0ykXmt9Vg745Wr6KQIQTrU6
5Fv0fRk3fqv3ftc/SL1r9XsbNyXiMoiadCB52oc2ag8q6e+ycS1FLaY/Z3cHC0afHdB56EUS23HB
v6zG6F+DbsrVo2NF9X0y5vME+V61PJuN2ddBMX7CubcORtq1pWvQ8h+B17+/AX2S+ACgXzEL6tKc
D3pNnUSDytbNU6I+o5aO0eBmHHu6ur99E5dexJnc5Y8owc9IG145rWbidjTWQ1Pu+tcG+dCRdKEs
Hcj31vDTuwg8LNHaFPhFxULk8JEdQHFLsIhaFkVtq0gQTCvblRyGWcU87ddUbMGtmcPeP2Lmn5/p
b8fLOh3tiJ3kcWeTcTN0x8rjdevSrzHdtvSBHu3JBTVRPoJ8snxTVjb4o3ntSsfPPkA4y75W0jY3
EiSD93wznDB+g7hZQLed1z8+GBtt801yJ/8uld3Rvx/yXe/xbe8hiqh2TytnPZ/l1afoOrrN7Tn1
INK2xNFYUFSTkJDL7znmlAODIoNMtPXz9jVNt/D/3E5/bl77rne1yYume4c+9x6Nvt7+EJGQ87d+
n32IEFI0WVVNBamQFnoYKvcV+688d8WutzCcYFtgsmiOE3m2Um9A3KqycMqelXbTT16XUb9vNmAA
yR4SdKiW/0gn9fvLkL1HgDcnmkUi7w4usGMTwk/aUL0Sp/kx9sekeLu9/sVzQD/WTCkPxmgxuLC1
fjSUFOdQckVCVhfkyZFMfLMtgyrqwXi5hh9cvGtzIRG4aTy44l0rUfFgBU35CWQf6UHrpuxtTNJy
pZ988aqdSRGuGne0KLeUBnuXUT3E0OL4WGtJsqmM3vl0ewc/RgldqTJKK3B2HIw4FylSbCqXLemx
hfCnhk2/GQ/qVt2iaf6ztEm29Su0ZcO/++lePnTBOD5U2zj8ku3HjfONbuJ9HdCNsmWb8lfyZlhe
R/f4ewg+kU3urTkES865g0D9z7cKFgD8rEAU1LAAqZq41ehyBVmB6A4zfzJVde1mF8XP/d1/ycRd
iBUsewQ+DmL2UGWpviPytyr6NGh7u3wwAAMrHmsFVub2oSye/9k6hQiyymwlS+ycn6yBjIeK8zao
6NDuTZusdV0vJWOwOKSw5umMuKfC4lqwPBcxafmpCtih36jb8lHxpe/mp/l0QYsfmpty2+1uL3Dx
3p4JFRY4SHxuSyhhPyUWHTERjHh1W+lh2yWGm1Ra7AIAbK24e8sv9JlUwaEswKZnlwmWqrIq4Duj
nwBtfmh3mKfWlndgPlIjZHUDqVizGsvn+WePxaBSofA0I1S2T7LRP6iIG1BgsiW2Ygz/j+vxV4z4
GOSYFEf7GoUuB2n+x8yxvUE+kMhVrR/x16FMXEv5JK35nkulCaT91ZlLEq3ThggYLyI1Uyho9E5E
3sWF41nImfYEE3OJD2O8N/jk9dEG8ORtW8Y+EEi+rjx25Vene2usvfQWS79UfgTnmmfqayHLUuns
4uME9VZaaSgzDVepiII43Xb0qU9Ptu6PbF+gNcDD8PLKN7JjSm23B8WR8++J3Qv5gqZLxMF8awlH
X5exR4KiCjMr6OvWs+q1+v9ivIR3V8OIOjAwiUPjJK0cBr3FqxHpr+q4M+lXUwLbzvb21f0/jvuv
GMHdjMy4nGbwxCmVNjpoGlAK0e1PffGAVp+gQbMSXB4VUBHbz6FrBhTCBlytgv9RWDu5euBS7ebk
qGSDpxJl5Y6v7YHwchJJb2x16PkJHHGeniVeGW0MqXqiqwSIy4bzbLuFx4hHlTUoMsWrkFWblISZ
c9806dfaeXTSXRnXx0n+qk3PhXxI+11EqQ/ey4Nkh42zBlhfWjToCvBgzKMor6b5EjvpuVGNMC9W
w990MsxydO7z2lTCoSiMtV2elVb0Gc4FakIo0Dt6mjQAEcT3nfmoyb0LIlxKNqQ6FOpauWDprUBp
UQap88ySKDKQ2GOvqbyKcIPf4uq9S/Yy6MJpY23Z+23NXhKEGjuSPaqDlmCx6yqSDGbPTGYn3jT+
VMOI/Q9p39UbOdJk+4sI0JvXpCsrlaSiTL8QUktNk/Se/PX3sL/dnaos3iJmFw1Ma9CAgukiIyNO
nMO1XlH1mymPHnV5zVsv1PeAckJSE/J7s74U4xlGive536E0OuWaS1uvH1KItHWm3u4kY28Uwk6K
/hjZv+xq/RuXX5plLsFAaCSqhNp4jsAQUu+i8p2ucT4sbY8LE2yNfFKGMc84aDJ29XvfPVbVAL09
J0pkotNzRddu16V1Q9ZUAAoBiAxwAFzvRi7yS4nLufHchEjjUDz7tCex3eh9uwlRKfy3mwSN96B+
g/9DsRtKe9fGAr0a4jCECqYMwErldOKn9CsXiUZX7o3bM31thz1iOo2TKIAdztg12q9Jey/QC/p8
fzC3r5lrI4wrb7oEAowxkDFAOpSmKPv8jstH3rlvZeHhDjMQT5urP8imsultiB2OfAeo/FkZBHPQ
vxD9DCI4ae2Js4Ia0iLdNn8Xo29ufE2VvTZ+j8ggFCFnKUANlHK8CZvfYfQjA9ow7jK92IjyVsyt
ADdN3/ZQmliZltv9e/29zNwDLR4pWg/UWZqfxump2dRWpxK0sqjBCmp4zRKzACmAKmiXgaVK24b6
liqlTYM39OWZfMwDrbGC2VvA1mBkuCCQDkN/Kbq0r3cvBsWFdDAwMpocpS7c1IVddS+DNJCyb18y
sAXpTl/zpKcTAagklnkTDbYk8t2G37adKWSfcQY+wh4lpa241qR+GyercPOof4ADTEd5mPm8vgNN
6lCLI+oggm/rVTkSWoBfuKPxz8qeXDhf85WiAQkHbugbXispF/QaMB/xLFe4ogdTQK9Xbmvji6E8
Q+qmKB87NSSUe6kCBV2QRMmfCu6pAcwo+hMr+ziMf6f6t4a+N2h2t+8QoeTawMmblQ2y8pmsTkgg
FHBhviyeO5mKDihp7UYrox0SrvQUjs1aO8hfToPrmx33HwAuM5XpXGxjnhCgYEtSCizreZ8TpNNK
8qiaX19fsvl1Ory9vX18fDw8fO48pNjIn54k5ve/XhbYRx4H/X0zzw7bClqEqtqDplU5hwfgLIjq
Do7igBHpGLiR2+wl13ek59SdNupWsPNH1eZdLSbJLvZWabtv7+dZhUyb+dchu3HTuh4Zga4m0Dw7
KwAmEKeB4FQAcivuo96sQRQXUuUoa+I+AQPJDBVmlWeEMNaiqtXUM78LPwxn2oDU5SGzVXCE359g
Yb7e2QWe6XZAL4melZu03MhLsTS2hnrOyeNoghncfH8MyI9MSut0+NiFpCev903+xa7cmESbFDhk
5viNJSXT0BpRgItcPVv7Y3U6Pzq/nKOVmKNpROTL2T6idZqcHQK38lyfNpuNudnZtktiDN562q/c
qwsPQkz1xdcw8U84oWzO54V61khk551VewDyRed4Y5rlYdglyCbt1qBNa0YlpqqMHQ0h2gFTgAfn
q/lr/CoTW3qTDtMDFM261wZK0i/By8q8z9fUnXlnAZx8FOMJHpaYd+to/To+Oo+PmeU8hiZHfpXk
a550J4XaHMm31YOFeX+Jifkpkvxx86ScWrJZ2QisrgxCz3nqQQyDV4oxc+Nd3z5VlqjBONTq2T+2
z0enOiSRc3gTHcN20fdjCj9PwHf+GXfaGjxxcdNfGJ697EXpAipASA+LMDwJlmjmR+Ol6tyS4v3v
NNL7/WlfyDJhlCCI+tsXLaMl6NrYAPqOPOIbnLCUTIfO8PoJ5B2nITj6b1pkxs8hhMdWpvY2BAY0
GBJPYIRCmwF0iK5tgoiY66Mh0M8FVlSxvcLNNyvDur2br03MoczFHGYRlJR739fOvCvvALi1Yyey
ObMjb2+opm3kzSoUY80ic1IBRGilJOC082B1Vm8GG+6h2lNPeBat3MEG3WRHf8U9/q1KMGcGRK4A
ehqQGAbnArNFVaEcxSCpMUpw5Hf70DTs0vwKLfCVmwlB+d/JnYw8l265K936CDSEM89B6gaEd54T
K9rE1kBOiluR2I6fwJJNKJm/vsVPhRtZCeHMN8AXzX6vbJMjt23MwPHNcFuCJ/+Fc/SVES3ujIsB
MbtRTas04rRKO1uFEzx5+eNaH9/fAgEzZUCk66BnBEHorEh7vTE0lOmbtNO0c2PJprT3T9xz4cQO
ZsyeNvRXaE2bYFe7wlvtVETf5064D0njNi7FIvrPIuYB5N4b/6Ffv1cXXCBqNXi9AFu5QPcQ612U
6Umkn6EyZ7f2r2qrOdNBtElwTiLTf7t/RhZSY8BGXJhjzgjMpcmUxfq5tdGfDmi+o9nIAxHD/syt
yInd0EZMTTTrvl22eXN2rFd2mZMS+HUoVxKGqbr6rtnmDxEZSAcagbdy27ndg2/fN7jgT/+irQ2I
VoCVhO3dnCoIccfJoJ99N7akTbPHwjr8plzxOWtmmGBUgmgYsqYwgzBwM2yDJ8ONN4WpfdwfzQJ4
AtosAI//93CYZ0cCiWet7Hv9/J5t0YDj0CcgYp+Do3qY3BYKGRquSCQ1P4Q1w/MvZo8OmOegm45W
KvC1MgNUEcrniTLq5+ZQ7tRPdZdYlS1bmju+0N/K6f4w583HGoP0ArIXMjC/Gsu+w8d+KfRdaJyl
0o5kAg+FIlqA9oA1fY6laBbZ538sMfMZNFIIMbzYOBuh3ZtKCFzroZYs2r6odi+Y4kpIN7uw24Gp
ULcAuxDc9ryNLm6mGq0rzZRmxjk7xC/qi2itSZ4tz9z/GGCr/RASFEZ/NqAeuQ2Q4c/BgXfklc2+
PGt4aEArSwFLIJu+ByjF0Dq1NM7ykf8sd+J39QdEZrb4LK68KRctIUqYwTloUkUS63rC2tSXW63p
jTPoM8rn+LcG+TQHxUywO0+f2sq2W3ROl9aYHEdD1S5S/NZAem6Gi6FJJn8KnoRjtdceeGpWvyA9
KaZk7YW/cPHNodD/DJK5yWM0MPuiALPGI3gNXuRv4addYz9eclCXNpjL1cgLTYhoZyCgDTvSf6Ij
7LH6kzvNCnnGQq1Bxx2O3h+8RtF4xMIOhMiHClOa+WeL1iQ59d5WPI2WqZj1QbB30WPi3fcVC4ki
GASAS0AuBk3GLItkwncZpzcwyO80UrohnqTKvsX9GaIqDJ55IjopMACSCcFSs933X6ssKItze/EF
zNxCeziAmBW+oLLQ0PVENDt0pK/aVbdvD6IFco+PxIvdNXHFW18CHMRcPAOmBMxNMvNQG/UqFUAG
5Z81fnJ8cVtWwm76wzW9c3+Cl+xALR1zC6bEWSLh+ghWalnXbVFzZ94odohDf5dToG1A+dbZhTjw
KwHC/NuuPKSM5IKALAZeCGCjYpvHRolC5qOg4jnh4IRpX2VWDnUGW5RaaSXelG/WDWl4UNahHAX1
rBlBez0yMQQ8Zpwk5cxND0K544u9Hm8Lg2joRPO5N9//jqBkEh95wEyCl2k4KTlRRA9RmqlJ7vDN
B5/tRvNfisScPAEVbPz9U33m+cbQX/rK5NHzFOzHAYpjvuMHVltbDZoXVEgngf8vJe0bTUjT2WqJ
wDxFDcwb6F4KVhA6N1cCRokrFHHlLGx4c+fIkGdJs/lFmYW6b5f1CKFTDWnEGMQJdhLF5SYUi8Au
29Ff2TlLlnV5Zv6HBg3IjueddXHbycoAdkCuUs/qwKGvewC/fCCJxbYeMMmRYqSuVtPsSTHGtUL/
0tLOHUpIzCJUQrGFuTd6rioDKCiogN8AJyEQzofGBt0pmScJpDimodPmOxClq/FxCnax/pgZ1CyF
I9+bvLAJOXMCWfKXMe6nyakrEqgnoQUas/glBhuq2xKommuHy1+TP1F5TBsfPZxum3wEqdkppKWm
vhffs50iP/H65EQx8Xun0g8Sfrp/OG/j+L87GKxmClJ/aC5kBqrK4CxtJqTjIGV7wvupAvYYXJJt
WQSbom5Gq+oS0aKV1G1LpX5qEhVcXWP5Eqhpa4mCr5uK4Vt9mv1J5xFCLyY3GynVIiJKqURK8OGR
LtOG7f3vvgWAzFg7A8g0xLMYAhtPSqHYq1OgJ55U68kWFH/pg8ip2zCBvkEEAHs3QDFP8gfHKHDW
EBIXjpLG/1bcGu5KUxTIFOMxOGeSWefW5QDKx9Xkn4sYUg6NkD/FOLJy1RNQmJASK0nV5hRqr5Gw
4n1uky8wrePlDqpxiGLwbCwo+6pU8hUfeGnu+r0pbXrB6Xi3b6zI65sd4JiK/yOvdlnNG+LawcIs
xgzZHLyDFVaSRaW5xNM6C7y4NXSb51Au6n3et8e8C906EiDK29X1Zgp9eSeGXOegr4S08VRYOoTb
baMvm7Vw8uZtIYNRRTQUaLtCHwRRP+Mnuga863EdeBWVkWmLa1PlqWLOYtlOJeWj0wJSaNGm1F0j
4CdootWZ00RxvNVHcQ2hcJskwNeAbB5ldQjXwHUw910Q81EBio3AE1700EzpcfzDg5hrMtFQGuOd
JVt9b2eRLfmPgmzXgQNoTi6XhE8fk/y3eBDR/11sUuhtJSRGdex77Fwl3uWKrQl7RbIM41XzAtnU
uLV5nMNTZmnnZCV6c3BPg9h6vu8u/G2qQJwhT3vsqFdfJWGA9650SJ9a7aGUDVI373n/M+7jyU3V
acUP/c3Q3tjG6xMVKvwXTCLXtkepF6FtUASeqD/AefhW8DxygMaRsNi1uil2GyqfGsXhfUu0qs/k
iX/uX2V7HCwl3gumZssikU7KOdWt3rc6zjbAv7/mdG4vfCztxUeyF1JbKlpY5oEHukTjkavdQbIl
bRccFdQNm0fBlvfQlX+Xgo32xMHrV5Zg8srKMv0tDDFTBWYEnMIZxDrjN66nSkJnaN8qeuDVPbXz
p7F8zUp7CFw/N1X/p+EOXeGW7Uc2xUSSD+H4u+ItVXA14IIGhQiZixxDZ0MfEcrahC/spLNkzp1G
tCY8JIkd+ycIZciVzdFNaxAhsZUn6RsVUv/FeG7ibQUqiQbJXe5HVp9CUBC0wrHdTc2HZpABMq/R
NnqhI+RYsl2jrGE4/9Ke3xs8k0eQubSTUwg1eeqxVh00O5J6eI6Co9GZdBfFb2VJsk1K39DShEsb
zfkf2SnON1SxpvAQNI6qvImDNX6rwTbgnmUgw/OdNlotPLZRP6p+QqTqGd6GZIOHNvRx7h4xo/6k
qQ747LVfvrzVOi+h2zJ7BMownDXID6rmyNMxK/YJcKUR6bhtoJsFCsf5a1ZZhWaXw75yI+2peEeT
yv2bcOEGR6FJBUAfIRpyKwqTEB+1ugl4Tg28hjpqaQIbXwZbMOF3FsBaCREjV2/M8Zg3aFez0f5W
mxn6uXaqbqrjUV4T9Vi6lq4+Zw7qLpxIkkHMqK/9wBuPqYy2X6emVo8iesiTPHxtRlOWbZmnli6u
0WksnM4ry4z7ahNxmFKZCzwuI2magOeoMI1aI4rqgFmpylKCjvOV2b998iM2RvQPZz9zCIOe6nq4
aO+W5KoKQq/hHzjcPPE0HMNAJ3UBPEU20yTatB4JmJN2AoLmTsdxDMetoa/S2t28s/Al0n8akeb8
GttyncaFWMqtFHq5rvQg6YuMB6UVB7fsNMHsxzo71Fqin3OhPwUN3+wzIxisPB1BChYK4nuutoY5
8gm1xFLIvwvOX4N63z7t8YUQJoXKgAgSPNDvXc8V+pG0KK3DyGt9aVNFsWVolQkoe625Re2EbWfX
3DaLOyjJPcfca1IdjMqhGuDKX/fPzG2REsVuMG8hLMTC6ZrKOHK1kKVRTXPqqS4FpEl405zxCGdF
ZVP0t6KyqYj4QR9BFeTdt3wLEJotQ81Xwg0LCKPCxCodsBhibYSJp5YPmeFUATh5Njk9ab4nqb9j
7ZjWxEe7Bf/QqHat11bm8++FeB7AGBBms5RGDqDpe88DWZ34pl5EO5iCFmBjSsp3qIMrJlx5AN6k
l5hPnsOGixMtyInMIe6inqimkjfADTlxX9dA8SSQEKnizJSHPFy5axd2M4pwiESgr4EkLpud4DJg
fCO+SrwKkIhDvUZuM2815hq5+vXMNRKJfQWcOn69MD5o42v/rUm74qHTzbXE/t+a0LUlZCHQrwMw
EnLfyDFdz55WpX4uhTTxxmTaBfFRHndCpR399lB65STbff5RjJvORGxhcbJ/vr/fbhOgSO8A4QIu
F4gOClBmvzafipzc+qEfepUw02DFPaEjOj6dLjlmVUzSyuXXeldu98u1SeZwJSO4ooTOCL1ZTISK
LUkkAQ1YH9Ok/HBIMt0f4TwAZn6R3NVQ8wJZECj1mAM1pPkApkot8qSwT6ywnWrC57zJ9Ro171u6
LepjLiELCWSfIcFrsJF9XtbBIGhx7OXZflSfgm4C7Q96zcQfZHSUT/CVJpldOkJM+oOqPxqNMx3B
z0PammTinq5VcG8BLvge8EYihQ726Vm48HpttaaIY5FLYq/hjv1MLyGaKfesPPkON5Ei26aPOkqS
I6lPkmeop2rYBAXSfJCVy1am5rauNH+KjPQB4KIzQTpzngp+SKscXFleJX8XxbmrnmruJKWQhArt
ICKqj6b+2FMGS0KtWN75kOtDeCm2IpQp7fvLtLT9ZocB/CVqP7hsrmeF5uXQC1Di8FpJQjhktJlb
SXEDXG4+bWKtTCwECWvvlyWjIGcCpw/WAjcLY1ShdSikYUS9JNT1jdzV/LZvP4Sm2wOFNOGJFxsr
L6aFDMhf/gSsPATGZ66I63GOpQ9xjhGzOsm/5XE7agI0GfDekGuSvgwIxuvIFlpbX4MFLx04Bbw9
aMHn5+wYE2aJfVvEeITHnqZ201EAwwlN0evSVNOK75rvFfZkayCgEpBgAYkf22wjtT0/anpIkeCA
/JEUwXmtXDJLzlm8NDEv68XV5sM3o8s/pl5YC0TQKWknxO3fEqALr3z2MUoEmlI1PcQDGVZKU0s7
5tI0EwypgWQgHCqppxeKBmqWgTPjRAAkqdDw3NVyHbRTaer++7Oh4YWP3iUViEc2ApvCUJh4o6Ze
M8ZomD37UmmFUmDGQ4HzmK5t0dtbdhZHkhHwKMAJ4SZnpjfvaDjlGCPaVQUn73URKupDuZuE6Rmi
57OSg0atALHqRmgLIMNitOrKYRtZDVeBCkGfMpsCY++0tfqtxaMEaisu2qeTuNrSPjuom82GchMS
3WjvAoPP9ac2IMYo0knAcqT7VkHaFa16RJceaujBTTu0pvK1S9f4ehb3H6YIvOpQMEPmg/HgfK6M
kjwq1DPS2gKVN3TPX7jJTLMzct1S5bR4oQ/6vuYt9PzywVoUNB9VdtDooZtrowZINVi2mYb3xWIS
i8Tj8y46crmOFmo9SU6xHHoUNPaP2QQFN0X3U3Ms+o9/vReRv0DdDQhNqMv/jdEvzp4iBbQYiibx
QE2Ebtu9pFh9acsZKFl+3bd02zqOLXhpinGVYFaFAJRUJ554RM/l9l1LnMa339r3yASBgJ04aMLc
FdTUIPWXPsbQ79oEj+pqNfo2pgXiV4czgxTlLGjNHHnI8UoTjZLUQ3q6tnJRAOMYhcT0v78Ar8ww
DrrU8ySNe5p66RSjS3kHrqlQ3IM9ZljLdS68o65GxAa3YhmEfKvDlPQiulNOtDf9A+LJOlRgzMZG
Cixyhp6g9vWysqLi7c4FVhkgQERis5IyE2+Axz/uqqhIPcDNbCTcP0evPsbOT/xYEye2dIBLeqs+
qXuIv4573B9rwdfC5XT1AfMHXu7eUY0AU8xSr+Izg4yqkdgBHTPn/jgXsimY4ItxMnFFIOdA7hd5
6hWW6p/a3gJ1nAi1XnBhOpy4qc9itVOzzYrVhbvpyirjDFW9rqB4gsFpj9/V75SgNkUt+X0wkQne
Vqa0M+3x6+m+0YW7AjZBhQ1qOjz4/iZaLiaUD8QAHAZN6nEUL0pQo37h0oCSRdtRM+oizm17cTDl
LF8DlC6knufnODA1AJYhp8rqvqOCE6BQ1CZeAna+x7gZCgFXcSC3ZlBwAsBYSjnpL3Pu7TXg6diQ
Ickr5VDkeZOb0UjT1zCIu2/KGXX3jfdePSIV3bUcKDkMvQrRPlKCSbYS5KKy+FjVpmOgTOARiaq6
UFGM6I3fHKSDFWeguZwjpWgotpAM4Zc0REFktUNc0SOEvIfMzDMVN4KsNFlv3Z/+xaM8k4DhlsYF
iKLS9YYW805RyqJMPGQSGq6z9JoIAegR/CfNMPuDgoK1btIIbFC9if5edLbe/wBx4TKCSts/H8Ac
aVnmsxiiWHgox5tW4QEhbSNIU9NdDTV2yaRgnP0NdsrB0QEvRWnECWui7LkWDMvNn4p7D18xy0nz
3ASY8YgY6UupHlFt+V98JqDOoEcF8zwyOIwT79H4OhbxlIA97Cf65DfxgQtlkPJWTtRaXe+oFel0
gkeSWQatWSnvnP+QAondmUaVmAOCc7r1fRtlSiqaFd12w7aKcOOTUiP8mo7CLbUXbj4Z5XNgfIHW
xMvselVbJMi5aRASLx83pbpvS0po6CA/KKGXOZZ+2j6yG+T2u1ggHX0fwUDv7yIosFC0/6CAWW51
6dUYTbVHN9vbGD+PgDekVlVypF8rui95ALyh8JDHe35+ul1/KxdWUT/GRuKhqt9ZQasWVpmOPjEw
5TbKqSpJkjTfVBW3xo618KSZkYLgTZobcqBwc20Z2kp+SVUZs6TywaYepBpAg3F6UNKyWLmcl2IA
FB4hPYLoG5xlTEhcaGWgVFMEhy4JMvis29GOjfwVZZ4dT8u1csni/YGgFirewOjjD3OoOMSXUQse
F49P0eYkGE7ckga0WM1ZHR3UA6I3OlljuHZtzc6CCSylS7PM7ejrYeTHZZt6pUrU8qQpx5bf6w4O
KEf3xeCO1crD5hbFhY0O8l5kllF0BYCMWcJBKWshhGSfN3bIQQBZBLWsLxFg9Zq04huKIfopRDQU
29xodbWpOTxuUoD6DXBZT3+EcefLK5+05M+AlwHNrQboDCrU15uKLwUuajkOsVFodDvw0AI60igv
IlcrR4hQh3shLwOT59LIbIHYXXleLqUHJLgoAw8vlMbBlXVtnmp+CE5zmnkQJSJq/K6NqO7JG07b
SZKbDY2bBE+VXtvRmtTbYrQNo6I860Ag98h4SFlIgSLqYLlXyFA+1XxmGRAG8WObdqlZ8blZq29d
c0AvPwlSR1FruEa8BQsbbfaTgEJeCJFO8Io9DNGrnli8b4KF774bXziG0GlFCI7UIHJW7DHkxkaJ
hVTIPChVm5y0DeoOnBhHYw1fs1AfAoIJL25jTk+qAIlcL0NZtqpeUCnzkkP1wm1TUpsQzyLPz8Lz
74qIa1yOSznBK3vMruunrGuqEPZycgwd+c/ctPH8Mz2c6EElbwX0zL0aaomrt/fCib+yy1w0WSbU
+hSLmdf9xjuAyvss/Mw0V8kLUGZAxanSia8cwdHFDy81t/fxOYWVUHtA61C7zws7T1aQpAvn7+qL
5i1wEVByk6z6eHZmHorkc5dAYXV8il0/ECH8qYdVspBFe4Cq8eCnRFMnyy40jkmk1QXsjQPaJzdI
tpJt7oYvA9YcyHqTJ2ZxnLtk7K40zU1PrO9079fk9f7O/ouUYHzvHJv8z3cwxy/t0HIcGtgBe9CQ
EINIKAgT0Lli3/20H25tHTJAWguy8176r6entfTrUir4yj5zjddZJ5VCOc87AZwVHITVAa+WPHaH
Xe5j+CEehZH1FHzdH/dSpePSLss8FI0tWCYijLs1R4WgyR6PbDPxIW/hWtL2vrGFB9KVLfZalfso
0UOMUdf2HVhg4+bkj69D8LMKjFlKEV2ZYq7SVKdyPkoYlvSYor0GmRh0Bnf7usfTllTyQ/yrB0Tx
6K9ltJc91z/7iC2sKEGAoCLEiR6FTV6SNjf5I//KTzv6A2TORC0OtCu5Xb6I6kq+ZtE5X1hmfBi2
T98nE2aXl55UAVC62BkgPLcaHC/6rDmVDZJXACdYNo2qVzlZDYDpVLj9jHlUnFRAswMY8LccdIe1
ubZDnepTfOOV1uR1x4gfkJ9MUSQ0qjX28nnL3B7bfz6GcVdZKyThIGCd4+LYhfaAdw1nQnUBbfAJ
cDv71OLW8mLLu/gfk/O/X3jI+dELchnMs6QchNhpwIsqvwNXLKxSibCHExUhsP1f6EMxS1oNQ2+M
UjMcxOoBkBrVxKOye+DTIx5xXGdzK30yrBO6scdcR70vqH2vQCAqtzs01cePuYfcheWThgjoPgzJ
d2qFR2Nz3y0wV8B/WQUmFPw9SCawR6YSAKCrm2o4jOU+8isQBSMXVn5UJZH8bz1x5DZciWOYJZwt
aug+Atv8jABFyH29hFNZ0aTNeuhuWeWxIJ+7tZ7HeWEutuWNAeY2qSW147hoGA69dMyVkFT+v5+z
qxEw14WEpDMvtxiBSge7p7HZFgTsA1SRSCJquC+KoLDuLxPz3GPH9HezXuz7ATQktOVgUiihxacc
8TCAGMfKyrCO+8YKc0eMQeIbhQzVMKAAHeldcpqvg7Ib3xvbRzYyf7s/Jvba/y9zeHBApBMJfVbV
sgH1cSr32PG9GZ4g7bWFrCWRieLWjuLKVoQsae2CXPHwMA2QaOPQi5qiufj7/mcsHXQs539/hsE+
O2I0fekFxMwPNN52Y0AmSTVLtCt0rUpobPFBS7TJlHh1JeyZ9+HtPv3HLjvbCV/RoMPwk21x7m3/
oz0Uz/zKXmXvRGaSDZ65jEGwEk+pATU9vQZFviW0ROyjWcH9V9m+S1Fu80BY5saXTBUyIg2EgldP
11IIy9v3n6EyTwofTL0gPMdQzydzjURwZRshbXTtUPw8q8ByjV8eiDLhoF0MMhZLDY8NhhpzZo04
ftIsP30uQxs0R1Pm1NBSKUkCpDKUvVu3K52887cyLcxpctG90BgPNTQ37u+zZb+HLBoKSLM4FXNb
Ap/ejY2BI9zybg0YG9quDdQWbV+w/2+GGAdbqbFegSgNp9iB3tV2127WhJ3+P5vqn7EwLpYboFlC
QxyZBowNMU6t4GhEsMLPDpSGTxY0v837Y1o+pMiVoPgGbTzgR64XWReCVvZjfjhEAiCKUF+omook
3U8LwIaGdmr/IW6cNlqDLDBx3X9Oz4VZxtVPoMRQ0hBzOfAvRpCT5C2QfcIFa6d08YD8j52b1Edo
qDpfybAjGZ964iYnrnNHD+2E8w4OP7rgV20VnUSmRsTfkbnWFbwQBiCHySMAQDIKwC8m9SIWShCj
TwZeIuLRs8PZffEHGhzOBEJ6MeocbvA4f7uypvOpv3GAF0YZB5i0fQMAFIxCq/lJ54ASDNGjle+A
ZVCUfQCyPfFV1pItj/MaZngV5SsxFwuP+s/ywr0jeaWh/4EtoQvQpOrFSYDrV9LMlZpzK1G78etf
QunIfGe32rgt+xKpVSsEdV0GKRwqvHRolhLDfEsDqCH90oxjm/i7NFi5Hth02M3HzXvm4s7vKyjK
gecOfk1VHMVPrcY4+a0rDZZfHXtMybMwbgsI3t9flvkk3azKzAUHp4xIjX2UZmme+lM/m/UDcwrc
RjKTNDhWnPE5DYqt69y/zPv9Z6AXFpl9II2hWE0tLCov3Obsn4TdsBNPpWVso5WQY9lxXZhib8M0
SsJygKk6tQXn7FuqpbgPNkRf3eThsMbEsOy1Lswx915WRlkM2PNw4ARrnEwoeqoH7g+XWsVTZq6l
c1iw8s08MhdhqBs0Qrv9cCgyZTtN7SYogbAViXJQQW4RHmtZwD+9SkhnZsgABBBDRDFnwnVUSf+b
eHXufwRplgHlbWZJVSiI5UUg4lNaV+yOingupJVtc7tPVXTSQZRHx2sYjWyMa87rYpCCXBgP74BG
2PCIa4HFrU+EAVTqkQPFD6i3Xp+/aaylaCxgQAuyM1eZNUjokM+IZLsscyhHf4hFtxKLLo5p1jqD
D0ZzGNsn44OJsZlQxzlI7z3wW7EJ2YJTO8M77p/xv/1l14ccQ7owxKyPyDeQzBthCKdbNJsvpBil
zfgqWQKJdpo92NG2dn4qGxJoJRoRLOPUf72saWQtjxadeSj04TL5Wwm6cHBoCFAHpcIEi6oZmJUp
7zlrDfRwe4FjoFCGnHuB8ftY3gbDL+tMTdTxkOqmD8UPvbSF2KpXCYcXx3Jhhzl7FNJ4UyUr4yE+
8yrJKpdLSfVW8U+tmK/EQmz1H+f8ekzMxcAJSVQ0vDYeBocS3W4ccPu4EMvd6eb4QCZQTBnzH7Oy
wY5iUreAf9tlZFeZM7uNvxqB3wYv19/DRLYlNXIqpDq+B0+lJHZ8tYZC38qol42AYhIBA0gWWOxo
OXSJFPQwospOgzLvOGEVmxW3teCw56H8Y4WJnQ1A/wqVgxU5fsu0597NICyMGCiRfvWBbWipKQ3K
yshuHwboHoTYMyj/cBRwDq79jBzqI7R4YFOjTmz87mNXax4KwzTQjHz/2C9sUpTXZhLleRpR4bm2
NAqpLBV1ORx8SqqzD2rGvf9Y7YzTfTMLSwWKNXWmhca7Hlrx12YaQR8NWtPpUMQ85qx9LIzDFJX2
fSsL8RGSVsB+zHcMjLAXQFs0zdBP8XTQ8sf8uToUGFVabKSWAAY4gDAeBOcJ/m/F7O1yzcwCIKDA
JhTUm3K4hoBRoxlGpx858phtG4e3c3vCI4izf1pHCs0RtB9rSa3bpbu2Ov/7ha9E58/UFwqs1rJi
ivk+A6ZmMBXpHMSx2USblUHOgcn1/XBtjtkp8twWojQwN1HHD49yBf6Z6tz1O/+ZJm6rcbYs2dzM
shxCzrD7+r+ZZ3dQQFXoJzbpdGh+614PxFGOKrADzaDKDRwQSkQIwNeqByvrypKrNiV6P/Ism/4f
ZWe2HKkOpOEnIkLscMtSi6vK5d1u3xDddlsCtIAAsTz9/HXmYuyyoysmzn462gIhpTJTmd+/l2WT
euSlDZ7nF4Jc0Dh+/Pv1fh4J8q7ouEbtSHRmL71u4DgtLCyT4b6yHknxyvSHW/xVlwg4PyT08BlP
muSoL8Bi/U/U99OqiWIzlM3Mln01hFlblXndlgkOXAuJxM6sWpU2BUfr8X62rdvm1fTdBaax/f38
PT0BZKkc/1SjfF4Rv3AU6849X/Zsq/KeZYptUKum8+Ke3cVXRXoPrvEt+1s//3uKv/tup2FPPS8o
+Qdv4WyKHUF6ElOs3xnVHAHqKdb2Aj2EpO952oZXzt2/h/vh3Pg63umTf5poRwy90BFs0UwO1nLf
/VYp8qdoYi6jpFm2yJdcODR+nlhMKOj0qAP6xm0FIkKosFFgWK4ALMgP+oiiw9MfWy8pkvcKl7f0
wun4ow36NOSZUYgGd+ro2Cx7kto7gNCu/G2YXMpEnJfFYK1gKv9vlHMaqw5pbdiCUYZcHp30YUlY
umyOd39M8ouiOx1xesrXIPZlbnrB/f5xsX4a+uwkDtFL2tcEJqBf2rT0cAe9aEBBjuh+vbBevh+R
X1/SOVsvcdDbvsJIHoCdDs0CsWT+sqrJg+IvwCo1zAf6e+0QmjaNvUWkkM7dth8uGNqTV/rNzH96
4dMx8GnZ6k5G3RRjEcXFrzL+U08X9sWPlu7Tzz+N/+nnRwu6mBhrT99SNHdR8cTdo9NmtXcp9v0h
k4POFJSo4y9QjBF3fh1Jar/ouMaqmVZAujwtmylpNv2GZ+HqKBP3yk5hCFbg06A55vni6D8dl59H
P5vHkQ6dsSqMHlz5K9wepCKFpMJBb8K8TKcUD5AWqc68QwWmqLdDij25kMo6r6L5b9uglOzkRyJo
DeIzCwT8mK1oh6nuV11uHVFzmtOVn3V5s3Vm5GZRDtmHCVLODl9BD1SlF5MdP5kH8OrQVgeRG1xN
n00Crr/mzjCz7NVTP6T1nX6QN87v0GTyenx2duj2hfQYtEl34/FSn3bw4wf4NPbZQgt9HkmPDMu+
zdtkRg2w3uqbaVt8gPR5i7SLl6GOaE3T37+a9MlHFDSk74B95o/r68fHKCnTOL3jyW+a/lo/dMkW
qKPEQt1T/ntP0ynfX+trZ+Wn/fr+cdwFd5d8yp/szueZO1mLT9tkWHjoKIGZA1V93+/EHmIcFwzO
af2f73SUi6JeHTxLBJBn/mPTST7zboHtpvzgKyaAPOqijUUIR+XhYh3EiJ5PV3YmVQEAG6Fqt0IP
Fa6HqLv698P8ZHXQG4cIBNVl6C45O5x7Yuy5LZ1lX7ZvITtKfsG6frc6eElQV1EkgapVcu5zcBT4
FR7zo33vpSgiG/YS4PB/v8IPt/Uo/HcAaMRyR/bp3MEonc7j4VgV++ixfSKg36FEMOWrKSUrZztn
QQIKH8/H538P+4OZw7Bg/6He3bZPzPavK8VnQP91ji72q4bly7Nok6354z3ApYJI7rpJ5q33jHJ/
IGeAUrFupguR3Q+HM8YP4Flhg8PMnOOzLUHdcQD8a7+LeRpcOU/Wdf0q36fE2cav8WHM1EN70wME
22381L0h15fadr8bGZAIgOL3IoKqa/e8ZA0VTEXROEGxpwJADmggzDe+dYMEGRKao3MhxPwvTfl1
13wd7WzX2H1jx8oPC9xQq8Q6lr+t5ITRcdZj7q/KO9AeV/U6yKYEacHk4S7IaHJz/YyqxWs7FTfj
dspJ5qzMmqAoYMkhRJP9ez1830nQekbqDD3eqNhFwebX5RCzpQ5VTYs9k23ioWH5ktjKeY8FjpWv
I5wtOIAJedFPVrz31tbKf+nW6rHJu0fzHD/qa3Uv1/YNu5Sd/MGb/jro2WFeCDS5Aphe7Lu7freA
y7zkMq0TmV4qq/jBUiAdAiQbAFiQCz0/NKOxYWKKEP9AVh6qVdcid+tbz65h6f/9oX7auDGBficG
w3dy/nPnP5n4QvVjDzVway9AJTqwG7N1d/xeHRqSeFuyLTbset77j96OHotra3+JnHn+orhRPDWW
o4U2BnYHDcRfF4otAjO1jWvtLaToaPkuG5NwaHRqt0tVe+FlfxoMTgCydHhXpLLPBivI7ARqqeih
77byBqfLRtAliSQad5cLKIVzc3B6r89Dna2UftYazaA1PbhFsYWqHXr0W2vVdkjUUWjaVcgSEHop
RDkPLs8HPXN0ppk2QPPg/fTDMaqy8hBsa1hbLNE//14135y6/x3JO5l73FGiQvfrZ0Mq0pWQWsJ6
gJjp3kmbFc+qTO+Q0uVwWqCvmutErcQxvrkkAvptE56PffrKn1Zs0A1eNaAbYB9Df2igD8GyHscN
PZTbqfmgC5iS5fu/X/fHeYX7jqpz3Oeg+frriLNyirCzMK92v3b8rJ1IQl4qRZOwuJu3Yfn/dZn/
e0MYTdx4w4biWPk6nqpHhy81Fs9S8ns+qaw1MrE7irTa1n1k4t4pH2lx6mZu1bHitzxs0g7E9hNE
C/1HzV9nKZN/T8E3v+Lsmc4hMtyeNOQ5MAcxS5BgPBZXw6F+nEdYiXqv9miIuB62J6Hb5GIB4k97
CewJXNfBQTrlVL9OB+tHObC6ARoO5ZSH6q15Ln41x2EdphTSK4u76lhi7d3HeWVtL2mwnCPBcHph
5E+Dn317e2yHOWoweAslAJFPu/4ofgepSutDufdZCud83pmc3F9bNwadXJca/89dcIzvOagEOGEG
YvjHZy648mAeB0g5H6hci+HYsdupuHHsS21bl4Y529CuHGe7HTBM92GulvSCNTx3B/57CaBv0Z5/
atb+L0r6tGWJb5cSDhIMb2R+FaXe0qG+kND7L/3y2SU6jeH6IJniCgH0rvP2LAadE8TZhh2Aolw3
q+hqycRVd/A3BysP3ruDQkfjVZwth+YWDNhjgSzNZoPrBlxS8UOMO/3//4b58jxnJwCXEfpVwHE9
dPrJRK+4B0wUEHlglv2K2se5y7B4NGSD9Xu3r4fEgLUqHn3kdv79HD9sni+PcXYmRHEZWqWDaeHA
7sYobY/dW88CVf/KrdeVf2G0b/e3+Ao+Llig1nNSiULY/3WvasHQlaem8sAURKLq1H7uZTLPCRi+
UA9YBIqGm9w7TjkSDh/zjmSsTRRaN9LNv1/72yXM/z4I0rtAcCL98p/f82nJjSGfXRaM5SGe7h0/
ke71SCGfW04J29RHJD8P/qUQ4L9urLMl6MOFAgn8VAePnM/Xl7cndJBN8VwCPLYPV+2EJv6VDq8q
b1XeTnLjxiuvRe85RETe6UokLNojHlLRhW/wLbl+evXPj3HajZ9e3YIW20iDpTy49Pdod2mDetGi
O4qbArCzaTc0D06TNdAJQ1u25T//e+J/OCvR+XmqoQY1HHdsZ/Zy0gwsChpWhzp4joCrLQCPtYuk
flVQXCuhzyebixSdb34d6hJgWtCS6yBD+61dCMpGbVPzdjqIRCFBAmZt2iVB6uTmJkiXF/zv1z83
v+YMBOF0SZ51UmfQkkH+pEEdwwJv5e9/ikRLuqQoKN4MSZyNCIzSjMC539GsQaIMICpo8vx7rs6T
rQiVI4TquPdEYioAJPvrh1qauB4GlMAeTPNQWjSBvrPPLmyEb6b3NAY8/FNHPihO5x2EnDFDC2Wm
wxA2yQh4Y4221X+/hn3ephieXgS5PRKjZdTFe5x99KG3Rh4zNh/m9PWwM9kmfdHZ8gacxAZZTyf9
MyXPZfIqMIMvXp4cVzIDkR91venx4QguapJsXx+2b1BRyZ5PAjT3t7dukl3tTfrrQyRX48pLguQG
qSEEsDzdnIpqru01/lVnHyb9/THkNWT/eDqmH8HRQ0uWi/98NysfvzfVq/somdIoqbc8uUaSzT8i
Rb/eu+vnMfslk8c9T/Ih/fecfNsGZzNy5sJFmqASdaaYkfXSPfhWRt4miaVJwCjZxvJCPsA9TfAX
y/N1uPN7ScuocfBCDLc7vB5ImtXJk0q2h/fX7frukB2OW53jz31+dfV7vf+r1y+b7N/v+5/u8L+e
4Cy2EuVUidHGEwSvfab3Qbp9Pa7+rlY3eZbD5if3uUnWQbJO8k1+vU+fNvs8SW6Sq2T9O4vSS0vy
J4vwaUGeK5YGs+fRcMHT1Embv4TpRTTrhe97zno3LCireMQAPcQtUK+AQ+5j+Gu9BUOOLkyJRb9d
8m7nHXl5iw5RkskXyJn/e86/++RnX/3M0HdRBEZ4i4dQzQ1BcS5qnZ1TA10CHx06yuzdKnYK/AY0
iVLU/uDquJboDb7k3F2a7DMXVZqioNLDY6yeJDb14eWoEpLu6uQAmkv6kGDzpVgDL6vVXY/zf7/O
b67W+/tnN013j7fYge+XPv/3kxhIdaDccd2AxDL6xp2vlrUwJp6bEmBG4aA+Ztt1j52SWftaymdQ
1VVXZYLsAQSR82EsUtKh2r5DM3+CRoS4uiRFfi6PejKPELE88dRReQi47dneCK2wGn1r4YcXC6pu
Wb+lO5lZ1/w4ZTJKfIi/QfAgs9d6E20xQf0aRNsCxjID9zprVx/VoX+Ul8r+f5gjB1EF/DQwd1Fk
/F9K9bOb0FqysyXrDqVUKGJGB/0Bh1GdFU1B1rFT9Lnj03Ztz1Ofg0jXv3nSibdgEovrOuQ847Nk
Kxk5ZS7jWazHTlkHEgY0X0pyqVvk+0mJZ/VAyD+lV5GtOlvpk+MtoXKq7tCoX4MLYWVxX02XGr6/
G9HTIPhSJ5BtgFDl66Jpw5i1JsYgwSlr+4BG+wVQmigJLrHCAA84/ayv5hL3C1gTgYvC19P6+DrW
pBzVutqaHuDVgHnCUaK3QJoE6ureQO3f1DPV28ImTlLI+qAl1bL6v/MMadk1WpMK6K3OQu71CF5q
VkJ85lXL1r6eZ6v8ULwOTtqzY4zQ2EXvI2/gjo+xKo4LUn1PWo4NGF2jDyyJ0QZVlEZbhm5cXKqs
R8uh09oeFvnAAEzz0ypgE6QnCo5CGx/Siut5wVpKiklZ9pb7hj+3ZoxAwXb1hIbs0evf26mKnrRq
mbttgJ4dUqAbASh2Qr48kbbrOsDBWqHmZu83HeBECYB2pPpgblhQ9PhFBQStUGLajctKeb5U23KI
xbwq62h00PI8DNWfebB8OHOuq/us8s0CT6KcAdsJaL/MOplrtwQ6pqk9gHcCFrQZ78rKv/ZUpMS2
iyUa4uymBCWvcAeAoAKfL0U6LxWqL2vTuSQ3J82w1G3rSKydJRjKDR4F5TcWVf17T7F6UKXsKZ7i
dhfIdk5QEheF+MGgvwT9s4qKCZva78tg540WeOYCSI0tupynu5bXGn36ym/2jAe9yUxjd7eTIPR5
qUT/R3vCIakCVPfgVHXco4oJyKQ2dOJ2XRGirITPXj9m9mz8zFc1mE606SoA9JuoBn5wGPXfCbAv
O/NDpXkGfagWB5Q7V9VqLt26QOxH/G3TC+dvC8ERay09aeH+WVpgmKhoWlYyPH3uyR1CP4m46BnQ
Z1ZP1xCBEA9FSNCP5JQ+BZqpYtrKejTrL8jY1qOX9rEkIj+1dBx4dyJzj7pujlIyfu/3XPGEoq+8
XAndFH2yzFzfqqK0q90CKUK8U8P6dTk2hZ0qizjzJmzjfjdOZD4pwNv0bx2o0tq6CrTJbal7p1sp
dJ5UyayI/14pHUI4ZFQ8zh3L5W6iJ7Q9axe8jJQZv5g2A+SSh0S3HbGz2KvZmxLR8Ba7Bg1JldX1
6M32J7TTKBn1T1ZnGzADgwXfi9J+gKh54GjgD6LFiJw3AORmgWdiZKq9Wj/WtRMSqLTEYOBboivd
TMcBhcCXQYYQzCx7TufZgBFSMcI+fLRJAlmiZ3/dVMy2U9cKFYYkKISKSnyNlbLR8ZANZYRKeXex
h/lqhNqzdQjRGxsdOgt9a7ktS4UMhr94ToqbGPN7GnX8MBUkuB0xjbcD6eM1l6hlTgEDn94NwIjQ
TSuRIk9tsuAurlS9+7R4ZfUoLODEqR+wInGmGLmswVC8vyqwxJJwGoJnIsYQXxSyh3/RGyERI2kA
HWlVYuv3OP3qxO3RS4Tq/b6D/lIBqheoJU3Mk7DjCj1D01g/2UPd1yly1frPJKdpa1tiLgEv8dlO
hixu8yYyNE5PvWqbScWgPGEW1YgnmGssECKcZIia8MVqXak3djVwgzxsVSzZUgiWk1afTnjlW4e5
spF8AFK1fWwaXwx7Ezkcs1WX1klNxxHvvB9bIGOGAQ9aLgGP0t4XdgmmR+lAnlYR4Jx6KMI9oLKj
xYVIgeYBgDZ9xGroaPfffV2MAFKMLMZLB4FAMWKh7ccQ7YtzhhRE8EeHPfy+pVMQLWGkrB9kKabf
zdjWDN25VQh1Enb6qDwucScZVg2gViOgI6dFBoMQO72+sgp0oSS1DGCweof7Ml/ChbibCn2afwYI
OIVo/CqIn7t2S8s9CmA7AJDmAnc3iAfHZCRubUMrYMaHMGM8BrltV7MPyaF4RJzsLX2TEgAVXwK7
Vx6w6IMySaxnEudyog7Ig2UX3Q6VhI9Z1XTYyoBVT0y0obUOBymeY+laehvFnVovZBqaNTBtyk7w
Tax6xZWIowNjcVndQuGFOpnVCZCscREz7qaBVqf8EFq5Es0DfuiWVgXrZbL6+7iprWukhGt+P4L0
AzgYGZSNSkHvJELkUrTZweq/4EJ6nBPXXvo/3RDGfY4UQfl7Qlnq/ayqzk0cE/m3oKP2bRrJUD8s
PcetiNtMvp+iq9hF/1IoiFlHcBqXnMcDMsolnQax9byiA3cnoo1cWyUPTFLRVj3oGhfvGzsYrGDd
+XNxnGycNGlQG7y05Ynwz9TJtj4ufmv6VHD0GNwTX+O2wnOLtjlMXRMdmgAyR7BEoWKZq7hTp2PU
9kPmjD6dd5COY5APJjYkgbrZlTKXtI9xmV7g6VMb67NJA1QwYRqrioNmOEFiGZ4G5LWgW+svO8Fa
qBF42ouAKHd62qS2gyxyylzd/UIhdHinypH9Qsw2VjigbSCB/bic9L4bi3bY1MKabmsUaVartiTw
gbgfK9zqLLOVEzJAHgPMrREYdBY52ON15G8d2jeQTnIqEj+hVWSxkohChybzpR5MEln98kp9gkko
MNHgs1mj99s1jeWmEt3/UEJshLNiEnncpLBJMW39VkOJBNeDZQkPfZjpPdLwcZ2JoQM3zzCwiGAU
VMCv6FzT8NaUMVZRI0jYp6YhBuCxU3V2Bnvuo8iJhEyiWw+LOy3irnmKaEDAVO8mCyXSnPbV2usb
T+aEavox+fXU5KLywyMKik6ZEzcc64yPFu+TLhhbbNAS1WJZgWSozqxROQOEnkOLQJjZxSjrgbao
d3AsuDST1qy/wrcgRyuo5mLX2YNgGyhKWHQ9FbEJ1sZW/UNYRrJKTdF0ZNUGom53tCytnVXQ5l1W
Pr+bfQORnp5xlBUEtBnKPKb9CBZYq7xuGy+eJ/bKmk90BCpBhQAGAKlP5TrGXgG3bm651xt6r9y6
1ceo6Rh98PveeRS9isC4xt1Ztwt6ZzY4zWfAntBl15LySfYTQTbXK3DNBM8D5qaf2nmE0g281HTu
lx6FHX0zPCvAwj8WwxsJbIznjBtUwZY0geMe26uibzl8PfigqOQRrmGIklVgVkNtl1C3AfozV2Eb
NWg97kd/Qx0QUe8WGTssi5pWIlarwfW4L6bCphmZC6DaSajGjJKCe/vQhEuVLd3Q0PXCtEIFKCCI
8RYBDYJge6qN/G3ROKT3BfaQSCwLZWHZOEQjgYdVw3+CtxCF43yvamWca4mnUpkJJ/e5x+p4dYrA
blbFgr+NrKfiVpUIMZMY5bwvrm1NLHXRUHPXWXR583sSsRx6buJW4ObwSpkIsYopeX1PC78C9nMQ
5M6dIlwCnw5duJXcid6RUGCvuOia5ztR1BFdSUFbuA+D9tmKMLk0KRtsBjx+o2iVltK0LFHwGA5Q
4prePG6iKBnLro2hz1UWKLYLNL6hxiHmJlDh8/CrDhXvDIoC7UqoQX8IrorHNjR2l7cwjTx1Sz+C
ZnGEfj3cNmla5oUIXZaYReCad5YGjDHtki4tq5BeV6g2guNCWucGZ0jAkzqa5S81w81JutggqJjL
Eftoqheg8wXFLCfRWLIY8Qc381+7D6tbuy4WNPv14i2GVTupIhoYRmghAmcCVyN+dqQfwOuwAjmg
tcCdD3HZMcQuxF1E7lQ4DZqexbfDFIqnZrKLdS0d3OhYsb+uFxI9U9C498aS5hYSb0WRcq+AWJhr
tP0aM4LMDRvaCp+jjzwwRX2v3kBdLcQHVUPA1iElbZ+zdpjklTOQxuSlD5G2ZCILCCS45/e8rPN6
PV5jiuB/l5FGWp2DwobbpraxrqiPwDj3p7p9KpwBSXAWwc1PFg4RgsRiE/rput6Jpryf6jjMa60Y
wrsW7Ck4I4VXZv6giMoQzCwSrvuCiyIk1NHFxUPWsNSqwrj9O48h5tztKAMnsypFtTZV3PUwWzh+
Dgi/lF7ryhdbn+qy3riW8ZzMIbrpbkPUZgpsTJxZfO1Ry1QZ+r1Begm5y1NJBgBfjIdUCqEnT8Nx
OXw0MkHxMYVAfBglyo4gq4mzM3gZpPSf3b5CwNF4IzR7rahqUR/Tm/HaGnQskjGoax93ACi1Q72/
mXQ6K0gPJoo2S+7DUkPoWePCHUI6vkT6fYRQRBI47rCjPjquhS/wVrE3qr0zlCKGZ2VHV205TKiU
DFBomyyR1SxJTeIJl41l+EKdEtSuTs4DCm+nGVR/35PxcXKV1yS8pQEupga/DhKvEzXEIvmJ2Imb
kfmtoCEnoM/GvMpYHxiFbo9G3qq6tt5JNITIscVGAIHYay5TsOkALzZYTyqNyxKsMl97tx0f+yj3
Oh12SWvRiSZaOOHBYrFfprOHi5IETdu4H2n7Ep7oiDL2D42rG3AgPOPtWvwaxO6Mz4/oMUPYLtxa
/DXOWF/bNaMyjxqNLVkFMipTDq+Jprys3RAc+NBHD0Ul8Uy+Z+YbQlilV8SBoYFFacMHrDx2b0YW
IVdHGLUyO+ZgO3Pp6OM0KapzvqAjGVgqTAB+hhpvBPVIldO2LhFCmQjKOotT85QEjRzTYBzk9RDg
coHaFaCocNwWijB2MsCEm5FAwxO9CM+9y6s7YPUD5JlKuMNE1dDyEyehEMjTkRbyTtgNEK3zbEyW
cJr6byW0DeFsn8IMMhPFcx4HC3ubh26568vRmzO3QIoDv6WqdphZDcatHahr4SNoxayH1v3scO+3
rVxFcqKrAH2Wdu0GmYOaA5rYEMt7grWeRFbTqu43RcjmIIsQ2f2KeOER6LsF4ijKZQry2OLs14xo
FWmhwe/9pG3gDoHky6MjGnMliAR8htV1tFXGd6M/uGrtlTUDejHwyZCPg19CXw8meCNwk4rKeq24
nTheRH/ZnmfkFYIJZcMlHJC3LCML4SoKKxeIGRS8VXk429TOqRvUm2as5jAH3ou9tdyIG4V8NNs4
be22m1Z0bXPfxJTjsB5Ip9LRSBSR8FYICt0qqctVxJbeyyJVC7PtbaFfwEyOcDJ2PuDMQjRLejpC
w8RbSIMwGErALKXCa+zNwqe2XkMLuHdXNoO/G5Xg4qYK0JgFh4drQ2Hasu1jQCtY7kmS7qgdW8G5
ri0H+x5qUaDZKcthe6VtPex8PSBgRIsg7kdQIBvD10cCf4O2Y7aAk2IPJ0vpoEu2YR6AyawXbpME
WIJItU9VgelyvMZkHZu8KNUl4oAMueEn/LhpjWYbZJwY9YfnJVJqSvtWKwRjFq4qj8IiHTIwPdJR
STyhu+PK9e2phEfV6yiDkEaIni6sBCe1tUdt6FegLyEJwwpaBhThcwsL1TlyF1ROQTJFRn7txiJu
EgRHsHYLkZ6bji71qtQNKerd646qMC/UUoOxImSL+kwIj9gwfaWbj3ZVL/dyVPAl5ampJZndwmrT
jge4Q0CGHRf3EcKTv2RR1q+l9Xt7FcC77nFo1p4LoWR0tycyGPr42DAaF0j21+Gx0XSMkSacbAnv
ssZrQEUJRBKlqRNtuOuL19hulyfHcmZ0fBhr+nDEMiGWcQcbsHIPtOqomIu7uLWw4kenxvkXuhTH
+ICKgmerigziC79G+itGyqrFTpbzqolgohG8Dyert6DPcoV4ukFxGPe64DAA8AUW+sxDCIQ4JWzs
AMn3KOeVBYUQNodDl47VRKK0KsD/SNkU9L/cTgKTxyqqvQThNbI9bByW39E4uO9ydgOkb6Tv3Jt2
7gAm6+AbAXfqYTOrkCkXaHlV4wyNXfFm6iCWaXDy8JEc1AIGvKPuqRxDDTLtexvdADzmsGNjieCp
ELNlIe4yITp8nFodi3GOljwiU0MziIu47tGeiqlPa5iDv7ypY5IYj6iD0tJFarBU3bNj+xy4WLL0
hyhqVZnNCnmapGSguh7iug7YJghNZ6+ceXSdVWUZ3AezWkhsMrtwzQp3PSNYJP6J/VY7mtDMMrZb
bQxs+03sV9zKnDJAggmppLBM28VX5dGfrarcjW4ladLZNggqeoS6EaSrotJL53bo31zW203mI7US
5bGDgtC0sUUZga3pOX8iNLri2yx1awBo156TLy7tdGq0Mz5HJjTXAnK1OAWA1h9Sh7b61RqsGN5r
N/igeEsOQU/JKsg6jXYTvIz+KQU5oRJyq2JLjdtGEdamzWy7Krfk4G9iZHPmTKAtwE4kFfYmHBCA
5HHMRbmWsxBRgqufGLaUWtF121sQQGoZvCqVmAmmIYO+oIv+0BkHtjUjPzNQze9aUXOkjEcVhOuq
B9UzreBYRYmZo0kj3a9cNOig9QkaJZUXFaktKEFyWeBmdRW3GpnhFnEZg9wjeIWgS1t1hmJOgZye
Zt6u89pQbyg9hRZtPWGLFTgiUOyOhCbq5UKh+9Rup7DNBulMrxVWmYJGOa/h9DZRibxWzJpsNE51
ZQ2BsFAsY7lIwmASAW2vcQLCzfKaHVRgkMqZkCy9BlgduuYxoraNhmZ8B4nKiYzIfQu179lA8Aj+
gIICQCSA51lU+RaxCDaQzuQJSZ16zmzAMOEwSTR9wpVpFYQu0W7ZQ7YPXhsyRX30YZcxIOyWMh1Z
O02Io7WaUeqfAeJB5AaOiFCpjTX6ZvC54BXMHgvX4Yy88Mvg6uI3PLKZpayaSqh7Nm3jdBs12ZBy
D1sirKvKlu24Wgz+keAmCXdwkTu0Dug+yE2deDcR0kLzMIcZqvsjvfJlF9zXrV1fjZQHaDNuvNaH
OiV6ZJ+omerm1uKG2iQZF1I6SVTF0H6ZahRQt9M0z7iyGgqI7iKrkiK/4voJ4cosma4LIG1DpIhf
5nKCh6RUNd5Blrt48dniv7VFtciXWsLNvOlwhPgPDg7tebsUtc1u8JQTtMFI5+NoA6fO2RG/cIrX
UekFH0y2zd5uRmFSGXOqUuwvA7iZG7aQ6wEp5JdG4xQWgyejh3aM0C5QECPgnJCpkPdzU48wa0KA
sgvXaKbRmPJeCcAToi4AzrIgkaeOozd1akudXtkAXamglfd8tmx8i8YE5bGuqsrKfLi5+NJalXec
qxJVWIiWzDuXVR8hQY7LAoT5KPIQwV67ElJBBVuIWBUFs+IU594IushgfDpc9ZUVOjDYklmZBW91
vAIexH5Edrw/tCECuHUNLwJyZdpU/mFeRv2H8kjPaAiXXn/tcgJKgstmgQw2okWE3rGKcEuPnyS2
ojam3fTBNPFs6P6HovNYkhXHwvATEYE32yRteV+3akPUNY2VAAmQ4On7y+VMT0xnZYJ0zm8Tu9ws
sFUc09d8CSY3b74XWq3Dh17jrgZ56GPsuyDwOD/1EJ47O7viPC09+uRdlNqpOCHsbb3D2BQpOX6E
JVQ01Gz8XPPiuF/MunGza9LWJekjFRF8kBds189EA3tuBpeIFdEbPt4s4uQWwE7rA5NpRBC6nGO9
Cz2FusvxgTzydlri4UWxI3WHOuUc3dPNU4xHIrLL4oQ/JHgPE6YUvra0dvb11K3fFY2mzJDzUBTL
YUNDRr2sWbrmMmU6lLfWS+d4XzW05e3jdhL1p9k4Ei9NwXhTgPGtXuXtuCam6F/gxi6qus2LL1MZ
TvEu64P0C5ev90s4elj/1lOZFH9A6mzyzPUasISs8qpMVIIhqfIolAr7PoG7qjumWAlSw2hfOWcd
hj1Al6p68k0LoC1YAcSKqwUcU2G2nTmplJtvGa0i/6ml38StE1XCHKshkY+UmY/I4pwtYEpTeiNR
sFJ+l9fjILeXljnkw2kY8PI1jrs3SHSoHBJb+9W5yepsST+HzicJadyYJTaCsbrLuvHz5EPqimFf
ardPTrEwffSYGa8mS2Ro9W+vDmIUuavp2t1AkVd8Tsk1fkyMbuLdqifvEDd0DRd+Lf3DUDDyHYJe
bLe2d1W8K4sMeWRIs+Nfv2rd5H7px9kFiwIIY0iNbZxz4OiKDPhFqZeo9y08Ry9cDJZNy7BbtiIE
krapAOGc0opVxMdVsUixXfwxbd6qa8j1oXNi5J/zQt3GOPfry8J0XV+QNAAvSO7GeDcMPRtRVbj+
B19m+sSGYe/bycTfS8aPtevDajkl9VakuyQW+muLsinYiahj5KrGOCh5CpIRkf5QTwCkRsXPHjim
AC+IE1wf45jaHSDASquBiZ23Fsjd2aHiLDjuJeUDBC+WrM/ZsNJXAYsRKj5Njxsl4Y7mLRr99ZBw
Wr+ZdZA/CvjuqVkm5jDHVX0eUlZ5qTuwp8OwsunlXjvxmeqwUyP9gYv7nxReMO3CYfR+dZXT/5R+
68y7YbHiJWTACvczS7c9aF+pZ0P6CH1e9OV9zp1kVBtSGR22ah1pbbwOmPAXcftRxRtLuYgrqJ7Y
r4qPtqMroJZXoH5i8T5YRA81s+zYmH1ll9rsl7aLM96HUL1mcNBgVFO9oiQESJG5robs11qhrLx0
DP8PGybC17Je4PAKb6SdqTDL+tg5CgjaW6vlpywSxv2q7hBueCBnN1o2bXw0nmwuhTbkA2OQ2sio
AMrkd2SR5xl1wuwMBRQx0DQiflrBAD64HII/6HxghlLYcDi2YgvfnIbbnY1pHj4Cvkiy4AV3+s5R
glKGSNb+Tzzr9EF34wCD4Y1jmzvptHCIBb76mDK3ePZC8hfSacve1rRoXaidhTBqr1YA/d3cgdjZ
2lPP2Nqi5sDpyFQiyjL6nH1T1acxIfa9CiOXOh54qDtrJAVcTrtSomuzCXamD5tF5TET4MVmoegJ
u8ymv2UCB7ID/BTvcelJgDBAwxeiIKQ5IP3XWd72q0usnVfpII86hmh2iKXgl67W4CYh8q3ZjbZe
/lSuxEfJpQxQ60VmNGdmyCUEpIfKznHLC0izIbTNcdCF+zQWo5vsjAXnytPe8vvOoWumkxqo66GF
HU+QNb6AS146+94uRfOfGbJR5qWcElikZorfpCP7gIi2oP+A7aeTOjPswLnUXdqf+Kv9h7IK622n
TZ2dmoCJAQ6iwPgs6vpFjZuvL2M78VCFdB31LImkvvGSr/15GBvqoqloaV+rUW+Cis3MykM0ExKV
u8Ga/tmaAOPZLArzgkCgfRJ8zMe5jAxPhL6yGizF06/emfo7gIHy77pUmtWRqe1nGoPtXrQ+EE66
xjfCu3pXlimLXoOqinBsyC7+T9rNzw5LM8fy1QZQbTyD63CZJx4r5Yb+J7vFFTJfEjRmSyn723Gu
Og3g5mvmIde/VN1aJAcdRCtKtLitfrLOTs800/GnTmzL6xF80ha5NYH9cUIp5XGd1fALlQRTT1pG
dbxnrHTIDgcPuDH+SqSmMSUZ/9Kt6c9pxWqGY8PI+5pUwTZ+ITmdabBRUa/FKXDQ0OYiccajY0s1
3s46g2mOg/X6lDXjsp1j41fhGb7Cr6DLXSEu87DQNGZjS5NHNTmbf266THw2vGohSK2Kgt9gsZP3
jqk2UF/MliXqCkOKD/x3UB19p+m9nIPb+wKAl/Fpsrp2D11vJr5AZWOHNYp/NWB+grhsnj2SG5BA
T9GTiy6AcbAuhvEm2phk9z6M8Fcsocb3BWeUe5BdGyKZgN5HSs72UZ/ZywqTp9YU2XHbJpKZwhZ4
6pQ1XjfiL1tHQIrE9P/SDAIK5K2ZPhKWspSnPeaLXBAutjkvxPSnS1MhEIdv2Jmy2Tjezchsr46B
mAHBd6IZ5bssIWn+pPzj5HaoXafO1UDL6IHGtnSGjihFsN8oj3Pq3Qr1kezVxv/hHWdamN0OhW4o
AgM/5zwpkqdojcP/5nF1i8OUeoO3K9c6+U6puwCLcGcXNhgm/hhHjWPOTYVPBDk0CyliJpcI5FWH
C72aauqBDOgydfQhMpZD1jrAk0fsybE+8NiBCsBVh+jotlViqF8cXlS5OuIp6Nu6ftRRDzYag56g
hAhR19wwt4YEhNV9QWBrHaIgKrhyRd5FYS3zQPkrk+uYRq+ul22UTw0rq2SkxxbeXiSjYdnLKqC0
wG27IzIYXPJriOQI1jORUHVz6r23vnflOToydi52NUWy69Ml9ji3s2jKuypj+ZmZ6NOdkwCRmgyO
NweOT3/zHltEI8M8wUjaSZd7UkrS9d1vFTd+KszkHJBODc2Nqt2GB3OroMUWZBTxYYnZWnMO1GTG
JVWuwZ7c9JovaG1Ev2+FH9jH0mgPhlfBz20Hx9fNdpgHsVZPVpUxqUYaBuopChD+VZynSzI/GdA0
s5dRv1U3/bCI9lHFbuWelrDzzSVTBrhe6MZ1npBU2epcx12WsG5aeZ/qvpwYwp1sad4B8NqFRWdQ
/Uug1tpdYXzCoX7ziqjNLmmfQLrMnRNFfMPAzJ9lNXjjSXoCjD7bXPMWsJ7Fu4qU/Wv4bqW7vV0z
s56yok/A7xoH93nvDPYvWjHgMAqEk+WIzI8OPNDKoD+27ZbqY7FCtvbhan4vgTPPR88pZL+Xfbra
3NkUxRsm7BHorXwuCBa2uydRLXN5Xghw5X6SprC3CO8mKiVSmNm8ihbgCBcICuRSGJnl87V8MWf+
MPiQhI9PTkwbiGw6qWF4KUUFUs9Fa7aD10b4JsY6uwqLXBOvp3ZMpy+2nPI5sSV8iJ/U2s81OoYR
5IP4rcPUyuVewfNvR+GMZUmIAoPFr2ZJJhx69ZAWR35khHCyg/2lN20op/1ghj5DVeFvGdCHLMa7
rKF3eUc9lGkOte15mMQUWERlauztrw6pIs1xytfLx8Zf2T/rAmXeYY5EUL0sM+z5rzJ12hARWkGA
d+T1HTO37cTyqLAN3I8UNE2fnr8tA3lL8cjbtnD55sVYEx5bepoo26EkmzTbFRTD1a9CwNDkRYi9
ABgYchdQq9qK+1X2IXRRkrTVDh4jlhe0kja8kRqZ7QHAurbHYc7wgi5DZr0jE2oaHwBxJBYDfvLi
stalenQgsfrzip2leZ0zwKwPNx0q/0Zy9VR/Z5mk0623YlveNYkb2fNq2vjO65OpOpWFFVsuq9Uj
pTRGiHJf2A6PNqpKsqrmbQOdq5x0Y9+GVKjfHTcJNI0NSZ89TJmTzl/hEDQ8XWFp/JuNOYfA1yJU
Klf8sWK/TaaBjkQwMpML1XncWm2RpHekKyXZabbwi+eum7IWrDRmmssnzftzggnW8y4QfugdibFs
1sMYREXGUzYlCDIiHVY3MjU8lQaRlT2NvRvLf97objV6rQCh2zRkmYAT07113tOwFdGhmZ2iOaHS
sO3eiRZveORU7p4G4XEN9l4ymKeOPy87S2W74kNS17i8uOS789G5ror71hSMt1Ys5R/PwZd957UJ
J3MMRu3cwh5SU9CB9xLSMFRe89fY2Kf0QfeBOpS2D2FPweGLS1MDDKDY2CyMFAe37Q6bNZ1H/1ga
TW8OlM50pW3g+5g3UzSJgNRFdZnpw/wDEmGks0N0E6x7qdYi3i1weN1lhgmATc6E8o+OzBxzjNyI
CPbVb9LyJnb6yT9FtCy/JbKot7OzNn51Whb4751WYfGnjUvkOTOu8w6WhGu734HFAOwieWHZYD+e
sVklzjDvYcZR4zvLFHN9ZFzWiNOUf5WS6GQ6O/3sqFtec4QM6SbC9rfs2Md2qz960cFkix/vw2WO
gIk8f4iJTbOyuY37ZLnNxoYVcJ0cYpmmcAstVYgNbS8u9ez10VlbBCNB1Idh7usIxS+3JNeqO6ys
Bapglh5bWNhTj/bY7gRDj9q5Szo5eyEloddz4Vcw24A+0BgItHDYZFCfh0aOcfPV9pP7LcNxGcEc
FDo8dBeZ2imTJF8wxCHNVWnvvbIfkXG0jk3I0dfosX6ANBHmZCVUz6WRwfVdnlzLu98IG0NbxZZr
WoXxmI+tUvRTbq47sbjhAL9xSsfnIdgiwG0/apttN4TX/UrNfrCiW5FeepEYANazs/UNlKwoGcic
MAquE4RmF8V+HWV7WSCbYA3sUuKI5q2kfnLQ+j/R02RXxk0THwTcyvPWx6A12SxdbMBFsn1wcuA0
GtlDn4MMMvQ0Ftq+G6fC4J/1Ur8A6A+PWTrWBSuQXl9rAj3MqR6l2o4dy/2GmnAM/kmepmgHzMNk
U3vBGkKZbjHkYmw81EVZOv0XOXoNz2U8e/zxZH60oENrTW5HEjk/kChTjepuiF/0CtOWz1mjRF7I
CUWZKt3lnoyMhfQVJhTv7K1ZRlbhtK5UZtqp+nTrzP9iOxseFoHGezebzG3zBbWxd1bQbn8dP2wG
hOOxULlLu3a5h3fVeAqTZrwn5LjEWFU1iHxWiIP3BCFgf05WNEK/FXD3jDQw4bFFPy7qG2CKcCT5
UizubrZ9iqqs5Jk/oBkzExOgzwPXqtEFXdCx/Zcs3UaxIM2uznEqF1QVlmr57YSSzL1beHvavcwi
wwjLbwHzFAUMr0rX/okA0AxpgEyFf5AB2Np+RrLLPRMGa30u3F71wA/tJE+yr8n+43XFWZ3EUwOk
k1buZQtSh3szCbqFuIY0unXdDJ2iGigi4S7g0kJhYKvyGM9N6ueLz9DBC6blcJhcHzmijSFwWbGu
+sHYny3WtB7dEqyC8VaaOwoe8GJZWXiYjVx71qJZHiqU4hIojgmCMKyGJAwFtGwOjMbN2ckyb7iH
Qs/eMvj/7pCEs4NOXos4ymen24JLgxzV3sAc8DY4G7Lqg6gNs4AJRomOtQEWyuO6HCkOHBL7nsbs
RzkoJ920Ju7g8FudqfqgYhF6ubstLiyfmMcX1VCnuYuSVH6ZOBqQ1K5LEZ/9OeUzK6sfgqlN/0V9
47wiyUmelkKhNRg0ar8bPgz4l238rsuH2CyozceULCfWgPXPlIyR/GXV4A67RK6+3rVxU0ZPkBVB
RZCecIQPzVKGnn/p4Oh47CCXPVT4aI0PytXR9l6lwLc7EKiaSOopIOW0DYe5O+p4ix48fp0s7yNV
j3dXLc0PkLjocrGNtc4D2ZcvRaOY6AVP1g1ECc9+ELFTHmWt9WtFSQ+tLytk4mmaSge0U7vFL877
LT0ygm7FXhQD0JzSvOF5ssnWvZdJsJ6DTZdobddJMmrXE/Ayf3nr/EqSTbF5tjWmmcUEYfE9wQSd
ryUSEUINHuH1FLlCo/FXrX11nHBa8yUF8viWU6DYV4aRAD5ybB2P9H1OYqCMdn0WxSrReMWK/olk
wFdyDDxf2RvBEfcGD5P+URHqxkuX6vl7RENR7cco5O3y0Rebc60SgUU60evy3FNTRLVUterqMwlN
ZY58t5JjcAqcj0WPSXxoSs7hfOymyN6YvixUgrYjDO4Mbo4FMZYKsDjWUZLtQBG25Zi0RRYfl7rt
r7BMm30ng5f+lrNvB1TAMnhzhNK/wtGh3ZISprU5yLiY13yut/RZD23DfctJo45d3HgOBvaSjCkE
HAP0rEzboHhAkFnr/bSkRJUxdkTjK2xKTMZezyCaJyYmUt4dBhDtaRXu9xwu1VOjq4D6rGAFauw6
1rUHP9uolR7K2qKGMc5IuricUn9/dXqMIBhWffhG+mOOPqR4MxRjDQhg67rkSuAgO7AZi1uRTCmX
WliCQjNXYcAATu4+pTtMf5mfW3vftwrMJjHLnB4c5ffVpeZX+DdFQ9t+hy52EDApTp79MhvQikAp
rtBsoHt4r6Oymg5xpcv2hx+wQprNhjrvLRZ40m+5jcU+DsL2Z+B6fHSNa7/R4LZRnm4R+qXRWyKd
b9qNf2YbjNFx4uSsWQzj0Xn32qtLDuqZW1r2Rbb+DvAwPLYDWrPfSjXWuWhU0e4evV493jbkCm6v
WwmVmddxA6oAywsefMBEI7oLaHKh/zIGhe5xSmPr37TWyuHR8ZTiXLObCXZLYOBHIqUCD6WDV7TB
7bRGutgjEJxj8nGmJXyJBhsS69FwCJw37gXKN0pTo8Ub/KU6qU2b9liFeuzOkS5FcrNwRTsXMGII
UFph4eFjL5y8Pbdj5R5LP4IfL1nGwDzScnqpdca27kbh+GGqIV53Q5zC+Hpopl7jbKq9PZdhR2iq
j60daUUFHTqJdORw3+LhYVipWGecUuFyRILt8amLFVk8LRwWgd0WcGhAhi/yNCqnD+94HJPyYCf2
+Lz0AMJ3I06L8MQ5uM25wD/rnDPXQ8U3oQrj620HqtNd43wT4jC+dmpS83OmuyA89MYtfscaxUnd
RV2xN7Ko/pY2LIJdOQV1fW+T1QGQwZJV3flEIv8G2ch+L33CCtxaN0pfOrZ9F6kJirb21EKXITGG
KZxfC/xPSDEqoRk/o8jyLm5J4R51Pa3VxUTIfzmn3MrsXRWM67EzOi3uXLfwublM6g9P1KNU9K0r
fdXvNXGi0+/QYVfgIe3WT9NPrXfyPIXgPS2GzLtb4g32x8ptDe6LEAHM0Uv8jUHD8/wlGQ4Sk8U4
o/DpELiBgkk7VKeoXqMBQUPvDeABYZSQ7thsK/8mB5GxFFno3HsesGzJ2+tF2JAhooc3AeUojwJA
YMtHXficDZlo/9Y8b+gp4U4T1h9vmg/Cka3DPXctYWrcxgQ/SRtozEBZYHCv0fGuya/Q1Qb+zCxm
zKJ+D/Bg/7I1lJgIfYINXxy7yrLaDU7aAWMMq3prm8nNGMId3+lvJ7dtOaK6cvhUmN4gjxa3/9oG
u7wpd52Dl8yWVEH1wyx/+UrMYb6Iybi7iJrY+BfNAgPK0Ro1786vrOAB3MwIlNgwTPm5sdGaHoOU
IAy8OsnWH+2q7a0fKtYfZGpb9WhAqjxW5hqEZiaFuP8TDhvA8ZT2E8XquDcCcdAm3T7WKkufBGYl
xbzsN8m9C1wpKHsupvJu8asmPaDiqtv70FWyfLaB3ALF+JTVAiUD49WKgLK36fOKxHl5hxj3vrQL
Q3Qgw8PpDtWE1oVjukq4aMEXzK6UM7kh0ouqN9Lm2uW8eKisoXmsFY9B4V/9NnjuDAsgXRmHonO4
NYquav5ArLvAe4gG5uwpVoTFvXYpgZE5TyL3C/Lq9GvSjXhrEzgenDRCAMuyv3pH3WYxT1NRTX6O
EHa6g/ple9V9KB7QP1+t1Vb7Zud7a/SlEncTT/CfTE+WoOVyn3hafINbBdxicJFof+aoxznhAbwv
cUMrcrTVMZ4JeRU4u7Vn0jv0CFBt3Zxo1FEsYV1etnWbcS8PcP9FxD/9D/i3LC8xKFJ/rGOkSkwd
CO05xSZv3GP89MR9Qe+ld6iZeBHBpN2CKLJzA2EeSybG+mKSZptPrivVdwN7TfTqFqwLe7+31Luk
qcZ/NrLxd+WOA8eE9Jq8WdL2qS9M+svDCvKdOI1CiFjidt57SaqjvZx77KHK69tvZWbHu60jD58E
UvZ6Ofhlpi+tmSL6itHKRXfBZOr5V6OiudjxCid0ekCmqn0S1yic59BB/TtkAYn8jewCuPDRpp+M
1RSIxpgSSHkqSnxpKP7RQ2bFavmFkrmwV8/GWu346pm3lnaKxhz79+QypEf0bw5aeOZr1gHwIK33
tjyn4RDiGc2uzjvIJAb63IFCqvA/rvjLfETcz5FagnvQimkGY+2mP9KmCX6bCCQUuAkbzfaPecl+
WMi2+VgOA+PosUzQz8odu5TZ+3HVkfLGfsfyHbZ2ztO6oH5Cj73090WlsFnIsBKvfRZXA9IREat8
WpqR2H5vcXr0GoV8xrfJw5b5i3vDoF6ke9cZq1caDkLndvOFp/aNnYv1QceVYPZVQxbuM0D+khEs
5qzipUDcoZQ3fVKlpeN8TmD8CqJqFhi61H4W9VyZz81ugNHKj+sZadf1MTVlG/4DruF3aPBfFmeX
hlNmb15rfiW7BX4OeRjxS4YLrSIhyqx9MoYOWRvmCnAU23VUGssAp67OYDUR1Nfu7VpnWNt9UYdv
YzmO9DemPkKcuCw1eFrpODOFRPP8BvEr0eR0eBDA/+ui2Ce+MrfUwzTAonyTj2zn7WM8FViKQKJ6
kUf9bOYD1dnuspv11SUdOS6Ubo3dM9xBa/q3YCPz99J6i9nZpVnvBUtfzQVYFPYkl6tkExbafbYu
X8rDMsFYXKDVloGQQC3/IJ4fWNOjSD7wBTYWlA5tKzRIHaijl7U9PMMSehiMkDXikeg39aSdeej2
Zdez8TsZH+IQhSr9CYIZuwFQKCp0Efozo3hJ+CzNnRueb14HMaJOuEo7jSNYH91Uuth3EQnmwJrZ
Z5xk8W/pNj3/GVT7c+pc9441tt7yHtbpoywYmfPQbD3WgblonzUmNm+XoloE5QWc2yEnB1/hUkLz
OwAz/+H0HcsjSnosg/wkNjjaurDeLgq6lfe9zIgCZ1qak/t6c6ensnbWp8r3pLuHohbjKRaZ/U+M
OFJ2TTTBH6asqO/wGMM7FiSuqTTo2ujsaVT4twrm8o9oC1wLWxss0aGKq/aFWNWFlX8M5odogKa/
ygG4hq0exWtoVecfSElDOVlutrkp6GnDkSddcl3iIUpY/r2gkJIjuB6ye85gB/FXEfkpWgLPqYfv
ED0SCTi4fHTzU6OIRLDIEyFuvNAZzV5FUYZxpKRv4dl12cOfwlGm6oaza/mP1IFwvGPRmqvTKCL5
aWlBi9B3Nb1+a4awd4617NKHGnySu7V2+WH5QxDVLS7QCFECAVKEoQkh9FhTp/DWwxM5YnfqbGgO
QoJkfmwiKp+Mhdi7A+p0X1o37dRtk8Wg2lMwBPWDSXSkbgsZXIXZc+ZVh84yvWNEarc/2Ijhj9hz
GGxYAyGeIYrLr1QzO/G/KKL/ggRcl1+36qlF5F8DtTshOjyrzaRZLju/eCRcqp4Pi830s3FoUb5E
sMXer0IVwVs4NfpnCz0zolOah2oXdgMrK4KFbEoQUIjWqXZzm9FDmCRFvF6U27nbLW6YPn3GX72+
BrJFEGGbEdv9dTCbbvSQVJafscPmh9sDNs12Tersm0GNCChrExQH3xVcFgipijNUwfI++TL4BHpp
6A2ap4ZgdR2naV5Wpfre0jRA5L24q7vD9FH/qC2bvjImOV5AG2JHsYhP//pMSNCIGhwnRx5tl0/j
tDNU3sypeIT5CcI77Vn2YjxF012H+RWLXFZyHLHEt/ts7W24K1OBZHoBiOi5EzYowjkIXVwTpGPG
x9Blzn/OjMmypwTXECq/xJQvDqjh8mhjkxHOELDaSFB3B8Eths6CWCpHIqoRmFSn3B17FZzDoEKJ
1rJTJPsVYi/Lx7DUb7KNFvxzMzYhmN+kOCxh4IaXUfcDlE2VqK9BOVqfFtHhZa3mudt7qo5jTu9C
jqjz6RNk3HK/hmVz4aPl0AO4NoE4e+C9VxubEgeQiUjz/thN5Evjs8fNoV+dTcdhcYMfvkDfXreO
+cW0I4hdguyqH1oENNM/1jhJiEZXEA60AyPtEu71an0YcBF8GH9CPCsnZold4PtmfF3DLETPt6Ep
5eOmUffBTDrXF7K9lr9thUFph2Bp5HwYkuArks760LorD2Ff90N7XMZ5eLeNFa9J3W1AEmZcv2cu
678LMpX4apSan2RVO8OejO7VR93voupNUhu9RsWKhjBSafDZVcP1KFiTQuSY7mTH78Gohw4QbeWu
HieSdKYQWdg+43Mmu5Wz6CMiawLFlarLj6mo2vo1QM8F/8+52r2Ovq3eW5HaFa3iND+BDquBR3HD
TDOXbrqcIYQA4qNyEtHR9bDr7gYAyH/Jypy518HWPExrgUMXx5lG8YI17q0jg65Ao+sT3ULV6IrJ
Zq2772kbUgyXxkGuytX44/J6qz0iUvmdgL+TPoUXcdlj5iDHQBo3yaGozScJcWuIF7FpHsnrzyjf
S13HPU2MmPdoI6pP1Ego6qNha4hXJbrjE4vXoo5EFJfjqUD1VCIU1+34s3GPM4O5bfDKnplWuQgk
2n631uoZ7Ymtb9AtlfzXsbHyEhMu099tnZjP46YUTwmUUs2zG8YIoSEGPknu5ydI9LQ8tFsffisf
0ekuofuYEF1lgLqdDEMPgqIY1RTQsH4LWdL/4PQQ00kUyvuP3I7RP1i6n2gFgqOnNXMpr7/G7Nco
7Ak122YYPneLMIsMAwTvOPh9kCftsBKfzh/gPCRq6z8AyKB+ysLITw5d+WCZCdwcnDZlWtL1fK25
r+o/nACzt8MUZrO7ldQKCGO/yW7Ai4PojBRWtC8hqQALf2YPGqjmKWVMzFpzn4SoszjyBlJE65GR
ale3HQfO0kU6fl/IZat+sK2U1UnGS3OHfCrIwBdJNuKhRZsxAFjaM+DKOJ51NROrEDWIKPPYb+jU
WkM38fNtSAzegEhmf68Kq/sFFsE9bTo1EQP7uKrbK5b8UxNY0SJRSIL3NvIzsHNrqvSx94weX2Cr
8JiJ9Bpt4NStpx66QE7tYU5k9GtqypXQYaazxwLmiVke4dOvwVsxtSy+3CDNnXqVVByvrMjZ0i4w
AH3ZSZCjq3YDFJ4HgVdhxOLoLop5PxlX70HqrXwkuae5m70YH/aOA061rwLbXvYQJ0Z6TGlTg/M7
d0PX8dwHQlhYI459M0ZFirR3jvTvTdDHp/agt8hldyINE2OP9L0uzvyMHN8bvad0nfFXnbzKrwWe
HvyAonzJVhIWxts0QBnMpsi+FZSHGEd9lGBQwR1eX2jzSx16myOvc5hTVTX+xEO8uWyAqJ72bb0M
GNNlnBTHuqA+R+575fvEkjYp0zcJUIsr/xt0OaLMhLU25t7pszB7RaO+pQe/N4bJy62JUQj6KSl2
c+Ct/wKyW/qbrWDggGIIB/lm6kIMNxUnYbSfaZ/4zghvcp80fP7Vrc0hn/51FmHKJz9ZM5ib1G8z
Eipt3c2X1hHJdpKBof/5micC8GJKUf5P2nk1OYot0foXEYE3rwLkquTKtJkXoqsNHuFB/Pr7UefG
GRWlK+6ZeZnpiI5Wsl3u3JlrrfwxXPQy3VzyLlDWNTlPf2d1iH9uUf3DZ8rVEKROJ0ZG/1xzpmlE
nBm6DjcDRYQvRSNHw0Nlxpq3g2EE30rmgQqLi5ooYAiJ01/LCwB50LIWGadLI26FQuKS+SiFJ5In
UHf6mALuVkBis1+IaMBwegY0CtAxSgDn+LV14WcppbcLXt7dmOgr6IfZpRmQOEuSjoj4xiDrm14a
oBJblAnAXUSvWlvqP2RINNwXeWc9SfmQ0dBYJuV5ocAIWShJIyIb7p2Mh7jlaYvY8C5H1dPU9kCB
ijuME6m+VopJC06fM75vhbZF8IDltraCVlo/+6Dw32ImYHADgOEiiQYyO25T6tXPNOgIHzs1JBFq
pFSRPKXjN0Nv6GDOqfLwPR98wVvLcS6Ua4p4/Zc2M7plputytaorr2/3WV8ivWKCKnhuLRJ9gCdg
Aq97L4d1ivpPx14xYtRPW3bgfjhzwz4EBgAgwJN4BwSDIs+l3F2uh3SoC/dcF+eny+X9vlOk/rVQ
KMU5pRxQy4RAk+l2gF3DDjpL6smUazFck6JR+7V3joOviI6EvBqa1HqEzoriSacmZzdRJc1YgLcA
qxpqgNEXJHCb8xr3nuOz1Bb1nyEITiS7pHLBs510XSXyAhsTV5LiVjAxnynkU6BWikQ4XIKAxG3p
p1DXvdZq/nSdXvM85QDlbgSqgqc6+eIzSUJ4aXsfiqiH8MNZajY9OZQHc6iBTvf0aKeBKho+8kOj
5CZga78CQSFSoC04UGkfuYGSVwzN9+rhUTZIhkJOL73W7ipy06iLSAMPkgr54WNSKn24MiszGGla
RSE+yi3sAgoIAnm7vOzb3hFTXlw2718RBMUlApFlnCsIJX6L0AJ1uWjhV7JyduTY734DoOft5wE7
RSQzMBp1da4MHyIJ9/XqjLTo4KIOpj0FBZoJDsod7UnsTArdjefxcAKlxz5LQL291l6hUjK2qsox
VDLOAOjE8oQATEg+C+JC+WggNPblcu56b3+m6+xXU7yUTizLTfv9olD4Jpt+sSLiXqr2nG+qtdBl
EQQF5Vi21oLijpjZyIQi8CJFpCJdkCcgXRUkBoBd8DSTYGyW2td8fPY4noZOMF+s5+nGUgfvtRQN
WM+Ub7VnIxcvDtTy9lC0ZbIcgLv6oOn1+hckfhA88EPIwqPTx2NjIPkrurzixQNyM9bIV6ZauiAD
GcNYh8ItuQIsJ6Q7QCODJAQ5Abk0Hyi3y2mZfI3TLvEezCQRepDeieikkY5cgCWZ/NnKNVTOOq0b
dgWP9p9nyAZQ1YUuegqGUpOh0kGOWYBDbhSqlSCMl5FEnZ99ZlUPZ1HyZDqfWGX2lKs+eZRMzKo/
mdTmb2dSw3xBmZk80skYXN5aLS0N17SK/pCS2uoWYeYp1m9dFCgkKVToV74UW7Rvukj1MyISeg5z
3Ex5FdV5loIXKJRtr5ZUUqpMC/zNWa/MwbEoROWu2cj01THB3j9Io9CQezkH7QHH2sYu5SawaBLu
QFiNnduUfZ42l+4BPgC0iQ4FEmlThDDELB7VoAHFqnrTDcPqH+GNWPqR/LWlwo6F2GH0FoJSrZBw
5OAaBkK01tMGKlioGsEPeAMRuODK6upD4Pd6tVOafkSntVK4U+FQBIe4SVN1J7ZeT9kEQksYL0Ez
mGzcLoYYKMEB/hmSA/5hwbw4gh4C801A0RrIBFkwHvmzfN4ZEByEDa+WVoYdXJ8Tt6AWdUYRAiIN
SYkQpNrCI5YSbIseY/GyTHg4cbJCaoN2WCqC7OiJZ3pbvBxKnpoijFAixPVQo2mHrjkCy0fInI2f
m0ia+AO4v9rWQrVRDn5FzSBYwCcOOy61AIZGaUs46/SJHNAAQ5PWY9qyqy3/vLa0GHoiJbdGWQ5o
c6oPl47S25gJltm8XL8OT9MhsMNEqn91TaEcUxVd68S2GrI8uwuNBpGiynTRw2X6l7p4AGqTqt8k
BCUoBWuC0J1IUQXlFzCTAYRqAyyB6kSAXsDEyBQJyQ2iq5J9CY1W/5ngaMCAKNQojKFVqfp0OuKP
ANuMxOlKwOhgwim/LtM8rr1N0umtsUKrp6xWVkfAwoUIksOyxaiMcxDPuoWiZl9GzfacpXCSg7ZU
dn3vi75FljqQlLchU8tHOSO7/80A1iUdawCIol0Ol9p8ivK68B4tqJJkL3JBQCd9wMyqgHYrfJPU
qj3Tz5dfe04M8v1rqygp6cOBkQHhQRKP1dSRPb841UKdyZuG3IKJBJMsP0dy6CMFL8oE10Xcge8R
RkJkRjFC3BLz+tGm9zmx64BVeapLiVemVdZIDaSGGfzFA7OvVshmNsdWNorKDTu9aQEr14K/gVns
i3beni9wuqAiSMKDSfIe0S7PCryTF+fyzygX/GKTm0Vugk+3eIVA8NX/wqXU6AvVlOxQc/LNNibZ
YCgmJbQKYEzx7TxwAeaw6NIg3gZBJNZ/mSLxNrkBePDuObwUyl5DnS5YnyPwCAijoR610Ejk0SA4
ifz4K0ItnT8idTXx6VxU+flAD2BaTJSKWlXHyioAvQ0smbiBLeQTs8uCphQvapPrFKqbiqRH26H4
5qRVoKZH0uZ9v1V0wD9Cq+jwAQz17EFma1qVSLHXuh2i08Mv1Wy1EHBuHb3NiOB+FriWkTAES6KJ
MtevPBFXjdtUMsE/1TvQw034LCepm4LEwyAQJ3ExCP6LPyTL5ixtzHVt26zUjPqydEud1JQBGYk0
B6FLyOQTCj0z8t7iE+hqd0Hu2ncREnFAh+zSDQ0rbH85211gFLCd6ofSLlkbJb0VKIsTQVSBYbWJ
4Te7LikublvSAaUEiEVVuKO9IGwCoBUWXi3ui2Yp6Mb3DOLaRmwD+eBDVPBmpIg/tY+QZAtMKf3u
DREJ1amSudagphOcz82O8ofbXtZR+tvyvyHTNbPYn6WGRzuIvTPZaP+Yk5keOqmRYSg1O/PU1y9n
+9JvjJ0muLVtSC9htisdxV+lyDHYZ7o5HtK5ziw3VvqD/YmuMAmQQEZjAQbqD17UeU1HU82F1Hf5
pe26JQDzNZWTQFoG1swESzdHThLToju2zNinIzdCWvGJdUP/ldwemv2AagaPHV9coUBgcVFqObyC
Pzw7STu7+Qg8rjcX5Y/cCcv8HM9s+c/zQAJOFMflHjtNv3eCv9IOLmtoni3KZTuqOwe/WFJC20XF
0/3VvmlEonkD+9vQpemmokar9Ak0hp2kpicQfQ9K8xSpz//ACE9VygBEZvK09Xic+Uqtq167Q8z2
i6VLv+Gun8xAmRHJno6FY0EIAinQsMgraubkvOqCVYmmlqOlFH4tpSfZeDWLGRPTHYIJSQRigpqw
RswoTXquSXlr0Vlcjg6gUfPaLSGV6usyWYOxuD9l08M+NTTZioTQWm0SlR2i/FTHT7H3R7beyuZw
38qNGfswnMlRC+lZMCSlFB2q8k0Of5nWYZhr0jU3YxPBZy2IE2qVzFii2lVzULi8Li4wcL2c8Rtz
Y5msfi70XtCHSnQwwldP23vqL/U80+dhblHGT7g6kUix9arVMl2dd9T8PYsiRk+X6n88LdOln7R3
CVoFqpWIFZQE7URCLMP8puqnf7fy47JdDSWELaACA40OCgSUWPiNiCD0y5ntNU759QX6n5EQWCqS
KHNyJiMBH5ALuahHh1GLbEHhbCvW0HHvj+TmopgU4zUuRR2s28eR8JAD1UxDlEOQH0wUZSMkR6Xw
V9nlM4Y+XQ/jcGQNB6MYJFIUZXJajDaTxOASJ4ewfiS7EVaPZoOcMyjCIf9+0cjaUedCJXM5yAfP
+BYj8K2kpt1TmQlAYFqIgd0f+lRMffpBk7PV14N6ETw+KBhkN0EELdRkSr2+Uwo5xDqaqXy9b/DW
XF/PwOSM0QLD0yuSQofWWsk/MvQlU5O65uxMj2s23TjXdiYHbTAKkqaFnxxiVExTkMvw7UAHIfpm
rRDVsyBgxv3SgAFxf3zvO3Jq2FQMbj1FAuw93bGNGUsi7JDkYGXCAfokuLojEnvwAZDvE57jJ+ON
l2L7mG71xxTRJtLgc31Gbs2xqZpjNwOCPVWfzHGkBFpzAcF3yJ2gcQOBXirw+7VsbqjjDfJpqJqk
y/AMNDr7TOb4Ipke0MM6ORT1EynfBZppCY806bu3ME7qElktAH2JPTPB054ehkznJsIZXSTA0mV9
4hJiIF4lCabLUUbOQ+QdW6ENQYPmqH3Suxfp/EBiMCJh0xgrU37ri+Q4rgUAmAsiYfmarMdSa9OZ
r/p0R00+auIM6zC89Ai/XY4N9MtL/xIih2AhMNaQvZDOy/tT8MkpjsaIrRXkdSyZ3hkf/VWOBqiW
esyA4T+R+VmU5e//3YDO74+toZBhmr6USFkCMdLyy7GjiqcoCHUL3+9beA9zPuwdxnBtYjIGoe01
k6f55Ug8tNDNx0D9xZj3aux2iHdTFt8gBNIW1sw6/T/s8hIzDI0AzJqcDXK+KCBm7eUYZ/s2/44o
oiOM5D3rIJiIIb31DaKTc93dPh1IBss0GnQIpNEJIezHBasgtBTU9IejgKR0nUKQ4EyCXNmpwcyZ
vGWJ1tgSr01aZNA45KMls/C8svML8aj6CLAjLOVFG9TDAUrNdLCeMzSdRyvrY9VPxGODxsAetV+B
dCX6uRzcZFNfLNO5v2Fu2jNk8vPvjxlzckdfSC7wIu7Fo1zFi6R+toif0Mgv0s19O58uRFkfcwSq
LJMeNWR5slSaDzYJ3IsIDd441Fq8qosXvygRVlIpz8jH9iw+37cof/YdmDSIbchK8OiYOrQUhnul
dhfxaJxRV01U4a3ydPM1HSj1pKh+PWiqct5WlO22ajVIv8j2FWuVLKiDYmy1TyNKWoMES3jh+VH6
0Ndg3dFw07boiSyaOv+rhvcCQVur1y3yFIua0octdMI+NbVog7Jn8B2ieTBz0m5NpAIXBlksdrys
TXYiYJozNBRZPErdc/Y9ivGD9tA6dbnPZ7bijTPN2xalSPIsuENp2oiVcoxwrnKL44V2eJxLy1zX
3XDYKmZv52js9DB1ugF1p+Hi3l+7z0s3uhF6mps4SYPA7uNxO1exTNuOfjgaurBEAwENEGHZptsA
/Fql/HXf2HszxI8+86O1yZRC9pe4+drhWP4EmF5/H35Jz+LWWkZLz1E38qb10UFcWD/SR/+lecm3
5fL+B7y3u/n0ATLPb96tmqa/N5i7CvlVAQEfwKjDsdv6T5QTHmgWKey1J90ZVvmXfXhM6e1qbap1
tAORNWP8U7QhM3pVMWkprvEfefQQV8ZjxJFACBvD0a+QcIJh9RDo2lqN0m9SSu0XtWcU4uo3elGs
YI45tTJ8+ydfYJFoZV/LCkmCj1/QyxpoeNRHjlUlcLjKL+RtN17vdJG2ga7+F2RpsPi6GS8a4tr7
xm/tNCIeWm9r0qjNOvFLTegPUUXV/6hk1Yu5rQzbyrLndPhj5qt/Zel9F17Nc0DVHfqK/r6nzwsV
5jz1+G06JBuhg+dkZl/u2/vs2ce0EbE6iU6N63GyrpkC7MmKffHICLeN7i2RgkYZIn8y2xlLNx0F
6V9Yv1zGXP4TUySdg0EVU3zSodDPED9+RtULfeEiKG+Cly+KRHSLszHnn26O8MrsZN+gMKikcYlZ
waiWZbsK6xICS75LIu/F82Qw5W7gVzs/L1GKdtD6aoRuG1qxm5OdL+faj49R+fQQc9uQoTQ0JNr0
yU7q5XN7RqVVPGZdEq6stv9Du6Fu3cfIBNxf2Vt7lheQJloSjYy06U5K5UwDzcq4Vepv8YBM8xrg
ZN69anCY75t6T2VOR3Vta5LtGso+L9QkFo+d1sD6orOMTfl5rQrZK6CKfScrgh2p/eNQlCeKWg/p
oD6nyfAYoWllozMduVUKGFpDZH9hWGh2ZZICpUs8+IhFB0N98kMJFUOhHJwzGUQULijMeNKvwNRW
MvBGu5A9V287QNlyNeP4pc8BP6VatC9MS5TJflqTwRlFFAI/LQlKZA1dY6XeN3HzVdSGyE6TLLfB
T74hiLw5F+pf1AZ3oRlsk/IswyNW1uCyh5m7/eb3KNwAJEtpImxNgjFCTzLgXiMea2KJRafJkQ22
Vp2xcuO4mgQIGt1vFJ575Co/+tu8sei3FQvS8bxA13Xbrc6dGx3AA0fFEum7+zvo8yH9aGzymC1h
8guK4stHs4Q/kcuPqbEfaLEGcltc3zd1e2A0DtCpCymibE0cgoIUpJJD6DnCC+n0ZeQYfwV75Lgg
zL/2/2hgmmLJskjwbImTgQGIHsKGjDQng/comooB+qkADaDi3B/WZ8fCDBLC4sktKl7TiA9poWTQ
LxgamgrVFrkYVjXdrVb+WfFnovSbpnSRwrmFbIouj8Hn1R0lSJc0b3gAHUvq33+gjIW2H3bZTz3U
f94f1GcfxqDG5wBQP9kSzelSIUutWT6WMgAZQDbspN0Cp0hR0jonM6UBaQzgPjoxjFloNVu6KfEQ
mbjmOFHjirYlMqCJHElgUHfGK82l1qrxUht/pYAIwvALLEgEV9cxPE8lmGnP/vlgUzbXeYXgrk1K
hJO9kgUwCIuORiHmBSg7IU5KtT3V/8FG4RVnqIQyEtjNiRUkziRK0518JKgXQcao4AnlzJaf7i/d
rRN9bWZy26slhHxaN8vHc4IT3ArhCVVXsGD3rUif41LmbAxhGBH7flrjzashFzwk6Y6R8vsCNlKI
X2oEVbN0HSe/ASwt1JTu6mC8T/cN3zoD13Yns3jJyb8rxkU++hRw1VR9MLq1lNfL+1Yk+caevDYz
mUVFz5VuSCX5mJ1RNjA9xTnTi8ytSrL/IyqUjh51u+EVVO4R8w63CFCmu9iIw8cLEgUzXzMamxwQ
WtZbqsrdw7WgT06jWmfQ/jvfOF5A7pBr4OWLys7CLw3FRYK4ce8PfjxvE3OWwdvc4vphZafmPMoo
eqwiAthGfymoipMrs/3+JOfs2Bpmj988BEU1cwY/G7VECPeaauqk93hm8FFXvg0qTQuNLTaOYSGt
hWwxPCfKsbtIj3H0ZOpbS5+xd2OFUaxQLUJBhYcsbVs/GlS8qAdT2VlHWWrcAgWQKjwV8QYhdyTp
ykXRAjtpXlVFsg04vziPmVm+8a4FpGxCyRw9H3HpuAWvRmxBoTEj9RKc0uaHZh2grC7UaCUBiYt7
uwHe06PCyJTT5UBIT+AXh8vOgDWFIFSBeFijpzSm/GVphXN/+W/NjGHyKrEUGony5p3s/TPMaaA8
kneModwApRIr4sctwPQWYHxAZ1USQ5CNv+nLcK5d8ye0yngRIAoujS9t4qlps/Z2UGqQt75/6hr5
S15u8tiumyUJRlTwd0bTuxYCraWACJU1rM7pTguPkrD2w2rmyN24lABwEMTzOCNk4RH+cXVg30CS
kmL/BGfSUbQv4kBWpXw+/5TBbuwA8Ipn30Zrx+ny74Y/c/1+ziJ9ND656PNMq1u0M/xTnJnL4oLM
OaILlvoXou92DupP8ua6/o67/eOZZ7IR21e4n0QUxyenIaSZCXQyxT8h4QTxMATVhpyktUY0Za5O
c+Okj8EFxw5koWpM6zT07xouxsXwT/oOcUk13GT93uisRaLH7rn4LpgzB23O3mRoakQvFVq1+ae8
GYtRqMtkjw2N+mDzO0iJ3j88n9OaCsATsEYka3hvE+V+3Ddg+WQdHZToNFz2/jpRNxd/p0Z/WhYw
jl4alSo7uvj58qL7+6QjhWxL/c/IQZtJsGVhZQkPFaLIHjqqRS7YRbeCKRigaJ5E4dxD49Oaf/xU
ZfKeoaUi+vxxE53OX4LvLLh5LH4Xr73bbJItaLRXD6j6zPR8irQmJidevqN5LN0Lu+hUdd8VWno3
v+9P/6ebcvL7E5+KuJxR6R6/r7aIjpiFDVG4CH+0zff/3Y4p62R5de5HZRqymm1ZZ5fhEp3q7qta
VnszxyWl+uUU+p0ws06fYnHGZKqcFwJH7mVxskxZoXW1EHuMyUizldifEyRIC97AQ35eV5em3cD7
nImyPr/VFOBARBu4A7wxKfqP21i88DBFQG7YNTa9TNxuxe7cwH0IZ2Frn44nlkiuKuODmgTNNCxO
NYiKYeuLOzLWTr8R9qFtLsV1OHOrfd4ZH81MLrWLZQRpJNDtutn2TrwGvCrPvW8/b+7RhEVRA1TF
GD99nDMrNFJRUENxV2/ITjuQlxaV89M/2lskpx5//a878IOxaWWIfCV98wamLV4HjmXLj9LmvoHP
2+6jgclRTcb46CK+r0vnBrb5CHxgZk3kzx7oo43JcS1EC4mkLhB3xjO8kBRSC/ybp/6R6fvqHULb
Y2SdEx5Jeu+7n9bJW3QbOChL47GZOWSfbtz3XfjftTOVj2tX0/q3SLtI3FWuRV3Bsq1t6Bgz4/38
aJpYGXfQVcjXwa6pEBplhzidi2rd0nTUnwt5QS5rZjy3T9Xf45lcegifpU0bMR74Zw+RI9jGSV4L
zpyZm37ias+bk2OFhDFs44wVrFzQPA4JQfxE9qNdzW1HaW6FJh4JXQy0hFsseSdr3bjjIYZfcopf
8wdrL28Uu1jKX+n9ZTnKzKU1dxIm0RgN7NFRk7Es24GdPyiuPz+Pc6Ob+I6haOMCPpe4G5bWMu3X
yhvht509qAvJRq7U1vfWEcFWq3H82fHd3pZkNAnIALMStXzclkUWqaEWJOO2bFxvmzjypnDAkSzp
/TTjVT4/LsYjcGVr4lZk2aMRIQ0bduMiXtx4baw9J1sHa8U9O4l734fd9C9Xxib+JdNMZRiJU7vN
03ruhhz/7YeIeTKQiccoSVoVClCAXctODN2Ufd85vWvzLnfCr/fHcfuY6boBeoQkAJWwjyuEHk4q
CFkhgiGP1yi2uPlDfMx3nh3N+I1ZSxMXpQoo0gcKlsYDVi08B/2vbbb17LlTNWtp4qIkxI7FYhxT
57abahG6xIOO+liuzjMA15u+8GryJj4qpzdN4l/y0Uf1jmqP16Wxrf/91E09VNZczqbGgFBH3PSb
yKkX0h8bQa+nf7kbJg4JPRBLihQGVC7RcVhUC2sf25JNd6mZ3TA3cxOv1ND0PvNiRtRwKyaQRogB
7fokzgzopvP7e4GmhRUvFxpFtxhP74yXr7yhiG/PeZ4bXhxUIAG7hJOjlj1ZHaD6lEchOGMksCOM
XB7Tf3BMP9iYLMwQqTQgM9+3NDpDzqJeLM4bYTN3696Yrw9mJsuSWzTAgmgyLgude22Ry4+eFDNr
/7n8BtDuasL0ya3go4EQDiEdvIsF9H27fqTPqBPhq0PkxyGTJLY5Z1L57FM/mJxcDjTpUpGbYmDK
QT+NflWwM5TkF40jOts/c37h1r1HOdjidUPOA9TYZB4ltAGjc2uM916/yb/nDz2nyPgROnTtmxna
52zfOJt/25qirTt6jxp5/W4r3bcoNz91eKOKdAS9xB7lZ+8g2edf8iLZig/e06yzHd325Lb6YH4y
s7ToK+FGvpsf3XriAB99P83Fkt4MdsA7b8ZJjb/4ySJgR5CazC/QYP7+KtaVJV1KkOhjcsMF/PKH
3FUXvU3LdxuN4xkPf3Ov8loFF0oCUVO1yUVfV6Tf6yqWdmkKyTqgrK+fNJ5g34bupPnbKj3JIJSU
F1rkLjoo34agz433xgNzfDD/9xPGvX01XikowhitWYnrTLYTx9pnbxCsu+/emrqqbe6FR88+v4ni
jN13CuF0nq/tTi7sodcEJDGwW7nCAWXx0gkd0x4euz336qP8JbRTJLRpXud4h/oHmlRONVfAu3FN
UDizdN69lEI/ZUPQfmHuwXryttbo7esEL+FT+DR6WTouLdNHerfReSx4yvblInbmHNXNo3Vlfnp9
CFVCwo3Wo7vgUTvUzq58VLf1Y7heLqX9iua8P+jq9mdg62WrmT1+61Rplq5C8YTcwP8na651Z1m8
VKz5qXG1dbULuPO99ehG5IX8MP9OeM/JfVrtK4sTlyXq7cVXwlraoa1Hn2K3s43nbjWGNNm6si8u
D0sSNqhWPfSbbjU+ZL31YFsIuv+ks2KyKJbz7yP5RigM1OW/06BNbopICCEXD0yDtdYO5onq/qnZ
Dku6wBBs0aY+e6t+0op+ldv0teBBX/CwmFmJG5H+h0+Y+LfOCyO00fiE3kkcehM45513lDeDHa2z
HY2pbeFlLqC49ZT5YHPidHiuVbpAf2yWIc8X8Vp5f2jDmXeAq3TP1npmjOM03ln7KdLAKBWtU8xS
2v2lPATE5T2bLLctZ9bQ3HpOXEpNr/g0ERmYwnE67ytbsNGEtRFH6Rx6aW9mxjVzirTJQ6BEjMUb
xnF17viu9wgy0m3L8NKjh7/w/9Ej9MPKTV4EvLOMMo3GleOwjM/Q/rGyjadsfXHAps9F0bMbZRJ6
jv1hVMFjcwaPrZPuaWj0vnqdgxbRNp+7EOamc+KU+npUjTdwEQ0XUbuBpkY3Nqd20Kpy5Y239nAC
wkkjxM5tg81Dj3ByXbOrevNSuHIKE09l+sgYlDqrSkfe97wQKlN2exidleogfW1Xx9EPWI4wm8xT
xrv2zkmZhq46nQvp/cT6midvW+xxhS6dNvf+19oBJs2sH0jzHYC8rS36yi7abfJFL53Bpld9uzC2
jZPskz0NXP9hDvB67+kTT0WbdNPSWjbD2f1SuRU5zuNKO4mLuWvxZnQLatiSdPgehNWTTQ7LPo6a
uJN2+m74abx7DLoVu/QIWc8mcm8Fe9e2Jju8FJpOr1A/eU8DSs/9slu1G7rp4v+ztX+sF8Yq2Y/X
YsSBRjJmcd+FjFv683r/PdTJlkc7vKHTAeabLTqYNoljLr1oDtA6N8jJjo50xQuResdP2UTudnYI
T6NbpI3B4R+9hK4mdHql4usl9OaxRdWdvGr74jnteHuyfPJC/WePPWCWUBaAyAIum+zKRElIMF2k
/5zW6NHcIRuPv2DxNi3nwVwG7v0luxm1ETLq6DGoaFrqkzVLO8NPMxo77mie+Kd35C9KvXkpHGlV
PAoXF7mldb47L4PdmYemsNLmYtZbi4l3QhrCkBHmm05wc0EGKaWf2s7iZJjsUHCvNlpZDlH63Ovk
1sV9bWsyuUVjikmN9tTusuLFvrPs/qleZNv/j3fQeM6mB+Ha0iQkQRSwr9SIURkHxOJ/tC/GOuJC
NR/rP+WPbF8sVYoAnn15ur+Yn2EbIynvajYnjx/8DKK5LSOkOejpvG+JSbUHzyn/GFvfVn6Lixql
kRmbN1cQHN2IiqKt59TJe54nxaXWyNxzwqI9nLe+yyqu4EmLD//EwVhXtiYrKCEhExZDzW5Zj8XQ
8He1AdA+E8TeujGvjUwWr9W0UooRJHw/86PrJKxfaQR49yduzsxkrbSy6saOMOO8xeTe2y1q8AtQ
3DMH/Ob9cz2cMU65ehCXl1ymYN3KFHbbQ3VSHnz3TKaqXalfwxm+/NyQJhFkLXeyMdDE+72GTGvt
yqFfMrt9boVmxzS5U0PuOJNyvMydOsb7vju65d72FtKu+Hp/mW7lx+FY/b2/J3dqTK/Ms+QzqNKB
bLMP3YDyQrAmePuXG2Liic/ZgNLSuLmR638cc1Kj32dQc25wXIVPzulqQJP783yWKn3sKMktPd5p
8Vr9cdmPj1TEFB2U9Z3hvLJ+/btZNCZvU6X1pLoKMDqWXEUSM6k9bFHws70Zf/ROA5sMD6kWUSFV
bdIWYIqZNlIUkBP1IlMm7PbxGjDDo+L8rEEBdA7c8B+vHDS3eH72ndNpbmpvBEAfbE+WsEJYM4UY
Ie8evuVH2Y0fhgWa3HZrY1izUa9102Wympvb0VPcG/FkQWujUHK5Z8TDI2Vf9HJJ3tMG5zE99nud
IFN5mVnMGzm262FOMz0VwnayljBMY7GTHP8hXx42RzffV8fX9a+ZOb3hUz7Ymrj8aAD/rEYMrnHp
GcuDLX6MFs1amzl8t+KgD3YmXt/q+xA9Xsb0DfHw76ItAAsYNpvfAH0X37/LS9Q2ae7Hdp2Dqqk3
Vk96B/noBkj/KcyzCuNatvqCyVSbfVqUr3ESr2YW7MYdLUugl1TYCrDd1PEbru6AENyPpFyq8cj/
p+wS7/KHej9W6WfBFbfH87etySWAwreCzPJoy35PwQYLpK/HyG5MPVGTdSxh9pF1a0OCVR2B0hZ4
P3Eyvia8lE0jlfIu0isokK4gfjfSP7oxKzpxy5AsAo0FNamMsmofJ7JJmziVIlXeqauWlzxVTJJr
myfQsa68JNfoiFzhM4t3y6lc25wMTotVOsAk2JQO3il9ar5kG9FVnBcaJtmlm31J9ulLvVfcbn3f
8K2FvLY7WUieImeBTkPyDpVRGjYsK+33fQO3wlV4QX/P5uQap2OMb6gxFgS0GEc9ZMPx8gfRozXL
2c3afdWuyvytyYRNrn01C6ekBfAc/vyWf7n+hsn1joCmlNUwDHai7W3jh7fY9V1xN95PiHfiRjuH
MgZtN0GbzJ38W1iaD+OfXBet3NBUrlXkHQ1j3XjfbpRHCUpzu2gXyQIN4YujLxW3tHF3LzNTP7ep
JneGKuUyJILxpnrbvSFMu3h5Wq2OFAb61XO3mKtC3aqOXI/03fteOaD0zEaitwxPL1tfDc5bsTj8
lTgbNFG4HHVu5nJ8Tz90i1//dpLfP+3KdFCjTC1dmGSaOVGnFRbD5vCyOo5ZkB/0TyJ5e5pLG8zs
qfdE/ZVJtZSNnvLp6G47TEZLhEXJts+9ID4LOqFDitrGqAEA1UiZKh0apRDSJ0ob9w+dJKLHdnlY
HsLF79+lW7q0avrh239m9s14DU5jjWuTk2tSqdFBD31mk1ot8IrztiDNU2/LJ32d27MVrZsu6GqA
E3dLQ7S6CQoGGARkpJe7F//9aMjfxJ/aVnBy5/7o5syNf3+1brIqGGEaYk6Lz4tB3KvnaMbC+21+
b/4mTtVqI7pOeP93N6q26obu2Wa9xhOQrEv7D32IZmzePOqwWC3aramQCyYeTiDFgm6ALu+ybz59
CVsn/wrstlBcWgjfn7+JJahRAKQ1TR7L+LAwtYk/k2VEYa1Mzl6XiOK/SnjUA53j1veNTCO1/1gZ
VWYoaUN8myZUOzHJpThXs9cvwG6iQ0ANHYUyGiLYW3Q1FzTwWHfrZ7tbSNnc22ISR30yPZlKSzB8
PzGU7PXBWTa/A2cALpUth4XZbjJUpm37T7I7v3W56y/jyp5Zx6kAxifrk+nVm66Ls5qBlz8rNw+h
0qaL5sVWvoDKsBq3XJ66xWks1KznLKsfT/1/LIN6o8ANAVzRJ6c+VISANtFh+pooP+lW1aM9rxfB
IhpCcMKm+aUKUJNMEDfeIGhdjj3C56T43km1Vwfn/RPwcSgL6TIl3mmayVCTDjHxMn3t6edlriqa
VSNa4MruBY10+/I7jZcXesjEq0HdWKt4Vx7KgkqzutRp8v4o/R5SV15X9UMUrjPteH9LTqLC/3wb
DEzT1NCbsdTJtugiv6V5opi+WhKdwoWzKcMWyjAd5TatBudqOqOP+DQVUNOJ4+Hli1PJnkspqYVu
aelr2l9ox5BkC7Wkc44pre4P6108dWoIl8GRxhb00kl8plzis9rqdfaqU6J6o8PdWThC3UFLR/yC
zlqxEH9XOZr4He2WtvGmDJZCuRy4D372/QpajxE5iecOKcL6Wz+kY9Q2/io/qk9QfGlI71E4/eOn
7hA7QXe6/+lT3tj7klx/+mRJ6LYSc3U02aupO12fwuCha+Yi6XYi4dSDEG2yYnFe/x/SvmvHcWTZ
9osI0JvXpJNEmZJhuReiLL33/PqzWHPvGYniFbH3Hcygga7pDmZmZERkmLXaw1KS+Q8I5m7PpHEc
l8PAxh1KjR+CFcqVYAMdUZXAEUAuIZo3G+0JIHgqcLd6swJ1Pcm/fbO0R8YdcGBWSA58ARa73Pr8
uhYWjnHaF/DPXlx90sTnoOPP85oOn1QZWq/zev9jrMUnM4Ev/cp++RU8d2xgvMnExNnp8Tlwc5YD
E23/ux0TFfKYSvJyZkjsYC0ew49X/vfgnyRLXMdbXy0sNzAr/ReJQnUTn31DWO8x43pAjwh+32C1
pQTlNHH4txWwXwpm6THGewewRVNpX/V5nNo8gDDzNei+ANgPesj4tWkY+rnyQdepcYBIx0uf9ZNz
PcT0M3Dm49eUUyJ3wZ/M2Q0kqQQOs+54g0zjxN7Dz8DAkNp15Q0GXaYJiOnjr7KihXNT0EvD4qPO
T1QTeMxA8eE5pDMxZo+fX4U3SieB9ryUUhsT5fxa9hnWyOic0SQK3E1cDo7HqIj4Be2bPnLGLQfq
Ol7L6PjkAcM+SeCwPRMyWV2lNhtpokCKQMeVLNIVdyrQpGMy/YnX8l0hWhyzktC/UaA4shSQTyPl
fz4C9S0eMK4SBxyj26VzvdezQlanNrUSmR0LdmKe5NscYIw9wa6jsXFd8noCCqXaABxo9iWtH1+E
Oc2DEcU0EnAjUVGcgnXxnstKnpCn9ieemLkav6eXCrMS/ueCnBmdgpwRSJYH0e+dc8gSlhtoDyt1
0CeChZbDJffATA9tykNw4YI0A+R0jACgV4rUhasOgy48hwCdyYX/dLTxb9vRicYAzGGEPbpbNKg6
I5dPcPaFUaUbe3OmtA2/9QiClO/nhUzhnM3HhDBAamiOFoHWN9qiK/0uGs/vXKFP7ZAgMEEIYBUg
PUlUYQ8K2ZpIiZFRZCk0mhQV/1kizAlgvwFBjnHpW6HgX6CYGkygdktnrUblvUTYmuFXGfgCCZUm
PZEa0IBFnnxpFdcxh4ZeKsGxMxcblwuHjdBDpu+Q9RsmDxzcfHyD49Avne9S30nHKZyWgHoROAlF
Cqx5BFDtBTyTKOkqqVxKeycUFPCUOk0YaiFGc0GN10Uu6M77ug62GGwrQ43uQ/YlyTj+BVSpmIen
vbLFfLzkM/AZUsps3TaiFaKwrffsZKzwXCRlg15DieJtrkmypSHiOV+GOU/wYwKLEWPS01a/CESo
haOMdLHoaxR18LlJDUCRQgKGG5XKP9k3fA61YTmSPrU5SI4YVfxsX3NDdFSZUQGWRkS6Wnj3TPte
RyUAWAK+BwPqCAOnAPEsiC+L2mNce+TgkdD3F7JoehQlswOH2MbFREoLMrao0wdu//i+/73ebo06
5jUFYNOj6ROwzn+W70rp89rl5RD80rb2+t7ryRodA9WaIu8pecdGkEOJUbBcTVHGlNfw94SoZ+33
eFQ3GOLTtluYQZTOIvKmqqsj/ln15HxO1HOmglQdnUmbzUY9L70n7m0ULgyHnhj0qOLbp34PqJBx
zimOc2HyN3DHkbJah96T1y24nvtrcStmkj3wnFSQawBMX5Bm091oXwJCBABCmNi1OFC5Pz6I6RAl
dOBW2sT6uGkOxxNCmttqvZqtJYLGm99su9vtDLBQrH++eoV0m04l2+E3fFrqpJi5GbfyJ4aIaaqi
BV6Vc9FEE73eO+OzVEE8RNb809MLbWREREAFtiMVmP8Lccz9g+RW9CTIk9lQlsJRNGgL+eyXCQ8h
yFQf7+99IHkrYzzsKz0HpY0bw6w4Fy+y8zonfrVwk6apmX8OUOBGOB2kSoCuciuBAqtZO3ApdYlX
ztOP2W2azR6Alt+oZluC1i/oy32uBOsREBlD3MjJMNkzOhfdhitq6gLoLNJV65F6rQeJaP5ZiS+t
sFCZnz0h2KbRTUmgwWBv1+awBT9QfQNpAqYOSjOWnjm0gz8+opkYR6EB8QUjiMtNI6y9ldIPqP/L
CUVdUj3UY1PeymTz66LrdympO2dAsC88+twBYYGH1q0gEc17Utk51KVzY6PLNkHJkbLc5dV/HjJj
RVeCJvvGlXwKalgIUpIWbze0UPA0eGQl4tNfUTQsbeCcxboWN7FYZVnzpVMo1MUChyQmU9gjukUJ
3tdfjKonuroRrYWH8ty1QkgK4B3ESwAYm+xkweVcNPBYYKQ0ugiyPAHv9sdqMaN7CACZMTeICidw
vW8PK4vKCiy6sWtHYvFS+MUWrLU18fxYfyxn5kahjgryFCwHT46/9t8rCyFLQRs0Q+naSZluAJxz
cITwVUn8Ty7vSR43BsPSC9dqJiul3MicHFjHd57Hyalr74wDsPYBNoBfOmTg18RcEzhbdbNy9hHe
tOeFaPdvUmni+G9ET8wVUwhiWbUQ/fpKq8+i/tyq4HtcCUQzjLWi4xM+kS53CfINBfjfLF4TMcCl
ViayhOXKyjTtdyEzO6O9N180KsLVAUgUpwRClbu27ysrcQDXuEBv847R4qJSy5Jd2PxZcTAy46sK
pFLiRK8CJpMdNnZdOwSpMqv7tQBMrlVYWVkaL1zMOeeK+jLDcxhVRvrzz/lfLY1twrLqeNm1600u
q6WLDeVIIhOMlx6qp0QTHLV0SIWRbeJiFtQhvHMBfO1HmxckfXPKhe+ZtrKPvurmeybeA2y9gNem
WNfGpDjzugvQGmGANu83QNeQ6ix4xkk5607YxPWCYVcIG9Da2+Vg5qdmSzPWh4BEkrDr/1PgqX9k
AWwUM1yoISDreKtDVFfRcR5Gnm3FZDcQhtH772/rOUJu6rtdcUvwlHNRGwoJ/8qb5NQDxxMaGn3q
dhusm8oC5GFoeY0hgXGZJr6zQn7AH4BlH2mRx2kcbzX+gaFfY2XNVhY6mWiSURsp0cGQrXXJNnSk
hbjn7wE5vefXXzjJ2vReNDh0E3g2ZqbBcWig6AGkWILw8tvdqHvmnR0nnCv953I4GKcthQ5v9XzU
XnfW6sx/+gdfS9SVo39LWktaslrqj5u/Gv/u4LSDN+GkbOC90LNZwQpYUr2UIIDFHLmoBtIG2NTp
pgfIMVusWS069uIuv5QM6T6qE5WovXTMvIVk/EzCCXfj6oMmdgG5Ed9vSxypALoD542hGF1QVpyT
aW2l2EJqpECN5ZB7ogtgdm/KTAO/rvJTyDsw1ZPIWaqKzbwO8UGAKQBhCLISgNu/1WmA+HQ5gCw9
m1blDa+X5vDCPvkq/dpqseY4GMSkF27snCu8ljhxS33CKnHlpZ4tFSsxV/sSU+NJ/47UvLeUw5zf
bhQiOBBajGCFkxtUI8PbCD22O+cNDvALscafi72HeUdFb/cRSTTJO5Q0igHmANpoEmEO7vLY88+b
Q0EceeBAfoeQ8HaH65F5HBygOPLKHMQC/T/cJnA/WlfNWeR3k2Ady6HJOhLY4ktVWCpJzgW+qFID
yBCQbRxc0cRqCY0IiuoE8ntTIPkvCOoDAuZoRlVDY8HvT5tm/iwkNhu5HpANABxwot7NAGLcPOk9
G7O2hls+gzE8djytoY+sbwXiyHet+uDzZN/yjLiURkuqID0vbPhcTHf9EROVHjJlBKobPLuWzrWs
KvKKwbRCR+RU64+hd+z7UmNSH8BuRr9m8cQXC3bBB/41bkwNI/o7QVkB8w04t8k3hNnAREOFb0Ap
1IgjjanIG4ZL98netu3YCDWMLZBfmLzjf7P4MZMM/GTQeU5nyLtSkCuXFmHx1FiXADFFYdDFbHT9
Q1C/009hIXU866MQ5PyvvMmJ+6XE550AefUGzazFJXkK9WorrdKdqHkfxYrbDxvK3IP1AaxZG4/U
n5glU5eOfNzO6XajgQDoNHivCgDHvb1jhVvUbByVPjhcz+C99o9SoYPcjXU3krKPw637TW24JSat
2Sj3WurE+/meANzABlI9TjVe33feV22WakmM0Q++4mWerHtVQmeP6OtPIhFJ76OYtrf34PUiBbHP
/YtVL2jenHWVMd8OPggo3h22oAJiYyWWHM/2M9OrLkVtJeybhGHQLiVLuz5a6umuj0YFuT2JAfHE
JKYG9WQ2RByN9F6r+8Td9DufyGCo3bNEAk/cf+M7YVhGvljMcwAJ9vaQlQINqFxI+XZau7rAf7kS
4Vg964Btohi1+ESnqo8B9/S3AkbhNg40EHirIq/GhRkpS4/vUdhk7dhdMOPxMuqHd0BuKIPlue+y
ga1UphitGPrYOmYgLARYM88IDI0jEwMBI9DoRMM6LuA48GUHdlNtKE6tOC3Ue+9JHr4fm43x75ms
Bu0qEg+lQSSA+PZ2a1m+luVKoCI7rDMN3cZAmSV8vfZ3BbfyWZegy3nh4T2zfxyKijxGyQAAgafZ
rUSfaUQv7JQIdupQbXpjcdxoRjlvBEwscFEGvZPUEJDuByvR2J/MQu8H4j30FSuX9pMyHm/h/IKQ
6UYkhVaQKahnniAEqHjI43vSlC+CtE+GTZB8PJYyU05BYlrkRNh24CjcsXQxcVywZR7ENgZD04JU
mkSCS7VttgBj3eJNPZBTQzL9KQGqTJLo1TODNPl59fgrxuf7VF2uP2Jy8T00OLlNjY8AY7zOY5oq
dT8fS5jZTdQI0T1IIzblYGFu1aNla4lpyxyNWh0c97D2gYja5kd3QQtnFgKnwSNWAQwrCFvGz7h6
OheJE2V9ioUUTfws0ZVsMEWR6Y/XMheB3UiZLAZITLzHg/PcjpRD02y4reNHKth5ImbXp6/cYJYd
GBiXYrH74h8qP1drm/jEugCV8pB5MSL7UDoLw285HIN8n7gXpsR7aB20C7HAjBFBhMvDiADiEs0l
kwxrkfpKk4RhbLcCqauQBOGp796KyuhYNA56x6X3+J2OwCBCEECJkTTGy2VyeI3EgldQTBPb7wMg
5EYZysYmaJJ8NQrZBUW5M8QTWZMj5OUi7pggTGymlLQAxHwebcRoAfdBclTTX48V5k4rIQxB9JiW
BAwVFnerlWki9aXkoz8IXEmK23w2Rfn9WML9s28UMTY+YE4Auf5pqTIbcXcYpkGfIhorPNSEmtdX
BlBxguE+sZZFLSnjXUyOuQdcL7RYgI4ObLKTs+IyELWAxCFD+RsGC2PfFCDJXPIjYup7ANwHguHH
K7x/+k8kTk4MdXixCykus62ssz7BD2E26Ab+CYyGgOxMPdbke6WGX1q6dNtnTm9M+sGpAVWQRkfg
5PR8xw8D189tvG60d8UClJBjEJfVPipTCbTFJvK7a4eFopkCCPFwpAIeG7fyXD8VZadrc5s3UxS7
dc8AF8cQkuynW0hq3sWWE0mjy72ylkGsIM0oQVLtf0eidq5pcu77hZu2tJxxe6+ECAHFJs0oJCZ8
ryb8SlSILTvawkNpSczUhYlUyBYOk9u5PjYeB0hEK3roEeZNuPi+8VgZ77s/xp0DVjyKDDIM1p9X
v1oU4kQB5LdiDvUX3+V3I35Xyn29BgbquSVRs6SCd7EPxPGo99MYeubBYDBZnFh5ZZWh79JG36tE
LP8jT42S117EhGC0UIwXZ5zuEy2jxJG2mWURSMKw3J4a7fBZCVzrwkZ1rScDXnvg7AGhzkFC1gpD
BvwFI4apJjlqE50r6hT9DEsR5X2iZfINE81pfDCxlWAQszFNUY/A4VoWk8pTgdGx2XTCgp6Oe3gT
A02kTfY4k6TGyZWusAsDGO7WEizpnIW+2dGJxaRLT+ZSsSzs3F/jXhNtZ8g5ocu3LtRW3JN0WeQw
HEPuRyuaWEwMx4Vs6taFnSg7QTSbV4qF9gTxMXc2Som2WbKUClxUm0mMEkiZEFYc1IZLdwylDTHa
T194PYuN4CvD0A1G9gHCH7PolkZjIGGoUOXe0CojLF6Zu2gJxzlO6I0MisiEChOfW7UhOhCpuLQZ
9xQDIEpOiMRsBketAJvYHgd9qcZ+3zEPLwi25j/+JNz9v1zalU1ADN/XfuiUdle8hmiHs6MXASnJ
eGxTD/YykXaJBdK0YSMbHBJFjy3STDwDkijYI9DP8cCnn9wVmm64IFKU0s7q16BWG01sznFGZH5B
zozLABXa2EogIaLBkMfELnh1LDNpXNlBcBq4lWS7xQ6K1BKvW0Dr4MYLMVFf0MIwqMsoqM6A8/RW
FHIiOdgBucqm9Ro5mE/0GUmGu/Htyy4oMGH9sWGRfQG6DMDGTPeQqKp+Ohc/FmZqMT23NKA4F3/g
c5CLAhMcIFOmPRRD3iuC04qVHdWqB/ZPI871ZOtbUveLk10BsNIcFCus1sKwYj3SIt9Oafxe/o1e
i3DBIdynI6Fr1x8zudru4AdNW8gVnGrzjUFCwP6hzZUASBphGCoehIToS/N0ibRApLOWUjejNk2P
RmChAwg0wYJDT46GKTOxobK+tgsRrE+Owg1qnIHQ+rFOszNuT0SnI17FY6chArxbDSjamHNqoK3Z
xVAQMASxz1GxHokcSRnrAWA7Vx6gmyTiDjrfmjmaqUvwvwek+ZDbF0+2At6qazX13h5/11/W+3b5
DBqaMe8/PjHx68RV4DEf1FLMdnbBEPHkgA/abAqd+wLM0QpsfYNrejzpM7XNtwOrtanOcIcoIDG9
khKtDS00g9dmz2hZ+e1ooJPmFfBy6s7wHbKD+vhbZ/bw9lsnexhHYRoyLt3ZJdlBK5FgeEfVYOwc
GOECfP2SWNleUM+Rikjie0H4fVB2K3yipsgy+nKaDx2erO+Ruut15CxDUD58jsnTy04h7y8+efsQ
TEa11f3Lx4L8+07skXZtZGbA42h8fk2SUpTCd4mcCx3CNLAMhPqwitF+GBZaAkIBVxNIixl7R10Q
e2+4bqVObkfMKZXMC0pnV92+FxCfRSWYNFcxs9SZxN3fw1tJkyiNBRMl75dYnxET46C992pn1PqA
UbEK7Re6ukWW+hOQjCQ2Mb6NifGCqLSlwlqTpTz1/SzKZK/Hb71yf0oSd2LOOJ0dPydb7oUHjPiw
OkUQ5cEe5WoFhXO/lYBoR5QNgIqx4Jmm2ClAULvdjMmtHBi0HTE1PsDNv5nKSjxS8duw5gmbvIVB
NjZ+AhKcLKj4vY2CVAZ5mZH4G7DCkyQJ5buAA2UoLJswX4Z3fnpfU1/VOjBEkn18cBK6YZ2Ds+dI
ZNIuGVEpFz7g3iPjA0CUinQk3D4s0u2+C66vsIPs9jbE9xHZYSb3Em5ccvrhv83TOjqbmBXE5PEn
v/9e/QKKd6kofz+5NW48WpPANozZErRe3X4BRUUB78Rxbz9br4edb32Cf2d/QKnKJ6fMMk1zr597
stl8lOu9vYl0j6Dp97h6frwR4/FOjfL1V0yOn4kqNnXYCPsABMTiRSpDAoS4heOeu3A4Tpz4iG2B
vvDbpaL1IJOKMuttf9CdUtIjRtEfL2PuOK8lTK50UTqp6BV5b5cxIOeEiHAcLm5ouoykCSGem/0i
S/J97DiW7/9d1OT8mD7ogLGc9namPe92KBakxOqPr6+7d089XPLdBS5eSxj11JH1QNbO2iUXzlrH
qkmIrtspQ2wPkJZoX31anQOy0ZM9hmPt30T91h5vzpxl5UZ2NoxkYjx0miHkqbFAG+OytfFIxnsM
hvcMU82xvHDMs3LQYo23A9plwY92e8yBMwxBPN6pDLnwMfUpI7iiRTRQVL+PVzSntWNhHSM0aPQC
4eOtpMzhsqZXwt7G/9QSQcDAoMi2pEEG9P9L0B2MTou9i8ZLqsRvDmtVtM0xr49FzO7av2u5425u
8xJUtUEPGmogP7vbGA8DJnxxs6Va3cKmTRuMm1pwFXjT3q75Dg+sBPcwAR1pHnrrxyuau+5Xp6NM
LqNQpT3VSxDktHhTKajzp9V/cS7gv0SIC9M5ThTdKkAts3xKR0VvN2GtMRGaR929ECyka6cQ0n++
8VrKxEm0Ejho8wRSkCraxuPj5HV3oPWD8ZStGnLqrNMJuFGN/vbBs+SDJhrmMx5v5V+9bGqfrz9h
YjrRO9E4fAEFzLRXKyWSAjOzM4zDCa7KHPZP3DEh2w8QwpxX6KOI1AXTMXeUf4MzHOYC0d8wudI9
i8nBP/2vOzSJpwmRw/fHK5zTymsJo2W/CoDKLBDdoMMCyxA9C54mus8Zs9Sh9/84SUyz/J91TA2G
ELNSGUGKH6xi8rxLx+6Ew/okICNun9qnL560iD0agDwAYEUd9xIzGAv2cWGpf6HY1VKlNgCxq4yP
qEb7qPwIduQa//luooiHtx8GKAEnMbkXTNPlteT2uBeY3i4TwXByeZ0rS/3iMy9pFAvR0wO0KqQ1
MCh0e2pRGPBczTYD+l2Aew2d7NYYPtfW4Y7ooD9z1WIjfWTqamm4bCa7eSN4Wl0DmVsigvJzsDlS
eKb44YdW+U4/5Q1xMCjHr5Sn9PPxls6FFggSwbgL94ma3kRBaaYIKi4tBztGE1Of6DyaAoL6hHfy
exgsZG/GbZvedsjBLD9GUGk8km+3NenB8lO27GDLfULq6FwzmZZxhH6lgqPCZZs4X5rZmX3sXYuc
nGRQJWkal9yAx57VA+Mb7UKqu3oHeJXh2iSu1QR9D0s9Q7OvDmTdgGULClWMVY9X5eoqtGwSBnIj
D/YQGkpk5B1NujDVYu7Fp0hLb+tax7Tq+vFJztQfGIQM/0odXfGVVLdWukTJncFuQPIgkqTR0UQs
8WpT/zKqEj+BIRcQAPGrw64eS5491yvBEzNaRE1OsxkEs8qTv2HAXRK+0embx5nFJl5CQJsLTK9X
OVGiVHIESUlGYe6xBSW88JOlZtQdl3pLptjhf+5x7OyjYQUkxJATPx9isNaNOWGwd7tStQxkkVbN
Jbcp3cQUo+obtGYz6ldv6B/HGCaiXmXmb6DX1nHBSc0uGNjEPGaYcVH/XlpXx8rkDue3ijLYyNRz
slGtOE8FB/RSZWX2EK/ETPe1TGte6SEmyXbNoc9JC0OQAOFNVp4rEJg8VpnZFJQI2Gd0BiGgBhrA
rbKWNQNa48yjbYas15R+cvXL4fNdwNDo4XO9Pq0BrmK41GJf8r3Hl9DMhpIZcnQoo0750/K6Tuq6
ohqbHlibEjJV4JasHHfvCEcZGCsFqgICRXqiOGnhenlRB62NiAaeWFSVT8aCJybJYf2TrL5eQGqO
/rlNWZHzynaIt/rYrACcI2nuy8Iu30fft58y2WV0GGRS5Iat/cwR7gDwD8IYeMChhSg2R6I6em2+
vGFGbl8ezsd8qU/1vo8JV/F6JyZ2UKaA+9uHEC/br/0vZv/VA0OMUTjiO3H79cIfgG2531dqT7z3
X1TrH69//rT/PYmJRRxCvhTDCieR9S9xdcilhVr5jBbfLnBi+aq2jSSXxwIzDfjsxqvBq8M4fVW5
5ElPUObZbtTV6lvWF6k5RiW69aW3kifXVa7pVirSqEVgWQJ6isaLVFNcLVZCNQKQi1SulMj0mEMh
PEWJFWeL08ZLHzDxrEMl00MbYm858hru31GM8bQLt1qvCa+ZOm1sss0ZFnEpypyJzW4WPo0BJW/o
QmaUazUIzYDzFRmXn1PwAkD8jerpK+pphWHZx3o0k9y/FTp5KsWUFMRsCqGtKtQEwHPvu8/mfAmP
l3SzXpuC/hIheZ0Q2nhDcEhqZizBt2QRH27GKd1+yOTB1Attkvp/tiXXx+vc6u/v1UUhzZig2Ynq
JdBOZmKReLt9SwV9DxtOzuPYDUB/F7z+0u3+i0euHBOr1HmaJlB+avX8CryLHLGVqBpr4DgDSv/0
I+lbXcKUP0sYe3NUtOPC7V78gPH6X31A3TV9HHs4lREMEEhkiO7gP7AJPgGwo5mtnihJfdH1DXYg
2h09c+EFfe+Zbw9jYt76XhbihoJ8D+OFTmvJmc0A2sRJ1CBfeEfeY87dmtK/2fGrtQayUnfKaEpz
PUZJb8frhzVYXJ50ZrNXWTgSbUnpF7d3Yty4MsvqOoNIdCUIBqOtvbNLmjEuwLvyhHan7TbWYLg3
mOh/+T5y3+Jpaa5/Jo18u8UTMyeFDgXK3fG2A9TAGhsV0K1Ab4otDnoEt+6sUJXUp5cXUFMAQkLn
eqKDJzAhziEjaFHH0a9WC8c+BfhGZHj7URPTFyZx7hbN+FFgKjog1wjfjvTnyfwiMHz+E2w+sL2/
ufVjK/T3bHhg8/905EoHBsWj4nCUGxJ+FxOt2u4MCbO2jnY6dactoY5QBXTZ4V26cNUWNP3PKF9J
doCs44Q0JHN5vka+yuiz1PIrVw3CwUgbVn+80pm2iZsdnra7FUWZenEGeYX2mn/suC3iQWK2Bkp0
T1ji2TW0hUOdebPdipxGbYrHUmEEkZnm7BxTMPyNs+IPjtUv2c2F+PBPva42M4r/rwcbZ7V2u2Y7
pORwSAD46xJnaz4h5ZaIBHjKZ6jRIoPF0lFOjFaldGWqjDdKjM2qNB1M3MegYhzWVLiYRxlv5yOF
ncRfoexkWaFAVm9qgU9e4aJyYqD8hIWuT0+S+iWf31LYMc3+PQLewFpQW272AyQAEoHIZmT3nByq
3EdlECSIkngA4tdIbeaqcQp3J/nityoIqNbhce0ZlcWdULVIcXV8Q02Oo7NaycPYs7fYyDnTMgI9
u/qkidPKXV8uqgCf1B/5EEAoO5hyspYG9I86xhfZI0V3VvEWWNiK2WO/Ejs5dowGxnnM4SgAT6WJ
aia/xX6mOrkZM+rjy/vXRXV36leiJqeeSoISNQr8BvCOj83X+DimEfyz6meCKVAcPf5jrEsBLVjj
Vu/3rIbib4oKIKZ0jeJ5+8KhjZcGWFBDfoqKnNj1S228BXthowMkSDtiTACI3VuxX9qkce8fffnE
47GRx3Y8H7d27bD7OqRtiuGW6vMzNfFRAdDNixYmeqyR3kYtuZPkviKPYRMyUtIYsSAb5eD2S/qw
R0capjp0zLCsEhTPLPdzlS+Oj93rgkyztCJKHHKo48Dq7RcMOVs2UoWCZU1HWlBV69qhCpV24j0r
SyShpUh7rBLMuKbbjb2ROC005UnDtIGX9LZGsST8CQKwYfPWkdKgjAui7q3rrajJ9vbAqQoHD4tr
VdoUDpYlq9YOWFiIWTwtX7hV9+9rCEORFBZmzH9NO+yYJq2KpsO6HE/1c4J5V23hNs10T44iRNSB
cFqAMZzkvP0S0379gEIs4DXGofv3d3cFWIKBvPQHuSZ79TgkxuM9nLFR6JwHiBiQ8TFfiHHLWwVR
ULPrgsodsIdgFkXD2OfhNKxErTTQ55uuiWoHekt+g0V25BkvjG56HoMRgAnC2MJ0jtkJ8aKgaqG3
g3rTt3omiYAm2pcVWrqA+ypVXwBsIEm2lFS89xO3YsefX7nkhmU91s8hFplTHX87hSBzG7gqtRDC
3WMpCLeCJlcvyAup8TCtbj8jyZZoB+RDQusCnDzM/ClWqX6W5sEHGSCDbOPIzXxYb3XWAv2gDbhh
004NcdWYm01jgtToXKn4d5MaZ5rQpMfs7VIjy5x6A+II6bJxyhjgI7fbIlbBEGWCN9hMf06sPLcV
3whbb0HFZx4a2JQrMaNZvtp9hi9zpWihbuymPuY8pji+ImLq+n4sVP2eI11dVcbqvPoItch8rOpz
phD5QJhiXka5R55oOptncRZzyWC7jqtWysHh0I8WWBQXYxxSXhA283AYCYIVFhjNKIlLwuT1rjgB
qpAp6gLJlrIygORBBSg8Hk6S+oka3YuMUwQp5Q7Zk8Jc6oUaVWtqg6+FTw6TdcqiqCMkeN1oJT5n
IoIdCVle9reE2SpyBCDVIvDEnN2/ljk52UbxlMaNsWBm22GEN1tJkupTwD8uONKjGvqSS8fHBzpn
QTCAJILOD10aeIpMAh2mTaKGi5jGll5g8gFpnBo5r/HKrrGdeA2f/ljezK7eiJsEO3UBdi63oxub
3wQaZuKAucnEKlU+uZ7pVAuoGjPaeiNs/PnVReGjQaiiEmvjVYky+kTLi9f8ULkLdbrZPURkMHby
omSLweRbOUpTiWAJqFq7o6PoSRTCndymOfGcXtDrvKDWbRAzhAeCdVx7iinw/RIVGTNqxkRbcVGA
4w98tbGjduLG0aEKmmlOaWy/0+jAFLIRyZLaxC/sKf3MP7mWxJ+PT1KciRxuRE5WHfsikzUORPK0
mRVv9SfFfPK+mvkWnRAm1/yQ+Mza695oHHOnCdkuT44ZcGwTs1N2kfMc94cK7ZQCMG9/QgVcp8lG
Bi1ov0udE48/rUS6iKgEhycc+3dAF4id4Q1anKolSCxkM0rMGkzx52HDoSpZfQdAzd0ktJpXL170
JQpfSXsSa5Vr10JZqrGzFTO9k9b+Jg8aYJxUKoBdxX6Jn2bGCWBbYKww1ITZPmFiN5quRo2kQMmE
z6zhXDIqZdT8IezHkarU29QdgJx1TgY2+1OCEeyXbqkXbcY533zAxIgg8dBHXOIj7dFqfE/i3977
RYk6bsxaXND8mfkC4CqADHQcDkHQ9acjVzeMo7OKreCMbDY3BJKBpjkDeZsRHBqjMBIzWluyp3rG
YMW2YwwR0oqc6hgxnrBn6f2PGRs4GNSC35iLAW++amJkoqyjwCCDrwK85avgkB3aZsf2WUp/pQDU
V/pW7ZlqZi/Y0hlzA0wdWhYBVy6A72ISrMRiJgJOOOrsZBChorSagOA8QUo5x9he8Pr4+s1ceI6R
MA2LotwIFjAJwVCAlaO0zTtbqij/ucHrlPBi5yxo80z5QOYYGRh9ALwEish0VkVQUo91ZLTpSyCs
AY+BETma0nkaoJqyhhSSPaC8iiq9gwg31nwOTRGtGrWSyvdnsdiUJbDrCmqVeTrDGY934B7/E9hu
Enhw0fUHB4Yml1uzG8gu04eD1NkBpqA6o4i3vJCRY+79sMDCQLESiMJ4S5eaQ6l5bro0efwBM0/T
2w+YXvU48GGQ0ToePwPhy3hv9VfN/QzJ8XeFysoKuK65q7JvDU3i3sLvLOXgZm46UADGhumRihcz
37cbwOYNHlsFnlMFeteRLXJaDfSaxmEg9EE8tFv/qVwHm9XCqmdc+I3UieZV7QA8JxaNS1ZlROiY
IOE+JxyYjC6n2PypyLY1tl+SirbWdr3pdra68AFzr+ObD5jcM+wFwlN+fB3DDzAGIH0arftgXbRo
nbXHi53bYRS+eYAGYJweoJi3O9ynNCW6PY0IFPNnAgoV3XMyXIZ41StrSV66bDMelcOsHRqJwYQB
nZ5YbhGhQlJ2/8PZl+1IigTLflFI7ASvLLknWUvW+oK6uqqAYIdg/fpr1Jx7JpNCic5oRqMetZRO
bB4e7uZm4vAUJJb8Wv+JAKNA8u3O1Oy/Ly9u46A9FtSJX49lhJEuTeuS9fHvL3y5HpCCtjqs8+II
Dk74TRmNP6bhDWYvWwVCGRC7RBs9sKRzULhLwtYzeBwwMwFDDckaHRSxU4hDHEValPMe0Cp9VRwD
0aT+N4AA+wAv2dg7+OppaDY+ZAkF5/+8yFeGpwMvWx18TR3eU2wjiTtfMyV60JXGzCQryBZebzPh
ATppoDUCUCo6043J3WQUeU1oiWcFlw/Nh2J8l93Z0BdGpM5cRYo0pgWoroIyZPpOK/BCFLmB20E2
n3vIOqqv7FP77g7iCmz3lroqzPdh1diCNRzouv0jQqlrDWjDYOV/cEsXh8Y5vKHNYeesDwfnT78V
HQWyTduXwTq87XbfSzqsM8dMUXSQ8Usgd4ArmzhSPW2ElmVS/xTn96CrNArbiNBpwyE4g6D59mrP
lIUgJXJhbHLKSjS1CnoIY/vjSfsT26BbfzL1B775u1476IoGgSQB57r00i467BnXeWV6stMaQ64B
wRT7J2ldICwKzY/V/vP5WKGLLH421rs/ZKsueLA5b3llc7Lh2ipPPa7CZmIWz7r5yrZH0c2f2YL7
mHusK0Bg6xqoR5AimG7sWOEVGRpMa4YEWGpnloY3ByilhS0esBXiL2/FHfqa2MWJbPW7T/UM2ovz
kpzPTCkMq3vxGZM7sfGY1wctPgOE8SJ4fF2OyZV2w6ujnMhT84Feyw7Ne+B83T6K6CdUF7bXuHsm
DzFA0PGPhhYL0A1MlljxqgyzgJPXZ18Vcyv6cHv7/oBpfxvA40JCd/ZvBOrABhRTu6p7ApzjHQqU
9nBQnukO2H0NcIIYqvX+unSibVHa+vrpEaURw/4eRQJArkbuGjQwcqgHQavSXDrF80P/98sm9zKe
wIWQdLx7CnWh2ke+Sl2Vxo+3xz/O343h/2C7L24p3hpcFvMSRjzpTZL8+rlIEV2iayk93rY0Oxy0
uwHqDhr2X7lVv0fjQl1gogMWPBYUvfby0oW/ZGL0ixeDkdVKbZhXd0/PdW8lEIDAkp7y1Q8m6JBs
0X6oydbb7hE16ttjmz2t6sXgpmsldWQQfyy/SrvjahQUzdYP4RqBu13YzpuE/bH5NrYxqipLmbXZ
JfzX9jRdrqUybYq66Z4aTd20wrNgfAja4Nwe4dw9ezFAfRK5CZx04CfCZvSzL+7ZevcihisWJPZ/
MIOWk5FaBB2EU/rjrgKBTyN33VOe+xblH768avLHCk/v23bmHjuIF/41NNkqyRCBR0XquycqVk6S
oltb9UoTOygzUzRuBwAORyGSaUz6lplu5WDeaxqUpzxVWRV6t/Ul5dnokoUdPFr9dRovvmqyjWQV
YHhDwFIOKGKepYpGqyAuAZTkwJ8EQRHd943yURIqL0AJ5wIcVUXVAz2E6NtUx5N1cXISSIN4KkFX
dJXz+1YKnaK474dnNZX2grGUcZ+BxaO6g1YDCS9gtIdOE9FdSvDqL5CX9SqAZUJbK83UAGLcrCCi
N3wqHK19u/iFg8kFdB3dt5ZYgwzmw4V85uxdjnQLegF+FBWnJ0dVGwPCNUABF9+J/+qJih3LTtYc
mfxHV1asg4gOVHUG43Vh841p/ekyjyRmY1GNKqjfXc92EEgNRJ59AWAPwcqQJj4SNzeTO+8lWMih
zOVSQWOJvJkGiQNgECbhStp3jZ9KyfBkiy8iSE0+1jWK3alZvdQLPnAmGMMNCiEeFAlVxMkTS3Kk
DaWXopbBtry2OrsCAg4azvHD0ssGxNG/5w/oaXS8qmBhUJBov56/OqoUHuUI+g0olhyNbvA0p+JI
Bq9AbyxSMy64FFjF4CndKpZ08lF0ivfaZ11D1gJNO830x4ehGQU4ElYmBypoZBuNZF+dHPDoXKcQ
NkSPBFV8U/ABfrcgAx6lD7rmVwAdlQXyEGGc5fGBcj3UHC1XjMzJEmRvP6Fe7wkrqMkRigQrzUKL
KqrQ26XSCOmpCxJ1lBxDx7IztpSmq7QGktWUICxMHAOiELLpR30f2l3rM23bDq1xLydNLJ8yPevi
vdJnkn8sg7AkthYQTzah3Z0L6yFDHWUPYgWJnZKUq+WrnulNdtewsDS2HQdacl1WsZzjatdCYESH
NlZWRhfL4j7L+77cSYnmjTUEydOOkigUaE5pPVlcpXHln+EDg+4x6cO4OgaqGuhWCc5vqNmpBQhn
szJkeOUZCkjPDU0J+V2UtDlbDUCM1eskM2hpK0PeozWjT6B+F3okAhOPFAu1o3qSHGzEknYhaJ0K
IXrKlLhJ/6pqAiS7GQzIkn0kUi5ByyzyMhK4qA8o+b2WtIay0TsQ89/rRR2gp6wvZWJKXCoyJ670
uMfUl104WLRNsuQ9BWOV5oRIGFR/OZX88q9S1YkP9qqhIummzhSj3fmEqOwZjDYBcwJ0wcbnLGJS
VJhlhU46KBokTHObRlfDJ8gv+GhjQw0ITfRG1OWo95SNgaS879c6dL0rLRUf/KytBzvGnwtuFmqN
/+ZGmj5FBjR8nTb3G39flUiMfMe+GMbtrmpiNXBJXWvqG34mBzwi0dvmncucc8jXpcY5HuK+NzuI
GUpOUSdxZnsFCJkdCTONLzKY3rm8JNCMrnsmaWs/i0N2qCUjgE6YpHiRekCChoR7r/SE9EhiJMTW
cCAUP4oO8708KDUxk6bJOqcPsxSC8JlXFYlVlZkaWbRAPzDor6q0L88+1A1lBuUUo00f8zzXh0Oq
FxAciaUuJpZC0B61kdNIgtyyjkkSzRzJitbGt3B/y6GvmoKtO01FpyalnOyLTEgxeUHLVailIqoR
0frGI9qZaJY0iNlUbVJsk6QVizswEMQ64L190fcbLySV8KjSDpCZwdBK+u63us4+hqzM1bXfE61C
4UMLG6fxYqO3JClsgpWo+ZGMpZI7xR00sCThbNTFTgx6DaQVOQTq13FVxikYWwrR+EvSBIIIgl/7
qj1A7+3LQIonWEHF0g9OQZkHxBXLVIycOPEL7hAadtlKDCUhL81GIPFg+2hGod9tmhIHdC3DSwdq
Hx+qR233tXDJzFzpoEtGxRdcaegFmXI/KUMT4RbOhqeQQ2ObGfuGPQnCVg+fUKM0DfXYpe8NPRfR
B/A4ZhGE312X24b3FSbgeTW+Fz5n5s77h/lKBoMbCt6T66FMhhRAk7HU7a8INyFaJ66RTqamqNq0
WN+2Nv7Y5IJFVR3JP9SMMPppk3RqiB4B76rwlGo0WcmEPqs0XKVCzWwm9MnqtrWZZweuPMhYIWoB
o4c6iY3lcgzAGzQx9kwt7JSHvgPczNttI3MlSdBpoXwAQAyoWn7AhhchmsxryoQA7YsxQYM5nuN1
7oo1po8jOa+e1QGNGNzEw4s7sQ9KDaO0M0ptbbE/9WfnXMyuDiFs5JUQTSCewBaaxhQGDWVfpAV1
SbHReLghhaN5D3H/AJ6j0FjLYFJj355slZDa+lKAaYkWkn7T3OavL5hkJQow9sZyX1I3iN8zfVVV
9bYJRZOoK101G1CpqW49fOVxZCbZtgsX4sZpoWI0PzYTI7eK1UAAN8YnF0tB67ghWcOpK4WSKZfS
qk6GRyULHB4/MvkkeUdUTHz2lyffqnwGCW7/d/DRwQdIDXsTQlDi5KYoV2YJN1q0YMeSPvlb8tgt
5S2nr5x/PhSyPaPSL9oIp4xztUJwvxQVdT3jVQUpVeLZTZnYNC2Pap8gMkFVmO0TbgV3sgG5Q2/T
D3bJW1tcmrPJGfnnS0DPpeGQA4AybWdsfBEltVakbjsMY2U6zl4Wzsd4yia7EgA1/DJeFVDh+Fm0
i0UJfDnLNUgTuJyua2RpNoTfi+qRVVZU3OfQhSiqfVgu1Iwmkej/DOtfo5ON2NZhBUSlQl0jPavG
R6tBBGmxMDema3+NDNTpIGmHd8GFeb3dsEuanGaEur7AClBrGgPiEAWSnmX2lHIo7jRBx1YduIbA
PNaxDQXU5iiwmt5rOtFMMTeKhQM4DuvXF2H/g3MPjO5I6Vx/UQXihkTkWE1OjmKx9u6Iuo8NS04W
snOT9/DP9OJ5plN9ZLZBHnlihxdMKSJMbwRyFSHIbSna19UGj0V/AKCyPd/eQ3OreWluMqxezHrA
lGTq0vDIpT95eFSBm7htY2lIkye+AZx7PfQYEigReYILMAcfuGxKhaMfgKO4bWxyD/4zf2NdG2ga
qBoIk51DJR6DbSqDPkVDzEg8yzUooMhrDbLL24am1AG/LE1cotLmahalqeFWUv4Sqw8heJ/SUllX
3kpvq31mmHrxp6rNQbf5kojVrJtD0gJlLuCZIY47uYDFTK6MOiwMV1orwzqK7mL9IfUAVZFOkWiY
ebFV6wdu7HL5THybsScZrEVL79+5uR4dHLQsUXAE5v96ryq9AsVgtTLcpo0sXuOVp4LRA2I0FV2A
icydPk2SBRVd4UhcTLm700wKAY0khutJUF7zDz34SznbiuE9bZ9vr+vcifjXFDIJ14NKGQcRU+N7
biLsKg+aDUAPVUvURlOACTYP/Bogcwgn0PAOl3JtJfNC1hOGzRPGj4VqpzHaHF/FCtJx4dFvtzGC
xHDbJu86yU2vcAxv49XrDLNMNvpCBu73KiIhBFFSMCfgnkKp+vpTALWIeaPhxMS58JaJBcghZAhD
6+0qlqslxMM0OzMOHC4UedUR52wA93NtDeLzIVdaESsJQXIumXm5HvSNqmPjoD2iB7+xqSxJBfxe
Utgcqx0Ix0ez0rXNNkIRpOPMczkvTJ+vaqRK2oV04vzALoyMV9rFZVxxqRdCGnhuFX+DltVYpanZ
Q5oK6b2/RBbsdGj+z34VHKjiqKkM+mv9F/01CFt6wdPguwP5gUneWxZqbukr6yb4jNNDRRYc3tws
jqsGfQxAC6AWcz3ARskDQHqZ4QrxDkX2XbEViiWKpNlZvDQycaqVrA+0lAPDVVTIHMqHLN5UIClC
imOdsvvOeNG8z57kC2d+mhb92ZXIjBvAAoHQDCxs12NDBwatogFnoE3dTGI7DwVkGS2+5baugVrS
V23QrEs/tFt6vu1uZp4WWMUL05NpNZKMG5SUhltGoL2Jnu47vO83nR3UgEStU5t+Gjw2KQQKM4eo
S9Z/h5CjdWQUwWc+Iicmx1FXQoT2wTjfItTg0/aL1UCMyNImRRUflIWiYMnQ26wGZWE3yeOhuw6o
QLYlqqi1gkMYN/XkUGpqzsswxeXBAcc+BwDgZxZAP5pNIa7VAW/XbIjjA2Vg4n+hMbAuH+x+b9gt
9Kx7aAzQ1e2F+B2lXH/PZAsAYicjb4zv0Z7UVnFwm0ma07QglJTelGxz29i04eNnwwF1Bq5oCdlw
xLnXG84PqxoCAxyHibaOF+JBFKrrAvqAnrEqywBpvJWnwFmJ1Co9kyGr3MlHvYMAQaJWFpKlQv0p
lCsdRLeN/zer1np4d/sTx333a31wFPGQgvIc3lLXXwi9qMjXgsFwkRm+C0iAVF/pP9y28ftax5zL
8L6KqEElccpZmYEusmp7XAZGLJhVQTDQhypDagZvW2lhw81duWB3Az5o5KGlIM++HhBowzPq+yoO
WiVbkbjFi9BvuUlpZlZSCg6m3JTJSYjWISr8ROosqq2zfLgPusipUAdT6BlMWAs+fObyHQWSUfYz
ALmVlcksK3EZKHro4TqUV5q69xrPEqVtWC0R3C3ZmZzzWiqroRAQQJFaOVZhukH37U7B040tZAqW
DE0eFGEZqCLAy4bbd9DgBFHGOgisZOENOrs3L2ZtEniG4D7PjQp3rdZEf2gQhehZqp5u783Zq+hi
adRJIKjgyRINOUYCunqvtQxl7WPfPP3Voflc3/X66ra9KbXJPy6BAnmIM4GQ8IcS4yKAUHUmxGKf
eG5kkkfBghjOubNH2uAzuBW4qUDTRUM32EHfuY37+Hnb+txJBMsmTqOGtiPoTVwfjljpFL9QYVxX
AzNF7AfSVjl9ESrJDJoFWMRcIHFpa+JpedWLpElShGPtWlfeC0ghqAsm5pw5wj2gjkcHBvza9XDC
yos9g2M4KOHokm0w0ay7vSdvRXmnLa3cuNumnnIEbeM9hiSZoU92o1akYpAPlef2iXBAcGLpsW6T
gHxpYeqUVDpI7d+yXXgRLRid4vM4Uty51ueeW4PaTSyCjWbsSwEvPyM1+RAnZq8bViCBmv32Rpm1
CwlE6PCg5Uc1xqN5sUs9HIksKkvPzW1lx3MccAj/WJ5oVzt16X05u1EubE0uyVpJ84QJmFg//c6j
M1U+i0UJpUmS/ufUobL6v+OZOODEq3yiMIwH2upmspO2paPIZte/s+jIoF7rL8G7ZvIGePZdWJy4
YlnmupFBJcfVvO7U8KPC0PtIQVfVHf3sIUdOWdhHGvq32mRVSsFC5DGTSB7NQ2h7VGcbKwXXC5ih
yWDoE5injDFT1Jw++cjFP7J/b+SPYrIBOsoUQJQd7aIebZL/4ca/sP7jdC+2Dxh9477Nuee2RDQL
IXPUTt/oUGk44p28cOPP3RJgA8e/MgQjpOmDhZVKCtJ9PPsgxcV0O1j/h5MwtjSMGFwNkcX1RPZw
BGqtwo2FiOYsnVd2F6pgGm9G3IzTvXJw/6nigtGZxA+Wb/xpSDFgSqYBQ9UWBs0TEbsn5FaWrJHl
jcimQ8E1h73iFWJ7Ofop/PeQm9qKZehbeKnFcmFqp6WZf47NxWdMNrEgZHqktfiMqAZkBFRA2uOQ
O77Tr9R1ZxegWwfzmUSQgbY7srCH5pw7UKLojwHN+RjJXU98RUO/y0I4955tePQG8hhTRqsjdCjR
K5WpyYLHmz0xkL5AvWuMhYHiubbHAj1lrYCFhhyI1WnJU6OAA9VSPAAp0gPn0PVG10opROieVk1B
2ab1f7jORokr4AkQiiMPdv0Fad4zgQxw9mjksES2MvJ1ru29wpakA10SAJzzupfGJncnlZq6VcXR
GNrRWxPSMhyohNtnZ9YJXhqRrkdE46H3EwLXjnDDK0s7kt5juXZL8SX0Ekts/U0S5OBYa4dVntpp
t9SGPLuo2DyYT6DFwQ0xcYNeLUMvHpK+LkPuMgaLnF/YKp5XWYuEW7LnzaqOP2h+TENjI4UrnTzf
noG5e/TC/vT+ZshDiHqseS4pAd3AY7OLHyDbLqxytXkU8PgPl1ruZ88sGkxxdEYpHzw7r+e8Fxgj
jWTg3LTaOolcVfo7lC+ltxeyeO0pLVyXbkexJfKPwmcOj6KjBvzB7XHPploQ4yJ0ACoWGYDJhStx
gedClxC4zc4x+seg3lL0Qve0QWoOHVcdmAeAkStk5maZ+LhgfWbaURMQcYpHIBpIeK/nQKJtUcGn
E5cdwj/DqoOkNEG6BQtQWIYbrek2dEjiSGA+sorN0rtl7k0BeII4dr+rKt69kyUI6rYqI0kh47bX
4sgOwlWiPDROdEK7QgOg0t3CeGfCGxhUcAMizTJqUl2Pt/N0aM/EEnErXbB4QRyxAWro2KC4RL21
nn8LRmvJi6drHMckJL4yO3kFiomo5Fg94mbxYyfeSXW0inRqkRFRr61IZyFurWxgupZ21+x40RgD
VSC0rvxKZotBGMhDXuPOl0LkVMwELQSDw9HnH5l8XyuSCWTl7TkeN+yvsY6cqgaQEMACTlxZiKMG
oDBM9qQwDdliAeQifHVfZ0tE+DMXH0XMpoz8miDK1SeWeFa3GiO4dJuMbimyFDTcJwndUC20RPlF
bxfLFHPHBVwrALYBcoik/WQdc9ZVRa9IcNMEZRAUlkAREnjATG1DCoSqdy+JjdWTGLLwaJ7TS0tv
QZWGDA6iaptJr6n/KPlP8lIEMHd9/LBHoMkLk6HS6Tny1VCSU0bcJg7esKtVgIvUA5PhuPDmEwH2
7Ou1X62lpHUKNNLfXvHx0ExXfOSu+P/WJ+ugioC7VTWQT7oHsG5VpVDBcLXcLBrQ6bZLBDuzqw75
cAX1EgBQplX+EGjolhY5rHWAn4PVS0zqTS+HCDMiyMzmgYms/EKCZe6uoAivUJ4asTcQS7/2Gymv
gcfTSwK8B9COklTb6cngq8w7pR4az2vDpMCNV4GdVtleKk5pss+6hStyduCj8hg4cShqZJNplqM2
rkmYErfT1rTgK70IbR0lY5zmUv6UUDK6vawzgQ8dewdR4Ripy5RJSFBpA4k7ZHzcPNIE28hRwAmJ
mNqNnikLpmYvAuj2aWAsxjlGmul6fnkneH7kV7CFXIWFvbwhgdBtmyACViXOjr4Bpu0oztRdmwW9
FYja0kU8O7uodeDpggIuCmTXX0D6IO7rQCCuh51rxMgaBChZ7WujNxl/C+KX25M7O2JYg0qThE5j
lD2v7Q1G23degtWskr3HIrv6VjRL5eoJ/Xm6CkkdwB2Wqo1zB/XS5mRFI0HQalmETWDHtCGHgnvd
mF384S1cAXNzCZ4Q+CEE4FjRydjasmk4AVbTLTXvLYUsbB4rzC5BaPdeMUvh/kLJds4eiuGovOPt
ictu8h6AlpxUJxHWrtYtBmUGcqrWYi1ZQnHuks3thZt5RdNLW5N9EoWh4GXjPmm7wQxrACWX3Onc
BXppYXLOi5TrKc974j4HXHJAfBASh7AlFMrcVQawBG4LJDiRqZucOK3UuJgYCL20Qjt2dON3Z+pt
8yIyRRHUvqmz1IgwOyyg0BRRRmUDNYfrDa8qGatG0IKbDobNiGFxr3FjWVgLwer2Es05rlF2HG2v
I3JBm2y/ohZzKU0Q5OXqc6sBjfwaeN+3TczeuJc2JkepiLEbSyRuXS9et55TPQ90owMZ7W0h6Qra
hi/jiy6V5BbGNW1W6SiPvaGBTUP6jutvapzy5m1hXHMB48W4pm5QkwkSKRq2twwfJMR7EcSQsit4
G+SLyy//ZSiXCLXnDpQyEhKOeErI1U1CcqNoeYgOCP+kx61gDzLg1UOaLhH5ztWVEf+qMnqcEAwD
D3u9/RJ0N/plngOcY4NIyBoFSUG14OTO21NuRSths2Rxbr9fGhz//iK1V1Re7okyIC0A7IPk0mmM
j6YULS4a9wtrNrcvgLeHIhiy7sAETWaQ5gGnNNRQqjVqGz3/q3D4U+wy3U3bEAHRLiqPgbEacMn0
IjLwoO1hb8nwsPAVc5fL5VdMTp2aBcZAAh0QrOQLwtjejr+WxhOeHxbLOrNJwExMNLvL3C60POmA
LyH1YYiWEK9z065B9EQaY0MAFCcHM4ZEm9ZKneeCYNDMI8BA2bEYQFAe8aWgZfRY07j3wtT02tH8
gSYxHQBx6X2HgjYOuIRdqrENK9RTazRIRz1EKaRXqHhUlYeyXsDYzJ0cbayOYe0hSTt9zFYsr1T0
TcC+cOxBowtmqNtrOrOkOJgjymzEmOGCvd7CjYYOIjqk/qkymCWFaIWKcedF70GBJ121GATOLJ2B
Z5wAnw3oBWgfr83FuVj5tRwHp+Rb2Q02OcVbukuc6Ng9ZKHpPfpbajMzl1a3RznuiKtlBA0JphHI
IWC+EN5Pdozfx0wuGj04gXulk+0RdaBUpsJNNTzkYM5oF6KVBXs/keGlY+iHtOUZ7EGB5Fga74EU
m6Q/GdUzlUS7THclu7s9wl/riBHqSO5hfGiIQM7remJrkaMJyVP8U1PFTpEqm7Jdx9F9YShP3hJx
2q9FHG0BNwRUFJDeaPS4tpUU+f/YAgoLUJl1kQGaqJP1ImZkydDEodMuqX0WUf9Ue3dFK5vgCUD1
TYLg3vn27M0awnNr5CEFDplODSFDVeLF4J+6RrZZ5AE0f8cGY5tJH7cN/U7CjnOHI6DgfoIwzbQH
N2aCH6RtEJy0xC1b5oist5HksJUk23VyuI9jYNskE32KFvaIkL0vjnVub15+wWSs6CKSsrqLAvBQ
rjov2pJmV2nhliqJHVWR1cSJLfpft4c9N7+gewX1FmBPKCpMonddztGVaCTBScDjkqevSltYmrdd
rG3O2wEnCnDkQBlNETwNRExrtcuDkxJvBP+LI+eXRefAWLgI5w4bnuf/a2bixVjhN4HGYabxQeUa
1qYaQdI5qkYCMwcGb0/e73ck9gyerWMCW0Mqe3re8iJXE7zCYI73lggf9sbCFmptrk8bR33qyWvE
RHvB6PjImbpMiuZ5vB1+CHql60Oe9n3B4x6eOnOUNdm09+wQbIPKldfaUmlt9E2/TKF1Gdh1aGUj
Q35tqsh50wViG5yIgiaVg4+DcPRCaFGtg6WN+NMU9svWuDdkFBURBU+WzicqbXreBKf967tuVs7I
jnsyzM9Ry3AFRrDT6mQ+OA+QmjUfHpi9+jr7QOkhnLTPX87d+f3OfQFdV2MeXCgLu9ab69wNFnid
Pr/vn43tPei2Nzo4tXYH0XrbPN5/bvTtvfV4bzm7hQWa3YMXA5k4fDQm43E0DsR3lTtulhvFHJYS
JuPE35qsybUZyUMooz8UNnyG2EerNQR6/lJQ8BNE/TaDqxlxOwDiUyajSkInZ+TXuC1VZmrZn0YJ
zSAC+q7/S4TdAH5MKenWTY4+VXRSbfhQWiAYs4ToXGoPaQ0FYJKhIUy2gfla3z4GozO89WmTrYkW
GOCtSAnHtRPt9M9CznF2fikAO7i44Rmn6T6NdOjZFYfgFKV7LYJkeb7gqOYMgFcTFKdjgIcb+/pk
1W2kNG1m4GTF6OltCriqoC8L+/YkzXhdNO6MBQjQaYydi9dWtCwCvN2jCOoezDsofpu3f35uf1z9
/jQf44XI5/Hx93VmDUFiUnQS6/yEgoGpb75y/UxFWwufSRK7PDI7xc57M8q3gvgdQKjF+y9QUVTM
Loc88Y4Nr9WC9pjYpkmUE81VcSt77fvtgc85ftQgUInA+CBhOyVrDJq0CVHkwlUdBWgeAl/0JgCt
vXyP9mc0QFusX8jq/YYoj+O6sDjJ4LS6rMeiB4vDX8CRzTO1zx+nu8iKrMp6JVCgwTMPhLEvhzen
s5xPau3MPxu5Wzh1v3svJ58xOXYtHXgUyF5wkqODAH7bsQVzQCJzrDcVsQZs+FHpmR3rtanXdC/K
wbrjQLjuCf3kUKBU+49cegv8c9uhUXPdMLuGojkLQgteAh5oIfieucCuZm1yzFjSto2vEWzQAgJN
gs0AJayFEjnmlywuTA+8Ebd3xozzvzI4nsiL90WU+JWQKJgflPjuAsOzK2FveIFNsoUtOBMswhAU
olFxAkfrj7jyhSG5raQwqKPw1AtvRQNIZmrLIgjEKwiNami1f1OH19tD+12HGdce+10cn7xofZp4
E0UrUwbVufAkl68ihWcXeYMKo7SWSGYRz9gS4McN0m218Ekh4Enjd4MEYFDbbm5/yYzzRJuXOOpV
oij0i1myCkuhynyMvdPFwAZQ1TPVJK8WvNvsUl5Ymewdngp9yis/PDXsXQH9DahbnnnqVOXj7dHM
rSSotjG56GNB1/wkXghrvEk4qCJOfECXl5v5O69JI7NqPtIkMA30m1p499y2OXcuLm1O4gdPA19D
QmDTQPyIpldHcfz6mAWqFWsLIOw5U0DYojdPBJce2JWuT4QGhhK8EDN2ErnV9KuYO0BqFsqdx49k
MS006ybBu4g6Ico6wBhMBtY0jWh4NYe1RHCIEpgNG2uD7Znka88Xj2EDgkRQ/Wr3JFgVwFiU6Iwy
wnPHMOVt6xbNV0vkv8mHcgDLdgkiVmoW4UuNQmOH4IdV20Db6OIh5FsmvTNlie56btMBJIj5Gila
UW28nq1QG+qBsIKdwoGDEtwEkE1LDolYWHypgj93ijSkrrDl0EcP5NG1KY+HUUyMmJ2k8BMJZraU
pp/b11DQHRGCP2myye9XRdirBgQ4TwYCU9IMWzYci/hQBNQEJrHlLTqploQpxzM5iQrRIALNCmRB
xqTc5PZnelV7YCxkp1RDy5DcmIztkBhdOD2zM3dhZXIXK3gRoSbUYuY0ZpgJp5/I1EcLN8ns9F0Y
mdy0mLQUdBc1OwnZd5ccVcMW02eBbgItMmn2xpa6r+diRXBo/MA5APufknaIrdwjnMPUib4dRIdY
YObIGkvS4T/41UtDk4HxTq2gkwFDkv4oqJUjQtgvOIV6tUoV+7abmztNeJYDXYwEIzAjkxsLXcJd
SIYKp4mXttQ8GDUKvcQyymdGvm6b+o0lQ8YNhTVMHIgykUGduHEhMvRMi/BWknz1LunTDS0FENj1
9x7Y8iNvsGXVVMGGRJ7CcAnHPbN2sA2tBAMxARzf5KpSYqWNiQTbjfyQ55tUBXu6o2jr20Ocmc0r
KxPfpPkdMZDJD041hXxBDuSpxg5yF5vdoD1Eyva2td9Fo5GsAsMBsxDK9L+4hXspVGJk1sNTzSRh
70VxYQux3lsghasdH9oUjtq2w7oTRwWTXPf2ehWyY6CBJh+tVSnKnFn23Ld4eXK9Dhd21szplESs
MtAZwvi+mjga0FGJHkJhhF+Gv65AdIG0+idXQJeXoBVc9myx4u9KJf65PSkz/g1EyGOrA5J2yDdN
l4AwPVc6XKZtl5+jKHlMdcGU5aUodu59A7ZXZexZASTkF0WeKlU+Z3oUn0A416/7xChAWcZKaH+6
BCACCeKPBKjqNEGCGZ0RZMH3zQxTVsYSEjAp2AHTW7CRJRmCdU18KiFCHnWW9ga+tAU39LuKrAlX
Rib3E7j2dQJitvjU9iYYs6BqQMzUBfsS+5PZ1Yu0WmLOmzk/MIgeV/RaKgqKAtcXLhPS0PPQD3Mq
Sxo52CzCsaKiAchcGrzqYlXc+UqiLwxzahTpSaAP0VELHnaEmNN6fKBB2S0E7cWplRrgeNegu1IB
Qis0fc3khazJrxz6aAztKxBwQDP9CC29HqFMAm3gMoz5wltedyuAW00pjxFhpRY9GbrdiG91abeJ
YHq6aEXaQlFuum9G+yCdwotgxJgieXNtv9M8o0tLLz7JXvz/SDuv3rbRLlr/IgLs5ZakJFuO6Nhp
k9wQk8beO3/9eegDHFgUIWK+c5FBMga8+fZd1l7LJpsNDbqdaP+LkYV9hWXUqOysljGj+GElIMZR
125sXfs2olIoRPHOum0O5Z2V1SsZzBm+QRJlzxP1m4H5KxbujqnZcWVugrplyvgD9HwJPli+1ZSp
QxMPrZQ+J4l0bMxRsMP8Cw1Oqv8gnQ3pJGr5o5SZRxXWsNBqPJNQc1cpah0jvH0EEnrgCmkkgen9
+iMkCYWZzmRKQTCaLgS340FxWgf0uy2cP/3+/Td7HkB23L9Lt04GMi9waUHQYnA8ro1SVkWcKmWz
FG34Ks5nEp3sT/8opYdC3EP8bB4Na3EQANODEliXxo1EDkWlXoY4Pzdd6fa4VyT9liJ5SlKiScbH
yELWhZhkrlIkRv5m817RfHPEqNtwQhcWuHXOQEtzv6r9MHsWeUPgZeRZDXCPDpNB77FfNr6dFmP0
cH+ab7qEWFzFoF6xZPXpLF4XSWCCmP3BxKoGG4vg/yjmB3ksvqeyYw1we+jndHBr6VWBN1nLXHtq
Y5oWedS0nYzJzeiXMjrgJ+pcuBRUGa7XW+wKPw3Bqr6YiiAeRF909C4YnXmaAxJUWk+bUNac7g9+
OaXv4xH42XDJQK/yWpOqeeuzfZelEbRQGBPFil6KFsWzJpQlcPXyHjv07eZazED4yXupQPuxhvGo
9ULIpWIG4pZ2+NOWlaNMcIe20VEvoSkYvlWoske9Z8VeVHlt2u7ciTeZ4LeBvvuC9c0Lok0bWjN6
0VOYalJXmJ765IOmlt+phnW9ZFNeTEc4LOVfI00N9PWeuxKyMxTTUXP1H2iv2SNVvmliNt/SDry0
+GdIVKzbaspZ6I2sY8GHTCoeoyIeTkkqSWfFp0EbEW/FnuNGAtQqtXYyaPolKYvWbZtIPop1nH1U
Q3Pp1W3b4Ty30gzLqJ86QtlQ/eXxdsus/Rpq6k+hKxEjsCIoS6EW3tlAa89+Iajh+6kvcmlo8npl
wzyv0klP20sHv/khhwDY7XmBTvEYB26m6rte96ZBAGFcw7QisW+uT4k2h6EgtFV7CSlf5dmr2b7K
eEd9/drXo230P+pBehTy4eR/ax6H8KnTfnJ9zVDS3j85b3mh90dnGTk8IJBxSBQFuTuuPySw+hzd
uaa9QHj8GEjndvim5E7tdlXoBEF0UCso/fwnqzfsSmiduUd07+B/TLufgdYfy+CSq/pDUX+n9zDk
fwT08fTN8/RVF2C+nHbekpu99va1GgkHfCyYW96czXcHfYzI2bXp2F5I6ZxHdGY69RHuY3tKO4jU
PwdJ50jNH52mE9LDZzQnYUzWXFV2M1iGy3NW146WeWGjOTk6wJr1SZtGunD3wLpvEe96VukWeANo
4dhbq5dWrOsW3cS0u6RGVs52PWjlSy41jejIc9iBoQrECB7uWk8tuwuM8Eme0si3qxG1WTGi0m3S
MgttoVrL0eeqBEZt651qnuPKH/NDl9WSFycdPZ6VH+egogQz+zXHAfD1MujiX1WlDeg/m3V5GQko
foRJLZK8let4dNW8NedjriQKCIE52yNjW/sYywqp5Lt47enJoYfyej+pagTtlEbWsVFVu/QjV+v/
5tKPNpwgE/lg7nVKrF+bN3NwqSxM6/Tlvl3Z7zaENE+dHhiYA67lV+xU92iz1vcPyc2Y0JDmIaQ9
D1QvF8XKSdSlcW7FsBAuQeRfstRn99VnQ5ufEuGiJi2xky99u2/y5n7AJBVFCe8TWgiC0etpDOdA
qanoChc9PlPrfRzay0iIGKlf7ttZv5y81QoLsozMAOmgrSJdqQv6PmHneIljmzt3y+0YyAfRE4Y/
xqVKBH89hm60KkOfiISEubZTs36oq7OWmYe+nHacn7UXvzzL7y2tjltWDjm033rgzebsyMIs2sLQ
/hZa8+P92brZbSs7q8sybao+oFKEHbX7gKPplnnwpAUZrcDxr7TeKx+ssx8Ma3EiF7I/vDtIm64n
cCrVxAhKJrD8gDNzGX0XbhXtC7FBLx3vj+x2i1+bWn7+7hz1SqF0YYepMPXPw6tSHfzukmQ/8PDw
HnY2956xVfwqSIWhUrZkGvPobM546fBclplGUzVYsGa2ITG9P7yNhXs/k+sMpR50M2RsWFSzT1FC
hcT03Rn6A5pvw+DvfVsb2/7K1moz9nonqPD2B54IMCMaHLX/kBNpTPrOY7ix6a/srDbjGDVGr6bY
mYvvoAOcpJCPUrmzL27SN6s9uL6I8KVHOBWwMgjfIt381vvZ19yXn+TP6Quav0IQvco5PXDa3LnD
nlTo7e10tSuV1cU7F6Wl1JLPrjS+WMOfKfuPscrb4BbgL619eK5rPUy98P0hm4XASy2oG0ZJiz51
ujw4gVSXx74qC6/qEH66vz+21g1SAVANwC2lm6RfnwnzNERt6A2pONgxyPZzZkxoJPBu7pjaukBI
nyzOHRkUql3Xp1rX64igoAm9Vq1iAfUXig5Z0WTgfgmmPqZNBod2K1TFeKrmqjv4YtDvcQhuHIcl
WjKANZH7oPX++huylKslmKLEC4Yh+keJLPD6nT8cpLEVnKmsm51C6E1SlUVFSn0RXqTrh9rDatCF
gf72aLWJN8K6L8s+3I+kNuvRCerhkMzJKfZ9p9MjT4Z07f7SbtsGVEeXB54CqKPrwVbNpGqzJiUe
/Mbp19gqxNOkVPkT35k4I+hvuCKQwKgs4Z9WGga3qopg5y3cuFxx48lGkjU3gLavht8aZSwL6AN4
hdVX2XGcZ+1T09fggEzkCKpjqKti6ih5hSSNHyXhXgfPln2eScTc+Aw6K1fr3Rp+Luj5HHvipKin
Ia7Sk9Y1/RdRDmhCIT5/EkOhPRl6Ju+12WxsNZpfqOkuHjeEWiuHo5rFSUq6LvPaRgqeCxjcTlZb
+25emMe+rtTT/dXeMkfUy+GC20AkF3u92FPcyY1RV7kXzDlsZISzRdYhJG069BdJe1tr4y6kh1Kn
CwKbi3DrtTXUDs16COfCk1vTNYLOHlL90Y+ih0S+ZMHsQCs0oMbSSbqTScKzSq25yZSnzth7EjYW
GFFwuotQNhKJkVaznDRhG6p6VXoVGabSgFQgLE5WYp7LeuycOO5eZSE63J/qm7Ifh/qNxQL2l4Xi
fZ1FjJfMQCN3lVcX5kMf/CtUL1X2zfCfLclpQAxocfsQTZ8CeY+Ff+O2Bg+PVDXgeOpj63qjORW0
nUt55Ulq/rc1gkOsDXSWxunOQ7tlByTFUrGAqQnAzfXyDomf9L5plV6ScEOqaabb+lc/1fQdO8vv
uYpMmUjkn2lB5oggLrTaRjEF57FSisqbmuiALJRtkpfThuiopp8Vbcdf3tizJhkOep3VRaXCWE7Q
O68yiDpfoJ+aVFiQFS+SkOenAAZM9/7m2BoS6T8kd5dKFpHGtZUClLtvWFHtlYoDA/ODOUmnKg4u
ffNlEPcQgjeZ/KWFBg4tMPzw4i7FyWtrbFRUYKw49yzzsWtsgbb489QRA7bP2ilDJemHjzoM4kOZ
8SO29rbj7ViJBqEhoMS0HIV1+4QoDsWkK3HppT091MEPUQnIQT7yGLhWpNj3J/Z2+a6NrV6zLimE
KSmT0kNqyY5qIP57xEM31Wdmc+FC5cWEhJcVXJkQ6qjNjN5MvMmxjsVZeoJn6Y/20DgFkEuQ570t
hedqr1q3rNH1IVisUo9Q6aAj9l3d3ImpDwhaYFUS08MIhVRC01fc+B8yo3y5P4e35/ra1CqQ7wTK
yyDxE8jzmjhyTeM1SffQTHs2lnV8d8yEOhZqKEVTmiFzeur7Mkrh9M+QRSna9uv98WxswKupWy0Y
pZwhK0Ur8dD+sefisUrZgOaTqBTObO5wYO3ZWh010u1aHhksk/hS6Edt/IpUYmE6abbXULkR5Vyv
0vIl72ZQA1pRxhmW6GwsZmeEz8VKyS9OSvgpDGu3FD5l8YeBInYARG2Q9pymzZHyqgIxBWyprAMd
q/W7kOIDG3LInTyov8XNcBSn0E4Dgv7iy/01vA0LFnkizttCpEJ5fvUGtMaECpSYpF5aXeL80pUn
NXFb7UFILn7zooq/75vbnN339lbxvpHKxZRp2IPm1BYPufv8+qu050MG49KOqSW4Xp/sd6bUlXMi
z01q1QlNZO2i5/WUhX/H9gTBhQPJNb3RtHSiHkR6uBz7HdNbS0iSEFzcsoB0t11voaSeTGVWQODX
o+BGdqB6i9RYnf9K9nr/Ny/N96ZW5yJMKkOtC0yN87eZjgDJh66lP/rFU8T2TaaTYrjBPMBoXMLM
UzmRf9Sb0W7EPXDHG3nVzXS/G/Tq3IS+OneaXnDzPFbecOhdKB5bdzh0r/kzEK3vwWX42B7gFRcj
GhJsJx8dUPz313xzN7/7htVuRt6nChS6lD01+If3Y/4HhjfoprrP2S8xP///2VrtZB+9eWswy9Qz
glMeljSTAGc5VpWd/YZjVuv32ExuqrrL+6gsbUEgPegNW7OHLdQqvmR0qTcLx/nY0H8g/ETIFYar
B2l+FbrfyrmfL5H+Nesyd64PU3fU99KQG1EtNxKxJGAobUlKrzJajVhHU6wzw1kFb81pfMr+oQk1
o17xex7tYC+nv22P6wnlKW4pTtP1UaoFIcmMNs2Qp6gVySbYHwM7j5GRcIK4l5ZEk1G1VMm64m9G
1QMFLlEExVvVRvU/PHd0nuA2LiH1TUNlE49jK1ZscE1tjmL2IHOmp/QpK57HdNzZyFvP+Htbq8NU
iTGlDG47j2JR0KCA9lGwdvqyb2M3VhKJJFAJeB0s6fXMJopedh3yw56F2HCcOaQf3NCEKg1mtvG7
Ge8loLbsQZbK/EHBB43lytHSW1Gd875KPX++BIYnRn90/THonyb9x2A93D+bm88Mch8G1OoK0PR1
YBqFkVlM6A96fvN1QqU9I01u2XE/Qmst2SKws0B3hEo7yPOvaS9VuTVSSBYVan7weZMWv57ZQqnz
KOyTzBNEyM+z8CIEx8wI7KFLHME8THsCJ1v2lmARyANug7bG8tSBokSjNNJEHYlnTXgC2+P4/mug
ukYO70wHa8/96d26ZmEfWs4BU4v+yPUAkStFLTVTMx7xUo/t1n/5M4X8/WvQfA6UPQzN1vDMRZiD
vUP8uG6JHY1uhi/Fyrj3fLRiIS0OoPnIHQ2l0z7/VIT+Tqh6A61g7ch/KvCLcNUtPCPX4zNQJpVq
NFK9eQZeQYKyKxRvqr4o3VOrfO6t4SU1/cug2KWmHOhZceQPAcVw0IXl3NP4jFZm9EuIzt23+/P+
BllavbH0c9B/BAJ24XBYnVkrKGc/8NPCM/P4Meq1p7qtfipW+VsD/Ayp5MCG0+hlVxvxVAmyUxOI
hnYQ4r5KanH0a90R6/mjEJ/Ice9824bToyJhD5sYXwf3zMoTUfR6UPRRKDxD/zP60/Msx7aJPkWB
BqjwmkPHUr/oc+J2fWiP/oNqdo5A9lnoH2cfwQ/y3/c/aLG3niuUlaiaaiAxma/rRYyzWvWFIcg8
3/QdTaU1VjXySzTEslsGn+7b2hz7O1ur67ruc1H3Z3XxBVyhO1EIdSomvkndzNjjtd4b1+rwZUGU
mqQzeRqU8IC88SR/EsT2mA870erW08v2p+ENeCBJ1HVjT0zOyCwsrrF6QH4nUUuAFAV6l/DqJKLT
JaIbpspxptXOyPb6/DfeP2yjuglAknLBulIAe8IUZ32UeUFXO0VkPCZT/cXaZQW7gXEtJ90UqUqT
v7Hg0Fpd1VLSC0bjN5mnAGSvm/EgRsOHLvjUGT/TwHJb3Z511R386CFohn9V9Uu6Ky24nNn1PoU5
Tlyw37QlG6tgoepqZZ79nOtNV1NHNgsUDy39z/0NuvUgUjheGKTB9ujAUa5PA0AZtL9rBhrlf800
eMzC7KCN+u8pH88aWFcjMhwtyD9og3YxRbfpRvf+F2xtWx5EHkXggOoNFa1c9ppapVVGtx3WWrA6
CCwF9Aw1wbRzf29tHvYsdA1LszClpuuxyrnCYg3tAu4RJdvsLAGOZUs+SP60l4rfNPX2Suh0aJo3
7jDdKTpNoYup/DAGCh5h03yISBrsXK/bhpYV1IF13kA6iWSrNjIG1k9RYUr+Eg1gk5OdetmWEZp2
AGzSgA8V5urdU+jeQ1EbR0KAc/TQG/LvoS5EW2/1PfTW1qYH0SCT5gYDDXr9eon8rCjF0seDqIWB
ZNFLEY07E7bho2jLqaYRX0QLTV1teK3vTWusityr577wz9nYUofxKd6cSmFq/cdQUIiVBX+yYleg
gnjioRKzw/1NvzGhZKIpVyB0tRQBVx8Bi/VUh22fg9B6VU2ymp1tzbuaDltDleAAI0MLszepo+vJ
zIo0NHXKh16Uud+sQ2//gUTb+eh9+Xag99/+2tlQSey8rlu5b9gn/5/RdXbFKs1MjTOMJk3twoeP
BsmIPtJUNIc6fmwtZ+zhIjv46kOZfK2jswBh8f3J3fALoWSRiUKBF8vienL7IqVpR0lyD0SbfjSi
0D/UtOpA+kwnlqmUx1pHum1Wyr3E+9arAUCKJs6lIQiY9eqCyRA5l0P+4/Fylf9WYjs86sWoOugi
DI9Ray47SopP5RSNtElXujNYIAkiKc5e6DAUnFTJm+N/nwzqrGi5Sdx8fNj1HhhRbUxLlEW8SkjM
p7qwpEODX3SWy0o8B5UVHOqhnFxNDcXX+5a39jhNQ8qiXESdWV5+/i5fKoZTDwt1XnqCNh/9sn/I
Y2eqxNN9KxseFlWjBXPFhBM9rq4m0QrnsZ2Lwuv8Q1X9K/cP3wbt7246dMsMnQKgCLloSbKsVpaq
7dgUYs00lgmrmMa4jqP4OMzKc9HPmksSYq/pfeP0UkPCy1nCG66K1emds3DM8qQo0UNSzlJOGzXE
XqlxKRTJ1dKH/iSi6XN/MrcO73uba2RmXiotREPUbdvhkxlcIvFHb752qfiYkZVLlWcVEelG/jgD
TM3yz3VQnMq9PPvGC7CUzpa+IZMilr7aNotgfU3fcElcNTvC+KMp9vxXmY23cqwQCYG2gAI1/sb6
jRGB1CR5NVCcTh6k+CCCyi8JGg99/3VIv0pTZwfp5zQ57GmBbng6QMfxBchacfdbq6PYT/ro+wrR
Y5fKzSFT238VZFKcxIhEOyvN0r2/mFv7B1abpeWMTDNez+r8CUnRZdNU4Fh1c2XrkVjaAZy9L1JP
/ae3HqtER9eojysEkQVxx9fauIRxWvHrwMHDFL7uPytIbBtxJFCEtACHN6GDblKSHmvlYRDy5Sre
aXvY2DZ0MuMH0VGC3uga16H4U9IrZU0dsvsmda0d7ylrbQyI7Kq0dOnT3AEQ7Ho64xQwSg/azIsV
tX4IJgjWC22cPjZKmnhWIYOaEuQARvLA2ClxbVykS6YKIUSTSuRNH8CgjENj1nPpQZVHvspqP/Td
9BDP/0Mpl7tmYQvF/aJ1ehWsgqbvpGFKKPvPoxMGuh0oh/tbcivaACYBXJWS0lKdXh+BPMkK2QKi
EeTC2eSS6efWqQzX9Gs76IvX0Ghg7TF6d6hM22/TY5vtCdVvbRSZ6A4lcAnk0bpvd9LVAIlswBp+
ElFG+9x0f+4Pcs/Aahr7xpzpwUorr8mfRvHbWPh7t/Sy1VYXGIDvBeLDPOLkrIJTrRRCJfNZqDw9
5gjQPkJuo7pF8yAfaduSKtvcq59sPH8GrhTuFAkwkFMri3lYZXE0BZWXLWTVoXgxYGtXD4UCke3x
v08fbVNLkxYbhajj+pxlcymaZdFUXmHU0qFoZtEJ0minRrM1HnwTCVCBSni/3gS6mMhFU6qVp5a1
082yKyJUoTexDUHVCxHxTsyxcfMTwgM/VxHV5SZeOSlwWI7m1Bc1ItAUv4LxbHTqSRGFxA53BrZ1
VzB3BE5LmvmmDENSWSSqSWovic3qoFrV85B0xUMe7WzyrQlc1MYW1M7SGrS8se+cuxmRgLHp1Brn
Lj0OQuhJ5YneRcr85esukfnGiUL1iBAGhBXAAml1ovSyDpNYTxuk8YqvszU6eVztFD22TOBlAdmB
U4lc+crZSrJhGqgRgh1reuhKDD8+9F26V+rY2Acmbg2jILGE57G6/iyf+y+VAFbJtfnUG7EtzFA0
6ZnbR6f7p2jDEs4qaBna7d6KHdfrI1BvTRV66DwoUVw1+t0WX0XoCXfJRG/nDSzaogQCVIw01Roq
JgtZmas9IGh9Fs3nUTOHH0FFevP+aG5dGaxQ3gSPQ1KOe+F6NGIkx4MU4MrkYf9BHfIcBhG0JZWg
tR79GAaEcTRLVIIb4WC2k3W4b/12Lrlq8UkBKHNhAMq+tk5TeVnwYhZeM5RIyKSx9qL6Rur6xUiO
bDTCndFuABmXu530KkgPMpprR3GUIUcP1bL0lCEADjwLrfShEWPTTiXB+DA2efw8N7gCZp0BU9Yb
X/9H70sknHJ6yI73B3970Flcbny+iI3EMlwPPtKzIdR9orhImr7Cn/hBEb+j1dQ1lWMYe9fyRgCN
NZiKIBimioGbfG2tbZJwQNdmQTjKReY2TVl954bRBlvtU/llLApy20JeQcGTC5H6DzRXqvxhoH86
dIakhuFS6YUKtbDZKHde3a1dsHQsA2vlCif9fP1pjdVnRlSJpQfpzxS8tPFLHTn1sOPrbU034mfA
zsBnE82upjuuAy3uMx9fr2n0hyko/JPmR9IhTWLNFfzoE4xU8o7NzZGRD+UIA70310FfP4l5rMa4
E20dHkVByBa1xLNRxaVT6c2/9/fTrRu9JF+p2ON/4agrqxWWslYrchljTTHZSz3EgqARqdjJT+wu
sQ5kvHce363LA3cd9hQiLy7e1cIVuM/4AFy6TfJJFn+U0iE0zkoAQ2Oj/o71vTv+9gVmgO/MrVZw
6BpLhPkKqEvcfkQq6WHUv4Mq2pM029ookE4tHL0mXRPrXLYaB2Vl5MQ7/Pg0pMGxGafL2BMfyCmw
+j0OjE1zvPcL1THdjeucWjcKUVdO7H4zkU5RCJZ8tro/s2L+FKdfIbwi93fJ5hVIuMUtALKFXPnK
4VwIB2tVlUqv/pAkfztXPtamm/xqOlStHOnLl/vmttaMou5SZqGoC8D6+mwnSSc0faOWYD1prG5A
x0OsYU17JL5bBw0CNii1eMVYutXeDwO/soxuIvRAWTJvxNKdtOD7OKufBFX/en9IG6ggmotpWF+4
1BcfYDmI7zw0qTH8UEhkjJGHRRXrIRyK4yg7ND5GijNrhHjlUZ6+GtYnMVGRKsN5G55F4zJFx/uf
srV3uFVoyV4EJm+S3Xk7FkpamZVXTQdZ95roqak/G8GDJu4Y2nw+3lta7ZpES/3CD42KzK+tG053
KOz0lxbZtD8/FrCBI5/ZuPMei9pGQZSphs6CXCdxGSoK11MdtXNS4j5U3owSrETSF0bHx7QeHkVf
s1NLohY6fonL9Mtc7mUlNnB+C/c4zuRSwCP7sbpu6gxuujSeK68H4EdwQcdOXV3a+ntmqHYRX1Lp
VZP/FWkwb/2npIDkNRM+ovC1E3dsrPHSrYZ/RuIbZ2H1GXKUVtSImPmMHkbpmDnywElV3B3XaOOg
comDJFgYBRcMxvVMo8Mxp6EvVF4nG14LYDCSn9Br/Xx/wy7rdR1fc8m9s7K6DqaimuWItjcvTtOz
rjswhtrkXg5tvrNhN4dDGoIJo6SNw3M9nCEoIk2Lqtoz++4gmilEHPJjq4y/749n04yhizpt93C0
rsMOoQuq0Z8ZTyooFq26MmD2Km1PIbmFnYt747Fd4oD/Z2rZJ+9uHUFEpxY62NoLezZActHiwAlj
4VPUQlJbWbGdVPAn+XtFve0RUp00oIIiR7aayKg3/FrR4tqzcFLTh+iXvweo3dwT4A2poEAGCvDh
emCaX+B2V+ES8MY2HRaHAu9Xja1DUuwcpS1L1HHRjCOC59JcxvpuCruqaaYprmsvAFkRpbqrJGea
oI9V++f+tti6tyTaS6HnJKjijV15RlaDFPcYDLUnFVL3khRTfZTKaf6Za3J7qssCkRlJfeojYz7O
onxuo2JPQWHr2ljgm28AB+BBy1y8G2sMx2pNj2PtQXDn6hk6y+PnQDhGgnqsuv/hsL23tdqaupD5
Xdb2HLZTr/8xn43+5/353Fo46l1I7xGl0l+4et6FAuZDP5lrL0++BClKLz/AZvrSl/tWlstnfTm9
PTK0beJAr5vAglQrh0aRag9W2qI8Kcr3+79/w0GnNxbElgzlDMzSq5tctxpBbxOcFCjksueQcX7P
hOIsxvyrMiPzkLapaKOe+t971SlRUh4BX0AfHWO73gtB3wijPtAIlnaH0vquhS9m8/H+2LZup/cm
Vker7tMuDzUR/yCl6pHDbSVSjc2nV9VqD6L4MRUPcnW6b3Nriy+pOGI5gyT+OnnVNWTc+VnlcYJ6
rXd79Udl2XPfOWod7FAYbJ5oeLhxYgl3gIOszpPYB5HUm3rt1aX8rxCJ0rE3zMCpVa1y6WiSjpIC
s0GRBbnbBADeunSw/v3v40XzGAAHcTKF59UnWFkfQIhEZrBtzmVkfSCA+RRE0UkKpOdW30nbLQu2
Pgx0XpLvRCeIrbM6cjHFkrqPohZx3xSBLA02q9SXdt60rXP93sjq6g+aHOCsHLZei/j6EJ9m66Mw
2OX8P9z7CM9T+qS6BEJlZUagszP0uxKH3RrFiyxlTjYZ5ya2VDcslNi9v0xbg7JAzuqLRg9C96vb
0G9zuj6QcfbYBhXUJPDWt1I9uKlWPfh62+6Y21goqp5LXe4N77LO6ouxQS079Ruvblv2nm5WDqWg
BARduKe8tRUFUKS36IFmU6C8vY58FD+xwrprPSMsSxov/uYxwO4oUBV3GmfLa+lsOpqzoD6knagc
GznLn4fQyI9hFprgYMt+Z2U3Bk+hAYKbhT8HVPTq2qkic2qMMW545YCdBaat9J2rKzsXzdbhp0BD
9/eSWSESWT/n8lh1YR12nn6yqrNvHqLqqTUaCmuPRVEcZSPi5D/+522ETTiqidOJvNYMnI1hxDQK
p50H8ZhJjdlLi3//+9YhrygSxiLqSJi1ulByPxu5Zpr+zaXstNdSUuy4E53/PpD3VlbnoUmDSqnn
uveG2S6nr13rFtLHgUr5fTMbW0HDf1ygpUTlrNL1IyePsZ+2eTR4evF7CM+h5Cjtr/smNk72G50u
1Psg9sz1nQgXSiFSWxi8bL7E0ZcSWLWfyAcLqub7ht4O0ur2JR0O+obU/BKQrbzuZhJH6Nebweti
4PdTWH6oq28kxuFXVIaM7kiabkhTK9ZDkUmvtQHFxfc+cDoZQaKfg/5j1p+LPLYrFrRWyVN8TPNn
vf+iR7oTDaDE2uRBj6uX+1+9NT3A/igjIQKIeMbqo6MMRozZlwbPiGI3t1wkauxG+xLp0c6+3TbE
poW5ecnkrhypaUrLVDe6wWvK7AQbTl8pr0FUfJyCNNkxteyam4UgHIZ2kgwuTN3Xu2qcxXFMEmXw
plMQPw66diKLGuuDXe/2e9+6h2jycQ412EkoaK7dmahPx1GM4SDQe3AyvBftU+xG4a9K+lsKf+8v
lXozLAgkEF9YlorK89rVVVBYn6n9EIdroz1yh4975AO3xxEdXPBVJqlN0qjrzVDPlR402ZKNTmvZ
JYlmDyrypZL6X8Uu2Wt06CEvBZMj8Ir1cxs3s47zF5MfSfXWFsMG+LF5EiN4EZPMmVPRG577JN3x
BzcmkKyQthQt6A3EL7zeF/5opM08EbRKanWBSfCHZOU7l8BGphY4xyKPqiyzeMPlMoqNqScRLmcH
jYybzpLhFEb2rLdh6loVDLIoldVuUlOpkkOzccc5c3woM3aOwNZQ3wC1tMHwBFqrY92VaWkWIqkU
VNAPiZAfVP/n/d24/IbrQ0bdlp44kuDsfVCA15NJ4cTvw4YUV1mWdhYpGfWKnkRX7V9KVWrdwFT/
+jKYTrHaeZtujzeuPIWxZWAkN/Rl7O+iZKHXNPJ8Ru1FQfqgkVjRw0uwgNeS4IOifro/zNtrC+wd
nC1wjlLuJKFybUxWQUTTKtt7E+DGx1JBCUI2w9gN23Z6NJRC3Fm4jcExnUAcwTjiumgrbw2phELK
+gJ7RfsAZuxb6UP6I6AsZKtTf1YT9Xh/gLc3GAN8Z3C1U+pkyoJSrnovt4wHmZ6tsHIN0FUzOzTx
5RPdZKf7FldTymMPBo6AloAaCoubKEVSA2UYzaa4VLEED6k+5o/akJqOKsXzU9pqewXr1a32Zo9M
MP0xEs8/fR3XS4hMpKn5YlFeDDr8VIqnEQn+yvhxf1RrMNebGdg76d1cUr5g/a7NGGpjphQOMRPT
m4IMo3aGGRe297gsndkYlF/tlCav/QA3pTRNxpMvqaMr58NwniI/2wkFV/to+RrAQqAqERvC61mn
hq2SemUky81FUKfmKM3Rl9yIP+sa5CtWkKmPgg+11/0Z2JhnnltQAVTEmOd1xiLPmgDxR6W5KOxg
mo+FEGrccMDNmcOdLbTu8HsbHi8gWWIEBHhHVpOtFpkCS7OMUlMoJcYRPR8f7G1HA6uVRAJOfqQn
cJs2df0tLJLePAgS4hx2oQjBLx/p1X+6phdekm6qTTvr5hqyWCStFZjP06I+1HB/0aWd52Jo02Fc
7uRd1sWot69HO0tZ1GB5b2980oF3w6jM5lJLaTnYSRBXD4ExZ25RGKgRNv0gUJ8I8mPT6cUpEUbx
XyCPrWyHXSUchSqG+k4UunMcIQ+t+tBV96Vf7yznOoB6+8qljrKwopGxWa9nkszhFOZGczHg9YD4
Iq5fGiEAHDamsxOYaXUUmi51ND20KPPoSP0hsriz0G+n5t0zw0csQTL5jLcuWkKr61NVTD5sniTD
LrOfINmYyb4WuPI4Lw3CvjESZxVR85Xz7XfHELBhd6zBhrZ2Po3Bz6H3FQBmQ1vhmUl99Wxmk+bU
mhafIWXJA+ol5lQSg47QAJthqOc/o2nsWyeHkJ44oQ+Uz/Do4mqJij/Ph3Ts/Aa+sFH8/F+PjgRu
CA4+hQzmAk++HmUdzZOeDFN7KWSpOOR1I9GWTOjQa9ZumntxtNczyruCf8wNTPVjNaNdtQSpoogt
WMhdP0hlFA2aGCVAyzfdIvD9L6NRAKEUwumhVjoOgjx/R4s53tlgi6H1h3BbQOCyEIhDQ3U96KCo
o1LQ2F+FMVpI5kSffT1NHvIhItUTox0bN//tcX3bTCSk6XVdpJHRRb62aDSqVifq3F70uYQJ28Dt
amcVVn8YkQ/ss+EEFK59vL+2K0fp/xoF50hwoMMEsc5DRH2A6mcstReUOesXyoYRtEZ54RpVNx3w
BptTJ4Xq6f9wdp47bmNZu74iAszhL0lRqkBV2S7HP4S77WHOmVd/HtaHg7EoQYRnMOg20ICX9uYO
a6/1hmieIydY9OJ/CU+6zT5e+albZISIhFLe93xuvcKFWdXy8TtmCxKWGeqvNG/zB10VWicdGtmh
NruHNtk2ZNfR004hV+NGXNHom2efJtLuNgNh8HWxjT9leoslkiqiV2tO+jFGUfGgTPF8mPqyd0Ky
d6/tasEhzfmoAPxxulqu3bIYw6/G0O115zapz/tv46UOChXInkx99nI5iP0ENUsaKz8MqTyYHSyO
QTUcXieSXVO4+2DSSHutMkvZyWCvb0ruSArC0GrhvV0p19FLqgZag40/YO432U3YQva0BL0Xj4HK
xt9ZAtcJF3wghCUphFHU5lNcjnMx+mhM4JH4JQCID5kK50vV29kxtQp2R1pp8df7S379Czc7G5oF
J+O7vQaCopcB4zCJkiW2Gl+Qk8UT1oVH7XuvW3ZzWGvxiFoLddst+ZmmzQgMLWz9fgr03OmkQWlS
h7JVJbzGQbaQ6QmBMi47r8gbYWmGI9e+Ck+hJrOZTT1ewACug5PnH5IGDA3wdy6g4xN2O0+sG+uT
NEpbVydwwyuTZKOSrIbXZOvXmMR1meYYenfQMbHtwWtVRnlsiz01gBtZLEkJFQaaMJDUKJ5cfrpq
bIp06PvB52SyvoZa9nXSs/JQZbnmRhqGcdakZM5A2mqn+Jg51MNojMaqhg3lEOxJL95YSPihQFLm
Kc15vWVPTklZBS0y1D50XvVjNIWLlw3tXjX+xglNaRBtThyTQUhuSd8VDYY6juXBT9X8pbcCLzVE
dxZQJ1oeygZJMUN5G9VoJ0O/sY6oGsFUBuHJbG8P5klaisIYm8Fvwn6wIwA5Upf/ENvoVKun+/vx
RroMNWLVLcMXirt2q4GYl7zC20AbfFHq4k9KIPT6KReSwXKSLkhe9KQvPqaBWVl2pHBOu2LVghvt
mjr/pYRq6o1iadgp19hLWMXTK8Xv73XaSidy3PahSQXpdVCwaL3/q29NEB6dlFQx51npCZdLMQQf
1k9VOPodrJhRswZQJ8NPZaorp2qy4/1gN/Yalc7VH4OcfC3nXQar9FHJm2K9p6ZmcOZmMewsy351
ofwjGjq3rQBlqt1e3ncrKhJR0FHhkWi8+C+jJr3eG30Vj36ja5/a/Hmp/x2yYxqQh3QHDVOL+4O8
sdA5s9aS2zvjb/soNMekEqauHP120E9TaCAt+qVAl7VKD5ZSHItfAY5z90Nu20/rJUuj4v2+owlL
2e9yiOYM4ycVs9E3FhPtm3w2H4ZMx/YEsdxjp4rDETHa8hTGc+rmmvmNPLM7SNQ67dyKjtps7vHA
byyr9RLkmFv/f4Wel/C+CJO8HX2sn5In9FG740xl+ihzMDwI2bLH4LkVD0FXQB3sP+7EdQ38Ua5a
+kkSeq55X1IXtwQlb7PzfoZK+Y1ctPv7PQO6kWyGktwKPNssqLyzOh07xMnvw+R7TQnHWv5TafPn
UK93YNLvQlSbS57aG5hUmlC8+LcCjAmXUCJace/Pujy/oaf5uW+T72I9VK6YLMtTKGeWGzWK8QZP
pXSysW1eMPVKD4YYx9hHx1qS23NV/NZ7fa7hLFjVp5aBeQEVXDtKAtlOynQ6op4ieyNVh50dv+3X
sDK542jSrcwCXiHb/KEtBcNs2nT0E9VIUBwQ+uyBp4P5KQwVLx2G5BTmXfMhi83wFBkINEsyqPNR
L3jpxrnhVZEyIXepK25H1+TY1Inl9ZbWncqhmPFPkzq86fTAFjPzY5QnghtZPe8cmGxOzinkplX2
GA8D6NOh29PBuPF18CCn12KSfYG32GJ4J/hcVpN3o1+neLoBLIo/JUMbvsX03A7jODS5HbXKZ6jF
s9MtyugVxjwd5LlJ3KEfl0M/Aw+d2qF7REI7eDQ5oJyGBtfR0kL9WMxaYBdijCGdUouHpC/VnYV8
ffPz+1fh7lVkgzNrTaH/2DWNKKd9oGmjHyxVAH1VqFBpwlL0/ul0vTeJQgLJpc+xiAr+ZRQTTrmY
FpwFaid0bpFKy3Mol6OXGeLgGlMv74zq+rynHA/AZa0Rks5s+UGS3irtskSTr+eD7KSmMT4jYLXY
aqQMByMtI7frzBKbA21PhvFWZNSmqKIAIwdftsnr0gGN5KDiFGqnKjjGcvg5WZBsHQcNBWhRnp+7
TjlW7bRXz76+cmi4KCtBmNqNDOH7cob1vNcFc2wWf+iOZGAuCkHTB01vHyXhOFdOu6eCthYNLk+l
NR76JO+FSM1c//sf68agqTQXSbz4YzUe5Ti2FQnLvvBDLanOUuzJe9wcHR0QbJRIUbjlLqPN/Trh
Wr/4qDv0bmPV4DgsQWGna5YtzcZZAEDpzvVaddL1ZWc13Vi9FNIhIq2va8qIm7FO1GYAIzK3o+zN
00MS+UPzw/yfgvDKguqNwNQWxtdVSlYWM4qZjdT9aKXcjbMfo/47wt3s/l688eUYjYUEGQL54Bo2
iQLENUMaxXbxoftEzYuYnLX+s5jODgph9yPdeOSsOE8Gw+yv+Fz58rNFUyDoYmbNftjwdlHAGx/i
yE1Sp6UIoTrd167L7EYGGKm5O6HXfbZZn6vtN5BwVs3KE7wMHQTl0Mnhsvh0WgeHMl03OtxBpsdq
0Z6sKaptQYspzmlR7s4GAklRPcQ7T49tl3K9+tBHohSmMwfk1ptzL1P7ZmoNfkUhu8rX4I3Kh6vb
smvaDgjl+0O+9V3/jLXJrMO2j8xaJVYfL66a2QtVHelRyyKHO2bny9445XgmUyaitsl+2Eo8LtIk
T1Opij51l2caAOZIXqfxbwXRv+6bXDU7GfV1JYe6CmfbCvFmSrfgKmrvU5nWs+THWvYg8Gp4w3g6
tqtC2ANrXk8jkbCYwaQVuAaf7nLh6FVUte0YSH6LlK38wax/Dfqj2NHNmsOdWbw1KA5raoZkdbRy
Nhmr3CiNYWWx7ONz2D0VjRlhfiMoXl91wvf7i+P6msdt5v+uQtoMV77MXS01RqjNip8MRXWg29M7
02LuDej6oARnRm2dhG/d9FtWyGQURS6Oouz3g/pJxntDbCw7xvO+yfYcTtbPcLm/CcWRAk+LVxZw
4MvPxMtC1+fYkH1U1F4V0ZXEZ0xWvHAWjwgtHBuqNrDdd0pS1x9shSzytKOoCKrW3FxD6D6NqdUN
ChL2AZKmNDME7CkGdDB3VsaN1xyRVjVcLgJS4S20pmiWMEtyhlfpneRrQ/dj6CDz9YVeeXkZvkoq
rq61gHjTYOCclEr1YnP8RPay1C913P2lQBoHGU0M4Df0OMlsqAReTjelvmFUAlHxq7Swm/y3Eny5
v0BvFLDf2yRrDs0UX9momFrYmEsrKbgzikliS73SomoSoBquzpxfYis3X+I6HguXdwbvGkVrMpDE
IOg6p42FfjqMfTcJTiRrZeRkYoTuk9V3+c5GutGtQ9qW98zqWwVdZ8uTsOopqpJJV3yjalU7SzPj
2KfN8FSGVu3OEDkcbWHVK0qA4Wdt/tML/byzDG9sM0TGWIK0l9aWzuaIGrXU6MemV/3E/Kn0q5zW
qbByLw/knVP3xiZDDwlPUzY14gHbctYcYI+V9K2KDv8MtGXAQTUzBN1uqqw8amKVHKp6yjwh66Lj
MCm76t7XpxavBcqy6NCseddWZSsUqqSRhkn1ISw9qWVsJ2LyOnftaRLjpzBFwEB5UOOfsRTTR0CB
W5Pw5H0d8Hu7vzhv7HtgZ6RlpDNQfbbgFCPQpp7Kg+pzXMMQkXIbU5cniORv9+Pc+rCrD9n6eFjx
mpt8yRLTrknkSvMtBLCtdjnOmICMQ4hG/U6kmyP6I9Lm+JTjxixDs9T8tGkA032N8/ixFX/eH871
Vcp7EsI1HRh6MGS2l4dGU1U0kbtJ81Eox211nEYHp9DPCO2gKdDDcJulvvkfPhUSLsCeNcDBV0hX
tQha7hFT86eR8u44G0A/zEz1qq7e80W68bXovdBp5GELCXPbcssiRW/5h+qHVfWqW+DpIvFZa37V
aGvfn8jrdEtdcwQEQijPr4Thy4mcqziySpxzfUyXHgXjsVJiNxJRlZf+UZrfhezdD3ejqEE8ik5o
QNInJfRlPCB3Q9V3s+bn2iL27kDmILPkpfko9cvUOFMdWU8hYrzfzLxAyLyjKXk0hALq/qzWKAKN
0qyda8mKRXvQcXF1Mk1ZDZ2gA6LCpXXRL1XOI3D4RjaWthAu4vNsGJVuK4kR/3N/NDdeIYyGDJwh
kYNTfN6MJpB0PMBlzcdxSa5j2whmOxPSYwUJ2hSdRMJERXzpAcnP42Qz8p2vd+MVsJ7V1AuJzh+2
xUJVIftaCzu+ESaOWgYfxwyOW/tViZJz99UQH/N+tLvOyyJ5D8N367qiIsp3JGfmBN82/6c6BXCH
MpQvTz/jRXPADf5I21eEeWkVwjpXEkeXpwr6+fH+tN+4O3hVUQAGcE4+vUWD5enKPdBq3Q8GoDbB
FA6HKO+EUzFYGETIYnkwG1PCdqWa0E+n23W4H//GCadTMiU1XAHXQFsuv3qNijH51UAuiqKxG05l
5moAiJ06Vtqdl9f7WDbJKHcDcpBITEAm2xYIgmjRlDkiW0uW5IBsrZtY3+s4eEmBbAaKM0ctfE1s
8cLB05u3UF1lxk9zcaq0cxX+zuajFcW2hOx4SxEF9VSKKZ7RoVGhPNyflFvLYa1iUKcERo1i03pk
/1G2CQyqR4qeKb4qfQ/q2K1b6xedSNeUn9eaQ18NXjMppzbdEwS9gcVaO4zvhGMsAZiqTeSlFMyE
xImMNjzJSngMghNf7ZtZTU6QAQt7FuvspKba0VA6N+hPUdydgmLyGi06ZZH+8f5MXN9N688h0+RW
50e9p6N/TEQMOzWPslmHq3AYTVc4n+X5a7lnhXAzCnuJ+gfNruvqqpEuWoQcrI8zc+lUCyL8adKo
Bx6vvFVA/VIJMf/6al8VkwFhrpZznOGbR8qsJGYVBDGKne0yHoM2qNxElnM7H+bkdH8Sr/f4qltF
ri4im8YTdpNFNGKl602n6mQRllNlCto0rTPm5XmZFM8Me959OtlF93o/7PXFS1gFQsCa/bLDN1u7
irQIJJuu+0LxNjev0fRvFlJv3bt1b47ujzCbe0MWimwWQ1P3laT0qPP/lsCrKEX/kozQRshEESt0
R2GHtbU3uM0OZeMWeU8K4HOvpqfJ8I1Hc68lfmNZMoGo2ZOzQnPYtpSGqG9qQ0fUtW7Wwk2kh0/R
VNUPWVbkrilU3cGs0M68/9WuD+T1q/036OarddGiG1GKTOUAG9GlTUQ5fii/hXXQHe5HunHKEQrq
Bu9maoBX5eKiC2ZtTFmXhfUzxnrEsE6cTI6ciadCfkqbxyE6RdXeerk5wD+iypcnXF0NGiB2onKY
Axom1x3scA8Vsx6Tl1fNOrSVr8yX4wzfzGIl6UIU5ppOZ8OVltOuZdXtQfz3798ser1SQSwN/P08
8eysewulL3qwJ+uzF2SzxuWsaQuhX3fWJLmNodtBoj1X6l8/BZgq8Hj0aDEWNbeVvNBKdATpLA5f
KwwPLdVDp8+LX1T/Bu/+grv5Ucg2SDBZdjxZL798OFRTLQuR4ScawEpdSmqnAqzxP0RBW3HtNlJ8
gIR/GcWsxSZdlYT8sZDKB3OUaACb5G/3x3L91kDKloY9mf8KY1Q2CyzVF4DGQWf6hZijnZ7XopNZ
mYm7l9U+IrWz2GNZ/5Mhd7OTJt8KDGSULup6IVvbqgbOJPMsiJPpB+OCd5me6x6cwhxD4Xg5TImR
naRObo9aWpSH+0PeesVR3VrZZUiRkRKQGm1FixRlBIEujKavVW+L+AUXYS+Px9OSo8kY/5hA5KbS
SdWEw6A9DmtdhwYpdHc7UWfbassTBKNHE0GsWIwfjXYFNe72mddbe7Pv8bB5T9moraKMd/nxwzxL
KiMW2PddlvxGwqV66wUxIHEL6hdVUEvHrJXUpYyiHit9oRiKUQhinJGDZKHgmpHSe7U0ai/0QUWn
SVTzc2KNOlhQvXZ7Sfhnypf0YywK486qvXGLwglBP5PHD8+grel31Veqmc2cisYiOcmsuWLhlsPX
SHxYyn+7+lXSvt//mjc2IxkJKRDNOsgZWxzwHM9WNQcFilKa0B+kzPgRdIDq7ge5AWrgLc5WX72m
2SdbSWGjHkrUYgPdz+baL61DbjxRyO/wMbHTxQ6tyFvmf/Tgd5FEdh69hBCNgu4p1M8KbTepGL3Y
HJ9ankONnY6HxnzrzVMtP5ct5NBDGtFQHfRmJ296N8LaLCImBRQJ0ENYgVuRc0GltRFwKvriIpWs
7awJPkl6Y73Fnd7lzpQq4lHujSHHgE1lg6tyZIVgg4v5P70aw7ys6fMtHnJlMbCGqC6/B40Vh7Yh
ByJS30ZWgHIekYOKjFTuXDlHMinS8u7fadEWTM7GNFZcKV3UfxMAHJErK3EhOi15eIsWaTBA2Cu7
PjsIGsqobhUlfQ7ONFmtfYrZ+qHVrWHampDX/upHnQLoDVARkDMN7Y6ukpeMhvDcPpIzBh+xQpS+
qVEaUIJoZeoXpZZKPWdZIBh2n0lp4iCLah0zc1S/hovSjLY1ac3nLsrFxG6Gtvia4QvT2WFbhjxa
NKtHCDOsUhfsJoCOQBZCR7BiLsc2n9venUf08B71weB92TQUaQ9aX+rxEUUnvXpou7b/IQ6CJB8E
FG3Uo67N9Y+SWvh3PRzywmOKgtAx+mIZT1jJGoqdLbJWHdBTLT6JPa2infP2nTP752qAsEtVjjYw
KH3aGVuUGl00RRA4WLAFTZbO1tOwyeygBa3syHIiTXbaU0lVkFCabEGgRatGVvZqCLgT29FizU9l
Dd9XXEzZUwYgb7Y0SOMvq8nCL3letju91G3OCnEDExgUFrjRV47gJjGJW8PqllagsBeL1bGU0GCV
qilxrXIInuJR7g5BJP5tovx/QQHGUjzCAdrYPHDERorFcoh1f05P/RezVN2lPEit18V/W65YIyFp
zOXOVQQPaDO8Roxg1CkVbxpLsYNI/2LV/QN1ob98XdAN52jk3QR3duVTb3KIPK7USsxFykECG1Zz
5QCdsfGoKHsUkKui1xqJI4brhLcoTOBNNpwVVbAMQ6f5c/JratsXJamP4/AcF7ndDdrLZCpHsfjQ
pdbPdNxTqdzeOcQGcgbIdF0rjHQTW6utRVgCMr9gXuXGEo9Oq10U2qORNLYExVNCqK/fSZzWL3S5
nS6DbtaKAl4rzSAK+kr0M8o+C1jfxX/7hloHxupnWtEO5Q+bGJmltylgQN3v68SOusRt4JSEmMzs
3G7bbIM4yDwBJ6UMQg1hC9zo+yiQ5EYyfakszGPWmhDFQY870NIkT+472Q0zPXSQ/miBw5jLt1Zv
K88crG+pIfdPcz5K/hyQKWUN0sCz1im+oGPNKHRp8qAOqOsHWqF7gRTtqRhvzRJhYaKDRUcYdTt0
Flh7l4lSvGCOqLZJ4MdZaCvpUtiRkH8eQtETg+fAPNbqk9UYjrgqlATC8zg3h6KaAdn1TpW7mvDJ
GMNDE0p2AyYkMfd+31U1mvIvZUJ0GflpYJbkze/rmjQUqacHviT9jviISe1J7Yf0oNahW4gLvjgU
wxTuNql9Lpu9L7tNjtbogP0wAloLN9oWgi93GP4obRb4OZQ3u4wF0Y4CfScDuzlGRDfpHax78Mop
QJAio0JSmDxjrP+jGAAOEvkU/BYCRxH8OGjftHD0tFDyEB3GN3cP7b19XjJI7EcUrMmoTCFGvnnC
RKVM84dU1jfVwg7F3BMhkrdwVu7vkr0wmyNb0YMoNIdZ8OV4tjvtKFS/JGzr7ge5qmWsg1m5C7gg
8Jol6bxcz22Gc0QaWILfmOlRHgcbsV19BH6gfW8GhMGzNnDMqnOyOdu5ca/YDGvo1UmJhyC0ADjX
l6HzpBMgoCThOZDQ5TNcQTVORNf010DqkE5u7EXR/smU4ZPQd684sP47om/cqaRo06Nc6BSwX+PM
MeeP9+fkKvl+/2HAuijgMzn0iC9/WESJPNXrPDwP7QH5Edw7HAURoLr0Mu3BgOsOTSgsPuaYjOMT
0KH/KJcfVxMhXNhcKT9JoHL75HNSHizrY994clIcqumUJAN16MaJq0ezVXfM7K7vJJ4LPDK5FZnL
KwUT4GiJEsgVv1nwZvDcRKL11cdIOiaGY4pMXWVCpIIofX+2ru+lNfAql0NaQft6O1lRomowuMOz
Fcvn0RjtGTEJTBkPaR49/G2o9z4vImwyJX6At5ffJZOMUMqwGj7XgWm6nZF4rSoth7D4AdHD++tY
jAiIL4TLtRK86VFmVC6kXF0yrLGAJdDfO4VF8Eivb+Ve7iy462+HisofsTYldUPOqhpSE1bnc7Yy
2IPRLefZtZAi8IrI/JYI6uJFYho/hGLSnv6HgVoka+CJac9sE986YDlRucjOQvIshp5ePmdN7Fr9
XhfrRsYGonctlkmQNkD1bc4zqtlNbuVJfuZt5vQhOr7N50r9D4WHw0KnNxvsMTrWheBqpbGTll5f
SxqeEe90mfVNvdX5VswpC6wOc1x+WfcJUV/pKddS5cP9mdxWmHjwoKLPmwemDKLBWxZQjdSGaUw4
yGpDED9OdOgc4LUVgKJJjhmcqHzOqSPiZN80wc5yvRV71Utm/+H/Q0dyszVQxyomAcPTALHAEfsv
tU6dSECnBsmqVFY+VEr17e+HC5iYshZrZzWQugxZS70sWL2CaS3uyvHCmlWORvKNefbStoOK/OV+
vOsXGpgVOq4QeNj/iOxfxjPluSyUScvPxQDxnbLHGIWCW5XTWLw2U5nIRys1l+YE2ig1f92PfWsB
rXJXWMmyeqkgXsbu5jKr23bBtTaHR7jMHd1TRS3cv4+yglChGHEgQJm4jCLjbQYmScRovCtyzjZR
erEqad4pR95In8CuAKyFqwjonLviMkyYj2KedkF+prNoG1rkdCPUqeEkwiGIoskTtPDQ6XaUm5+E
oPczcy+zuZFEw/0B3EuSuuoOb1eraNBisLQZe1doGraoJ51XG/lZNPKfstYHHqJLkZ2WBsfR1AVO
oS4/jbo7JY04ewEWEseiy94QB8udlMeYvWIUnbCT+4Oh5KoX03r9+5sHdAwleB7qoL23HMZ6weM+
RWLn3FmChzDUy8QN3zavza4i8627AIF7tjGUNqCZmzVQi1Zq1eo6NY2nS4/tMTzE42MCq++AN+39
9baeuJdPSg2Ghbnyg9GXAcdwuRDgUsm9KA75We6D9AvOwYGLy+j0OmaWysrT5J2Vd2sH81pmDyMd
JKOueBnP6BWr0HN2kZj9tqzUBvuTc5mPj0W451T87gB6NTbguzzXeMte6SXoKF+CVheYR+z6PqQD
AjZyKIknLbTy5wi+vjt00NnEXGgOVi5wSqOi64I3S46J3pSeouTWM5l+4gA4VhxjjAc3CxvhQx6G
kO2l1jzNVme4bRtpT6FWp0faty9hXQkHNSmq45go4aOojMDxu3r4rZrRzPO0zBz8NmtkVpXmYZZb
HrqlYXpU9QKok2m3c7ffuhUowcFu5zwhld184CEDz0pJEW9GYflN8v8WiYEtSanHHnLUNnRmEUzv
/7CoaP2uPBoUO7f18VwwA7mZmuKMUsBTI80Y/TyrUeEb3ff7ga5XEycY5zFvTciprN/L1ZR2XSxg
DYTFNkkTlvC5lLkdh0e6GC/5sLzdj3a9L7nUkXqFI0TJB9Wfy2jBwpvS0qvirOj/DsZpZQjljd2M
/1HD7Ams+kfc0u9HfMeYXy5hQqIfBvgBjCw2Npchw6mLR1HCDEWLcD8Dsjx3pZ0KsfWrQwxpsUvo
tTzUFKspHWoOcAhGnNhelGgqv4ppqX2WESeabWOolt42Sl3p7UpMlYelK+TvZR9Un6xIq3+GoEgG
V8zzEBqkVmk/Whw9PRUA586Abn0wqAGgbt7xKtvrbQiLGlzcWJyFDg5XJdrUw8GpzW+pOTpan+yp
kt76ZLzi6PUxhfxvc9xMUdimPL1KwBT6www32w+L2cvwl40C8WQpKTTPPa/Z6x3HoQkuFCk2PCPY
c5ffbB50vMTnsDjrSIZVllfoP2qzfASW0EbRweIxfX+R3MiqCbiyzuGurODNTVZt5nJsgNDGkl0U
OnoR6AN8ywHoP4ZjFXyG72IOTq6k5qcItLlOjpZRDp2GEnm4SJvAPN//PTfHj5gHGwTqF/SCy/Ev
S2ZR568LrpQ0ddSELmFUDBgqDmlBC9EqP4Qq6l7Y4Vo7kdezbLtbqMnyWsHScc2DLyP3dElEMWWD
mpPqDrrgpOlRicS/fmYzzST6NKKYOu6VyyiBNOEQGMzFeZROqCnYWfJxoNUzlotjiCO8kPRAWWMH
kH+dfa5BUc5A7ggo1LbgJFvpkInzwtkzolOivvA63sk8b00eUoUr/xFmO7XNy2HVRWgFobXaxyMS
UZL7pX622/q/tf+VFa0NwABo4PZJHRmBpJCzFecQD+QUjkUtfJyCTwFIpHD5eH8dXqc2q0ICmkUr
iYIn/CbH7cKpVuZJYcqU7LAMKglu7yjFcpCHdk8xcP3m25UHHgwVLp6P6z7cTF48N120GtKnQvkU
hJ/E6rOo2mqIjwupzc/Z/NFae6put5YE6DQWIRxAbDU2MaEdt6AhMQinkxl4raEtboI4iHd/Fm9U
BykMIobIlkL2gJz9cmjzAL1QkdvyLEUV7ip0jV+jonaC+a04YQbvVqZmp3sZxK3FCK+TLQz5hOt2
c6QNSpcaiwx/WjWeqvwt0x4bca8aceuc+jPG5m6gjlMM0YCBfJvMCNc+LBVkeDTFkY9TIDTurMZb
K//PaOuv+QMNikxuYyhNiK2Zlh36VHYKo7KV6kvSdidN2bNaubU2gNcAFkIlnrths5nFsU8SYeB9
p2mARZKOPA959r0O3I0dBj8O8WCLJAU43WZM2STV3VKk1TnUi+LQLoZSA33v5eM85fGpQJ5qZxJv
DIsx8TqGYAh3ZUvJW6wkq4qsr85YkkReSN/bRu3nL+2i6e/QjwI+vL4bTFAMm401mWaczCZ+Kuok
By9Dj1STWQmGu7OxbqyIlUsPiR9lHCJtwgiA2lOcClZXFaqy41s1Rc+p+KY2Iw/c6jWj89wp88P6
bzS4DgrqJhH2NThQ2GU+eJTy3SBSd8pk70Cyi5OMKiPVHOp9/Cio8Jtvyrtz0FrGfB6MfvqezWmc
OFUC09kdZ7U8dbUSi05PWyBxlTgV3CHR9KOqQKFzpT6vNRsreONnCjbiZzcHOIOEdSfbrMKmdeZk
Vj8gJ9bAUWis6BBgN2Qc1C4aJ6duYDGTfNYdBAlEg38JvayGngCZXHdofI6/k96cJi/Tg7H/WBZ6
N56aqkkVu0a/qLWN0ZLjQ2gMa+WyCFL+GM46eIoK0d2dL7ceeVdzRImNcjeL/sqsS06tarSqSCeL
rZUHPa8eAjGn6t2O4kMBqtExls6Y7TiKWtluGzRIBktcjQXH+NnEVGBHv+U6AeTWXtlIQG4A1lE2
uTxbcG/iLQrq5sxn6uwyUx7KvHMV6yhlCvK14SPi1d4C2StMkw/LGOwkRFeH9Xt4il08L0HEboWO
4yKTzN7I9PPYhl5R6xLvlNiJgjLeyXSvTuw1EFWD1c+TzttWV6Cukz4Zlko/l2YBGAbNmazhBZHb
TQfpvnseg509uhPQ2GxRq7YUYF6lfobpYffoeVpoAreVK2mqbaS/BevLzspac5LNyuJCB4EN5JzL
dtt2ik0j6kaR3QcwfDhwUpVPSqz+Z+nhdUAmwLwxLhf1ra1hLAyFUnrVOOpHYXX+uf9Lbn1TUNt8
VM5C4myWFHbb6oBvFmCyRnJ766hKB4p1O9/zdhCgL3xUktptakGCluuISurnDmBjS4eTnjjn/s52
3YuyeRXkFiWbMCiI0j52FDWN4qhqOwng9UJh6VMIp1FIvYM/Xu5ABF7RdihV5RxAGYULKEunIH1A
28xRsi9SbO6sy/eOzOU6YadBL6GLsu6GbeEjEnHsabREPZNC5Q444AVl6lkTD3n8QU5fZ/W7KH8R
KVGLauF01K2aYfZwsvZDFfpQtndj3hr+Hz9n+yTq9HBSwpafoyjPaoDMp/7cWV862ZuSp7HY6bFc
Z6TAlEg6gBGsdhfM9uVks/bTxNAEAwtwUX+e0sKwwwo4ZEA254E2bc5yHnIXcKV8GLRqdmpcz737
++MqE+E34MGExgldQATtNoUZWYlSkKGGcc64H+l0uWn+7e8j0AHgDgaLhgTYOud/JIzmKmVlLa15
rkRBdVI2uytm1Z47zI0vR4kCeCn1GDSatkdqW7Z9idktR2o/eoLyGwDwsxD76gPGly7P9L8+VqiI
0EEBuAHUTdlq+gwxxq2DkDJtpvioyZTQC/xa1VLfc6S93vR0+Xi48E+Qs2BoL2cPI+ZKkjE1wDF4
eCraLqY/H3+QAmtnJ16lwGD//4yz3fhyS6NCJE46LraJEkoafwGMfKj2/LNvXPJrJCAnNB/403tL
54/1ELPEzWEVIio4FDyzbxVbDMPM7sEiu0EWCA9DtwQnRIlRNgsmwev7QuP4KczD/YV5paPAc1rF
Ro/3haasSfjmVhQRmhSMMMDwdhbsEdu1PP8SyYciV98C6Kb10VjcuppeEq34VE3TG/3BFfCapfXO
L7mq7q3MMC7LNfXgENySIvSwBhHbytaZNwr9ZKloH+rMGE+zUqQHEu8B8mkgeXUXGg/BLEsP9yfi
VniI4Cj/8kUUygyXayzS6yqxCsILo4Wkati6lUEaWCQGXvLWw4LYuF7gXavtDPvq4fCOq+IIpLC5
ItA251/blKKWoFpy7n/WqQ0CJXiaVDvfqTjdHB1z+v+jbK7NmM0fh2sU8YPoDK/95yFx6JP8rvf6
NOtW3NxlwMT+G2g9av9Y2Aj9dGq+EEgpbUqFX7Lf9z/T9XTRHOAZTAEDiC3SPpd/f8LFDN1D68/q
/BLE3zSKkvHy2yweAm3n8XQ9ZSr1OaRtgL4hxrQF3gWzkKIg1kznxUJOV+jxUZkcIfhKibUeVWqf
goN29k56c30CEXRFbuF3hwn8ltQyj0o0aqE8nSXtI3gxsg9U/l8Lfd5J1m5MI2/hNRaeRWg0rv/9
j8/U9iK2WJExnWvYl6j92L1ZQNMHmi99kuJ6J6F6P0QuV4VKbYtCJwVP+tPbdjvyWUFKq2I+Dy6n
6XeztieTM9ypVbtX7VR3/h9pZ9YbNxJs6V9EgPvyStaqpShZUnt5ISzb4r7v/PXz0ReYq2IVivBM
dwM2ILSCmRmZGRlx4hx4aez997eX9mu1F+6SH6Dwm324Cwa7+DP8KZ6Lu8xZe/lduiofhSNBi0Ke
7yKtUvhiW3t9NJ5oUHroQXQUAsJU2RrV+rWpJndJP49KpeTiPTeYUSVQmhxPdU33ev8UBGD3M7uB
e/vfqQPm9/5nY4sbrDVpwEC4ZTwZU4B7OmJebSzRf1SS9CNTf1b1QycUD3lxCIUVj7o2mwQdM4fG
DP9bthGLgqh2XtyMp0A/hoZwzGJbB4H0z7sfLMX/Glns/inL6SEWy/FE9nZvqKGd9ON9++AH20lY
W7crWxH0Nf+RD5v7vhch20Bfo2XE1XRSIkCv4Xellh1RfDeUlaDjSgQMbwZRAJojoLWAiZzvxcpg
32V6O52EivYIY29+Exv62TY5MT704tssWYnbLgEjEGp/tri46+JejuEIwaLRTjtTzb+0TxNkbA75
KLSTh/xhMItDNthyt2L57yNwcRDM7Ppg/aHevXwk0ovThqLcT6dv3x5De/f4fJ/bP9zQdi07tUs7
tB+HDSG+HTil42+P8Tae/2IHu/f30q5tyaZXavv05evDa/7NMe1u+92z3wJ7tGW72vOA3gdb8tp2
uJHt5wPbbWNsXrb2l/3Dw93H831gf/z+uO2Rf/sbb41ocbNWljkYdc+INDu33d39fbeTt+MWALFj
7ZBHuQfm4lpb70HfWD/qB9g2NSd0m2fn0Nt3QN/tg2KvXPbX1/fTLC8u4SiuBl33529yvSzdVsU+
JZW1I7evxz+rZ2B59fRlLcSYf+liIlA2UuemVngELuI3WOf7sZSQiIsicuKhsI2LeOVK/rvnljZg
o6CPGVgebSKLgdFmKsaelosnyc6dd0SF+BddPyexv779DGzRPqlfVtb3yjFAZ+D/mpzPvU83ZRqq
3dRbmFSV77oTH5KN4DR26rx+mx32Bzwcdr1LvylM8cn5ME/KEbyerW9baBvFHfwcem5zt8i77/0a
p+qVCOXs0xaHvTRGcWhIfJqYKFtNKHj2ofoeVk1NnBJu6zE8KTW8Kaq4cgxfnRNgySg9KbR9LNFT
ElV/aVQq8WR07VOXH7L0WJvvsdp+vz35lwP8K+JIL+h8PKIDcD73wC6rsYp86QTrb908WEVnpwWK
35tR7pxMUrZG/fu2xSuHMb3MioIkDGck7VWL7ZxOatJIsS6dYGdTp9SOasmRo48+gcMru9fbu7jr
j9BMP63YnYdy7tlzDzU9OmShZ4rMhWcrWmvybtakU/YgmIdJlUjII78y/oJdnw7YJnsp9WwrGdvb
di+Dk9ks8Q+AMYpzy9JclLSc1a0pnaKal0d8Hws/GjSWQzcUVjIgl7mJc0uLiLMr5EaKBoO1bCK7
/Sn6r7L4X1bGm+DOg5nz9rCuLyNYOKIhUEt0sJ17jtgZDTzmjKset5NrESnAGeNpSI1GEiygHlRY
v32u2dtmr42R+aJATelY5Vl9bjW04F7T1Ew+mQY9ndYuaJ4MpHM9pw1/CuLKhF4bIy5K7X1WBIEj
Z3EyVWIYT5GZy6eUDsy+34S1rdJUWZrblJu0fBS62E6Q0bo9xsu9P/f7z6xFJEYVrvDzMRZNoI9T
lMinUnwEZ9rG9TYbX/22X4knr8wldubhERFRNV4cbqWXKGGpV/JpKGrHzH8GaBJGYQH6jgPf0u6Q
Xbk9sAtJMzIgZxYXq5dkQzdpRs3q5bEdJ0h/5HbWfQNYIyhOOZT7TtiotYU+qGGT6bOFwKJXZJPz
12b4VWvlvWftm9TuS3SbcLM6NPaZr+8T2XA0hSaXYHf7i696AChPjouZWBKvO1+LPErlVm9L+VQI
u8gjexBVm2wHIF0qYTYtbc+gzX+Ny/dK7goWGEJVciQclUCjzq0Go1SAaunwu0D7jU6ZM1jhVlQ2
BW9k8TePVzQEKrs1oKhPrcPtIc+/e3FMciXg7ZTHaHBY9qNKWtVPbdXKBOWmBoVQne8mL4lXJvbK
vYPkGwEqHGjw3ViLe6evyslMAw9PiLIXb5hO5aQ4edhuBD2DGkFkORWy4fXKYXxtZmcGalJyQCBZ
zsV66kHVVwKZ8lPe/YKatMfCKKB1bytExaYdZrbypxbkze05vWp25pv6u81ADMmLBe1KuagrgfoD
PdpjtauFcTPoqW0OR136VsTFmy7s5PABusmVSPXacn62vLhtc1ooYiP2tVM+lBX9/z2RS4MK2e0B
XltOrgGYQlB5Qxt3Ma1KEipZ5AXaKfKowMc07jcfY3kUEEfwu27bP5eRsb9t8trWBO4yswdaxGig
es7nVJw0qsRs2ZNf2+K2GV9keGfLaN/nb2Ji7PoptqWVGOJyMnk8EszN6fiZb3YxmSMsCAJaLtMp
kSNl27ahfqwFozreHtk1K2BRCI1msseLHTgG6qTkQTGd5In4fgyRhoM0/l8FpohHuEZJmVBcoL9j
GflVHvIPcVlOJ12Y0p0ZQtZlDkq4cppc3mXnVhaOn6eWDtiFd1KHXviDgT7aFslXonvZFI6Wp/Yr
c3fFHvcmKSdQIvRKLgGzgzXJiRfH0smLFP1HrlnjTupMwgPNCyobVFG0srXnEOD8uCSO/cts+j8R
7eIgmyVAK55lBF3AZGiy8JqAhkt4HIW8bLqVbTZvo3NjMPabSE7TUs02W5aDgmwAKYp25alKRdsY
ebUPvMujL5r/ZzLvlWhli11O5rm5xa4eSqFPLbDhQBwjR0tGhw3n1Npb9e+AjHND8/Hy6QUoU3lS
G180gK/lv5IieQjCaLJb2ZaNwBaMe0HQZuro1lW97z0ibLf32xx1XMzqXA+ByoKn1pLIxzAL3YqJ
c08p/fO/R/+ofy+SPzGkkbftXO5rMmtz8xft1/RiLX0zqcOgFNByPU2V/57SH8NF56UrN9ylP2KE
Vk+wELzeyUCfT6WEouhg5ql5spI0dAD2MiZqzbQGNf3/y3g+mVpEc3qamXoBERXlYzOzDbXItuEA
F/X/w6x9srJwwt6foi4fGZDppbummZC9XaOJu+YAn+ds4X7Q/NdZ57MwqbHJhCJzUpAArfFq6gm8
TNHb7QFd21WfrC3LgTMdUK57TJukJfXOar1240/Ny2j5D3E1Tiv+cKUwgENQs4angrTgBd2sOtVV
2CmleRrHbCPDj+g19WNtSVsxMjdTd2c17R4N1KMqt454F4+JHbbSXsrbH1bkfSu+xJ3xx4o9W5n2
isTjh1JhEEtuquj26G0MKM/wgv1IM06u2l3cEZJ+uT1hl8sz+7FMOorAghtxcYdMVQjfPGg6OCyH
Cewsd7u8aYaN6h0z1Vw7Y6+k9kyDO5EaJXEpD/aFW6tDUlgaTR8E318j60AHepojzyXYQQU5btiO
jjc0H4rwFKSy3abCPxNC0FU8kwMT1BBqUNA538G1MEPOhUI5dbDNbqiRK7YaiWvYsCvhEx0XJraI
HWb2/EUs45eCQI9eqJ9KpbCzGtHjLW8+4z90aKvX3s2CauWYvfR76mCwyZmwmECn/rf97NMhb+V0
fPleBUSqQxpCMMuvRUrSSYy/C6XVrYS9l1RKwPJ5WsA6QeWdWVwcG2obQ6gV6mAOY3lbZhOVfTnb
A/zifWvJ74AnIyTPTUiWuuSYeuyLpon3GrUwLzwqcqFAlJJUd6rUjXdjpb3fdukrgCS6BhDDIfIC
PUs8eb7IZivRVOcFxsk3pfte0B+qxnuBQcHOrf9knkFosm/0uj14dbKDpzhVHzTlrpbMrdS58hp6
/G/cen4Dzl8zNwqDgJ9RQudf0wtDb3keMBP5v4HAwoQK4bsFebpDq6nWvoe/pN6xnoz2cHsWLjY2
1InAsphvblcoYhbnbqvHcg2XmHWaumw7Bt+QtneE/MmYXqG/vm3q0t3PbS1P3RIYJ+UYbCmQ6/3n
fVTukG/qTSDvS9NeazGanetsPmdjtG1R7gd5AurjfD5polDTLGowpujbOn9BBcMWEF1PqK3k39YS
6Bcba2FtceUrUucXnN7WKdM/mrG26fCEEeH7rAJ8exIvYgsMIXBKS+/ct4/fng9LqvRRSKzAOyX6
aJdcw3Lww2rXWNCuDWfOemGBmcPMuRW99yO0J0LvZMib2NoAxU+De7NYCV6uOgToWFBVfzmwl5D/
iuH1iYGZCbTB83RoKttPnYiSVpc4/su/zxwZPQBWIMRBVSw8XYxaNSqEyONZUkGvs5GydyVdOVPm
2V84HU3qjAeM9dzStXgPy/R/6GLhCydNT+tNr+WCrfRyerw9kr8cBRdmZnCIDFkSOJ7F8jRRosZt
kAgn7616kl5ViaKX0/6ZfHscd3f6F63b0hAMr/2K3fnzF3ZB+JL1+4tmhmBk4RaGVgmZIgonsXqI
qPCPmmbX8Q/kr7sms1VvIxcA8KQVl788onhDmhzUPLBppFiys6NrJ4RaofguXe52N/22mtru2ndD
+oZU2Yqty1OD+gs5Xw4MJhdfOR9hGXVRLGRT4PbZnyGUXs32UYzbDWg86BzVTb+mjfwX+Hk+pdgi
G8b/DRCeDsBzg20V1NWEaJercj6l9c/WiUUXzTWasCBWmR4a7VcPKWXbfqFbClFaukeE5h6usX04
l4m+IbtkFNCYW2yYiirKGkHPlckH9kiCZ47GeO8uXG0aJ92zwj50Te8hLnwSZNpOqP8U3jcES1fO
gwvGWSIuMrz4FZ39bJ9l+1unUWL2kPFws+4lyr57/ds0PowQRnt6ve0lPPp3Kdgh7w8a0rNfWeXK
0HGqX7tCgWpqEm0FEZpm7q/w1xDZlzubaBC/n6l4uTHUhWOIDR1XY6pErhQCl64zMufJ4FkrO+xC
M4EZwMWRuaHSAcR8meueRo9ELyQoriazmZtmk4jxcX5FFpDz+cJTk5fHthA3xldvyG0yKXIAAgWc
bepTuku+0g/tCLwvxmI7RrvmL5h7gE9J26Th2r6cD8yF64Icn6U7YEaAc2oRP4Ha9IxgFGO3DZw6
e1HzalfOeg76eyv3By9F7mnl4LvijOBveYhSeKIeu+xtCDJZSibDjN3KuguqV6l9Cv27pn4AlL9y
Dly+QKj7zP8AVkTElkDifF/CJl5C8uxlbpB3O2DTdhiPdsVIe1mzC79ySSLght4mHv+TvOyxHLp/
HixzC/kBJShQ23SRnH9BG8ZG0XuldhIEywlHwBY1dGZUPeRkb64gVi4nFtreud5FH9X8Llgspa+P
cSWbIfdWpjW7MBUAmwya/ODlEp1caq26arsqEHLdKKybRAAgKS6kqZNgSkMzFk5hISEHoga96WSW
L22nBOS/ONa109DO9N/tS+zyhAcER64VaAXb+WKHSbneSYU8CGSAzGpysiLUdIfnu1lxwue1Z9ej
Z1E9DcVa3IL3StdUeK+4FmSm9DyRRAQFjKDQ+cKSn0pVqZ/4As8PcntIYIAB+Bs8ZJQGnC5jo3ZJ
mm0E6HztLI3hjdWrA6GsvNca2NBuz8dlQGkCwEQ6AbwiZcjlI60PwiwzTDFxA3GQtpkgDw42gQQU
7Vr8cMUUSVPaYwEdkPNe9nxlPRnuKrBitx4UZRPP2NKhotWtHMY1gsBLrh7GBKsVQGv0ADhUZ+f7
9NLNBUCmYRulboF+ZENPmVnWMMhWTnevE6twbsjDG/v4gUOkGzdZZRyaJN0X9c7Qcruqht2Ylu81
XcPyyl67fOnNmjjEFrDeEfpezLikdEkQNGnqip6FGDZXvbTvxnTjFfTB/JCq1jG0nYJyYbNvjPsk
Ff55xWG9M+d2VBSgOF8Wm53TVW3k3EhdT7xTM5U9l2zStdLQxeamwQSyVDhszFnl/G/o/2n+fbVl
DyB+RVyj3gWq7LT1swUtTau5VKB3t3348iGxsLYYkqYKbeuPfu5OZnc0y94WvWMxbN4i+E4hsNFO
srIWKV4G4bNNCKHmBxKLaCxsEo7VnTVUuVvDVmMHUpdvIzl7ps/0Z6WO9Y7LKryPuhCG+TYdN8pY
R3cQQMDILFr5pvAi4WeQCWt162vzThYdFi7476AtWdxbfqeMzdiNuUvlDC8KDZrEm86g5yH6EfRJ
uZ3UdUpMmc10FgkwFTxHIFElYUaQvjBamZFe97Weu1mPQJNWq/LRV+kVL/vUJ5VV+wfT97m9BEHY
6HHq3aNi/z2XjPLYl435seIMc0h68TWkUWbQFpSuy8eraPY9DY9y7movxkG5jwrSSnZnDx8KXO52
eMwbm97LNSDtZX15ngQGr5POozT5Nxv2yeMLEaJ4o1Rzd5jyQynptv9cjcWm7mrbQoox1u9aCzGz
DYJ1twd8dcnn9xF8MSKKW4v7xApHiE0mv3DFtnmr2zHaeiUsGLI2qfsoEw2IUafs/bbNi6OcwcK+
yA4nEWpe9M9qApg5YZpyNyQzTBNWhMRo0QpORQfY9rapi8h7NkWBGRgesR+PkPOTXJ/GmlhLKlzD
+6HIb7r1dvv3XwQEi9+/2MeSEGh6FqmFKxsb77+oQcfCrkonS/Y4ym1T8z5YeCbdcXMDEK9Mym2L
lUpQS4+8xCjc+KM4Fk9xbJubsnXa10D9/7Q0r98nZ+wl9MESSylczXIN85h3myZ2hvrL+CJoG6lZ
OX+veODZuOYd+claKE96n8zjUpMXLdxK2nPw009fVxMQV5ZqbvwjQuJGn/88t1MiJBdr5shSIWsP
527/URIxif4LVKROPJSb28t1xfPOzM3D/jQs0xJGgkDMTSjKRq/tGpThmjuA2gNGA20BQZhy/vst
wTSzkNS/m8iVLdSv+ngXex9eeZRKR0cfuoOL5faILmMP0ho853lhkt6DMn1hEqbGrvFjnJ3W5al4
DJHkgVfpgWTzb+8VKpHcPEYwEKw1/FybSdSTYNwk1Qcf5sKsTNKShkMcxMzuA8HfqojZ3R7ZmoX5
55/Wqg5ECONMLNBRKGzT2IdzbCSJf9vKNQf8HyIgUBtEb4uzgmgJWIuCFbgmpddEPSo1PYKHaNy3
7cqemn15eVZQCtchbCd+IiV1PiA9SkYrDvPS9fVdAOV88iynmT0YKyDna/P22cxiZTpY7/K6ns3g
CE12F8iH21N2zQCtV3SWwKGEjvU8pZ8WZmj0seDBU7qmWTtS+pitx/rzVCymih0EGsPkFQnaaHEs
JIitauSpKtdo75BCoddKP/abmBBfMXZi+CTJh250hu1wsOq3MFC3sh3Fdu9U7UaTdpRV0rWmqyuL
d/ZFy5Mji8q0HgwKHEJzEGNx9kU7Cz468Z/rAeTJoF1g+HBL0Ne58HtfyAn0JKN2h11kviX9Q7FW
M7xyuJ9ZWFwlUdo2yJhgQelHR+w+dPM+JJ6VIh/pmufbzjL/rsVK0pzKs5wSJdyIS8mpQdSTskiL
xm0RWHHINQa8G6LkkERgKP7dFE5JFydkQ5RDF2FFr3dEjkHduFMvOar8KEUkHsb9bSNX/AAqijkS
p+rPJl44P3ZHczKaxk0hx45T2HDi+KeRj3dlX6xEgZdphTljas0yRmSryKMuzqaorzliUaFwEeq6
l+r9aOD86otivBi0HqZqtIuhAfcE9VAL+j5I1ricL8cKvwDZeZoAAXXCcXm+0VWoqRETKWuXDwGP
+yeRXz1hMyBYf3tOL32EdzPI3L+UrLj8wh9R4QgjFJ9rVxKQoshyCLnlvZCvZQAvj3qQeQyI7N+s
tL4k+21QapCzbmrcTI3sXnrNo6M+OaOCPsSY0dJ5vD2qK+bIgNE2Cp6ef5Z12KFRlKaPlYaAWv9P
aHeA9LraEdvXyplKca0Ue7mn4eX7X2sXldgBuG8QSY1bfvjPkPobwe6tS5K1aGNe8vPtfG5m4ZIS
BNRohoyNq2e/xoiuWOO+Kr9LiF16mzAk1PBUu4l+357JK36oILNBLos/2BPz2D9dOH1eD5aQqo2r
7mES+tI+rIGHLsM2RvXJwGJTw9hptXGEAUjDHN2RbH2j7PNNuLs9jit+fmZm/oxP4/DipEorVJHd
EJFctbufc1FesbKZrjjCjMHmpQwhC13gi7FISVoUY+41blJAnwHZTE8C1MtA9z97RrFyul9ZmVlk
Bc1JMCikfxbGmo48rxn2rTtG2e8JvqUIUFw1SRutX3sTXwl0IUP7C6sFQTRnJ85nrxlFvVd9uXWD
o38qjt0v8Q6N6X1zFz80H963bmUer2Sgzu0tTiUx9YQhEqXWbXbNkcjjVT0WW/rVjvDb/rNfnI1s
nuVPfiH1YlQ0iogl9c3yy/fJin8M/r/jUcgegfMiR06Ci1ztwkyr6UlOGNO6ffToRa6m+C+VthWE
O7360Huoe3xKjpZ0iKYUUvn8S+Yfbo/zb2fP4vQgdTtTQHN/ose2+IJJ9ODAbvPWtcwEImC7FxU7
8O/lfOdpT9O0mZLMqQx7DCDBfmrIwRXWwxoudXbJW9+wOExkOffGaehabgFStc1DqyQPZlMf6qqk
O2b6Polr+jJXtj1MDDrJNFA5XASLMzNv5boHrd268ngIxj9ZEdhFvluZ2isH85mRxeOiy+DPN+Oh
dZP+vjNAWErOoEEGI35Rhn3iHyv9a/hy2+a8WhczCegWnwIQdhGk53KU6ik8tLht6CiocyLul331
tLXyylU7kAvDI0k2Eqjv+faYdCtIE11p3TCyfvZIKJqB8J5GX0d1jUHq6hmDaMb/NbU4Y9rJSHpQ
061b7AgLmk1j2kW1y/Nd29tBsqE9qGo2w/c16ZMrkR5bU1fmlh2Aqii6LIbYRdIkFgzRivKHMH5s
2mxbQthBKWcDnmbbT5TD+Qap8yBbG97ErHZvL+Y8sovF/PQFC/8R6qHSQ8RT3aSrniK5edOCtXW8
ug8+mVisYxuZVp8BqXLRWtjWUmBb3YOqr4zjbwB+ayCLJUzbcoQREivKIfxRw3D/+z2Q7HArQzRf
2ilApPvukJA+Jov6jZJ8fSj+5O/Z4Oj0T6BxSQ14cKI/qziUtQleXCeKF4S53+Jao5xtOmlr9Gvz
e917oc2kxQ1AL7oN514kwQ9oIAqHcLtsqzEt5kOwqY6/5GHXdnb0Mz7KX247zdWd+cng/PNPF1eo
wHYU6vOY7pLjsBOdXll5011W/eZL65OJxXHd9qGIJrI1Xxnqa1I+hj6ULw6Cg0VzR+r+qCX6XRY6
Kn1R9EqdYlN78HXf1ob6KBbU9dXOVoXR1hB+NPuVTMuVsPHs2xbRT1ISz/Umwy+3RVOSnnjWn6X4
jf5Je9CfxkpeeVFcPSZA+5JyMQCsSOLCt4M6bmtF8Du3bb6II8AYK3z0whmhJT9Ow5eMxP1EDjAV
632liYchKNZIP66tOPEDsFb6OghaFk9CHe63UZen3hX6ylb8fS33tlL9UteUWa6dFbNUK/IwNBxp
SxxhVkMBFFtST5RCmoXU+vtUjith17VIADFHmF9gSpp5/M69V0FHpZKNaHDLqdxG4oMhb4fmaRi8
TTFs14SUr/kKbcG0nfJIo6S2OF9TqxU8WU8HV4g7pw+ivUZ/Lid62WT3XWTYJSzx4ri5vT+vvQU+
G12cuJVAGT5J44HX2p8g3hkGmKpven7k4Xbb0N86x+LUJahEpGxGEwL9XHhm38Gon+tYMnLfqcLa
yczq0IrNK+3zGy9+V7PvWWOXYe2GtL6iyr3Xpe9F+DMXuh96aO4nSNz0KtsOUuIUircrEdhtX5oS
YR0xXYvsrzgxGHGSASBxDOPiJSFpQYCmD2uRioc23+jfkIj0h601Jk6avDfb9FdID/wfOOsG71dQ
2t1KYmeejOVkfba/OKfhwB5qQGf4QiQfS0N4MYd8LdSenffCBnwjIscnBaplBtWoQinRynJwJy4B
FEp/mMpJ15rHNHeDybRr+r3y9gO4/NaYtLUJnp15aRxS+LlgDVybbNz5zkparVUVrx/dpLV6RzbH
g4iCKp3kivcqhN27qEBe5TfCPizlchuI6GG3RrQZJqlfmYcre1yD1Am4OFl38vyLG6oTePU0acSX
qOL3Mv8jWu0TysROL9D59kO01hokrpxboB2p0lMbIe2zfH1DgKypfdONlB4LR/KHg1psO6N3hiCx
pwBiVP8OaN9Y/EzVr1VpudXP1vfukmiNueyyFYIhA/dG3mCuSl5ojphZbSZ+PY1uk7kRXHBtYMvK
vdHtTWM7NrvOsPYFHFQwkB/nnl4x3Ilw00p/Ms1f8fZrtxbNo+BGqKGjXCUujr7OlA2/FcfRrfP7
tiC2KjZWZ08AL09ytzUeJ/Ob4a8x7lxzQeo2VA+I54EMLPaYJ0wjpJDp5BbIsg4oBwctWjkoPU2U
CgBXmiQYZTv2J7tADN4zrLWE3JUVoAFj5mlDpJUVWObx9TAfKkNTJreMvsJr+lD/ZIruy8gqnbKH
KcorHEF0itGmXaYSDn4LTZT/u8uy30H8fvt4vjxwYB0kfwzrKetAy+z5fjSVEYVzWZzcdgBOq5fT
EWaRtYrg5al6bmQRqUlxpgXIP0xu0tzlMDcVVLi2q2TY16yAVYc4Aq4ZLu3FlRZ0vaZUTSW6WuQ7
uSHbENx8JN3rv08Yrc6sGxhh7uv5WPkU2JoR+qGaUIquPo73vWyEtpKaz7dtXEkw0fbOrcl7k74t
a7kvhAoIJT2Rohu0d95wQGQtFB6b6JR4NZVcZaNYvhOoa23B13wBPT0q1ADp5nz4+dDkIkKox8Mq
MpijDSdlvDUAiq/E7deWCZJYyC7oFpv5Gs+tBLGhJZxMopvz+6vY2wPfe0HQ+2cRhNvb83h1QJ9M
LQY0WVkiNokmupI6bbvxETmDlcGsWZh//tkb0D9WylLFgjgCLSxz21KSldj+8uIgh/IXKE/lCp9b
BNZBFMpGpaXijImJEfMTy8dcmlYGcgXRNFv5nzZmuiGXUUGYd2lbGOyerIOqzuJN1NrKnbzJ7prH
7EexYu5y3khJqaQ04KQC8bPE+RhB3UkMSnZ9dBmaap+gSnx77S9njV9NnEFGE7QFMNTzlbFqQaij
OlFccQKrl1Tbng6/FHzWbTOX3kwkxYNrLnhzgy0LEENFijZvJtUdCxh2xGNDd9Ok3YXxGp72iiHO
AvqNZv4IniWLM9QQUrnrY0l1s6bcRXr4VHjmh1LTS9KkX2+P6cri8IhDEA6KWBpVltVS3m9ZimyK
4XJT2oH4o+AgvW3hircBYAMTTfmQ2i9iAuer04yqlk1NbroGOL30oSnH59qTOLV7y66jNqMJRPip
hT2Ii+HRQj9o5QMuZxN0CicQ7S7zWbSswIW0QQ6TGlpuUD+2rYi6x6NekcILV/C/K3aWtbdh7Pw6
6ALLFYLI8cLI7sD6ytaxS95vz+hlNDsPCO1PZpNy+jK6HEZRrsYuttzCehzlOxIFtgfhbpv9lHzp
SEP6l9v2Lvt9Z/eYH+A0adAjZixWMNe1LIZgR3C1oIHvVj7U0p2Y90+VKdKk3TkQ4cAXRs/4ozU9
T0lg18LvolcIZGCPAUIb/ntYd/5B81J8Ooots5GNRDQFV34uE1v4pjX20Wsc/zW76x6rR2F3ewKu
TDhoLhh4qMIjibGccAV+8bk4HjwZubCZhJ9xqxwqodyGHsIqPRC8VSj3hS9hiI5GQgJCR/RX5zzC
pwGaWu97sl/OYh8v1oiAiuCTcu4M4aNHOf326K7bms80nkY4lHxuq6naKg3MXj+1pjbehXX9Ztao
BVZlZewiTUlWJnM+vM5ehTOlC00CYOWJi3kNnJurCjRxm0qDDb/bFC2SAvq+q7oXVff+07t4zdpF
wmXuFZ57QihNAmcVF0epXxRqU8NSc2qNb7rxtSv9e62yG6OEGp3UlWo6ars2oZcjxCaxFTuU+hrr
eD7CpPJy0jFQXlTdBA9u2TwRW+6rziPxnIyao1k0md1ew8stOo+TTTE3mFFbWp7jfZxJRRs35qms
oIDG5iE39Hqf+6J0ANtxr7Re9BDEQrOP8+x7TsrBgYausLVg0l9yq0QWsn4CjeS5nj4lm7JbpQe7
uKRVSn3cZfO6w2u4hMwYvWCFsO+Yp0ho6AaGksxvU2gK0peVqVAuHAxDsJAT2XJcQSdxPv2pIHWI
oPow8T8y3v+mZg9fdYeibvNGS4wdvigf45GcotqsZTwuLlOGOPOu8cClUxhGhnPLdWWpQdcWkPBH
Sb+TKhoX6fozV2LEywYFzPCUJjzk3cB0LsIdzfILr0pU62SIlf5j9FvuGilQrW+GPNXvZZNySI+9
b32bYKgo7dYLY98WOGuK3TD2MJO0YWAkh2DKu31amf2ajse1aUBABzlvtEJIB84//3x4+bWYtrO0
UzX50wPaV7kdyGO/X1nnK2Z0bkD6EgANU+hYTIOew0NRyx5N5kZT3E8E/5YtVTG4GrRkbX3S831s
jOZWjXvtJClApTO98J2mT9utYEbGtmjlBLHleI378eLMAdg5E2HP2cWZr21xwtXlUMRiFKduKsvJ
sxoG0t73kubZ86XaCUJ6HekMgsPTLEf6smDGuD0xFxvtr3nUTmedSeDHy+kP4Khui4A2JCO1Nlkn
htt48kKSmuU/wyF1ThuTyFGj+CsjDXO+0mMZJlCBmcET4jD97yQlwO9CqTqMdSLSPhO0P28P7fKx
jMF5cue2gfnZuniRx3qmtUnoh096/UsdXns0liHY3IVvhYxgW1DuPMER1DUesosbEsljjiycjG4M
TtiFp/kBQm5lbIZPmaJWB7mU/V01Neo21uvCDsdsTYXiIt5Y2FvcyD2KcgXPdkZp3Jf9F3RJY5pA
NHK0Toqo2u05/fvUP7uQsUZUA+iZ3g7YDZanVtMESU0m+ql3EIc7WNtk020g8N2Ym2QDTygk5oKz
6ymKfpd/pU+t5GiZ06/Bomcri6+YqTFFwlm6chGBP3clQUJ8sqVB+inVSMplyPNGHTQpqvYOl+p7
HPjmShxyZVEJ6Yy5s2duJFxuE7lVVaFsk+RJCR+kCcnu6eltrNcIh6557JmZxWEglbWK0lCaIJzg
7+kKMzL/XvLDfR5vc99zEqrfrWIeCslceXZfnEKEc5/Ht4hCUAZLBiMW4icRcXltuI8Stxxg0nui
BmVDyq9Hxfa2J11bws8WF47UC3GjsjmTp2o8CVa1QUzUfxSKXYXW/G1LV9aOjDZK8qT0DR6vi0k1
BFQg5VBOn9SKhHoX7tPwPyXtT5Ncb25burJ+XDJQi85EQsRYS5IKs4qsZpLj/GnMDbjLNId5DAcH
ia8ojVA4cjK6ibSIprgVw7PDn28IUMzgtKhZ0OzG8XO+IfoqD+XemKDsqZsf5eCMk12Ttrd2crBt
0qOUlHYl7qUwOeirbHqX83tue7GSVtLABiZK2B5eAmgCk+yQtr4zfl0Z4wVciY4fHrCzo2pUDJc8
11mUN2YUl/mTID3VGiS1tb8fvIfIuidjTE4UpoQnTfh12+rfh/jlzP6v1XnnfIpPxjEcjCzP86eO
Ay5+q1609/g5crt79f9w9mVNcurK1r9IEczDK1BjDy7a3Z5eCB97m0mgARDDr7+Lju+7u4viFuET
Zz8dR3SWhJSZylxrZQSV2pAdgKp+ZHvtAdTdT+Mjfy529DBdtBfjZTy0e/u0dVVv/f3VNryfwQ8/
qJpLB23XsIvekohAl8cerLCSJ13DoJVJhpgy+v3+Htw6h2uLi4gms6FItQkbr5o41eDmp6e62Ys8
yvtnzCcE1eJw3+BNUoIsDVgUXKK5YA8ZkOs9byteK2Qs7AJtoFDpJEo941jVG5N61qwgeOB/iGmo
BM5Pgw8b6TfC8wWb+MVMAmRZ5Mcmfue2mjWnmzivGBKJchYgjNcmknSo8VzPxIUkUE9CE0JFPQaq
BqbZmLtW4P9rhlKL2IDRq9Qcqq/g+1Rhk7r8dH9HV+4oOpoQsQDX+/1Rdf1D6jHJkbXY/JJbPd5r
87TTM7gkkIjfEqxY2VVUB9A/hnA2+uTe4tsxjkYtynL8wroxqLXhIoFDK0Acub+geecW1xJvJyCF
EY9R8lhyRHyrKu1JVeLi1VTtRaZBqLqbtmaIr5x8EE7RlIVuHWqCSytNNolS5qO4oG29t5P+DKmK
uHgg+fhdJ97PkU4HkW7cttveJ5KMj0bnH/XhXGZ9OnbMa8RlJOxUFl+ERFVMniuigloOgWt3AIKf
Bh7WhLylMr/c39m1DwiSLY4segrAuC+uhTLcIauULi5Ja++7oQ2V6nYtYRuxctXMXGNBaRxNq2XE
SibUtHxuiUtG0NAVwNmR1tuP3Pl9fzkr7hLI5X/tLKKTl+V2D7yDuNjuyRASZPhXvYZk+yOjn8DL
34B3zX9teSy9WWpuJqeC77b4dmnXVWVmS3kZmrqNLVY4XzpW+iG6hhhHxQy+K/RiS+Ruzc0ANIEH
x8wUvJWPcilKrcKq5MUusqPW4nKLwNZ/obZami9Q58L7qpvqA6Fb2pUrmwu9b7RVAVBC59NebK4O
iILHoYp0mWyGOYreqxIei4a6jG0QWvPWc0OfoBN6/5Pe3v25OWDAKN4hqKHMR+vDBSkBQqgoaZrL
6EogJnSafWkcp4jvW1lJ5uYxqUjobFQnUMpdeLJaVBrJKwuLq8by2GSjc7aFn0cmsVNI8WjNCxP9
8KUgHfjbTkf2Jd6/x40fMcfW6wOFH4H6EAbXYQYAOmPXa3VKry2p7jcXUwojwOxz1Nyk/1OHnPBp
GoFsdNWsH5LYVchox3Y0lT6qscVfEzjnEhKqk3hNozcDyNb172ANpOpRNGkuHSoRO4BH2uNUVGIj
8K992Y9WFpmG8iSaVjmKi5Cg7Xd4s0B0bWza3f1Nvb2k81oQeOeZZxBqWFhJwOZu8gp7qnfiwWyT
AlJOzq/CyA5pmtph5nQbEJ9bXweDEMSASSC2cV+uN88QeWUSHwZtbcRs80z/ZegJA2Vduhte9TbO
40Hs4A1gALg0oxGuLaHC6YLCKNtLI3+r4YuJQZvVm0w2fOrKBl5ZmV8jHy5gjcrvYArWXlC6w4QS
KBQGGUYVQ+UQQry1VYIWUrtbgjXLs4F0BE1htJYQj6Eov6zgjRKMP7+z5QW4mT7kXEgUyDNr4yF8
40uXZhZrM1peT4PwAGj3GmhBQQwJc7H7fxIMETWa2M3+GcfmBKYL+8szsrS7CLtTzweKUrG8+M6X
vji049tQfLl/7mdf8dGXvJuY9xCZKFoNS4eWWugM0yZtLm75w2gwfB5wUsxi34HOAi1vsGssO8Dc
5g1v/T5RemkWngNglVnjACXv69Mipkpynoxw19a++JS/Gd+d1/xJnZPH+o8bpmeGihGm0ofNiabn
YthwKcuzaoCYAbeFDjmKRXNb59r6iGmDSZKgrZLTwP5V99mp8JxI6HbkWP5G6nSDPF8aW3hrTjMj
q1K9vfgURaS9BqUAjPKrR9DOFIZtBRMpx/MwwDsdrXpwnR0x6iYL205CI9R27SQ/JLqvZvY6N+gx
EY3rhbTMwY5zcgzsjrhqtOloOBQ4H5M7DQ3FpKY/98/J0olgFQCA4ksB1YiuyFI1C+/K1GnppC7m
qIoDQfvnUI7ZA0hIxTEZZb0V41Y+0XyxEWpRzAOCYXHlcs56s6K0v4AZaDzlVUvemrFyT07eZ7uE
qAbuhU8oLGqNCs2Sk4hzEzq+TqFCPO+MkE3GseActUZCjFMBY0i9qk3GzbIAgX2ZBRkdsOyRZcGV
Xx+llIzWAOni/lJ0iR84Bnuwfdl8p5MuH6lZmMGAMuFOOCw/gbSjnyUGlGwAI2+v8Iz+mtvrgH8h
yi78e93XJmfM6C95b/VnlH2eCaQUvlmSt7ucDOxTlydvbmo+61xt6bG/tyKvL/LcQoLnRzUdr9ol
+J0aI0Uf3RwuRWqIT5Imw942zBHto2wKkaNo+9IEJbDTiXr0JwzbdSqVHQHz5rsq5f3Pghb1c9ma
Rlj0BPKc1O5RwMDEN3No3KDsMb6RZgJ+lkv3jCF5AqpNqnyG/GEftr6VBHgQQWSWJXboaOOLk0/+
XmkqPRLlfJZMqBCEzx1Bfhj0VYspVHXNNp6dK+EB3VjI90K6ec7xlwC8Oi0lzbR8uGT+fzpmROmI
YazZF4zROnqlcRkSoLGMPRLBz/iF96/lyjW5Mr2IEGgSYx7NiKm6tWE/22XyWTr6t8Evnxt1LglK
7vfN3eS/83FH633mvaMjDm366+PecGjfDRodLnpRYCqZFRUQ9QVCNqSGGTDShmbLToQDtpJa+w3b
t8H+2vbinFu16lzp1sNFuSOmiwkQcyYjUvTQkZ9V4oaGn0RjDf0OqykPfb53NS8EZNqkW9DHtU1/
f91AjRbMkmXq5hfapMQg8b2LLgALVUMeoMDpG5s/QFxsJB9rq0aIwo9FBQBN6cWOu6PfmI2acMEK
gt5jYutHW/ry788RZB7nGo2J9xO4Mtff1TOzyvcKb7g4lR2rDJN3LRAEf1s+pF/eNr7jyvahCWcB
1Al/Bd85//uHTJG5aYsmkjNe8lYc88wOpPdFjCcLxJyxJ4HuT2e78T/VmCGYoe+MtY5+FjD32Li/
agC/a0kP93/SMheH78ZDFUUHNLFQmFvu8TjIxOYiny5pYuF12g0NVHMBP85HBOL7pm4/54yXBJ8C
i0fwXr6OfYzzNOupmi6Y49oHOZL/XcLMOrpvZSXpQCiCO4L2DYDyKAIs9ljZNUlzqV/KVLU7SvP2
xDWLBdyz+kM/EiMe0biHKHSa7lNhuhE48W4EdV0vstWkDjpN3MfSZ/U+zSrx1DKqH1ytd8NMdpge
memdGfsQ8t1IeFfyQhRK4FpslHrBslhqayhOR095hXkZ0ypCxcLaZVHn/7G6wOF7G/JrY1gEmDEI
GYw8gsBi/W2a750M+FYxccXVXf+U+Ut+OKboi7vErvBTnLMT1vssusifmC67F1upzpzKXIdQzPpA
Hg1QxjzzfimPYvp92etmbV4Q/oJqJ856VOx/mefkoQ7Lz/cPxspJhy28+OBKIXW7pDNMHdNSR4et
Fvl9zb9goKr0t+BLt7ni+/CSGVKL4wdw0PXOQSJVZU1RmRdZvkG/b1+MzY72GCiZbW3d7JZutg7p
nI3Z4XNTYGEpN03htQ4zL/S7Q47uThzG4lDLPWpq5DyxsD/aelBtiU2v3GHUQQ0QkoAJm8uh1+sr
+hyHNJ/si7Sd8yhGK7Tt0t/99ZeCH56nf84oHW+peG4afW4NpfQura5k5JYtDUYpH6c23xoqv3Im
cO7eJ9pA8giZ7PVyLENRY0gN71LYJI9sN28jq7OqyGeQtbm/qJWdA+NUA2AfUm+gky2CmWY2bZUV
rnchwnIwysTwMK1z2JqMtrqg2ZdDghIIuqUVlzRmywfiXarGlCeFLDRHFOmKry1GmsT3V3RjC3nv
PJsFeAOUUdDeuN48l6Sc8pz6l8bQWFwmKTP3xMBM9ECCnLcpJXprDmAZ9HRNyBfPh2KRA+Wgv3nc
dQlyfRr4GJfjJz9cs8do30PfVYFZTpdR7C3wtB0pglQmB/xfO0XQlkw30Mo33xLnH/cO8RKMIKCI
F99S7307bxRN45FB9gKDrP6UU7o1ZGDFCFTHIUqMFyD4BsuynCcwVZ34XhZ/2m34jq2/vDj1GvF1
hH38ZWQc4VYYu/GAMwzmw8+e/daH2OG2HavAa8ziMf8KT3KyrU/kWwn97AaacnTam9bJLl959lyn
Y2jIp9TQHgYnlJ6/kTSv/RBQDXBc8DIB+nhxPDW9apoCzjhureKY5RQkGtlyUGPdOijzLZb9ijXU
4fAfHoJoxy9JVSTRCYUyQxELNQW4mAAVqkjLINu+u3/rVg1hVAuycAQQYNSu9xc+l5edTIrY88jD
NPVHv5r+U3hl6KabagjzFl3FGPN92A36CiZQFHjpXtuyK2p5INkWcV5kl4F/r6aDpj539KCG/9hI
FDUnKHSMfQKVY0LNDGhRtAgCianwxT8OoZf7K78RZ4C3QQEG3xJRHM1wf7H0uur0sdFUGY9I/g55
U9Rm4Ps9D3ifnf3Cr1+GAVPGDR9V60Jn4B7bZXbqld0/YCuzMLWbTSL0TRhG2NCBV57pibP27+y1
Ph53n2Mo8mCVcdLTV4z1/FR63W7UVGC8MmmGJjvUaCsje1SelkFrfQro1jPpNl2bVfRQoNLQc0Lr
V19kvBhKQLMWU8Fi5jzgCftclLEoD5l1Yu6pMXAMCXAuWhnc/xwr/hhvQFSowE9GLfO9b/th5VDi
Sj1UVcoY+XOQz5MC+J8u28JFrfgqRGikG+iDIBlYrk1lqSZtQCXjXPeGUNQanp3KI9H9tdxAwHG0
3FmyHNK2mP4M6PP1Z+SFayW219M4MSpM+d5LG+X7rD3V9sEkNcSGxpAqKGawIdDbPJLeg6K/gbaM
JABhFnmqknLjnt/0vd9/EjTvkNvNVUdr8VWdzOZ20gIESzP62U+8k2Lyl93v7dr/JbgKxyQJyHgc
zX8wsLMtx/39LVnbeKSxs5D13JJeMs8I6WtHsayK6wE4YH3AECU7hQbvfSsr3gz6FDM8DFMNUURc
XOmisOper9oqrjDcyhT5aZxep6r4TKr/aj3AnoDEDgAsKnfXX1ihd6kyy8F21gxjrk9tOmwcorUL
gRok5DbQTMNaFmE116feNPK8iiWYA2HTO7+SoYPuOKm3OHtrNx7gS3DcsHmIBMu8taSAH3WC1/F4
0CDk0jv7cjwOTpzkL51xIeOr0P7+tkMODyAWLA9opKVYMcCvU1UBHh+XyrAxbFKRwCfmSTPe7h+I
m4oubjlGZiNkYwyJbiwPBPdZOjKrqGPLfG2hJBxqKCj6by0UC+WLNMTGslYi3JW5RVKZyMKd6FjX
sWYzqHuMpoo63v6TjxDFp8qXZ9NLyd+fedhEEQQ9GMzCtRY2HdXoiT7BZqH/M3V0b1s8tKc4/2so
9JydYzIe7hWSBYyQWjq1JKmIRZs6TvOwLfy9Pu6GN9DNalQRNDyC73+5d22kRbYAc/gPk2vwnvcW
b8Ok9gqMq6lYXNApfTRzK98lbakuRlMPkTZ5zaFPtSFqU3QRJTesvZCGEbrEwaSRtBz2ForXIbMx
Lk0Ss9ljdJUJor3lh0PBnZMYBm2eEpFFRu/YQZEV7EGrGv3oJz0k71LM+6qdtttL+Kt97g/jjvOx
PMmCF4+NyO1AgT3wRvXJDRNsCvCfPZx4mtUvpdDpQVaYM646NBuJaKOUGNkZpW1+NlDe/tRMEgNZ
3K473N+y2YUvd8xE0x2DXzSUC/zZB38IodJAtME/sni0qupgJnq9R84/hLaLEvNQUX2vpCvffNpt
nfvbwj3OhqWhpYUEGfnUMjvOJt9sKgvvtg6yDZYeKt04eNOpz+PBPpSyiIQ2hzu+B935dH/VKz4f
EQXkFshe4il3E2uJN3miLVjcex7oU19UzmN39skb92zNlXy0swight0ZDNPVWZyIvVm+1Z80iwRu
8s2bJcPVf9ot1fA1X/LR3uL8t+C3pwDfsFjmPzz10kOo3j+XFJVHnJ77W7gSalD6AZhyHpowQzav
Dw5zyxRoIr+OhZFbJ+Xl6Lx4mKTc0/af+5ZWNxGKsagxQUr7ZvpcoipG6wqLstQjG+zQQ6PcKTLI
6/1CmfsrUGPNViXUWFsdyvFgQCHng0z64sMRXyHxVAQOMot0fkrzLPDkz9x67Y0usGmxS6ujZ5d7
j4UsyaIeCXcR2Ee8SoOSnNMuRJZt5FHrP44aPTsKs95swEu81/tbc6PFOftXlFmQ/uNboBO4cORt
5vlZ4cPh8Wgm64YAkDIZItFOd9qp+QZ+Cya/ZTIA0ffzfdNrX+WjZeP6+7vd5OWJXbK4br2QT86+
4WU0ofdDvH7PE7HTRPYFNLiNG7V2wkFJm5Vj0cQA3/XarCcqPTMLzmIPtIhGVWFW/8n9Xw59LfyX
+ytcc40fTC3Tz46zWkoDe2tLUyI0QJ9Op/2T5wDoaU6G3EEdAzPCabWlJLuxxmXZZUDPqSYNg08e
6s+T0wWj/sgFj4b8Gy1/31/k6mc04fjnV9s8/Ot6P0uz7iZHSRZnSR5w8YmBAV5+0rxiZ/j5c0+f
NLlVnlkz6eDbAcEHgDNmV16bxEvL4E5X8niCPj6k08Sxtqsq0E1hhTQbxgdf2WmATj05ZMM0HNss
Y3vhYwpGb05QJ3Xy31Pvd1EjrPbo6Yoe64Sro4EQn+hZFd3foLVQAQkmtHEAUkCcNK9/rfK1BAVF
RKlk8BVIeFV18ih4wSkjKaQZ5RbAec3zzM8taPyAgAka7MKeN3E6kYrHw/40hH/LvJ/9xce/vri1
E6WDmSf466bX7PX+c1l9p/YpSSDEA73JQ8d+Ki+NuAemSnx/H98JWctMAwNOMM4OyHuM0l68szpe
+yMuEY/bie+S8gFiTZ9b0w+t3NsJo/vclb8hl+MM50G+CNoF/mWiD6NNQzyVke33D5l2ICWmwfVn
SKJDcvucFkFFtjRvbm49OsqAY81FfyBCbjgI2lQ4LCsIjx13hFy/CIfkyVOPjaYdBSteUVyvNyLp
2jMba0C5HX0UNFOW+gSZNTS+rw3YGZWqQyYHPPopqEkYWzaFhTToOUPcCwZjEMfWtsdnoxirQ252
foR2oLF1RuYTdvOh4AzAmZqr60tQjdUJvSsJ57HF053Qj40IkvRUu+eahNOL6Y6YgPhc/to4HvPn
v7EKWoaBDiQETczFyUSFbGwnr+axlut7AOsZRCrS3zTjgZfa/0g+VKEYvB9lvS/rISBe+tT3fdjz
CdGffEshy2aJ9MjJn8bE+KZN8Zg1pwUyOjAXeO1ClG3x8zgmazna0PG45/0PZKp+SBrIR1he1Z4M
DikUs/QAD1PE2pGONRuVkPd8Y7k7+BLo3UD4a9b+vvYKrdfVxKsFhzLpBMlQMVSoORZe2n338d55
7IWTzGyWCdMpcZ+OSgmIpfnKbE5tURg8GN2UP2hWk37ldYc2Pw6UehwMi/dz9wz64ZVZfr//RVfz
+3cQOpwn6BpLHQWn0FLBLQ3nyBjPzB5OjkiCokba26e76rPpPGRJOEkrhHzVRpawVp3A4wKqXMgA
ITe/lP7SoZrHysHAfn0rH2jg4X8metdbJYn/Y43/2lmEz7YcSrfwYcep/rjJU+bNkzxeKP8+SS8E
fmHnO4HuNc/+VqZ/GyZwS2YZ9lkaB9u78KaCNqJ2K1yXHHBEaO642e9qk8WwZWQRi7yB+qhfI1oY
cTqxQL02yVPae4GSPCqKY0XfzO+u/Vgi3wSQLGJIQslGtjAnA9cHH69DwHyAjwH/5eZDClskVjv2
CIcW3ZuVelXalmjXymHBSxBzD1ADBAYAl/v6ckFIXFODrESsj1lYgvdCmRWASnLKq8cshcCfO4ZC
+8KSjbXd5nnXdud///D21rKyB74Sdh3nYZLnQT9Y/qFwQ3MLOLb2HVEVnEGkJgipS4hcxUyP1Gkt
4sb28XbKuiQktinAh0030dq3fhyLQpiHO0TJB+P0rhclB9JBIleKuMYQ17y1njjGwrszmy9FuBL8
yAvyYCSQr/Xry4bHmXOx5WGBZCdEjqCPOKOYrm2LZBrFAHJY7AMuC2UBJBquljnAHhaBD07mIEYW
NQ6Eeoumobt6yGXojX1zYo2EOjGGeG+E9ptkArEM024dC+0RoGqWJY4E3s4ee03EZm18Bjr2xVE1
9t/9xezxVFv10R22PN8ciJZ7MFf0YBQ6vrg813tgGwpaFT0TsWqKnZthCITDT2Mfo4xuiDHqkVqj
EROWUPStR4wCTaaNNa8dNlDI5jLtzFmzFj/A7MAXQfcJh83pkFlSB5r7DjIHDAbcWuttbg4ZiQ+m
5p/y4QIVbcWmUsdMFMWmH8NQIFX4k/b0T8r18+TKUJr9Y+74oWaNwVBWD42ywjRzkb9oh9E+DnwL
+bW2djSKdPTC0Hm5kWXsSuGL0qUihnRKoFEtQCdW8a2EcW3Z0ISdq7eY0o03yfWyS4tiRARqPbGT
qEPDjaDR/H+4xY9QK9htXKmV64waHSBs8we1QMq9tmUJzcyHzpexl5Cd0HioKS+mrQyGCtW5SZFX
xgiEokX55GT7+8ZXfD+w576G6wOODhBT17bRdWAuhCElsG6vzPk1uhsZyso+osYDIpcBMCBC6Pzv
H44PN7R60KZOxmBQEwOIjunJoE/pFmBp5VBcmVl4xMzqOm7rMCO/mZF16V7v79LqnwcGHkgGlOLQ
n75ehWxGs5u6ScYUJByN7kZIk2PA139hBKknqvnoMEPX8NpIo7k55UDdxpMlQ5FhRBBa8P3fUtpm
EgzgNf9rZXHYRJd6+tjBioysYMMtrX7sf//2squj5arFjAN8haJSe5eSUDP/COOnl/03h+qDnWXO
lGq5oD3sTO3JSyDclMrALw683PKzK1iEebeA8sP4Avj6Zeme1F3RF8zA1aRAP0A8x1ToH1RBTgBB
CnwoNUNXtz4g+8zelPIO90/E+n7+a31x7Ghel73AgNQYc3hC00SJ0YEIsoIyAISo75uaP/sipIFi
gbgOyhBKRsvHTz1YecIa2uDwOdreFIQeiKGgyg24Ce11Di1IQ5vn1ldPDgBtu/vW1+6XCS0mIFAQ
TjGU6/roA+/FdAZSUDzKF3Bt9lQVwTSyDSsrRYCZZglI1/tYJSACr80QvW46w+FNLHId9Eeh9sw0
9pjb9WAb3d5PySOvjpBIOvlOFxWTubdtcry/0veX/c1GQ+sTEx5BlEb/7Po3GC7krHRPNjH0w79z
78kGrl8j2m70aYDxkh0KLrwmkd0bgeE2dSB08Ugm85jJdK/sVz3bKsas7j0eOEhZIRQG4M31D8oS
x2MDNLVjUMUmOw8UCNTZtFHwmFd1s+oPRhY7n7IRXFBdNTEh02F0ROCNz6b86aUvugadlo0PvbWk
OYf9EHS8rDAIBWYvJi0HPbMrg9GJK4NtXZq1+zm/Df//1i3TMKqRArl4E7dJYNWvvjcFrfGt3nRD
c/S63T1QWzEaCyqxy3xfadzKOlCvY7ySMN3I2KXZCZJPQaNbu9He2Lz1Rf1rbHFA84rZlZ3CWO38
8f3vqfeGrrWJ4vH9i7DmcOZmNfQ5gJV1lsduEAxJwzC2scD7SKt/KfubAlSwHw5a+WqkDyX7dt/g
7e2fAZZ4ZwJrg0Kzt3zO56aaDBtDY5G1izDv66ixRSBAvADA3teO5WPRiYNd5oENpM3fkqGhHDwD
Uma2H9BjxpKi7I1pmpcMtS3qvyGhK2QbNMr42z1FXRXC9aDZIZ2E0OXi06XtaGuT46Bg0b0Mp/TU
OXs3OejkwaQqyraQqze3bGFtkUnQknTlqNkcOL1YT7qwt/JAGFuA6tv222wGL5CZM4Gv5y/8k1v7
SZH4Ho8FQR3G7R0RUlech1QjAd5g1qU3C5Ao8NA8Vl7NDgYxyM6jnbmXY/uAaCkClHj6KJu77feP
1OoOAE02v/qBx1tmbD4EQctMJTzOQqv8LadXZ0t57ubmz4v/YGGxxyMtMOWtgIUmx3uS13sT/pLa
AebMPpnpxnJuK23X1pb5WyfsVHYNrFEOCirku62iDTGMLCyZ96QxFUhUF9siC+AdhKsf7+/mzVNk
YX3xoUnbT7SdXB7bJIEcpjMlYe7yLbjAfAeufCmsALqF5g9cjw1hrUVsQJLjqQRr9KrDxI+FfVQE
zMlThdafu3EfVzcUYR4DoBykHTckcJOPRecPpYhtyGiAeP7blZ9Fr+94ifmfkXT1XTP27dxz20G8
Ir6/n7c1t3mpGDOEqAHlW8AwrpdajxAWqyQ2NLMw04T9AechYlb7mtksHgrypFzrDN2dF2fakve8
iSHvlmeeEzjDKCwu8rmJsUq3y1TErdAOLWSzyE/Z+AcI0p3ur3HtBgJUo2PCFka5QfL1eolFJqFG
JFEI0SgmmqfCM8PMk4BJoJu4cTtujyfuFsgwULqbh5UsuxOqG5XlMV3EdKJTOLjCQVbRbs1C3rKy
SF1YTWzV5o6IByNKSCBEdH/DVo4kypPvEoR4AqJPuTj/hFIH8c0VcfbadEXABi/o6QHS72Nmhk6y
H8Teq54p+XLf7s20QfScMP4SOfesCgatjoUnG1rLLfQmx1tGGsDKZEh77QEJU65xcoDYi4FutFOA
9l/2UQ/5EnBtMQ0JxAhkB4q+AbgLScZU8hfTyoadrLXXCfLUxxFTUsNe66t9RcReJBqyIkt7YVaa
PZWja0JkifZQirHUPpcepDpdIjcOxvzLrz3KvDJccDRcoam25DFNk1CeSTOUUEy5K2S2A7llzyBF
fkH9r8Nk68Do1O7+dt56sY82nSXJEiOjMINrSmVMvlZv5Q//SxdUeDNs+K+1w4iGvO9A0BWN0+Vb
xQbJofQqjrIH5iWGSoMaQTtpYuNtcKOuOh8NqLiDYQS8Cd5F88/4kK6TWjIIGzEZG/ZDmtGvw9iE
QGPP0vgoHh1aXkQO8SGn1kca5kGn6fScTSBJYjSVl/8ynQpnBSQ4FnJUe0v6ifdQIkAjm4tv93f9
1q3NPxT0VkycQC6+jI+lWXG09isZV+XnaXhI3xLw8vQNsv1tyIcRZCSz0izENJcEdMAVhsn3UJEz
kotop8ciV2GXWWdUnCM/21BWuPWfMDarAEI6R3cwuON66+vEh+5LKVGecwFsKsVRKxKkVlvzJVbN
oE0I+vXc/Fk2R7IWF9RoNBm3kDmKJublaPiY2hHaClvSzqvbh3cseuvAWqJgd70iaUIoarB0GTfG
Ofc1yHIdMzDJaPo1bTc2b+3io+MD1RCQ19GIWbjSPBciLaDGFXc5+V3Ncxzwcu4DTQLaoaNSrvGv
mtgCk64aRfMHJCQgp8EYu14fm1gKigNqQm53SBJo1qo8gLgbC03kMJV7KLvf9w/9LWMZ1xOR9f9Z
dJbvJm3SmEFqBwfyoJ8oib6aobUf92WkgiRi4RBiWMBOHszPXphsuLm1j/nR9OJ4Jr3T8moi+Jgk
IZ9tX/zM9DbiUlSBW/U1BDZMb6PBtWoSYyxQJYIrQqp4vb/SFWldzPUZUZ6sHYULb3VwMg5ptUl1
vKn7Y2OhMQpJZ0jfzIf12hTmrehoG6IoMg4/ciTbYWHtjdKJdPuUefZeaC++3Jqbc6OMPztbzF2Y
tU3hX5DSXBvlaYOKZ541sa1H7Id4Y2/jW/EpOZHQ3UFB95tBIndLHXMtjgA8idcvEm/MZFnY9DKj
NXUmmhioC4Bt2kj/W7HW91XBZUKhBqVzEKSuV1XJlNWWPjRIdV+K+sfQHCm4EX62AxN8l6V1aGVb
Raa1EAwJR6CYYBWZzXyQPkQtj5SFNUoTdbPUPrvfCtYd9BcKTWcI0XzBk3Ejy9gyN//7B3NNSjs3
Sawm1poxSDA5RglILZX1T2k+6cYDRx3j/r1fNYjWKtp/IGncIKZoylzScb1BV8qe9qlXYsI3Bqcf
yrqujn4/tDvWoi+WYDLghl9dixbIEOdCDXqreFxfL9WTZgFlQwc723RzQpo1+9QtqoilLY3uL3Lt
ZM6kq1l2BK3cpRquysQwyiRvYzoysWt7ow7cFFHjvpW1vOGjlflXfPh2pj7ppeYXbezQJMgLe2dl
L2n6Zgm58c1WDSHIztguyNAuu21Oq2y/Tbo2lpoIDZJFpnrL9a+tv2VoZd8wwtafCWPAwkNh7HpF
Ofdl2bqZio2qmHZa2dXPbpKWG+CNlYOAJAuvdQwKndHICwepaNJnqcJYCPj5N2CA4inD9E07O9z/
PCtmUJSbSXAQ/wGffvHmqmjtS5O7bazyOkBbPcCumfqWkNRKYAEGGNRWDGHDYVhSSJVmJaOfV12c
ORgYT7q6CHnf/FGAV+4rkBAfee80G05jdWUonCF7m8tTS+5+WVSGLkgGm/l/2uyTWT2TfONht3Lk
EETQ24WsJNRMvIUbhHRtM3gAvMWNhkYY7W0jIhz40Q6DDaMGkLSNI75y8kyAPPDcRzcWEreLMwH4
kD8amd3FdeOL/dg6E1SSIMN6/0isfSzcIcgfo1+KvvXiSNjJ5CZO2XeoEkHkK5GPbLJD80UXfO/R
+uW+sbU3OUhicGm4SCgNL0NJw5WWpbndx36lD89ZW9mRT6QRg41pHwnes2EmfCiDCmLsqZYbZ2U4
ai9LKHHd/yVry0ZPCgxnJD+z9tP1tRZWgT63W/Sx3jr1wSLAxUt9iJy2fjWc8tOI471xQleq8oDY
oRYHqjc4ZRDVvTbpN7xpfIuo2JlyxE4gVCOp5/ne52WLXidnz11baxFyC/KMeMMfqtRHyUIDaURz
ydY09ZXs+urXLEIPQTFpUL2j4qHVeGSypN0pxychxKPqaCjN/NxxEzy+runOukq3kEUrMReoIiQT
wCrPgp8L875oc1ZVVR/XCLSu9H64zVNbOeHU/pnEdMwSbWtM/eqCP1hcOHIQMX0M2YZFmmEUlvou
3spEHmcmFYT93Mcx+3r/hK24C5Rdwb5GVRCd3mXAZWAc1InDhniCnG8d9/4QJCNqP1sD3Vc8n4Ua
HWjNIO3fcu5MV9k25lIMcQF59A4T8NCVO9f6t/urWbGCVq4F7pIN2hG0Pq8PrwfcnaRGP8bSdh9N
Aq5xatEdaZstrZwVr4doi/G6wFCCELwsqGp9m05Qh5viQjnkjDkb/0PamzXHjTPBor+IEdyXV3Dr
XWpJlGS9MCTZ5r7v/PUnqXvPN91oRiNmzvhhHHZYRQAFoFCVldlYVSlWjMDr1soCdDDgfbh18X9q
L1bqMFUgm+3PXFQAoFkTmQUnu50wWACeFo9XtKYgl3E9YVUYcEHgw92aqbKNCp0Rmhab0A9mHSvL
y/A6KbcYQgwEWAFiO54ylCAs7YWxHc78dOSk8FAVIGac46el0CeScv6Vh3/84bsbWDTdtw6OKtXy
DtGhO4YLkXrryFEqyn7ajOfxOzLsHqinzhIkxiW4No1LN5GK1DcWTKF2rRT0oYC22vFcTxUUuls0
MRdmq/+9790r7gAgPookkHQCfzMtXdX0HPTIIY1+5oOHsoxJN3/dN3B73MEV0KmCnw6JGjwzrr1B
6Pu4VvOAP9daMdhlzMvIoajjI9B9Vp4t4ocQArPHQckYN+6aYR1ZTbzegLrDxXNtWGsUIU3miAfU
Xyf15KgjxNA4c+TNqAc2IWVxb6+sF+q/WCn0wyLTSXeARbqfDHIfzudq7Ag/bNSkJ+Pk3p/NZXdS
Lo9uJuQMcVAsvWbU7k2QosKZkM3nYtpkzVcoyWYCXW68oJSCYWrFyRf9KYR94F4HITmVl5nKfBwk
o57RqaE7Y9o/zYNqDRAL1Lh5e39UK04oQwgT6WdMILiwqZAE+eBaj/ieP/dZaphax4dWXVcsAeaV
BUJ9Dm3S2LN41NM5fF9LIcxijPw5yAYzT89zUJkai7VrcWdqgYCAB+MvfB4kZLRydRLVXOtzEn+u
MnuaH7hENyEFBeVyV5LA4pr5tsh/3p+9lYUC0SD460FKBr4ieqGABfeTROH4czcqkGNqMvAJx8NM
ErXatonBMxZrxQVRUgWfG7jJoIdCE1b4QiXLlVoJ5+xUQwGt0jTHF/Y68ExjzmL6WLMFMh5RwRGI
XAENiik60SgbXxXOyMRH0Wg1Y2RGSfhQivvh+f4s3vLGgPADZAcQI5ANFHNpPjxpErq4ThvxXHKy
64/HkAvA91cTFUSdJf81NQQc+iCIERw5L45p79t8mNvzUG67UDiVQe/wvvF2/6NWzrDLb6IpPTsF
zbPFWIrnpIzsObJG3+HUXSu7me51csu6UG+TlUt6Ddk1JA2xunSP5hjqM8q6CX/m1E0aZMSXXqI6
tcDFpmWnhPNQ5EWnpnN/jCubH9cDRMUW5dZbXeyoqOWh1XLh3GZTSAatH9Ey60uM02zFk66sLJvo
Ij2jZXKvzU0snJdxFQo6t4QWojOzGYgTkWIGq9yaNSTUMY8iXj7oFb22liHlFSZVL5wbAWT0pSn6
R7QFj62VNQwPWdn8y7tKWp5VC6nLcuhdjEtUkpL3A1k4R7VmK3GfQK8g7sGyDghrnrLS2Sv+iNSJ
iNPGWMDedCmpUoZ8UCZfOBtDY/lqcAJfR6y8CP2HwEHjbjjfd42VhyPiR/QUgZYQNVdEXNejG2ot
SfMUqAkRCbWqf5mLv1LemrkwbRXFHgvO0X2QVScHIzEOvc9i2F8piyzxKxK5uGwRMdNXRqy1qaoH
FfZf9nuKg7cJVI8QT9lyrborNYlMgCElteQicnJigf9sxskM1H5bFWfQG3qREx7KJ3Sc35+WW15c
HLuYk4VNC1pCWP/raelSyENVGpIHRVtbUgqb8mOtn4XBSfVfcRzaSP3rKFQlfzqDBGidqAHTTr0e
jNYN/wcE64cYPWa+wfqwFTTK8mEA+QJaaICgiVqvFMiGAJAxzBceLxPUneJgsuKoJJrW2UGnk0kG
wUs6uQ1TWW3lGNEQqiDPiyI9QClUuCJUQyq3+iCeuw4CuD3XV0Cmc6wqx9p2Q0MWSKFA9rI0kV7P
/DAoQg74kniWq9dxiC2lmZHKkBw/Z7GlrRwhy88HMBzYsNuzuIkjKdSlTDzns2QlWWAB7QKqn4BE
IN8pdfu+S61bQ5SsiwiZ8di9HlcWjBL4TrBwWaxrTqXgWROgFdYZQUBKRqQs/nJDmP/7SAJqsiDy
QqHqB3l/bTRS1STUtEkEqOJVyTUL8Gi7445D27lqzsr6rGAMcbvgSYrweXnv0FQkch12LRTsxbPA
zXYBGckOHDJqINkzP1kgUjB9tdyo0SmIPo0y3nXD71LYDBIoSKaBsYHXvAiJEVAT4P2N5lNqtkd1
EKpZnMWzPm2N5m3oX2LteWKpT6xakZGy0NCEjxuHOiWEfjK0sQVJNh+nj0I/HqU6K1xFb798Q2WB
VW4x7ziTls4mUO6hLnHTsjWpcVYkOLHOWYPMd+0aiQNEuKM0yW7km+cgesr779Kw204ms8HbYtpa
aabh95qlVaxOzZWxY4eCjRqNy0gN0PJ2cz6MeZyn8rnIXGMcQBKUEWV8AY/V/X1z2zwCnNilIWqS
A1+R8nRMYEjecwMQKkFiTR2k3Y3xIOXJ86Q/gdekFra5CDGrOX3NGo6hzLbyrkGLNgIN3Mt43dAP
z1jr5xJ0CvJ5zv3Ajtqi3/hxzZuFjHaC+8NdOWQvTdHgGMiKR3wVj/I5K/gDN6YvCVgU75tYW7ml
NwV4P8A38e6kDgUQ6JdZJMtnPm+Vp0ZEiTcbCm47QrPdkdlVgDV7WEJkkvAqRH8pZS+H3poyYPec
+ym3a6W1VM0rFdkKWkaha23uLg0tH3IRqQkdn8Q4DzB3FRhi8ogM+vn+1K05ArY6sJI44dBEsHzB
hQW9q9N+FBvljGJQBTFyDbBpBnBpbZujAPCPDWq6IBFVanxWKzAw2lNphs3W4JK94DfOxG9LEVji
uTwZqdWNj4bS77r6oey8gXdqNL3cH+7ayl1+CjWh/EJfngE9gRsytQuxMZdJjSDJYrBu/dWJxSWF
QB7qCsDJXU/spDQT3oyY2DQFF1gOIihPjBl52bVYF4lsRHWoVC/cFJQRQ60qEABoytnP2jQlidAg
ziwVpDa1urcKXwoOotA/9XKmpUC7R1vJR0tK0WnlQZdDVpvB6uTiYkZnLBiKbwh6FSOXirz3lfPY
uXm375uD4jEdlmWEugfBXOdPFegOz4UImax574ePqR+b/239LgZDpQKjDhg7vjeUc52UJIs/ZDAm
9hwjmll1kgsjVBILmbQsSiDBAQoLVxwhCfIEhZ/7Hr92hKAE+79FoTZ40QV5ENYYB+aqkb8H/V93
ROM2w4pDzcwA0YhAXyW+AYgNb9TqOTS+a2EGHPTXLHV4tf69P5CVhUch5ed4B3HmDaWJD7KsPpJz
2AlBXdVAzciG/mNtF0lUHdE6xhrXWnJnyZaiFoVWTyD5KA/QyqatYz5SzwP/S2wgrqOdtGGfN/kp
DQNTBRluMqmPkerGKskUbaO3296TE/Al2TmL5Hl18MgvLdEJ1HfpFGEnF3Ocg/Pt7OP1lhVPXO1b
Wn0yJlavx4q7QL33H0PU9urqTi8B8IC7qAFB5RV03v8+9ICjIGkDDBEy7XQJPUEBn5/9ZR3FkZQx
0urAnPlP/8FZLoxQXq8seNIwqNRzLR4m7aBle1CnDP+6uxxkwsDUIGOLqjgQKZQVMCS3ul926rJ9
UaYn2L/gLmdcWSsoAFhZXiE8Ki6AdC/vsIsrui/bUJmQ6zhXaTwdBsX3OPCXWX0FsJeW5jw49A3Q
DOK1VG6FXtfdZE5ANg5MVuLcn9WV4wrvShFwFVw1C9D0+kskoHWnok+1s2B4mgLhbtWpmIWyVSOL
/B1oZwDYo4OrKRrGodJaDSn3LfieJHHvN4/3x7G2m9Bw8D8T9Di6oEyEAiYMCRm2UPjsyvcuRe+L
wICwswxRSxcK4Yhmmko7S/WvJNStufeC7tx3rDIwyw4dB3C+yutdBzvNdh6U5yyYTmUU/el5RkDK
Whzq6aLketrXfqHB49HaOpIm1CFu8/f+8jCM0C+GaBhSXyhK7RzzKDWj/biPdplv3TeyTMl10QW5
TxSA8QBCCQfufO3LWtf6ajoZSEtCX9XGuSeaajJJdl3MhhmhayOMgnAT6i0rH/pT6b20jFgQFQM8
MFGPQ5KQrlyl0L8txtafPeVh7ojv2zoEe0j6nB76zfzOVW7zqm+B9t1nuqkem2Msu+NoaQqY4EAo
sGtBsVbar6GTgQb53G3+3bT8fByQBAvEWUOmkPKkoBh5LY163vMrtTaHHhW1QkhUUpYhR8TRL0ky
dzyJRq6y71u+4VlbTAOvi2obOoGQP6XuWwPq8mCDH3gvjIl4nvWnESQKn9OXtqsT1xCcCCRCf0ck
skwJIqGn6CWMGLES7Xg/XwCEDRKCYCRB1861T8hQRE+SSOO9VEkHbNZsImIlaGbp9yEj8rvBWy+2
cJAi8QgUI45U6u7glaoLx6bgPasgHxX5eO/sj+a9JLvSvT+vNx1WtCXK05sOjcESn/FeRnpLIQkp
yPK7zgYqZaO6BkEnlVkRyXKinuxy8qi4XUS6l8li7OvVFb4cMzW/UaqBo1vBl7wXPx9xFMjWfSSz
2ViHXWzmTDWa5Tiit9qlQer8LduganPp/zPYWhqx+p5YlbmMr7cD0zTRU8a6rtec6NImtYPiJhCl
AGpj3v7ofH0ZJ3cXWCZPnjeMo/gmjUSvK3UWR4PWdUu7vLfvHWvel468NTOrP1qMFMGqq6KkCAji
0tuk0OT/SpyVeo9aq1cQUMl/hLVdv81PSUFUn5gTCTvrd/znvtPSp/MytoWvFMcAatRIR17vxDT2
Qa7SjLznKJwpPHGzuTuLLBYXlhFqpVSxxy5MYSTdGmQ8gJ6tB+MAMRg3zc1Dgh4MtVApZLlGPMN5
r5Kd4i39JW/1V4CWwwfQDGh2ui8KokUmiK1b3Q41Iv8XR1GhfAdSsKV/hb7qhgIw5mwaBM/KCJ7/
iUwqmUypo7+fPDNhBcXLwUXvOXAFaihjAoyLwsD10iEloevoq5w8rhBA7rYXMt657xw3DOHLhF6a
oE60SoNW58xJkzc/+wl5TT4/HIE423rfk/kJoCdiHMHCk5OTvdkApER+M+wvN9G9IVLnWJFw6KBF
l4cHDozazoj18RLZhatbkZsMOxWWcbhsOJwtvq38ZrG/syaY2hu8MA5ZqiuTV6bjSVeLTcc1LDWH
ZQT3RkhtDRCbqSIqqZMnBk7YtDbPb/Wychq/erk/l6uGfvoZAYICNoTaG0odKvIsxbMnhB40o432
bzE7Mqt7+ofBlh4PKg1gv1gaGqGAfu2UUAsfs0L3J+9VIrgHhPfJfK/frfcHgbyMJDOFgDwNvyLT
tktihmTaP3vNo8k6steuhsuvoFYO9HRZXMfc5C2998qRU/cDi3pibT4vTVALl0ZCVmU5Fg7iDiQB
eaY0TKTuDrPIkjy7eZcuu3Bh5YXih6wufIfXc9pGkliMeTR78VZ5zzbCHtwl8Ve2zUqSQhLq676j
rIbNF+ZoRjqlGvQwSTB5fUc6c38cQ2u0nNzaFqarmQd7sGzvl//w9o2AzbY/n8/g4WI4602tmhoy
zQ4/ZFGQyXM4e+J0rLQeQuxnXgcd+UyGTiBK84ncD5dELIzNyqKCrgHXL45TY+mWu55pUPwGSSLo
s5ed1Fcg0ASn22n1vnDieQtJ2lNMOKjrHRIIwgaMcOaGOhxDhsIZFHlAjgUiQBq3qqUgBoirjvf6
4HMUn4v0DcSi2KdEnj+zqHXn4TFEvS5M5Oc26rcx57sVcozae6eQJmvRib2pfCtrP6uwsJTgrzLP
hP+47xs/TwNqeyNMQMEK+celj5ByxXlWUzFBf7QnH4/vAgLqPe6F8Xt08F5JEasUtZWfAlMk5nNg
nV/vW1/zikvrP39/kaCZAnCxNPk0e2Oz654GjWTaG885o4RGNQu7j2OsyU3af1kTXK4odPHLK5LO
w+SF3ve9oM6eP4JdGloxgWH7kQ/6wRPIb3o5hFCCuuNfMtEWJRZB001R/Me6gAo8IkIoQtGkbLHK
R13YcrPX7Rr7fXSsYnJTzgbFs/ls9QNh0bOtrq50YZA6NucJveg6qKe8sVJICThDO5hFX4AYwhq/
OrBq6alZ5+BH67+DALiaEyc8cAudvRWo7iC7dWQbHbIVBghIGVtzMU07HhLfkFIAZTt62KlIRAUv
R8tlLT5NIB86mNo+m4SRL101AezusuYaMq+Uibr1Y6PusQEzArKDeWN442vq3XfhtTeiisv3f0ao
+zEBjqNVRRiBJrklmoWJjIuLg1U1LWd2ykO+VQ7OoAL5ZsGhWhdHQPUc7vh9fowcVg5i3b/RDof0
O0CF6Fi8Pu8koezFQCt5L9Dk77iLbLHZ1kNic+lf2X9RByfm/nSQuRcGkivW/alYe1Yh1QoWeUQl
ANLQ/XhakY+xNFe8N4wcGbv3iPAdb0LrMkl33Qh1z3QgYS44BWRmuPI1jRnJybXnApogFtJDAHSB
T6LcvUtn8FWFWAs/fu7U97I8q273qgdmGDryi/wsjeC+b3hQnLsNSMqg/tc9oMeEccgsRybt2eh1
XxTKcKzeUDPgECjVKFV5D7I2Ev9YvdaGFW2b0JJrq54YedKVwAgwZOSbwDeOvl66s1fTm1ke0kDw
BB31E+wjSSZdw3gHrd2il0aoS2KqKnGMexgxGndUX+OagBk7698Z/kMDYpfj8cIMfWEmfdWIMsfB
fybN1Ixfbf+axfswPOvKMR3tfiiIsL1vc3X6AEYALT1CaIkmCi5GDfKzcyh4kmgbpz5g/Pgbabef
If3z8+khtYCljh1fiJ4UBGAabXg5OgMRXIpOwKtpDoXlGQoxAM/Mn8JQZ2DbRv6TBD1oz60YT8WR
yEaPm0kOoshwhqlM7Vjxx5QMBt7fdt4BiTlKRYMbDFxAoI9oO7xoIFEDrUFer6DzWvotVCaygUt+
Qxit+whR8QRCp55xIyClBMZnNKvpn+00zRrogKYEevXNIOSuoPRDawKcgRTrzOEhbOZlpjzwPWIT
O5NS+bUQcl22JgDXG5TxAIVxy2kGJl6dlRTq0hX3Xg/1ODr3l2w1aFgAJP//mknUGdf0RWZkQIF7
Vgs4BNE2mZshKzWbADTn7n1jaw9mJBn/MSZeH6j8IE0V18eCVx8Ey2nM3kq3sxNt9D+OaLYP85NI
2tN00B3eCvfdS0xSBlLhBn5KuxBV6e5AA64q1eKi/KPO2RzouZsHRTpUqV3OjwFvj+VGh1JmWjt8
9Y4eQatXc0v2z1PoJG1v5/qjkbJ4OpfH0M0ZdzEty0v7InALoTZYFSpOhLSxcfDws5n6byKpNven
f+0Gv5x96gafGqjuTCXMBBOJpYMW2r3hSsg0ZQ1jp65G6+gzA1c4wmFQElHTbEBPCvI1WGiFKL0Z
Iau7j177bedmOFBjUh34g7wB6dsm3cXn4as002rJODOToIv33s7sP99BzWxShnnB+5ngZb3VPrbQ
z9rrh3wmtqnXb/dndzUeXYAHS9+3AM5yyhYfpmM3Fbng8ZOtukG6EaAjKVjGOXjf+d/NQzmb2TNj
SVdDlEuj1Jr6c5VNk1oIXrhFVAZCKnWZYqCXG0t/6L26dKA4fn+gq/cXEOVos1gaaQwqRhODEBrF
bSkg6yXuClCRNrb4b8k9frbphQ0q9giCsslKATY4yeTPam7zuVdYBUDYEyOsXb2zgNXDbYX3GpqD
rvce1ixXGrTze3rq+umXou75ghFVLBf6jROCNoxHTxpaIukJawso8o54LnpFYaPTF2WlODiUKuEf
IYgTKYy9x7JGTd0UBl0qFbBW++6oEfHBX9IgSWs+s5rSVs+Ti3Etx9rFscXPbRKIPSzpqdUiBA4f
q9ju+y9gKe573Nr5iIa0hTgHRKtoML42JNZTELYIm7zobxIQR20jIsS/Ch4q2Op/uQ8vbVGDKpAZ
G/KuFr35gUcwYUSEE74lKKcbkHl8qHclK6uy5oCXBpf1vJhFtYsUbTJgMJF7SCNtJOU9/XN//tZc
4sIEnbLSZ6EvwDsmep0pZ/Z8+Oj3+asuWCEj/7F6Gl0aooKJchj7CRytoqdU85YLdEhgvvoiMMSf
M9asCk6j/Nw9V2FHxkhl+P1qJHNpnAou9LEAF0uRi15o7GYfyiYAZ8FBSH7Ozahk7GnmUKkbzjfG
BgTJGGoDOvjWLNJtUD5yza48RMXTzI9m2jpRt2lYvRWr1wyqKFClXtqm0HV67S9yI1eZiF4/L4P2
xpLdsXQNbf2bunwYXyDjnG/HNrD10gLJierMLPz/WhUO3dDAGUlgcoYiK7VBxKbgfOxRJOJas26f
89KcLGgF21KxE2KXVw+NvB1ly3g0IsbDaS17fmWa2iqcONVtiwerp3w7yUZx5i22Z33gyGyljsOZ
Plo6wUJs+lvtLG+KkKQ7cS/yRMQvzuVc+TCDqhBpg/vba+1C/GdGgBa6XpFYabIByWneQ92AIP16
1hi5gLX9uwDVoLOOTgXAAq4NBFxVjv5QCx5aOie3hNZsCbiQGbwg6coIkFfTDpBNQj8EsjBoIKOW
dyqUNg3kEbGoJXz51qk1d6ggnX2TpSy2NihcHqjOgVoFenrUBgKvVZoEgyB4QJ4MCXD/RmEBAW4P
fbJ0UJOofUxLJp3LMlX0XQx0OYiAgKSESjgVvJS+xvdTqePxvckgmAHkot08Kq8+yR7t5Hlf7Fmx
/Vp5ApploHtExGSg4kNZ7NE7PU+JIXgJ2deH4+CmGqkcM7Dkp/tuuHoyoBypQC0Hg0Pn4bWbQJol
CcPKF7xo+hi4P5y2HYLfarPN7dKtY1MEIw1v17UZ/YqHfSUwLunV9bywTo2Tk5vJ8IvFurrvClf+
rIK3RN/WwYOCrDBLdW/thaEtDYQI3fCIB7/y9WDHqMFfTZHoTcAZmiLg/Aap5ncpt8H1TpoEeSK7
PubJJvtuKvsZtCcFEmZFuVG2Atq9g795AKDH/Ov+Gqy4FyA7CxAZxRDwQFEXYDNDfK3QhcmDrjmZ
K9AEQcX0vom1HXplg7rnuinrVRFtpB6Yl5yByxyZkw9q4w3dZqyPcXAcOSuE9GBZDE5RPQj1//MX
UFs3ryexmxPUvYvJjprercF2mzayPSI6A5t/6wf7vpII2IlIM4yObGTbqmFgpFZnWhCRiQagAG8R
yt3QlN2M3chP3iT1HyPYmrk4ZizmDfEvXiE6MrD/s0HFnboG8F81Y6Ynd3LjQ7gNt4398RAQ/HJb
Mj4hubSVH1Tya/cMSXDr/kKv1RtgHjpiAC/87OtrF487RRjTEQX29+PHV0AKkzMzt90kpovCvod7
lwyk2YTumSWwvcwddUheGqbrfFMLnAa0hiavm91GPWnd55C/pyrj5cWyQu0VHVSxQ1/DiyAWB4m6
qntsMn0zx0i58R3n/KfJNJDRBoseDmJq15Th/53Mzmyt4/EhdxoXvATkiWA2f+mk21bO8/k3q614
zU3x8AMqycD1faNVHo+8MkH/D7gCdZcET6LKag/4OejoxbqwQAf3gjSiYU6GhYwMk6kfVRcdN+Th
Bc6ZkvjVOBrH0WzJd2aO8NuI5JZoj9vQfEFZ5c8b4Xatq5iCiey6yUlkYOXvf5K+976PWmYubZUg
j/B9ANshv4isX+rETuEWR//R32ama5+82E6c2s0cKJeR3BwI5+Qmgo77LrB2E+P1+L+1oNk/Mn0w
AHuYZw94Q9kE5PoDeqXH+TTF/8XZLi1RB6Sq1UJTGagDZxhys0w6hqxvQ1ASA5TzK0CN8hlRIro4
3NS8P8qfYPDefC8eefGeTHCaZIb6Y/vjBfz1pALMMtyCkRi/w6KP5PG7c0q7J+3mz+ENylnkGale
E6p3VrNnooRWrysUcIBuRuEevTnU98hyI0l+OE+Yi/qlSDbFWbeG+iRLz5kgWJGTo7U+mUxte38e
1p6DYD37xy4VDeWq0ultCruiC2H59+aPbxAzczaMU5ppZznmLua7jwZpCKDIjPiudfidhX4E0xvI
b8Zw1k5LkDiACg91SLy7qOH0vhSJIEDjYUb5fnh4qdwt5CVja34tctwDG//EeG2tbpdLi9TA5gA1
A2GAxap8zJUWYD1zSJFO3CpWfwiPhnJCvxtjlCtFK1BVIEmNoufS1ErduBwvq1CtBhTy2FtI/X1E
iRtA7Yx0icmiDVhduEtb1EsnQl5YF5MJz7aOHN8HHVzh2ny0bIXVX/5TQ6G35EJ8BcoLhISIVq5d
RA8n36gGARhrXjc7t9IOoBV8FHbZ1iVPaG8iTuOYf/OjHpDUPe+ll1f59GpYRYOjkLWqy3a7/Rbk
ISERAFIS+m6Pm3nOBRmjPsbvwVkzhZ3ZuuCuIX+x+RlO+0Ppdc8YdfYPGhhyg3pZzv3sfH04H507
uPrOges+PRlmT9L948sf+83+rMy32h291NyktmEFz+z35g0hyhLNIQHLowkWrdIKjZEYRj1JDQ61
gLaX8/2UZFZtpFBsAmrHboCs30FkL7SMeSweeC7AZeVP2j7J1eI1UnN+q6A058b8rJ36Ikrxz8rB
lWZZe2jwH5rtAoNxgq3Gf4vYJt7GUG7GZ1+7DTdHYTlDpxZ5Bct3NZ7Ig+nzVryxcDca23Px9Zez
Nntl2xHdZKFdlp1GLx0Y0cGftsS/N2DrKi/1cCiQgW9mexa+JOFl4pyQoKmXsedZhhaHvTg/9Rjk
wj6S/V6veR9yV4Li7lxiQkuBYWg1nL8cEjWfsSoVGBLSKFpOrPc94pEOpV+7/oXmIcVGTkVBV8Kj
vofaN0d+b14ZZ9vazls6R5eaCVS46eXM6t4I0gzmyzqARNhRkf7IcUK6KDJl7q8P3ReeM+W+QsWR
NOVOCOxEnl/uf8SqTyE/gOY5VK0BnqUO9TYv/VRPWsHLAzfZz8T4fGsctw3Io2vbwa/TbnfWfuHU
gaLmfcvCygVmLHsPBWzQTMOnqHXOOEmba4AHu11Cjki7DPY8Yb5rJJjO0mNHGOHe2nIbSLog7bJM
+g0795joqQwxFMHbSyF0hMhb/TdHj0dJTgSlkNw0rGqfm9L2dbO5P9RlJNTWWRi08dAAvA1sENRx
X404f6Ra5L18cIz8owq+2+EAIegO+HoptnqRVR9ZHPeeQWoLKWKu6CMSbV78LRRHTagtVWeB/Va2
KR7aaIqFkpys4kC6Xr5M5Dm1qGAj649Tb89mNFt5y6JoYFmh3FNWi6YMI1iZGzPYPUTnZMPbEhG+
RQP8dZa6wZ24yYZXvrQZ7rKW114yCUjRgbsIrbTUXRWpIQQvepy2OqgYAv3ZEA5FZmeJDWBJNXZW
DaG+8Y8GVS3OTBuv+LrvNCtwKxwOwg9l0hK10tSzUSkLWT+3IrCj4ln7XqAYie0K2ol/B//aBiiE
xvbt+fG+2RVAxLVZal1nOeRyvYBZKPqoU2CJOUB1R8PRh03dEx1dj6XmGBY+IQs/lSceeQ7Fkg/9
q5FYVc2ITm7PCHyMuFBIgMoQKQ9q5/TB0CR4y4oI/7YRCfesos3y7683yvXPpzYKUujSkHYzBguW
G1XbylFoIrVoKvM+r59lSNTzzdGIrWraFvOx7Vk+drtRr+1Tk40kBMh8lvGBuK94Gx8b5cVPLD97
SvzP+TNRH7TB1H4XZCLAr95f6JVw99o2tbVKbeqlSsHY09REzapvSsIVj+Nb1Wxq4KRtuWGVEpYA
+ma2QYcDYn80mEJZ5frI6MR2SpQKuXYpaVOgNfkenElal6KBUhtU+TnxRf65a6LegpAX+OuHPFQk
ktaJqhKIzgNa2GeKNEFhQ4/2c5aUJZnCYfxK5mH6LPhs/l1oAbhK70/U7RGEebr4aupZME9gSDZU
IIRqqBLyjbqRgNtOwr0yNtCaZKm0rHgEmhYW3O6C9byRuxGEttQLNEt5kfImV1s9fsk65/6Abq8j
NOUv2mXAcoKKgMaldKk+SPnULxiYDGjG1JyqZsuFiaWVr1JqDWlmFgUrBXIb7CDdBfAqeDiUH9nm
67XXjM7oOjCTe3NSx26YpZ9jH7K0MldiCliBtN3C0Qw5EZpSOB/kLPCjUPTUBvD+dNfUJJKPHRhl
ktR3+h7cXE09W3rnRNk7uFC77JzlFVHibxa2aqX4gk+RwAeCKwS6IzRXdNAkHViTM9Hzj+VLZVaW
Ym+jXblvLFsns53LRGLEcislaJiE5+A+hnIvyg7Xc8yF+tTxCkp107kgDXLDmSlbwmk0T4ml/If4
DVloNGSjAomGdSzstTU8mjQtGlKACFLcRIAxlr/5T9HMzMjUBeKHpHtX8YdPwxuLl3jl5YZqJGYW
iCMRfYP03EaTCnktBB9eWBDUsSYSbfxtu9dOLZK3+9be/am2gN17eDoy3mArR9il5Z/b8+JxgrbM
LA3EUvKEHszEpcsPYPQCdNOeU8sPGScPa5wiFYJw4gy2MA7j5P+WVnWSrG2wy0x0g/oPtS2jPcxH
ArF1k5BUrHra6la6mOOfh8PFSFt9ljM/ge3ycWwJiJOsYC+h587kQ9uEAm23x/ya2dt/SPlcLS4d
LbeI4KHFAsNaaSWfspk+KONBMfkXBBhpzAgw1m5B5JXAXIjUIJrFaGGgvEVyTTdGIFTG/dibvUF+
B4pTGhaw0UP4OTcsSMzaAX9hkGbMEWfBmMO+x7ULAP9ERpGIiGMPaHFXdsPh03/bpXiDsF7vLKuU
JyHRPbbVCKtjduBzs+ncTv1PIwNtBCg9cMjfENxyg9i1SSwBbyO+tpy8hYyU1QoxUUSvkojObTNe
/xDyv43vpKIjxhvO3wwsBaGVy00BdzCgprhFwSG4/P2F26ZhUpR8lEveYI7b9KvbBg7mkxU7ifgp
VCRzaYVexLIYU/Qfwop8zIj8MVrQUvuo3ostyvisBP7KuxX3PR6uS5s7WDbpJ/rU4ppJ1Z8hWdlG
bhGSm+OT/vI9fOvfnkgMgah78Tg/oOE3dKSSyE8567W3cu5dfQMVuo3NrCSFgm9I0H4DHpLoUdpB
9Hr4ClmyxSvvruvhUvdKlPKx1i3DfZiJ+tsNXPJGpN3fwjY2DasYtbIt0EEC0NQytUs69tpbuHry
43GxdVTs30wvWf/peMNBFBVAxR/IwoUvdqIaFIZUSF7tQI/IdLLNU+Q2Fu/YxS+4iXU/rBNWHjMY
zD/mls+5MFcn/4e7b2lSHFnS/SvY2cyM2ZAHPYGxmTYrCfHIhEwySbIeG0yAShLoAXoA4to1m838
iFnP6ixmd5d31//k/pL7hUhVEUKNqlIxXWmHtm6rbLI8Ijw8PDz88XkTne9aZI+UoBt+3feQWI3r
sPEQDydxf1cGWVhkbkBpknxu5M8AYo0ckrPxpBa33ay9WJjO3JWyv90JGt8areb2IyBcFHG8C54a
x2Ho+WXrLJTFNrzVUDRIrRBzshiv4Ezbr/f8tPOJvz3iqbJS7y3lMN1P4Dh6LMvXKUgyIz4q3AIA
5QHwk0gs27NlRq11nFjRBoklrrZpdNZtdRbbHafhoIZxrZlOq+PNHPBguNkAB3ODTvDCI9eEAWbt
tV0y5Zw763jr+Lwa+v0ISSCb4ZrvNK3JnlPFQJW/CBael53GbukgjuL0SoSiiFkESQgI1nBiABKf
nr21Qdb0Xor56UvnyCu7/mCt7voNKEe88LaoPn3i7zphE/5iAOpcH7qgdg+MOxs6d5BX+60ErGfc
OckjkHRRvxd1Zo+7TluRbEX42Ag07TN8b6poK58/9+53o75XWtheKKN4CABMifR2x9OAXv7BRFFX
m8f1LigreHF8dcYpkYp60MdSfPei034+VI7T8sxGnvARQ710Op/E262prOsKN2rAQOv3xZJslxT0
N38DAZkAbdgAPYiyk9xo8L41zWCNq1X6FOqNl+bdobN7Fu7X2nNT7Q05QMgAae0xmE4mwnQaKIr2
0esPFfhzJ49mt+REFnhpAHz9fS65jW4eEsET6i2kY6PQFJBMXUnEdotlHosiUUYndlT2I3eucdHp
didtm+ukdRSmkfS0aiuu1zO1A0xDT7PX0+uyW2R5S+dj5S6GpH7gZ4nfgOruoDimPRHV49ye1rWk
O/T0lnJ729+oX9WSUYt8b9SoOY26Q7QjXO15YUpCAInCDWe38u3uWZE7Y204DBS+qx+PqtWX1HB5
fcFFwgs8G3gFZECxIJuXPif2LPKO8VrGS6Ol7namsp+s9p+vD1EkJUJausoj9UVKH8xnejQ42pzN
h1ickyApFx0+hXi4cm+tEou+oKaMPFsApkH6cMDLlJNGPjJbTbeOpexRTpa8mB9ROjwOAciw6yuK
O1xAQPEkXuwUo67NhVCxkh5Xwk25iJ3nc8hZoaEkWiZnt4SpL/l1lDWtQ0fqecKx/bG9tbbTaO0n
zyZ6bhgy4Mvjjh/PUC0u1q3m6GAeUQvY3u4iF+1dE49Dhcg2ERRpDRNDkTfrxpx3RSTm+DsElZTt
th6i0aNZt3DcVzMPdbfcyoGfypS8hSOLrtOVZ25TC+rx/IiSk/vEijc7ZR8c48/Ix48HR+4QoyVX
uy5Nm3woP/sbzxnzfoCWA9uI32xVLwGWkyp4smBqITKaTPzZSj6v/GYAXym32fTrogvDLGq2kXBu
rVqjtSQ4/Y3TRP+/jWwueQkxXzUWJV91vMjjlKO7i25bHl8fOBuvaSsOt2nu1A3vxOin4DmNveYF
KMNUACWA1GnPCvQGetc0FHm/j2cqCnXXcxesChXSdLOs62nhjfF96y66h+/tHQo7AfU/XT1v0SBc
lSbtBHBrvlIfWHczrW12TavEIVdo8p6Pmdc2LTlMPIRcp9ZQVq3Jw6pjPnI9DrgQjub0pJKDWBDz
wwlBBBkF1DjtFxUDrT0ayK68GaRTs4adXXc0Wve3SEzylU/SAxDQdH+jituO7Khq3e91Sm6L4tXK
8G0ipkLgO3KHQxLtWSIfXHEq7jq7+uPRf1y/iCgUCpTGADLVFABYFI7iw31SlhtHKOcvTTSGy0bO
1wubPu9ujpItTtuf+I26VoSgx/tDf9cLd+PH69quUAPAtgB2OXQqmnnQChU1oejxffBEPLg/tZNR
vEPSQEn0oljTnY0h0mO4m4S3pQbGCLqjO4CLADPI6jwZs6453KmKdtuffO03By+t0vdv4eKQMily
yKnG24l8f6bK68KxnnDmUZze2RjmOuOI4XKxR2e0cxZbLKPGUCC0k6l2O7WQAHidfvEBPxsgZzk1
pcNKbm8wQGvVn/UsJBZ+8ncI6YkI5zU3ylF49GNZafvDfVRitKXW5rW15a6mbdOFAG4xtK+NRl8e
usjWUvZb5PsAbXA43A7u7295pTNprhSzU3YtFllPJM0127PcqTuYq83KtBoiKTsYJV+/4D2iiBoK
hAZPzl1v8/XjZ/f5/naKDJLHPnwIbzr034fPZ6XWuU1D2K+w9N0nbvhAHgCzzlNTTR4mEbIfe6sS
KSpUMniwwe7H8xRJ9jlWH45+yHE2VOoa2Y6jREWL4khLnm+Bs7OcleE5FvH2fLAcb9GUY2UeEwlu
BFFb3zZV56nPfS4RW3IH5GUHeweNQsCpgXZInzlvtzbRKd0R4arobu4aXbX/uOzHZW+2Ih8CnvTw
V6B1HGDe8xYozkVLakJD2oE6+9qdbxUPuPzKvH33MPi806ynVtC5V4W1Mt1N153J9TUWWYiktT1a
EqFFKGZAL9Fpxq6w3fHidCXPt4me+M9uXU/KWmUXJMTiDXE2TG6NdQFdTuRQgPb6RLSmpe7GK2RM
bZX5s6lYOA+iogzrj8DlHqoRwHcBXml3E6XeaXeA3RUj4nB92YXSg9wQZKdypINOTno2Fr9t8ElT
nDa+1B+cfU+OB2iUjQoKuSS2XzwQ6S/cxrMR20vzt8lvubbfsqRp1GnJXWHemPU9T9ut+5v21+tL
EgrlCHEvQLKTPo75rEI0za1vXBdD+VqoNZX65Ng9Cqoz+DLqomHIBEW7hkmcU+j+8Oh81Txl/Qwo
TXeMqmS7A2i/6fX5FEUzEG8GDhLpM4ZMHDLfsxtr5tbbnGlBtDqjvTpCe3QFYX01+OjcuUPp1pLV
WC07sXzRTXY+Zu56bkkzqx6huy5UkADvB+C3CKDuYdKFmCm9hTLUoq2q9QkE62PnpWTBRRuAoiOk
ryDbCemzOXURRiJBOoC+rU82TrsrOJ9a1pMAmKCDpwH3bHXYqK1tD+ZXHdJd5oQvvGPPR8/dsaK9
O/piKyFLH3WCcftjEy3hgYe1Ur8C/a5fstbLJGGoC7gDSZ4w/ON5D92xNTtwdVsWpy7KYaLBtmcG
qmc1O+vVDnXhrc5h1YmsxfVBC+/y80FzNlBsJ164gXkLm/3l02yEVC5l9BAqA2M/Ho8/+sOhoN6r
/b76UqYuCsQKmAHID4D9Dpw1OXeK19vVbCWHrjTlvwKkZA83bwdYNYd67/oCC2w8apjcifFF01lH
hw2UhXTc9I6rFnhat1dqMkME4vpQRd4WpHbDkgWMIMB18092U15vpONuK03hi1QIYupTb9xTA8VS
JshnLTka5NhRFykuN4yGc0FA1uGhpFXB+thAez3J3E+BGW92rBgLi/dWrJWs6ULZkmHQpAMt6Mh1
mq9H28MTLwVmazc9PKzvuY7Qd0dwixuA6+rZqjT6GGliJ+y0d48ly0tR6C/WdzZw7uxJtrTygGiz
n5ry/Sy4q0+igeAObKuLrNZdpDf5pZuolioPUXTjd9dWd97WHVFz8Txvo59IqKCz59O2Y4+20yQe
rO2PwKdweNUZWr1gpoQ7VGeEnRBms2Y++w++o+6G7Sm3+thyVavjmkrgPBw2PWmrhjbgwPqbibwd
B2hQitahSV1Z9T19CwyUsN01ebxzxf4GZb63NpJAV0OX6+z5jquuEaNUPGT4SS1tLyAdhY+U9f2B
VO+PtpKroDAIwfao/hFoJvALiJo1EuersLS0nRyla6wke3x2a7RnNoLRreZuKqGg/yXcqkIEOOQh
BzA/TKb5KNW10NJaT9dFp1hyEJPiEAhHq878vbG2kl2TbCDXtR6a8FXNTKUMyq5sjJz22vkI7gcb
jHEn9lD9trnjy870hVJO5f/7KnIX0OGwSVpbE8cMYPUd7yFCqsLLGiKibO9m+nWGXeba5MbKifw+
2XrSjiNjKSgWlPy+4GjS4/1M2Sicuu3u7zh10nZLyhULWYgUGLyBYbwBM58WDjeRt2HUWGPQKIy7
8Qx9rhJufdD8/SBwkXF0iA4vntUoQ6y6zAsli0Uwg7SiJ91Xcox1/ZXb9HbYutXqS+OIejUe1TD3
ns2RfOKwoQhAnDz05KXNDzdG4yFoddBWQBHjEmOSWKUXZ+NsGjmeI28y8Rreak+i/V63jjB4gCXP
NBvxnO2D2xS61zc5jZZeGzB3GFeSfxQPEfgtbruRpUhtdAywV4NA7EQLX0LLLTQQ8AH5psrjlq25
g3Wz7y84Y7fvWHhia40lhyxC/+P1WZXuRs54Dy079pu2Q0TPd/rr+EniVGtubp7bqusr4iD+tLeH
a7DEU0K5s67f2UmJuriMs5HrBegMMPXQuAPBVVoQPd4NY3cj7aehfGfL8BGPvXFbUCMfKvezNPOU
Q1/yFGewldBbASUjK6X9xNkfD0I3aUGzawcUv0jw5e7RO7on7EeyOJBK82yKVCm5BwmAJYzwvPc/
QXRM5D0Zk0QX8tvVARsoP3riQI565qHn2Ldr6UvYHkvCpGSDiq57QCAQpAyh2cDLh+aOgFdlWJej
A7p3DDn7KTwe1CM6Gwtbe7wSvhzkBiB9bgO+y81WWh19peT2lyAuyXzNPwVQ5Ij+BC3U6nF4fOF5
m5PddX3WDKUYRVafxN4nSEhrpbQ+42HZ83vo0BSryFRL+mgyiqLL2RMyqzryyEMqiZT+c50hRD2c
HaOLqeT4UUdKGbL5j41pA2ntwnqvrBv3SOaeuSVrzr8B8gNxOf0oAIJht65joAAIhza3PMzGre0G
/cp5TQqkbuSq7p0QRwDL+ZLEXom2yGmni8FzRp5pH3eiHzYa08h/9vWZOzk2bu1d3+Y6XNSV6yXO
tdxVcDEaEf4zO4Fr1FtRPcH2rhHMkZ/RKAhtc9BqLnhw12W1HaV8zR33mdNuHHwJZZjeoKGZYXfb
6HuxegDgzgpl3YLXRzPxUniNdLfyYoN8CwArcDKwUtIH//kS7SBpos0voG+Ri97qoT1LdwU4bXSL
QPYlNy9DuClcJYE0gqpA4x2kedIsjVcNgKIiFX+6EjXJUaWovxq0hf42GcOItJyvYbsX4MblZovr
xyPfCybdS1yvDbgNgUaD/F164ON621zNEpSfCbE1e5HjZN878Iio+Z7JK4JrJV8Se+e+1FvCasA1
mknfrScow3P8z+4x+Lrm3H0vbIr+o4NcuIejzyNvqSHpm2Tl96/PtOggIxCOSiaBl0U0X6YnenAb
lu/MMFE77JI24RbX8ztCq7QtVE6BpgwhlgYySGSSK5UzR3e7WbhHOAOAoEEHcSJ1NQZK59h9lLXV
ct+LAHNf1yRt2OzaA6m377iDRneLUBnATR/XnfYATQtgr9vdepmBSY5wXiLP55WXEJ/jZ4KAeTV5
Q3ad/q4bhbZ2gFvHNL8093jGCJ4qnUb96+LwL6bhj0/0w9/+FT8v/E0SoJdWlPvxtw8xGizqjq17
NSUODD2u+V9rk0iP7DCyF+G/EmLf/jJN6reegYIl/Kbu1Dp6pNe0pR3l/wL19zH46+TI71M/aF5k
R8ljbATJkxHGTnT929MysEpCaOzbXvTsX5D4oV9K1/SHhGpGOq/nZGP8218WfuxFZH6m7Xt/ef1q
sPy3v6D4+Uzcv00pXc01Cg6YF8VLkJaEmzZ6HAOJG70HyAdaGXBu5uvXdf4GMPSoNWjASZJ+TgOe
cfOPmHB9fRmvTyLzbeYUM6+t4MQewgPysvvrxWA/wQJRvpGhptCCAYf/bO38DenkDYQwlB6cPulA
72jpgFypvnbEj7H5sCnTDwiesaB1Q4DESAOQVw6AQ+D1u2LBaUo5OfqJ7efEm1YbxcMQ7LOVgx03
pG29kBrZ72vNCMdV3Haev0F/c+S5og4+O9Vni2+2b/AAgt8NyPDp5x1uOy6ySqdeat8g5a8NkHEk
UpEPrfggFQjcAdigmYn+e5N80jmgEgdk4YZHFiB8qwA+Ix/6BPDSDcqfEEBE9k76OXH8HZ19+Iwq
sgBCQFr8won9ygKs8ewccI0bIFC2Yci+t82XK4s/2V0ZWKOQ8vRDb37rBjEE4GqREN87U34kBlBJ
7iUecg+TBm6eopMvwRpAOSc8QSfGkBbW74sFpIKtGgcaN7DoUEKamTY4R2diL97IeDRC970eivfI
gaonX2zcpEYPSkqLhKAuwO5FERbpUnn6vDvtl0ZoK4mB0L6RcMWTzpGnNdLGX73dvkHFFCwBEkEh
n5Ol/Z5uAOJ4qMQDERvNA9S1cSpMQa4TdRQ4/gYQw/hkR+HdiQEzYxCvgO+mzpk2eDUGScfWk5TA
RfC+9OGrXL79CSBxNzB0SB4CPNvkQ+tDmAHI5YczK1OI704ISE+fSsdAkKHv4P1Kg6UpC+hj0BBu
mpKAHmLv7jJMs5CqrR0vgRaP0htS1nUm+PXmTRtf4I7MfCOnS+cd6T8c2aobD0uvBd8pQLupxQvS
DZq1gz73/W54X6eeJKtW2nexeYPnXaPZILWPZ/uOpx9aYrbhEX59/b674y5XvfVgAqOhDmnySPJ3
8KE3n0g+oOrTnJvT9++OBSTUUWn363jfNgFIhfhEZgLSUiCIN4g3InSCFjPk8/5YQMJLlXggizj8
Impyc57POte64YBoi9V/582Pnv4fUI/f/OOqZTvL1H1uG+GZD770FzJ/7yWBM+84tg6RNgFYdajs
hIsPuUB/of4i8a6fhvrubf+Ncranrs6zLzPXZzru619/XfDlVL45Si+/ot3fP//92Sp5BML5P3ld
J1OLmnbG2L5tBHqwsJJ0W5PXid7rLoINiuHYR4MOYGQ/FUY6vkn3NaqqHyIG9GQv9IwWCQsQpLfv
G3cRQ/khyppTm+jOTl/6QUaMkCYQ11VJ92I9MlzdoeZM0iqqEu773jIO9DCjRCYMfMHsx7ez+R4M
DnQzpmacmg1VpzzWPd2lyRJv/HWyRafuzzlwyBtrVz5vOEHf10frnFPs8+zbn1Q6bzycH7wI5xax
V2onpHLR+XU7IQIR7M9W6W/krqKjwtamgrckC+77Lr9NQ6nJJoipsy4x0CE9wCIiFh/Ym2yGJy1S
eihPzLmmrAeBTjOBFJlU5cIgDHTDyeikc2XBXMx1SxEljteqc731g2WOBaQqoirZu3iv21FGJ2WB
wIDs0JjrHp1zAAyQbJi3XyYPbo4HMoPr+hEpGdRFjTd99alO9Hhp1z4E+tymNCMayDAgjuQYmiqp
M68qDFPPjoxlOuea5toBTA1KR6CUqfogH40wqim6t85IEaGDKzX78e3C8dlwDUpJ8CTcVZUp934N
QvcPYc3RvWVGjswZYfDsx7fPueeDbG0Sz5fIXwrsBXUUkb/PQi0/x968NgjJ/KnthHlHMNoY8OjD
PK6N4pCSyFfqDHj0v560ifb0onX+d40IjxGAYXn5Rzy+gRxjEn9CFA495cRSbfPr7A9AKRO8MxTL
IccS4VLSPyR7B6WPIyJP/6MPzDdaI0igC0xa8bTgU6p6xJ7iMKSp8iR2WJXs8+//N1jbCf1wJJ7P
64R/nVxAiCUANPNInUCOgoA4659tpRat/cy/QgmpRjINaf/LH3//yvPUwGg0AAcGkCPqt9+ryH8I
4jmt18rkp9yYxZPJxoO4BoWMmzCYx0tqBAYq84NnxrZDewlI1cd1yS+fOZkt3Br0NcJAAzxbBjhh
4TlPkWZh1Kh6gvu76P4j/vuqDFFz0kGQIarS7Piu7eXe06SuiBVdr/ZkbOK5Yy8ymuRYEhyZqiP0
AsPTaWFmYV7A6bU0HD/eUKqcdG6vOuE+Hj92RuaknBgw+hZynNs/ID5kw7zdWBzpQQTJ2MYUHzgJ
/vyqjBj5XhQaAUz+jFbKDRZm+Rg58pFPHK3+Oe0U3qTqtCfwjUS1OzuKwlSb3hs7m9YgDQaH/DTK
MF7kjBSSRVJ1Bc8BdnSpL9PpP/tz3aS5RGpvKo8RB+sTf1TIpR8WKUOeIJ9UHejEqBfbW4BSuqII
iv2kFWwv95gkzayrDqgEOL+hVXuxYZcWKnm8C6oPM51cHYHBhY0KJt0OqHMNwNTqM1fh01/otEg1
Gai4iU5bRXyTgX6bkMOsocAHZSa0d5JvMjgGJ+mECRNZv//NMdwkYy9RdUAZzn58u4JOFzDSMQLt
iCDFEMz00OkWqP1jFy7RhfFP2azJItBG7D373REbRg/uqmY/rNTvauN9hEAceDvpu4GBbfLBQ/ww
oF4GDDRmWj9Hz5VkxHzn6NsCCgjRmnbsZoSIMLLweit+CMamN0nfCI6G6e9sj2IJi/sRk9dz4RAW
tyEaFpp6zk9b7n4of4R1DM/VA8p/ysLROQjABtrFSRKGqkqGFkZ+7nAQ/MGqZNWjsbBoOWZxR3Rt
L88EUi1SdbZdPfCNIrOLND2oTDy9CDI65OiR2saqVHv2HHW2ucgIwTuqTBjvAS80qNu3PG5ffix6
RoCHPk2WBR8Cw1hQhhkp66nKBDXwSSFyRohsGkeAKarS7ccedA7FBEB6Vac7WFwoB5Q4MKAb6Q49
WxaPqlsjyAkYstSrT/YWfqSRntC2XYqOUHXbhnq0y0mDyIC7Qzuy4rxpgqbX1Vkxcfydvs5PmQGP
hzb0OsxnxHlyaQ8kWb0yn+OD4c79ODAzWunJY+EJHPnOEjyh6BKQz6pThmdGpz0nnMRAUYyIbs9m
lzKBhYvx3sCDP7iMNJLiu6qMuPeDvU7rChZXM2AnclYPx8JnOfaDKDZ1OruElEFUZcOTj1uOPngo
xaxOl5xoI0+YpEtXnfAk1Zpwc9FeCBavjskmlxsFyBoGE97peNAFy4wSOR08aRdSmRN7Y0lfHmgY
xYKsHR1Ppy4jdpoyA2mbrkn6GWX+IGqdDfN2T8lrqsmd7ZlLn342EmySqpx+gXG1gNypwGjJqKU8
IYhCVYkTX7nhGWZACzSLV83ECPLpQk0G3Ebyh0Fwcka57ClAO7FRzJEF2gtjmX/poVSEhT1354f+
juI2yszRRpeBYfv7fxD1X/Q0Q30rqlgB8IBmNsj1AU5j6XBF4fM/J7mYZPP/XWYXwxucwj1lxzY1
VRhoCFgTX31n/brx59RR4MQjP6GNNr6cSKq5WqV3yi/cd4JY/3foUf1qWrByEAmgEvoYKO8PuCnn
ur2iCTN4WnwIkH1I22WlclPu1ECipOkg+h1a5yLK4jE7SnTiRqTIspiwFec3jYETRgliz7DP50oQ
96pe5KqOt+CS3jMWz+5JYNeGyHCl3lcszBokB9LebxZvYlT+mLU78p/Jh6eMqamabTDYuQGiGIj8
0kxGY8psoLebkKCcp8pAP9zqG1o1cCySkO6SwEyOeXXGEdjqqkKMiwzW150PLMSMWLp5AgMWT/y4
mDYDwbhDscjaumQJg3M91HMZaqSBZ1U+w77V/YsjQtrkVKaMs+cD0TKjlG4fizpE+HiW9o5Ou+BY
5HmBsJ7kzzSLCPe9scm5TJoMtm6MAkT4r4uMfI5F/vIYntALQWYRKhmjztlG5+J86gwpKq8qdchV
MPUN1EZGiogdWnJkP75dMT9bup33qfGkVLzqlJ/1lX3JaXRWZkHa3tN6n2dhYTwj84qYhXnp4Flo
pOlxbhSwg4Uz+8U2IhTXZnxNRYOFqnvAa87f1QZRHMSb2l9rWuQHfhQXvMIIwBwDkXkd8C729NCy
AwyZ/dEuGhTNnBnYEJMN8iidpEjfCBwpPa18Ekb2cgmXjqaHUUaM7NGpsPWPqYdnwA/Xqi1fuTax
7LUPax5c+/bHUx3R+aAoa0axQqlvpPytk94qOjYosJ3/9+//Ga71REfyYIKMYsygr8/h+c52DSs5
aROybPg+ZIG04qisYGzXD+pDUmSUEUvpA/BPYFGRMjHwKFhn4h7+tWPrfoL3kl17jL0lnaZHcIWA
I5vN4+3quOOvlz4Y+Kyv8Yy06Yp5tEcSUXRSfZQ7PbYDm0pKQbuJBpDLGdiKY73u2PUF8j3qYRhn
kyVb8zoGg71HmMIsoMxABw31TWTlzJoTa0ovrl/nWJKJXKChCf4F3CPyCoFyVdXPdL4aIs8ocTv/
X9p5QdGVrxiCoKC/AcoIqq4Lqu275nkfGYmBSWZEOwtYXDzoo2PnMhVYhBCUQD/aVKxUYODjVWE+
U4qcxR2h+o7v5oI0LEwjbYEqFxowRmag1rooyVlYtV6MjgnUC5NFSL6rO+s/DJ8wuFR6MZyU1Kyh
7zMl/fYbcQILA9YtJRoci0w88tBEYV+STTG9oVpS9uPbZzw2AvraK49JlNtb0yDOTxbA3tUn+4Lg
6DFGvlhGirABzUGzH/+IDUV3wZ9zDeCaY1Bq+/6uARWnhy7HY2Gno57HuMiSZZHaMjIOuSIx9Aot
k5pyOT/VfYwBMBYYaSr5iJTQAbkxI53KZ3nhRPlIr1kNExSw0F63FHT5u43wthx7FQQQC619cA0g
RdCnKwVz++P3z48+/FTkq8/nBu0JAX7vqWC7jP6vO8BoOUHaMgKUH1Yr6UOMwsWqVt35at6JtYrG
wz9WNk9sP0jLBQwhraL8BXa65HcoWMNfBTH2NS/vwODPDm92m7wu+Qc9HMWoZSlEW07Kf5JuzivO
px3l6ZP/cxS1OPDpwudTGVWlaZ6CRkWKJL0JK9H+1qEr26FUvab5KZXonoJRBXM+PeIq0X4gJ4GO
wJBGeyJgnEXg+TfRYRZYoNmC3iZyY8BMmfkEqaJndm4l8fceXj+qxiEzek4QizBnqg+kIIvYXqT9
1+gLr0ghVx9uZIT+Bh5Jl96qItwUBoPpphUY82zTiRQXIcNWH+jbpVv7g/Tploj7V8C1JiC/FW3T
21ezGE9Ccn57adA4BKnlzzGmiW6uevfS99S7uIMcE1YXZXQxcGwCpwXp5+ciVvpKKrdCFT8KEcyi
yHIs6CKQRdvMpf7LH5gsIkFI5DhnAYvYmGrpy3OaLHKWM9QUkklLcA1UErenBmHhrTdcf4HwEbRq
+XgMJBA5UEbg02+h8qd6+b6qPkIpdBoGCySGb2+g1CQsRrJhAVqi6huj9mIES8pJRDo90Lbc2eX8
g5ZnZ2WjAIlGnZEvrNmfp6uZySbKpkcuKxb5GNoWeNM+9J5DPIgenWIkM9ApGgA8cplLLBLetciy
/Q2trlnE0ghOVQ9ZgzTlFgMnRQ/hTUq5svDw9ZBES10D5Sns5Sf7UhDgIMgELzONf15+1d//T2TU
lv8w2Pk5IBSOxeV1Z3gJxYqCh9nPT3poz/NWAXf5NH0DXRi6kUVdLqh3qM5kzDfHBRYoPCM4GU09
BM57NkOifzgW1wjKbf2IjsZzV63fH9TCJNdgT1kdaFiZzf7tQgyyOaIMbowRLtJFvgSUge4d6TGB
T4rxYDDICyFJd01mcJZPlPMvao7FNTfyj0T/5jHQWCBV3Nsw8SlesLgyUqr0fcGxQKo4qeG6Yoeh
TseGWADjPf3+t9jLdQ1Hp7OMO28/IU94mdAhCXS1r052YiQLy3Ac2guBTrwMSKdJ0B8ufJBocsuA
OCkkpHNDeBa4ChMS7dBrQwPJ99ksyfHmSQ/o02l/+x5OkIiVy1fmWeDxTwCEStlAcHVUn+2zT7/S
eBapBZPf/8uvPfvu739LI0rj4Pf/9hY27aflBQa8Bni3nXPloRSRAVd075hX0OjnXp3w1Lw44Cxq
ahRk0iJoX+vqIWUWoSVv9TmjzZCds+l5Fgn4GvwwBLEzm2F6AllcsF8u3iA8i8TVL7Y71+d7WmOw
aLFw8t1fnm8WSSgK0nqfYcxR6UPw12dMf7ue+zBP6KKzJnLNUbTTFtHcEVDzQOwpPTC/zg9bFMD4
O/TLnoLhaAmguz79wGNgyCrAlMqjczMgOyE5ZH4hXimLkjDVJyCv/3hnoG+aZ/5TUR46i2dfGkQk
3RiASEmyy4rGYYGAo/p+VqdNPVVYwOB07RWlnVmUG3WB8kF6pyxf42Ip8oK9CC7rIAGCX9kYe03w
A4xNclFnSZqzVjX2XumnGpxsNkFL+BY9J2WuS2pTWGS7Ae+bKj25jLz+vEelbwDR5VVCT0lAiw6Q
lZzs/1GLQIS9OuPukA8/x/WfUUpf1yxMQtUKUFAEqPzX5dADMJj5vbGvqbpTAOfBAuPk3s7hl7Nw
+L7oHjzVMcUKFpDE9/CR0FRZnFnC4C8GXFA03CbgRrIFvN1oGdvRAlDShZcLes0wGEDfoHcFWUKB
J5hNtYeT92gwEGpcUiGqMIqrQFl00DylGfYNBz0Q/rn2IQQGeggPSqpsgPJOSgBrqGRSY8+i7BS0
AKq+Kc/+Ggm3lKSiRzMLuqgSzcikzxcWdeXPMSC2cpNlIJkfsb32Cei+G0co+aMmzsK/e2Fk8ixq
p1RS5EuaJGSH9nzepJN6s4n8DwmYRw1U5bAAvaMSVWsjYLMFtYcYNYuwFwvNuCapE2ugxVYLyDjI
iCqP/f26h09RukzVh8/5aohuvpZL8wNpNufktNfsnLM+S6/UFw6Mlt/+PwAAAP//</cx:binary>
              </cx:geoCache>
            </cx:geography>
          </cx:layoutPr>
        </cx:series>
      </cx:plotAreaRegion>
    </cx:plotArea>
    <cx:legend pos="r" align="min" overlay="0"/>
  </cx:chart>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strDim type="cat">
        <cx:f>_xlchart.v2.14</cx:f>
      </cx:strDim>
      <cx:numDim type="val">
        <cx:f>_xlchart.v2.16</cx:f>
      </cx:numDim>
    </cx:data>
  </cx:chartData>
  <cx:chart>
    <cx:title pos="t" align="ctr" overlay="0">
      <cx:tx>
        <cx:txData>
          <cx:v>Methodology type</cx:v>
        </cx:txData>
      </cx:tx>
      <cx:txPr>
        <a:bodyPr spcFirstLastPara="1" vertOverflow="ellipsis" horzOverflow="overflow" wrap="square" lIns="0" tIns="0" rIns="0" bIns="0" anchor="ctr" anchorCtr="1"/>
        <a:lstStyle/>
        <a:p>
          <a:pPr algn="ctr" rtl="0">
            <a:defRPr/>
          </a:pPr>
          <a:r>
            <a:rPr lang="fr-FR" sz="1400" b="0" i="0" u="none" strike="noStrike" baseline="0">
              <a:solidFill>
                <a:sysClr val="windowText" lastClr="000000">
                  <a:lumMod val="65000"/>
                  <a:lumOff val="35000"/>
                </a:sysClr>
              </a:solidFill>
              <a:latin typeface="Aptos Narrow" panose="02110004020202020204"/>
            </a:rPr>
            <a:t>Methodology type</a:t>
          </a:r>
        </a:p>
      </cx:txPr>
    </cx:title>
    <cx:plotArea>
      <cx:plotAreaRegion>
        <cx:series layoutId="funnel" uniqueId="{E038D349-589F-4610-B438-33A532AE9C28}">
          <cx:tx>
            <cx:txData>
              <cx:f>_xlchart.v2.15</cx:f>
              <cx:v>Count</cx:v>
            </cx:txData>
          </cx:tx>
          <cx:data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visibility seriesName="0" categoryName="0" value="1"/>
          </cx:dataLabels>
          <cx:dataId val="0"/>
        </cx:series>
      </cx:plotAreaRegion>
      <cx:axis id="0">
        <cx:catScaling gapWidth="0.0599999987"/>
        <cx:tick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axis>
    </cx:plotArea>
  </cx:chart>
</cx:chartSpace>
</file>

<file path=xl/charts/colors1.xml><?xml version="1.0" encoding="utf-8"?>
<cs:colorStyle xmlns:cs="http://schemas.microsoft.com/office/drawing/2012/chartStyle" xmlns:a="http://schemas.openxmlformats.org/drawingml/2006/main" meth="cycle" id="10000">
  <a:srgbClr val="637CEF"/>
  <a:srgbClr val="E3008C"/>
  <a:srgbClr val="2AA0A4"/>
  <a:srgbClr val="9373C0"/>
  <a:srgbClr val="13A10E"/>
  <a:srgbClr val="3A96DD"/>
  <a:srgbClr val="CA5010"/>
  <a:srgbClr val="57811B"/>
  <a:srgbClr val="B146C2"/>
  <a:srgbClr val="AE8C00"/>
  <a:srgbClr val="AE8C00"/>
  <a:srgbClr val="637CEF"/>
  <a:srgbClr val="EE5FB7"/>
  <a:srgbClr val="008B94"/>
  <a:srgbClr val="D77440"/>
  <a:srgbClr val="BA58C9"/>
  <a:srgbClr val="3A96DD"/>
  <a:srgbClr val="E3008C"/>
  <a:srgbClr val="C36BD1"/>
  <a:srgbClr val="D06228"/>
  <a:srgbClr val="57811B"/>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withinLinearReversed" id="22">
  <a:schemeClr val="accent2"/>
</cs:colorStyle>
</file>

<file path=xl/charts/colors7.xml><?xml version="1.0" encoding="utf-8"?>
<cs:colorStyle xmlns:cs="http://schemas.microsoft.com/office/drawing/2012/chartStyle" xmlns:a="http://schemas.openxmlformats.org/drawingml/2006/main" meth="withinLinearReversed" id="23">
  <a:schemeClr val="accent3"/>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4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dk1">
            <a:lumMod val="50000"/>
            <a:lumOff val="50000"/>
          </a:scheme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5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cs:styleClr val="auto"/>
    </cs:fontRef>
    <cs:defRPr sz="1000" b="1" i="0" u="none" strike="noStrike" kern="1200" spc="0" baseline="0"/>
  </cs:dataLabel>
  <cs:dataLabelCallout>
    <cs:lnRef idx="0">
      <cs:styleClr val="auto"/>
    </cs:lnRef>
    <cs:fillRef idx="0"/>
    <cs:effectRef idx="0"/>
    <cs:fontRef idx="minor">
      <cs:styleClr val="auto"/>
    </cs:fontRef>
    <cs:spPr>
      <a:solidFill>
        <a:schemeClr val="lt1"/>
      </a:solidFill>
      <a:ln>
        <a:solidFill>
          <a:schemeClr val="phClr"/>
        </a:solidFill>
      </a:ln>
    </cs:spPr>
    <cs:defRPr sz="10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635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10000"/>
          </a:prstClr>
        </a:outerShdw>
      </a:effectLst>
      <a:scene3d>
        <a:camera prst="orthographicFront"/>
        <a:lightRig rig="threePt" dir="t"/>
      </a:scene3d>
      <a:sp3d>
        <a:bevelT w="127000" h="127000"/>
        <a:bevelB w="127000" h="127000"/>
      </a:sp3d>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microsoft.com/office/2014/relationships/chartEx" Target="../charts/chartEx2.xml"/><Relationship Id="rId2" Type="http://schemas.microsoft.com/office/2014/relationships/chartEx" Target="../charts/chartEx1.xml"/><Relationship Id="rId1" Type="http://schemas.openxmlformats.org/officeDocument/2006/relationships/chart" Target="../charts/chart5.xml"/><Relationship Id="rId6" Type="http://schemas.microsoft.com/office/2014/relationships/chartEx" Target="../charts/chartEx3.xml"/><Relationship Id="rId5" Type="http://schemas.openxmlformats.org/officeDocument/2006/relationships/chart" Target="../charts/chart7.xml"/><Relationship Id="rId4" Type="http://schemas.openxmlformats.org/officeDocument/2006/relationships/chart" Target="../charts/chart6.xml"/></Relationships>
</file>

<file path=xl/drawings/_rels/drawing3.xml.rels><?xml version="1.0" encoding="UTF-8" standalone="yes"?>
<Relationships xmlns="http://schemas.openxmlformats.org/package/2006/relationships"><Relationship Id="rId8" Type="http://schemas.openxmlformats.org/officeDocument/2006/relationships/chart" Target="../charts/chart14.xml"/><Relationship Id="rId3" Type="http://schemas.openxmlformats.org/officeDocument/2006/relationships/chart" Target="../charts/chart10.xml"/><Relationship Id="rId7" Type="http://schemas.openxmlformats.org/officeDocument/2006/relationships/chart" Target="../charts/chart13.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2.xml"/><Relationship Id="rId5" Type="http://schemas.microsoft.com/office/2014/relationships/chartEx" Target="../charts/chartEx4.xml"/><Relationship Id="rId10" Type="http://schemas.openxmlformats.org/officeDocument/2006/relationships/chart" Target="../charts/chart16.xml"/><Relationship Id="rId4" Type="http://schemas.openxmlformats.org/officeDocument/2006/relationships/chart" Target="../charts/chart11.xml"/><Relationship Id="rId9" Type="http://schemas.openxmlformats.org/officeDocument/2006/relationships/chart" Target="../charts/chart15.xml"/></Relationships>
</file>

<file path=xl/drawings/drawing1.xml><?xml version="1.0" encoding="utf-8"?>
<xdr:wsDr xmlns:xdr="http://schemas.openxmlformats.org/drawingml/2006/spreadsheetDrawing" xmlns:a="http://schemas.openxmlformats.org/drawingml/2006/main">
  <xdr:twoCellAnchor>
    <xdr:from>
      <xdr:col>5</xdr:col>
      <xdr:colOff>190500</xdr:colOff>
      <xdr:row>5</xdr:row>
      <xdr:rowOff>66675</xdr:rowOff>
    </xdr:from>
    <xdr:to>
      <xdr:col>13</xdr:col>
      <xdr:colOff>581025</xdr:colOff>
      <xdr:row>28</xdr:row>
      <xdr:rowOff>133350</xdr:rowOff>
    </xdr:to>
    <xdr:graphicFrame macro="">
      <xdr:nvGraphicFramePr>
        <xdr:cNvPr id="2" name="Graphique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22860</xdr:colOff>
      <xdr:row>32</xdr:row>
      <xdr:rowOff>0</xdr:rowOff>
    </xdr:from>
    <xdr:to>
      <xdr:col>12</xdr:col>
      <xdr:colOff>464820</xdr:colOff>
      <xdr:row>49</xdr:row>
      <xdr:rowOff>137160</xdr:rowOff>
    </xdr:to>
    <xdr:graphicFrame macro="">
      <xdr:nvGraphicFramePr>
        <xdr:cNvPr id="3" name="Graphique 2">
          <a:extLst>
            <a:ext uri="{FF2B5EF4-FFF2-40B4-BE49-F238E27FC236}">
              <a16:creationId xmlns:a16="http://schemas.microsoft.com/office/drawing/2014/main" id="{0500CB47-73F7-AFFA-3BE7-1CE6F04F534A}"/>
            </a:ext>
            <a:ext uri="{147F2762-F138-4A5C-976F-8EAC2B608ADB}">
              <a16:predDERef xmlns:a16="http://schemas.microsoft.com/office/drawing/2014/main" pre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392430</xdr:colOff>
      <xdr:row>50</xdr:row>
      <xdr:rowOff>44768</xdr:rowOff>
    </xdr:from>
    <xdr:to>
      <xdr:col>11</xdr:col>
      <xdr:colOff>485775</xdr:colOff>
      <xdr:row>61</xdr:row>
      <xdr:rowOff>133351</xdr:rowOff>
    </xdr:to>
    <xdr:graphicFrame macro="">
      <xdr:nvGraphicFramePr>
        <xdr:cNvPr id="4" name="Graphique 3">
          <a:extLst>
            <a:ext uri="{FF2B5EF4-FFF2-40B4-BE49-F238E27FC236}">
              <a16:creationId xmlns:a16="http://schemas.microsoft.com/office/drawing/2014/main" id="{930229BE-FAE7-B5D0-9F33-DFB045F30405}"/>
            </a:ext>
            <a:ext uri="{147F2762-F138-4A5C-976F-8EAC2B608ADB}">
              <a16:predDERef xmlns:a16="http://schemas.microsoft.com/office/drawing/2014/main" pred="{0500CB47-73F7-AFFA-3BE7-1CE6F04F534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131445</xdr:colOff>
      <xdr:row>63</xdr:row>
      <xdr:rowOff>228600</xdr:rowOff>
    </xdr:from>
    <xdr:to>
      <xdr:col>10</xdr:col>
      <xdr:colOff>514350</xdr:colOff>
      <xdr:row>75</xdr:row>
      <xdr:rowOff>98107</xdr:rowOff>
    </xdr:to>
    <xdr:graphicFrame macro="">
      <xdr:nvGraphicFramePr>
        <xdr:cNvPr id="5" name="Graphique 4">
          <a:extLst>
            <a:ext uri="{FF2B5EF4-FFF2-40B4-BE49-F238E27FC236}">
              <a16:creationId xmlns:a16="http://schemas.microsoft.com/office/drawing/2014/main" id="{742FB8F7-0E79-6E54-21EB-2259F22558A4}"/>
            </a:ext>
            <a:ext uri="{147F2762-F138-4A5C-976F-8EAC2B608ADB}">
              <a16:predDERef xmlns:a16="http://schemas.microsoft.com/office/drawing/2014/main" pred="{930229BE-FAE7-B5D0-9F33-DFB045F3040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479628</xdr:colOff>
      <xdr:row>0</xdr:row>
      <xdr:rowOff>26494</xdr:rowOff>
    </xdr:from>
    <xdr:to>
      <xdr:col>9</xdr:col>
      <xdr:colOff>707646</xdr:colOff>
      <xdr:row>14</xdr:row>
      <xdr:rowOff>108084</xdr:rowOff>
    </xdr:to>
    <xdr:graphicFrame macro="">
      <xdr:nvGraphicFramePr>
        <xdr:cNvPr id="2" name="Graphique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632459</xdr:colOff>
      <xdr:row>38</xdr:row>
      <xdr:rowOff>96915</xdr:rowOff>
    </xdr:from>
    <xdr:to>
      <xdr:col>12</xdr:col>
      <xdr:colOff>38101</xdr:colOff>
      <xdr:row>77</xdr:row>
      <xdr:rowOff>47625</xdr:rowOff>
    </xdr:to>
    <mc:AlternateContent xmlns:mc="http://schemas.openxmlformats.org/markup-compatibility/2006">
      <mc:Choice xmlns:cx4="http://schemas.microsoft.com/office/drawing/2016/5/10/chartex" Requires="cx4">
        <xdr:graphicFrame macro="">
          <xdr:nvGraphicFramePr>
            <xdr:cNvPr id="4" name="Graphique 3">
              <a:extLst>
                <a:ext uri="{FF2B5EF4-FFF2-40B4-BE49-F238E27FC236}">
                  <a16:creationId xmlns:a16="http://schemas.microsoft.com/office/drawing/2014/main" id="{4343BC28-29DF-4A0A-1BAB-9E01D71BDA1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2893059" y="7335915"/>
              <a:ext cx="8041642" cy="7380210"/>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4</xdr:col>
      <xdr:colOff>114841</xdr:colOff>
      <xdr:row>102</xdr:row>
      <xdr:rowOff>47287</xdr:rowOff>
    </xdr:from>
    <xdr:to>
      <xdr:col>10</xdr:col>
      <xdr:colOff>29723</xdr:colOff>
      <xdr:row>118</xdr:row>
      <xdr:rowOff>82807</xdr:rowOff>
    </xdr:to>
    <mc:AlternateContent xmlns:mc="http://schemas.openxmlformats.org/markup-compatibility/2006">
      <mc:Choice xmlns:cx4="http://schemas.microsoft.com/office/drawing/2016/5/10/chartex" Requires="cx4">
        <xdr:graphicFrame macro="">
          <xdr:nvGraphicFramePr>
            <xdr:cNvPr id="5" name="Graphique 4">
              <a:extLst>
                <a:ext uri="{FF2B5EF4-FFF2-40B4-BE49-F238E27FC236}">
                  <a16:creationId xmlns:a16="http://schemas.microsoft.com/office/drawing/2014/main" id="{F0601F38-BA4D-3825-4E73-AB5122D22AC2}"/>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4102641" y="19478287"/>
              <a:ext cx="5096482" cy="3083520"/>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10</xdr:col>
      <xdr:colOff>261936</xdr:colOff>
      <xdr:row>0</xdr:row>
      <xdr:rowOff>11907</xdr:rowOff>
    </xdr:from>
    <xdr:to>
      <xdr:col>15</xdr:col>
      <xdr:colOff>321469</xdr:colOff>
      <xdr:row>14</xdr:row>
      <xdr:rowOff>47625</xdr:rowOff>
    </xdr:to>
    <xdr:graphicFrame macro="">
      <xdr:nvGraphicFramePr>
        <xdr:cNvPr id="7" name="Graphique 6">
          <a:extLst>
            <a:ext uri="{FF2B5EF4-FFF2-40B4-BE49-F238E27FC236}">
              <a16:creationId xmlns:a16="http://schemas.microsoft.com/office/drawing/2014/main" id="{27FA3A66-C938-8BC5-B54F-ECFD491D939C}"/>
            </a:ext>
            <a:ext uri="{147F2762-F138-4A5C-976F-8EAC2B608ADB}">
              <a16:predDERef xmlns:a16="http://schemas.microsoft.com/office/drawing/2014/main" pre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571500</xdr:colOff>
      <xdr:row>201</xdr:row>
      <xdr:rowOff>34290</xdr:rowOff>
    </xdr:from>
    <xdr:to>
      <xdr:col>11</xdr:col>
      <xdr:colOff>167640</xdr:colOff>
      <xdr:row>216</xdr:row>
      <xdr:rowOff>34290</xdr:rowOff>
    </xdr:to>
    <xdr:graphicFrame macro="">
      <xdr:nvGraphicFramePr>
        <xdr:cNvPr id="3" name="Graphique 2">
          <a:extLst>
            <a:ext uri="{FF2B5EF4-FFF2-40B4-BE49-F238E27FC236}">
              <a16:creationId xmlns:a16="http://schemas.microsoft.com/office/drawing/2014/main" id="{2B888E2C-A16D-C3E3-954E-AB574BDAD67C}"/>
            </a:ext>
            <a:ext uri="{147F2762-F138-4A5C-976F-8EAC2B608ADB}">
              <a16:predDERef xmlns:a16="http://schemas.microsoft.com/office/drawing/2014/main" pred="{27FA3A66-C938-8BC5-B54F-ECFD491D939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434340</xdr:colOff>
      <xdr:row>175</xdr:row>
      <xdr:rowOff>26670</xdr:rowOff>
    </xdr:from>
    <xdr:to>
      <xdr:col>13</xdr:col>
      <xdr:colOff>552450</xdr:colOff>
      <xdr:row>197</xdr:row>
      <xdr:rowOff>98107</xdr:rowOff>
    </xdr:to>
    <mc:AlternateContent xmlns:mc="http://schemas.openxmlformats.org/markup-compatibility/2006">
      <mc:Choice xmlns:cx4="http://schemas.microsoft.com/office/drawing/2016/5/10/chartex" Requires="cx4">
        <xdr:graphicFrame macro="">
          <xdr:nvGraphicFramePr>
            <xdr:cNvPr id="6" name="Graphique 5">
              <a:extLst>
                <a:ext uri="{FF2B5EF4-FFF2-40B4-BE49-F238E27FC236}">
                  <a16:creationId xmlns:a16="http://schemas.microsoft.com/office/drawing/2014/main" id="{B87E7716-BB76-D250-5BF2-9FC8C48EE48A}"/>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5285740" y="33364170"/>
              <a:ext cx="7026910" cy="4262437"/>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7</xdr:col>
      <xdr:colOff>388620</xdr:colOff>
      <xdr:row>3</xdr:row>
      <xdr:rowOff>11430</xdr:rowOff>
    </xdr:from>
    <xdr:to>
      <xdr:col>13</xdr:col>
      <xdr:colOff>297180</xdr:colOff>
      <xdr:row>18</xdr:row>
      <xdr:rowOff>11430</xdr:rowOff>
    </xdr:to>
    <xdr:graphicFrame macro="">
      <xdr:nvGraphicFramePr>
        <xdr:cNvPr id="5" name="Graphique 4">
          <a:extLst>
            <a:ext uri="{FF2B5EF4-FFF2-40B4-BE49-F238E27FC236}">
              <a16:creationId xmlns:a16="http://schemas.microsoft.com/office/drawing/2014/main" id="{21E17B36-9DC9-AAD8-16E9-988AE8E1B69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647700</xdr:colOff>
      <xdr:row>16</xdr:row>
      <xdr:rowOff>45719</xdr:rowOff>
    </xdr:from>
    <xdr:to>
      <xdr:col>7</xdr:col>
      <xdr:colOff>605791</xdr:colOff>
      <xdr:row>27</xdr:row>
      <xdr:rowOff>45719</xdr:rowOff>
    </xdr:to>
    <xdr:graphicFrame macro="">
      <xdr:nvGraphicFramePr>
        <xdr:cNvPr id="6" name="Graphique 5">
          <a:extLst>
            <a:ext uri="{FF2B5EF4-FFF2-40B4-BE49-F238E27FC236}">
              <a16:creationId xmlns:a16="http://schemas.microsoft.com/office/drawing/2014/main" id="{6A766A75-448C-C7EF-26D6-1D896319BBE7}"/>
            </a:ext>
            <a:ext uri="{147F2762-F138-4A5C-976F-8EAC2B608ADB}">
              <a16:predDERef xmlns:a16="http://schemas.microsoft.com/office/drawing/2014/main" pred="{21E17B36-9DC9-AAD8-16E9-988AE8E1B69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0</xdr:colOff>
      <xdr:row>28</xdr:row>
      <xdr:rowOff>153352</xdr:rowOff>
    </xdr:from>
    <xdr:to>
      <xdr:col>9</xdr:col>
      <xdr:colOff>520065</xdr:colOff>
      <xdr:row>44</xdr:row>
      <xdr:rowOff>8572</xdr:rowOff>
    </xdr:to>
    <xdr:graphicFrame macro="">
      <xdr:nvGraphicFramePr>
        <xdr:cNvPr id="7" name="Graphique 6">
          <a:extLst>
            <a:ext uri="{FF2B5EF4-FFF2-40B4-BE49-F238E27FC236}">
              <a16:creationId xmlns:a16="http://schemas.microsoft.com/office/drawing/2014/main" id="{2E19067F-56EF-C9E4-C36F-98579B8B8652}"/>
            </a:ext>
            <a:ext uri="{147F2762-F138-4A5C-976F-8EAC2B608ADB}">
              <a16:predDERef xmlns:a16="http://schemas.microsoft.com/office/drawing/2014/main" pred="{6A766A75-448C-C7EF-26D6-1D896319BBE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1386840</xdr:colOff>
      <xdr:row>50</xdr:row>
      <xdr:rowOff>13335</xdr:rowOff>
    </xdr:from>
    <xdr:to>
      <xdr:col>4</xdr:col>
      <xdr:colOff>222885</xdr:colOff>
      <xdr:row>61</xdr:row>
      <xdr:rowOff>60007</xdr:rowOff>
    </xdr:to>
    <xdr:graphicFrame macro="">
      <xdr:nvGraphicFramePr>
        <xdr:cNvPr id="8" name="Graphique 7">
          <a:extLst>
            <a:ext uri="{FF2B5EF4-FFF2-40B4-BE49-F238E27FC236}">
              <a16:creationId xmlns:a16="http://schemas.microsoft.com/office/drawing/2014/main" id="{5629F00A-1969-732B-A2D2-AE5438D8AC47}"/>
            </a:ext>
            <a:ext uri="{147F2762-F138-4A5C-976F-8EAC2B608ADB}">
              <a16:predDERef xmlns:a16="http://schemas.microsoft.com/office/drawing/2014/main" pred="{2E19067F-56EF-C9E4-C36F-98579B8B865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628650</xdr:colOff>
      <xdr:row>133</xdr:row>
      <xdr:rowOff>161924</xdr:rowOff>
    </xdr:from>
    <xdr:to>
      <xdr:col>10</xdr:col>
      <xdr:colOff>773430</xdr:colOff>
      <xdr:row>146</xdr:row>
      <xdr:rowOff>94296</xdr:rowOff>
    </xdr:to>
    <mc:AlternateContent xmlns:mc="http://schemas.openxmlformats.org/markup-compatibility/2006">
      <mc:Choice xmlns:cx2="http://schemas.microsoft.com/office/drawing/2015/10/21/chartex" Requires="cx2">
        <xdr:graphicFrame macro="">
          <xdr:nvGraphicFramePr>
            <xdr:cNvPr id="10" name="Graphique 9">
              <a:extLst>
                <a:ext uri="{FF2B5EF4-FFF2-40B4-BE49-F238E27FC236}">
                  <a16:creationId xmlns:a16="http://schemas.microsoft.com/office/drawing/2014/main" id="{F081911E-257E-B99E-A1FC-8DB6FB042321}"/>
                </a:ext>
                <a:ext uri="{147F2762-F138-4A5C-976F-8EAC2B608ADB}">
                  <a16:predDERef xmlns:a16="http://schemas.microsoft.com/office/drawing/2014/main" pred="{5629F00A-1969-732B-A2D2-AE5438D8AC47}"/>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6013450" y="25498424"/>
              <a:ext cx="4462780" cy="2408872"/>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5</xdr:col>
      <xdr:colOff>449580</xdr:colOff>
      <xdr:row>94</xdr:row>
      <xdr:rowOff>123825</xdr:rowOff>
    </xdr:from>
    <xdr:to>
      <xdr:col>10</xdr:col>
      <xdr:colOff>685800</xdr:colOff>
      <xdr:row>108</xdr:row>
      <xdr:rowOff>107632</xdr:rowOff>
    </xdr:to>
    <xdr:graphicFrame macro="">
      <xdr:nvGraphicFramePr>
        <xdr:cNvPr id="11" name="Graphique 10">
          <a:extLst>
            <a:ext uri="{FF2B5EF4-FFF2-40B4-BE49-F238E27FC236}">
              <a16:creationId xmlns:a16="http://schemas.microsoft.com/office/drawing/2014/main" id="{7C143DC2-9485-3DB6-3043-8D57319D7504}"/>
            </a:ext>
            <a:ext uri="{147F2762-F138-4A5C-976F-8EAC2B608ADB}">
              <a16:predDERef xmlns:a16="http://schemas.microsoft.com/office/drawing/2014/main" pred="{F081911E-257E-B99E-A1FC-8DB6FB04232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4</xdr:col>
      <xdr:colOff>57149</xdr:colOff>
      <xdr:row>112</xdr:row>
      <xdr:rowOff>161925</xdr:rowOff>
    </xdr:from>
    <xdr:to>
      <xdr:col>8</xdr:col>
      <xdr:colOff>97154</xdr:colOff>
      <xdr:row>123</xdr:row>
      <xdr:rowOff>10476</xdr:rowOff>
    </xdr:to>
    <xdr:graphicFrame macro="">
      <xdr:nvGraphicFramePr>
        <xdr:cNvPr id="12" name="Graphique 11">
          <a:extLst>
            <a:ext uri="{FF2B5EF4-FFF2-40B4-BE49-F238E27FC236}">
              <a16:creationId xmlns:a16="http://schemas.microsoft.com/office/drawing/2014/main" id="{1F74AA7D-F9CC-7644-3690-925D65C9A523}"/>
            </a:ext>
            <a:ext uri="{147F2762-F138-4A5C-976F-8EAC2B608ADB}">
              <a16:predDERef xmlns:a16="http://schemas.microsoft.com/office/drawing/2014/main" pred="{7C143DC2-9485-3DB6-3043-8D57319D750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558165</xdr:colOff>
      <xdr:row>81</xdr:row>
      <xdr:rowOff>0</xdr:rowOff>
    </xdr:from>
    <xdr:to>
      <xdr:col>7</xdr:col>
      <xdr:colOff>676275</xdr:colOff>
      <xdr:row>92</xdr:row>
      <xdr:rowOff>113347</xdr:rowOff>
    </xdr:to>
    <xdr:graphicFrame macro="">
      <xdr:nvGraphicFramePr>
        <xdr:cNvPr id="13" name="Graphique 12">
          <a:extLst>
            <a:ext uri="{FF2B5EF4-FFF2-40B4-BE49-F238E27FC236}">
              <a16:creationId xmlns:a16="http://schemas.microsoft.com/office/drawing/2014/main" id="{7F338D32-6D86-0331-DC48-14C361D4884F}"/>
            </a:ext>
            <a:ext uri="{147F2762-F138-4A5C-976F-8EAC2B608ADB}">
              <a16:predDERef xmlns:a16="http://schemas.microsoft.com/office/drawing/2014/main" pred="{1F74AA7D-F9CC-7644-3690-925D65C9A52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3</xdr:col>
      <xdr:colOff>428625</xdr:colOff>
      <xdr:row>65</xdr:row>
      <xdr:rowOff>123824</xdr:rowOff>
    </xdr:from>
    <xdr:to>
      <xdr:col>8</xdr:col>
      <xdr:colOff>742950</xdr:colOff>
      <xdr:row>78</xdr:row>
      <xdr:rowOff>140016</xdr:rowOff>
    </xdr:to>
    <xdr:graphicFrame macro="">
      <xdr:nvGraphicFramePr>
        <xdr:cNvPr id="14" name="Graphique 13">
          <a:extLst>
            <a:ext uri="{FF2B5EF4-FFF2-40B4-BE49-F238E27FC236}">
              <a16:creationId xmlns:a16="http://schemas.microsoft.com/office/drawing/2014/main" id="{3A32292F-400E-8443-E198-2C258A3FDD8E}"/>
            </a:ext>
            <a:ext uri="{147F2762-F138-4A5C-976F-8EAC2B608ADB}">
              <a16:predDERef xmlns:a16="http://schemas.microsoft.com/office/drawing/2014/main" pred="{7F338D32-6D86-0331-DC48-14C361D4884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xdr:col>
      <xdr:colOff>287655</xdr:colOff>
      <xdr:row>152</xdr:row>
      <xdr:rowOff>15240</xdr:rowOff>
    </xdr:from>
    <xdr:to>
      <xdr:col>8</xdr:col>
      <xdr:colOff>95250</xdr:colOff>
      <xdr:row>163</xdr:row>
      <xdr:rowOff>151446</xdr:rowOff>
    </xdr:to>
    <xdr:graphicFrame macro="">
      <xdr:nvGraphicFramePr>
        <xdr:cNvPr id="15" name="Graphique 14">
          <a:extLst>
            <a:ext uri="{FF2B5EF4-FFF2-40B4-BE49-F238E27FC236}">
              <a16:creationId xmlns:a16="http://schemas.microsoft.com/office/drawing/2014/main" id="{F515BDD9-6365-8384-FE76-445D8E13A8B4}"/>
            </a:ext>
            <a:ext uri="{147F2762-F138-4A5C-976F-8EAC2B608ADB}">
              <a16:predDERef xmlns:a16="http://schemas.microsoft.com/office/drawing/2014/main" pred="{3A32292F-400E-8443-E198-2C258A3FDD8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2AD77F7-8BBD-4A9C-9893-DE43C012A740}" name="Table3" displayName="Table3" ref="A1:AY356" totalsRowShown="0" headerRowDxfId="119" dataDxfId="117" headerRowBorderDxfId="118" tableBorderDxfId="116" totalsRowBorderDxfId="115">
  <autoFilter ref="A1:AY356" xr:uid="{22AD77F7-8BBD-4A9C-9893-DE43C012A740}"/>
  <tableColumns count="51">
    <tableColumn id="1" xr3:uid="{BD117039-029A-496E-82FC-D7EBDD4D32B3}" name="study_id" dataDxfId="114"/>
    <tableColumn id="2" xr3:uid="{ECBE9838-2685-4847-BAE5-41796115195B}" name="authors" dataDxfId="113"/>
    <tableColumn id="3" xr3:uid="{CD3A4D7C-DB43-4828-992D-71EBFA3BBDAF}" name="model_name" dataDxfId="112"/>
    <tableColumn id="47" xr3:uid="{D6D4F1A2-9611-4552-9FAB-6AE32ED5EFD1}" name="full_title" dataDxfId="111"/>
    <tableColumn id="5" xr3:uid="{3AA9466C-A943-4511-8E63-718946A9EEF5}" name="year" dataDxfId="110"/>
    <tableColumn id="4" xr3:uid="{500A2920-A4F4-46EB-A973-55E0E867757D}" name="extraction_level" dataDxfId="109"/>
    <tableColumn id="10" xr3:uid="{A4A293AB-8507-4CF0-8D8E-3BA6D2CAB36A}" name="study_category" dataDxfId="108"/>
    <tableColumn id="6" xr3:uid="{962F5DDB-000C-4B4A-BD57-8A54C269FE36}" name="scale" dataDxfId="107"/>
    <tableColumn id="7" xr3:uid="{B57D13FE-8040-4024-B278-F513BC5D03D8}" name="countries" dataDxfId="106">
      <calculatedColumnFormula array="1">_xlfn.TEXTJOIN(",", TRUE, IF(Table4[study_id]=Table3[[#This Row],[study_id]], Table4[iso_code], ""))</calculatedColumnFormula>
    </tableColumn>
    <tableColumn id="8" xr3:uid="{EA3D5CDB-A908-4E0D-BFFA-D82614E7CCC4}" name="nb_countries_covered " dataDxfId="105">
      <calculatedColumnFormula>COUNTIF(study_countries!A:A,A2)</calculatedColumnFormula>
    </tableColumn>
    <tableColumn id="9" xr3:uid="{A523CC11-36C3-43EE-8912-5A54ABD76056}" name="power_pool" dataDxfId="104"/>
    <tableColumn id="11" xr3:uid="{43BD783E-BAEB-4652-AA65-4908FFCE735F}" name="study_objective" dataDxfId="103"/>
    <tableColumn id="12" xr3:uid="{133ACADA-0368-4E4D-96A6-C973541829D8}" name="key result" dataDxfId="102"/>
    <tableColumn id="13" xr3:uid="{6BD94CBC-8DF0-4F24-A12E-E92C1FEDAD68}" name="time_horizon_start" dataDxfId="101"/>
    <tableColumn id="14" xr3:uid="{F75D8363-B3B2-4528-B90C-44018B9A9930}" name="time_horizon_end" dataDxfId="100"/>
    <tableColumn id="15" xr3:uid="{E1D224F3-C25B-4374-9D89-C22E324299CA}" name="approach" dataDxfId="99"/>
    <tableColumn id="16" xr3:uid="{0FCA6617-C0A8-42FC-B76B-2896B0107537}" name="method" dataDxfId="98"/>
    <tableColumn id="53" xr3:uid="{778BFBEF-7F81-44E3-A485-CED5B24B2060}" name="mathematical approach" dataDxfId="97"/>
    <tableColumn id="17" xr3:uid="{33D73BBB-0603-4492-95FA-0D417798EE30}" name="hydro" dataDxfId="96"/>
    <tableColumn id="18" xr3:uid="{F54743F0-0A0C-4496-BEB0-A85657235336}" name="solar" dataDxfId="95"/>
    <tableColumn id="19" xr3:uid="{F9E1CB73-A3D2-4CB3-9477-55162ED383A3}" name="wind" dataDxfId="94"/>
    <tableColumn id="20" xr3:uid="{B4D309E7-F59E-45DD-A420-BC1243D3C8B6}" name="biomass" dataDxfId="93"/>
    <tableColumn id="21" xr3:uid="{51CC7674-6C2F-4534-B826-3AAFD834431D}" name="nuclear" dataDxfId="92"/>
    <tableColumn id="22" xr3:uid="{0ACE7FE5-2A5D-4F87-B088-3E12F060344B}" name="geothermal" dataDxfId="91"/>
    <tableColumn id="23" xr3:uid="{08A677DC-CE4E-4AF6-8EDD-6BF12418633C}" name="fossil" dataDxfId="90"/>
    <tableColumn id="24" xr3:uid="{93BE8ABF-99B5-48F7-B43D-9A73FC251402}" name="h2" dataDxfId="89"/>
    <tableColumn id="25" xr3:uid="{A3012903-144C-4372-B691-FD9C94E51BA3}" name="coal" dataDxfId="88"/>
    <tableColumn id="26" xr3:uid="{375CACFC-AA71-4B49-9825-0F209F9A72DA}" name="sector" dataDxfId="87"/>
    <tableColumn id="27" xr3:uid="{DA6F01F1-53A3-454D-AE21-EA3DAB4DAE4B}" name="open_source" dataDxfId="86"/>
    <tableColumn id="29" xr3:uid="{974E7A81-16AA-495A-ACA4-031F11FF32B8}" name="sdg_7" dataDxfId="85"/>
    <tableColumn id="30" xr3:uid="{B798AD98-87FF-4B56-A23B-434C2137D733}" name="sdg_13" dataDxfId="84"/>
    <tableColumn id="31" xr3:uid="{02161268-6122-48AC-B515-2DE7977C5991}" name="ndc_mention" dataDxfId="83"/>
    <tableColumn id="32" xr3:uid="{A059324E-82CF-4CCC-AD18-6D6975AF0EE6}" name="agenda_2063" dataDxfId="82"/>
    <tableColumn id="33" xr3:uid="{639A1599-FA78-46F8-A52F-1626A2AB3FF1}" name="aisesa_theme" dataDxfId="81"/>
    <tableColumn id="34" xr3:uid="{2CE3DE45-BDB7-4F43-BB74-D7A6185F2B3F}" name="informal_economy" dataDxfId="80"/>
    <tableColumn id="35" xr3:uid="{BEA5F4A9-B272-4509-A82D-2BE07B82D929}" name="biomass_charcoal" dataDxfId="79"/>
    <tableColumn id="36" xr3:uid="{23CE0AF1-0AD9-4C76-BA9F-989111BAE15D}" name="clean_cooking" dataDxfId="78"/>
    <tableColumn id="37" xr3:uid="{4737EB4C-F695-4767-B10D-02384319CC4F}" name="power_reliability" dataDxfId="77"/>
    <tableColumn id="38" xr3:uid="{3F2BF93C-05E6-483B-B5CB-0735ACE167F7}" name="urbanization" dataDxfId="76"/>
    <tableColumn id="39" xr3:uid="{6BD6F315-DD4A-4603-88DE-EC90E40D0F43}" name="strenghts" dataDxfId="75"/>
    <tableColumn id="40" xr3:uid="{565B9798-AE47-4CF9-9929-33D766940375}" name="weaknesses" dataDxfId="74"/>
    <tableColumn id="50" xr3:uid="{FC0BB147-31DC-4287-B89F-31793A1F8BDF}" name="Authors affiliation" dataDxfId="73"/>
    <tableColumn id="41" xr3:uid="{9C3E4492-4221-48A3-89A8-0033B99CA8DE}" name="author_origin" dataDxfId="72"/>
    <tableColumn id="42" xr3:uid="{940601D1-11F4-43DE-804F-CD388D065C05}" name="local_ownership" dataDxfId="71"/>
    <tableColumn id="44" xr3:uid="{733DFF94-6C59-4D9F-A0AE-F20C117A50E9}" name="institutional_users" dataDxfId="70"/>
    <tableColumn id="43" xr3:uid="{86B82592-CC7D-4337-B13F-36C8A49A3760}" name="grey_litterature" dataDxfId="69"/>
    <tableColumn id="45" xr3:uid="{4CD11CCA-939B-423F-8D71-713C3D826401}" name="cost_of_capital" dataDxfId="68"/>
    <tableColumn id="46" xr3:uid="{AFB40E2E-E68C-431C-9A1F-B10FDE94E847}" name="financing_modelling" dataDxfId="67"/>
    <tableColumn id="56" xr3:uid="{A50EA0B0-6E95-4746-AA4A-DD8DD01CC04C}" name="financing mechanism" dataDxfId="66"/>
    <tableColumn id="48" xr3:uid="{9F9C88E1-A692-4292-BD6C-D7AA1123F046}" name="link_doi" dataDxfId="65"/>
    <tableColumn id="49" xr3:uid="{87ABC96E-1641-4235-83AD-1D2794B2BF18}" name="contact" dataDxfId="6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5CCD659-D8AF-42B5-91DD-B7DD2E69A429}" name="Tableau5" displayName="Tableau5" ref="A1:C900" totalsRowShown="0">
  <autoFilter ref="A1:C900" xr:uid="{F64711E3-97A9-4687-97B6-6A2619201842}"/>
  <tableColumns count="3">
    <tableColumn id="1" xr3:uid="{8809D0BD-293B-4167-BFF6-79C3C4A7A15A}" name="study_id"/>
    <tableColumn id="2" xr3:uid="{9918821A-5168-4407-9661-353D750221BA}" name="tool_name"/>
    <tableColumn id="3" xr3:uid="{04DEEFCA-E755-4E96-8C20-FAB7BFA28EA5}" name="Typ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1D302EC-970B-4F65-BCAE-52A4575CD8C8}" name="Table4" displayName="Table4" ref="A1:D1150" totalsRowShown="0" headerRowDxfId="63" dataDxfId="62">
  <autoFilter ref="A1:D1150" xr:uid="{21D302EC-970B-4F65-BCAE-52A4575CD8C8}"/>
  <tableColumns count="4">
    <tableColumn id="1" xr3:uid="{64EBB1A8-7B54-4C99-83E4-5ED232881037}" name="study_id" dataDxfId="61"/>
    <tableColumn id="2" xr3:uid="{54AE155E-A1DA-4F68-88C6-840966EA5441}" name="iso_code" dataDxfId="60"/>
    <tableColumn id="4" xr3:uid="{9D9E968C-AA98-4831-B62D-C6C7F3F69605}" name="iso3" dataDxfId="59">
      <calculatedColumnFormula>VLOOKUP(Table4[[#This Row],[iso_code]],iso_code!B:C,2,FALSE)</calculatedColumnFormula>
    </tableColumn>
    <tableColumn id="5" xr3:uid="{BFB2AD38-25EB-4419-8C33-9015C60C48CC}" name="country" dataDxfId="58">
      <calculatedColumnFormula>VLOOKUP(Table4[[#This Row],[iso_code]],iso_code!G:H,2,FALSE)</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5BE1315-0FEC-4EC4-9EBD-BB0EE2DB9379}" name="Table6" displayName="Table6" ref="A1:B418" totalsRowShown="0">
  <autoFilter ref="A1:B418" xr:uid="{25BE1315-0FEC-4EC4-9EBD-BB0EE2DB9379}"/>
  <tableColumns count="2">
    <tableColumn id="1" xr3:uid="{747B1C12-F063-45DC-BBEE-36C829EBC487}" name="study_id"/>
    <tableColumn id="2" xr3:uid="{B6946988-B443-4F4F-8CA9-997D22A7AE50}" name="pool_code"/>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137957FD-FACD-4102-872F-2001A556158F}" name="Tableau7" displayName="Tableau7" ref="A1:X78" totalsRowShown="0" headerRowDxfId="146" dataDxfId="145" tableBorderDxfId="144">
  <autoFilter ref="A1:X78" xr:uid="{137957FD-FACD-4102-872F-2001A556158F}"/>
  <tableColumns count="24">
    <tableColumn id="1" xr3:uid="{94FE3382-309C-4296-80DB-03238C44B68A}" name="tool_name" dataDxfId="143"/>
    <tableColumn id="2" xr3:uid="{016D5CDE-C5D2-4F76-A135-43564062E3D0}" name="full_name" dataDxfId="142"/>
    <tableColumn id="3" xr3:uid="{BA81C174-DCD9-4B8F-818D-715829BE70D6}" name="type" dataDxfId="141"/>
    <tableColumn id="4" xr3:uid="{BAF5F7C9-0826-491D-80BD-6FE6CF034954}" name="origin_country" dataDxfId="140"/>
    <tableColumn id="5" xr3:uid="{FDF33C08-07BB-48AB-99E0-FDBE5DD99442}" name="origin_institution" dataDxfId="139"/>
    <tableColumn id="6" xr3:uid="{343843DE-CFD5-41A5-8698-C068B7C5831B}" name="license" dataDxfId="138"/>
    <tableColumn id="7" xr3:uid="{B0F04C03-EE48-4F7B-BACD-B08BDBC3BFBC}" name="cost_usd" dataDxfId="137"/>
    <tableColumn id="8" xr3:uid="{340EBCB2-32CE-44D0-A35D-9054194F4FD3}" name="free_for_developing" dataDxfId="136"/>
    <tableColumn id="9" xr3:uid="{DB3B4510-E638-44BC-863B-90F8BBAC5975}" name="learning_curve" dataDxfId="135"/>
    <tableColumn id="10" xr3:uid="{9A6665A1-C46E-4BE8-AA1C-182A5387D013}" name="doc_quality" dataDxfId="134"/>
    <tableColumn id="11" xr3:uid="{E4EC48C6-6DD5-4092-8F69-01A4E551AFE7}" name="training_available" dataDxfId="133"/>
    <tableColumn id="12" xr3:uid="{DD7937B2-C634-4EDC-A2BF-F81C131C053B}" name="community" dataDxfId="132"/>
    <tableColumn id="13" xr3:uid="{8DB9490D-FF49-4B12-9BEA-F7F2C80A42BF}" name="programming_required" dataDxfId="131"/>
    <tableColumn id="14" xr3:uid="{82A401A1-F77E-4626-B8D9-3718F045330F}" name="helpdesk" dataDxfId="130"/>
    <tableColumn id="15" xr3:uid="{C3DD3614-F178-4D60-85B5-646025A03A52}" name="os" dataDxfId="129"/>
    <tableColumn id="16" xr3:uid="{088F3938-30AB-44F6-AD5A-A6F049546531}" name="nb_studies_in_inventory" dataDxfId="128">
      <calculatedColumnFormula>COUNTIF(study_tools!B:B,A2)</calculatedColumnFormula>
    </tableColumn>
    <tableColumn id="17" xr3:uid="{F5AB6FB1-1853-4078-BA2A-A04FFCBC189C}" name="best_for" dataDxfId="127"/>
    <tableColumn id="18" xr3:uid="{F48511EF-C7E6-47D8-99AB-CBBFAE8340B8}" name="clean_cooking_capable" dataDxfId="126"/>
    <tableColumn id="19" xr3:uid="{8789515A-C546-47D9-9AEB-29C41CB917BD}" name="financing_modelling" dataDxfId="125"/>
    <tableColumn id="20" xr3:uid="{D25052F3-D718-4BE3-A945-823C296FC0BB}" name="strengths" dataDxfId="124"/>
    <tableColumn id="21" xr3:uid="{EAFD5BA4-917F-40D5-BDC0-1D5F5F9F0F36}" name="weaknesses" dataDxfId="123"/>
    <tableColumn id="22" xr3:uid="{24D3463C-A2C0-41EA-9BC4-F92E88B074BF}" name="typical_results" dataDxfId="122"/>
    <tableColumn id="23" xr3:uid="{54AFBDB7-4046-49B6-9392-C6E3B3FB8FF8}" name="often_linked" dataDxfId="121"/>
    <tableColumn id="24" xr3:uid="{76D327D0-9184-9647-A2D1-E07E5337A87B}" name="proprietary_dependency" dataDxfId="12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EFE77CA-F13C-4D10-BEE6-58C573449C55}" name="Tableau8" displayName="Tableau8" ref="A1:D250" totalsRowShown="0" headerRowDxfId="57" dataDxfId="55" headerRowBorderDxfId="56" tableBorderDxfId="54" totalsRowBorderDxfId="53">
  <autoFilter ref="A1:D250" xr:uid="{C6A50CA4-D7B2-441A-BD29-1F5F077B93CA}"/>
  <sortState xmlns:xlrd2="http://schemas.microsoft.com/office/spreadsheetml/2017/richdata2" ref="A2:D250">
    <sortCondition ref="A1:A250"/>
  </sortState>
  <tableColumns count="4">
    <tableColumn id="1" xr3:uid="{99A4C9B8-CD58-4480-9F5C-818A7D09655A}" name="Country" dataDxfId="52"/>
    <tableColumn id="2" xr3:uid="{06DAF1CF-46D4-4F02-AF24-65649FA0C8F3}" name="Alpha-2 code" dataDxfId="51"/>
    <tableColumn id="3" xr3:uid="{DE4B622A-2855-4E39-B101-D239C8211DC5}" name="Alpha-3 code" dataDxfId="50"/>
    <tableColumn id="4" xr3:uid="{B75336A9-1F77-42C0-BE71-EEFB35D7363B}" name="Numeric" dataDxfId="49"/>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F2C5860-A93C-4044-8784-B6D8B614C428}" name="Table2" displayName="Table2" ref="A1:L29" totalsRowShown="0" headerRowDxfId="48" dataDxfId="46" headerRowBorderDxfId="47" tableBorderDxfId="45">
  <autoFilter ref="A1:L29" xr:uid="{CF2C5860-A93C-4044-8784-B6D8B614C428}"/>
  <tableColumns count="12">
    <tableColumn id="1" xr3:uid="{A62C4E9A-E6E2-48A1-AF18-D1244BFE10B0}" name="Name" dataDxfId="44"/>
    <tableColumn id="2" xr3:uid="{06C366C2-6B4F-4D10-8F5C-295D1DD1697D}" name="Role" dataDxfId="43"/>
    <tableColumn id="3" xr3:uid="{E16F61D6-E47E-4CFF-BD06-89DDD041D1D8}" name="Number of occurrence (including hybrids)" dataDxfId="42"/>
    <tableColumn id="4" xr3:uid="{DFFA63BB-9551-4EED-8C9F-3FE03F6338C9}" name="Training Programs" dataDxfId="41"/>
    <tableColumn id="5" xr3:uid="{EF8946AF-35FF-47C1-B233-E7D42C23DB8A}" name="Communities of Practice" dataDxfId="40"/>
    <tableColumn id="6" xr3:uid="{61501C6D-077A-498A-8938-B5B779AC958A}" name="Helpdesk" dataDxfId="39"/>
    <tableColumn id="7" xr3:uid="{6DC75B30-0EF1-4677-BCF6-5578BE72DAD0}" name="Learning Curve" dataDxfId="38"/>
    <tableColumn id="8" xr3:uid="{A272EA1C-BC73-4AFB-B994-7AD0C93B3B83}" name="Documentation Quality" dataDxfId="37"/>
    <tableColumn id="9" xr3:uid="{FA997D40-C185-4B5D-894C-675B5B68D322}" name="Origin" dataDxfId="36"/>
    <tableColumn id="10" xr3:uid="{B23E2799-3E83-4A7A-8ABE-DE9D9D627278}" name="Software Cost (USD)" dataDxfId="35"/>
    <tableColumn id="11" xr3:uid="{16C89DC1-DA44-45CC-8ACB-79CF8C19F69C}" name="Operating System" dataDxfId="34"/>
    <tableColumn id="12" xr3:uid="{31AA6410-AEA8-4F1B-8451-6933D2E107D9}" name="Programming Skills" dataDxfId="33"/>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AD68" totalsRowShown="0" headerRowDxfId="32" dataDxfId="31" tableBorderDxfId="30">
  <autoFilter ref="A1:AD68" xr:uid="{00000000-0009-0000-0100-000001000000}"/>
  <tableColumns count="30">
    <tableColumn id="1" xr3:uid="{00000000-0010-0000-0000-000001000000}" name="Authors" dataDxfId="29"/>
    <tableColumn id="2" xr3:uid="{00000000-0010-0000-0000-000002000000}" name="Model/tool Name" dataDxfId="28"/>
    <tableColumn id="4" xr3:uid="{00000000-0010-0000-0000-000004000000}" name="Region/Country" dataDxfId="27"/>
    <tableColumn id="3" xr3:uid="{00000000-0010-0000-0000-000003000000}" name="Study Objective" dataDxfId="26"/>
    <tableColumn id="5" xr3:uid="{00000000-0010-0000-0000-000005000000}" name="Time Horizon" dataDxfId="25"/>
    <tableColumn id="31" xr3:uid="{E0FD16F2-A19A-4361-A323-448320746459}" name="end" dataDxfId="24"/>
    <tableColumn id="6" xr3:uid="{00000000-0010-0000-0000-000006000000}" name="Modeling Approach" dataDxfId="23"/>
    <tableColumn id="8" xr3:uid="{00000000-0010-0000-0000-000008000000}" name="hydro" dataDxfId="22"/>
    <tableColumn id="9" xr3:uid="{00000000-0010-0000-0000-000009000000}" name="solar " dataDxfId="21"/>
    <tableColumn id="10" xr3:uid="{00000000-0010-0000-0000-00000A000000}" name="wind" dataDxfId="20"/>
    <tableColumn id="11" xr3:uid="{00000000-0010-0000-0000-00000B000000}" name="biomass" dataDxfId="19"/>
    <tableColumn id="12" xr3:uid="{00000000-0010-0000-0000-00000C000000}" name="Nuclear " dataDxfId="18"/>
    <tableColumn id="13" xr3:uid="{00000000-0010-0000-0000-00000D000000}" name="Geothermal" dataDxfId="17"/>
    <tableColumn id="14" xr3:uid="{00000000-0010-0000-0000-00000E000000}" name="Fossil Fuels" dataDxfId="16"/>
    <tableColumn id="15" xr3:uid="{00000000-0010-0000-0000-00000F000000}" name="H2" dataDxfId="15"/>
    <tableColumn id="16" xr3:uid="{00000000-0010-0000-0000-000010000000}" name="coal" dataDxfId="14"/>
    <tableColumn id="7" xr3:uid="{00000000-0010-0000-0000-000007000000}" name="Other technologies" dataDxfId="13"/>
    <tableColumn id="17" xr3:uid="{00000000-0010-0000-0000-000011000000}" name="Sector (Electricity/Full Energy System)" dataDxfId="12"/>
    <tableColumn id="24" xr3:uid="{00000000-0010-0000-0000-000018000000}" name="Open vs. Proprietary +data strategy" dataDxfId="11"/>
    <tableColumn id="27" xr3:uid="{00000000-0010-0000-0000-00001B000000}" name="Frequency of Use" dataDxfId="10"/>
    <tableColumn id="20" xr3:uid="{00000000-0010-0000-0000-000014000000}" name="Sustainable Development Goals (SDG) Coverage" dataDxfId="9"/>
    <tableColumn id="26" xr3:uid="{00000000-0010-0000-0000-00001A000000}" name="NDC/LT-LEDS Mention" dataDxfId="8"/>
    <tableColumn id="21" xr3:uid="{00000000-0010-0000-0000-000015000000}" name="Inclusion of African Specificities" dataDxfId="7"/>
    <tableColumn id="28" xr3:uid="{ADB697E0-07C0-4B78-A37A-3E94D862C7E3}" name="Developer Origin &amp; Local Ownership" dataDxfId="6"/>
    <tableColumn id="23" xr3:uid="{00000000-0010-0000-0000-000017000000}" name="Informal Economy Consideration" dataDxfId="5"/>
    <tableColumn id="22" xr3:uid="{00000000-0010-0000-0000-000016000000}" name="Political Stability/Uncertainty Addressed" dataDxfId="4"/>
    <tableColumn id="25" xr3:uid="{00000000-0010-0000-0000-000019000000}" name="Institutional Users" dataDxfId="3"/>
    <tableColumn id="18" xr3:uid="{00000000-0010-0000-0000-000012000000}" name="Comments" dataDxfId="2"/>
    <tableColumn id="19" xr3:uid="{00000000-0010-0000-0000-000013000000}" name="Link" dataDxfId="1"/>
    <tableColumn id="29" xr3:uid="{00000000-0010-0000-0000-00001D000000}" name="contact (mail)" dataDxfId="0"/>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45F82"/>
      </a:accent1>
      <a:accent2>
        <a:srgbClr val="E87331"/>
      </a:accent2>
      <a:accent3>
        <a:srgbClr val="186C24"/>
      </a:accent3>
      <a:accent4>
        <a:srgbClr val="0F9ED5"/>
      </a:accent4>
      <a:accent5>
        <a:srgbClr val="A02B93"/>
      </a:accent5>
      <a:accent6>
        <a:srgbClr val="4EA72E"/>
      </a:accent6>
      <a:hlink>
        <a:srgbClr val="467886"/>
      </a:hlink>
      <a:folHlink>
        <a:srgbClr val="96607D"/>
      </a:folHlink>
    </a:clrScheme>
    <a:fontScheme name="Office">
      <a:majorFont>
        <a:latin typeface="Aptos Display"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7363FC3-9834-428E-A5DE-92E68624F0E4}">
  <we:reference id="wa200009404" version="1.0.0.5" store="fr-FR" storeType="OMEX"/>
  <we:alternateReferences>
    <we:reference id="WA200009404" version="1.0.0.5" store="WA200009404" storeType="OMEX"/>
  </we:alternateReferences>
  <we:properties>
    <we:property name="claude.fileId" value="&quot;61101748-8b76-40c6-b942-5f1078222472&quot;"/>
  </we:properties>
  <we:bindings/>
  <we:snapshot xmlns:r="http://schemas.openxmlformats.org/officeDocument/2006/relationships"/>
  <we:extLst>
    <a:ext xmlns:a="http://schemas.openxmlformats.org/drawingml/2006/main" uri="{D87F86FE-615C-45B5-9D79-34F1136793EB}">
      <we:containsCustomFunctions/>
    </a:ext>
  </we:extLst>
</we:webextension>
</file>

<file path=xl/worksheets/_rels/sheet1.xml.rels><?xml version="1.0" encoding="UTF-8" standalone="yes"?>
<Relationships xmlns="http://schemas.openxmlformats.org/package/2006/relationships"><Relationship Id="rId117" Type="http://schemas.openxmlformats.org/officeDocument/2006/relationships/hyperlink" Target="http://dx.doi.org/10.1016/j.jclepro.2015.06.101" TargetMode="External"/><Relationship Id="rId21" Type="http://schemas.openxmlformats.org/officeDocument/2006/relationships/hyperlink" Target="http://dx.doi.org/10.1021/acs.est.7b00345" TargetMode="External"/><Relationship Id="rId42" Type="http://schemas.openxmlformats.org/officeDocument/2006/relationships/hyperlink" Target="http://dx.doi.org/10.1016/j.apenergy.2013.08.083" TargetMode="External"/><Relationship Id="rId63" Type="http://schemas.openxmlformats.org/officeDocument/2006/relationships/hyperlink" Target="mailto:mo.achbab@gmail.com" TargetMode="External"/><Relationship Id="rId84" Type="http://schemas.openxmlformats.org/officeDocument/2006/relationships/hyperlink" Target="https://doi.org/10.65085/2619-8789.1076" TargetMode="External"/><Relationship Id="rId138" Type="http://schemas.openxmlformats.org/officeDocument/2006/relationships/hyperlink" Target="https://doi.org/10.1016/j.rser.2016.01.076" TargetMode="External"/><Relationship Id="rId159" Type="http://schemas.openxmlformats.org/officeDocument/2006/relationships/hyperlink" Target="mailto:bdursun@fsm.edu.tr" TargetMode="External"/><Relationship Id="rId170" Type="http://schemas.openxmlformats.org/officeDocument/2006/relationships/hyperlink" Target="https://doi.org/10.1515/eng-2019-0009" TargetMode="External"/><Relationship Id="rId191" Type="http://schemas.openxmlformats.org/officeDocument/2006/relationships/hyperlink" Target="mailto:achimpha@sun.ac.za" TargetMode="External"/><Relationship Id="rId205" Type="http://schemas.openxmlformats.org/officeDocument/2006/relationships/hyperlink" Target="https://izlik.org/JA36FG69AS" TargetMode="External"/><Relationship Id="rId226" Type="http://schemas.openxmlformats.org/officeDocument/2006/relationships/hyperlink" Target="https://doi.org/10.1016/j.egypro.2014.12.019" TargetMode="External"/><Relationship Id="rId107" Type="http://schemas.openxmlformats.org/officeDocument/2006/relationships/hyperlink" Target="https://doi.org/10.1016/j.enconman.2021.113962" TargetMode="External"/><Relationship Id="rId11" Type="http://schemas.openxmlformats.org/officeDocument/2006/relationships/hyperlink" Target="https://doi.org/10.1016/j.enpol.2021.112681" TargetMode="External"/><Relationship Id="rId32" Type="http://schemas.openxmlformats.org/officeDocument/2006/relationships/hyperlink" Target="https://iopscience.iop.org/article/10.1088/1748-9326/ac5ede" TargetMode="External"/><Relationship Id="rId53" Type="http://schemas.openxmlformats.org/officeDocument/2006/relationships/hyperlink" Target="https://doi.org/10.1088/1748-9326/aa7b29" TargetMode="External"/><Relationship Id="rId74" Type="http://schemas.openxmlformats.org/officeDocument/2006/relationships/hyperlink" Target="https://kth.diva-portal.org/smash/record.jsf?pid=diva2%3A1119242&amp;dswid=7301" TargetMode="External"/><Relationship Id="rId128" Type="http://schemas.openxmlformats.org/officeDocument/2006/relationships/hyperlink" Target="https://doi.org/10.1016/j.segy.2025.100199" TargetMode="External"/><Relationship Id="rId149" Type="http://schemas.openxmlformats.org/officeDocument/2006/relationships/hyperlink" Target="mailto:jindan.gong@sei.org" TargetMode="External"/><Relationship Id="rId5" Type="http://schemas.openxmlformats.org/officeDocument/2006/relationships/hyperlink" Target="https://doi.org/10.1016/j.ijhydene.2023.07.263" TargetMode="External"/><Relationship Id="rId95" Type="http://schemas.openxmlformats.org/officeDocument/2006/relationships/hyperlink" Target="https://doi.org/10.1007/s10098-020-01971-3" TargetMode="External"/><Relationship Id="rId160" Type="http://schemas.openxmlformats.org/officeDocument/2006/relationships/hyperlink" Target="https://doi.org/10.1016/j.esd.2022.12.014" TargetMode="External"/><Relationship Id="rId181" Type="http://schemas.openxmlformats.org/officeDocument/2006/relationships/hyperlink" Target="mailto:gardumi@kth.se" TargetMode="External"/><Relationship Id="rId216" Type="http://schemas.openxmlformats.org/officeDocument/2006/relationships/hyperlink" Target="https://doi.org/10.3390/en17236160" TargetMode="External"/><Relationship Id="rId22" Type="http://schemas.openxmlformats.org/officeDocument/2006/relationships/hyperlink" Target="https://www.wartsila.com/docs/default-source/energy-docs/afeu/wartsila_mozambique_final.pdf" TargetMode="External"/><Relationship Id="rId43" Type="http://schemas.openxmlformats.org/officeDocument/2006/relationships/hyperlink" Target="https://doi.org/10.1016/j.enconman.2024.118857" TargetMode="External"/><Relationship Id="rId64" Type="http://schemas.openxmlformats.org/officeDocument/2006/relationships/hyperlink" Target="https://www.diva-portal.org/smash/get/diva2:1373039/FULLTEXT01.pdf" TargetMode="External"/><Relationship Id="rId118" Type="http://schemas.openxmlformats.org/officeDocument/2006/relationships/hyperlink" Target="mailto:nasser_tar@yahoo.fr" TargetMode="External"/><Relationship Id="rId139" Type="http://schemas.openxmlformats.org/officeDocument/2006/relationships/hyperlink" Target="mailto:maatallahtaher@yahoo.fr" TargetMode="External"/><Relationship Id="rId85" Type="http://schemas.openxmlformats.org/officeDocument/2006/relationships/hyperlink" Target="mailto:kihwele2002@yahoo.com" TargetMode="External"/><Relationship Id="rId150" Type="http://schemas.openxmlformats.org/officeDocument/2006/relationships/hyperlink" Target="https://doi.org/10.57647/ijeee.2024.1501.08" TargetMode="External"/><Relationship Id="rId171" Type="http://schemas.openxmlformats.org/officeDocument/2006/relationships/hyperlink" Target="mailto:sunday.oyedepo@covenantuniversity.edu.ng" TargetMode="External"/><Relationship Id="rId192" Type="http://schemas.openxmlformats.org/officeDocument/2006/relationships/hyperlink" Target="http://dx.doi.org/10.1016/j.seta.2017.07.005" TargetMode="External"/><Relationship Id="rId206" Type="http://schemas.openxmlformats.org/officeDocument/2006/relationships/hyperlink" Target="https://doi.org/10.1016/j.esr.2025.101965" TargetMode="External"/><Relationship Id="rId227" Type="http://schemas.openxmlformats.org/officeDocument/2006/relationships/hyperlink" Target="https://doi.org/10.3390/ijgi10110780" TargetMode="External"/><Relationship Id="rId12" Type="http://schemas.openxmlformats.org/officeDocument/2006/relationships/hyperlink" Target="https://doi.org/10.1016/j.esr.2022.100848" TargetMode="External"/><Relationship Id="rId33" Type="http://schemas.openxmlformats.org/officeDocument/2006/relationships/hyperlink" Target="https://www.irena.org/-/media/Files/IRENA/Agency/Publication/2013/WAPP.pdf" TargetMode="External"/><Relationship Id="rId108" Type="http://schemas.openxmlformats.org/officeDocument/2006/relationships/hyperlink" Target="mailto:kotb.mohamed@f-eng.tanta.edu.eg" TargetMode="External"/><Relationship Id="rId129" Type="http://schemas.openxmlformats.org/officeDocument/2006/relationships/hyperlink" Target="mailto:nawazedoo@gmail.com" TargetMode="External"/><Relationship Id="rId54" Type="http://schemas.openxmlformats.org/officeDocument/2006/relationships/hyperlink" Target="https://doi.org/10.14710/ijred.2023.50104" TargetMode="External"/><Relationship Id="rId75" Type="http://schemas.openxmlformats.org/officeDocument/2006/relationships/hyperlink" Target="https://www.diva-portal.org/smash/record.jsf?pid=diva2%3A1252234&amp;dswid=-9012" TargetMode="External"/><Relationship Id="rId96" Type="http://schemas.openxmlformats.org/officeDocument/2006/relationships/hyperlink" Target="mailto:belkhir.settou@gmail.com" TargetMode="External"/><Relationship Id="rId140" Type="http://schemas.openxmlformats.org/officeDocument/2006/relationships/hyperlink" Target="https://doi.org/10.3390/en15010005" TargetMode="External"/><Relationship Id="rId161" Type="http://schemas.openxmlformats.org/officeDocument/2006/relationships/hyperlink" Target="mailto:yvanayuketah@gmail.com" TargetMode="External"/><Relationship Id="rId182" Type="http://schemas.openxmlformats.org/officeDocument/2006/relationships/hyperlink" Target="https://doi.org/10.1016/j.rset.2021.100004" TargetMode="External"/><Relationship Id="rId217" Type="http://schemas.openxmlformats.org/officeDocument/2006/relationships/hyperlink" Target="mailto:ckchang@kings.ac.kr" TargetMode="External"/><Relationship Id="rId6" Type="http://schemas.openxmlformats.org/officeDocument/2006/relationships/hyperlink" Target="https://doi.org/10.1016/j.egyr.2024.07.055" TargetMode="External"/><Relationship Id="rId23" Type="http://schemas.openxmlformats.org/officeDocument/2006/relationships/hyperlink" Target="https://doi.org/10.3390/en14196258" TargetMode="External"/><Relationship Id="rId119" Type="http://schemas.openxmlformats.org/officeDocument/2006/relationships/hyperlink" Target="https://doi.org/10.1007/s40095-022-00484-7" TargetMode="External"/><Relationship Id="rId44" Type="http://schemas.openxmlformats.org/officeDocument/2006/relationships/hyperlink" Target="https://doi.org/10.1016/j.enconman.2024.119296" TargetMode="External"/><Relationship Id="rId65" Type="http://schemas.openxmlformats.org/officeDocument/2006/relationships/hyperlink" Target="mailto:rbud@kth.se" TargetMode="External"/><Relationship Id="rId86" Type="http://schemas.openxmlformats.org/officeDocument/2006/relationships/hyperlink" Target="https://www.diva-portal.org/smash/record.jsf?faces-redirect=true&amp;aq2=%5B%5B%5D%5D&amp;af=%5B%5D&amp;searchType=SIMPLE&amp;sortOrder2=title_sort_asc&amp;query=&amp;language=no&amp;pid=diva2%3A1372692%22&amp;aq=%5B%5B%5D%5D&amp;sf=all&amp;aqe=%5B%5D&amp;sortOrder=author_sort_asc&amp;onlyFullText=false&amp;noOfRows=50&amp;dswid=1325" TargetMode="External"/><Relationship Id="rId130" Type="http://schemas.openxmlformats.org/officeDocument/2006/relationships/hyperlink" Target="https://doi.org/10.3390/su14010358" TargetMode="External"/><Relationship Id="rId151" Type="http://schemas.openxmlformats.org/officeDocument/2006/relationships/hyperlink" Target="mailto:getachewbereta@gmail.com" TargetMode="External"/><Relationship Id="rId172" Type="http://schemas.openxmlformats.org/officeDocument/2006/relationships/hyperlink" Target="https://doi.org/10.1016/j.egypro.2013.11.009" TargetMode="External"/><Relationship Id="rId193" Type="http://schemas.openxmlformats.org/officeDocument/2006/relationships/hyperlink" Target="mailto:mohammed.boussetta@usmba.ac.ma" TargetMode="External"/><Relationship Id="rId207" Type="http://schemas.openxmlformats.org/officeDocument/2006/relationships/hyperlink" Target="mailto:sbakarr@cemmatssl.com" TargetMode="External"/><Relationship Id="rId228" Type="http://schemas.openxmlformats.org/officeDocument/2006/relationships/printerSettings" Target="../printerSettings/printerSettings1.bin"/><Relationship Id="rId13" Type="http://schemas.openxmlformats.org/officeDocument/2006/relationships/hyperlink" Target="https://doi.org/10.1016/j.energy.2018.09.089" TargetMode="External"/><Relationship Id="rId109" Type="http://schemas.openxmlformats.org/officeDocument/2006/relationships/hyperlink" Target="https://doi.org/10.1016/j.heliyon.2023.e18210" TargetMode="External"/><Relationship Id="rId34" Type="http://schemas.openxmlformats.org/officeDocument/2006/relationships/hyperlink" Target="https://www.irena.org/-/media/Files/IRENA/Agency/Publication/2021/Apr/IRENA_Planning_Prospects_Africa_2021.pdf" TargetMode="External"/><Relationship Id="rId55" Type="http://schemas.openxmlformats.org/officeDocument/2006/relationships/hyperlink" Target="https://www.tandfonline.com/doi/full/10.1080/15567249.2024.2308843" TargetMode="External"/><Relationship Id="rId76" Type="http://schemas.openxmlformats.org/officeDocument/2006/relationships/hyperlink" Target="https://doi.org/10.5923/j.ep.20120204.03" TargetMode="External"/><Relationship Id="rId97" Type="http://schemas.openxmlformats.org/officeDocument/2006/relationships/hyperlink" Target="https://doi.org/10.1016/j.ref.2023.08.004" TargetMode="External"/><Relationship Id="rId120" Type="http://schemas.openxmlformats.org/officeDocument/2006/relationships/hyperlink" Target="mailto:melktesh@gmail.com" TargetMode="External"/><Relationship Id="rId141" Type="http://schemas.openxmlformats.org/officeDocument/2006/relationships/hyperlink" Target="mailto:zafarakhan@ieee.org" TargetMode="External"/><Relationship Id="rId7" Type="http://schemas.openxmlformats.org/officeDocument/2006/relationships/hyperlink" Target="https://doi.org/10.1016/j.energy.2020.117471" TargetMode="External"/><Relationship Id="rId162" Type="http://schemas.openxmlformats.org/officeDocument/2006/relationships/hyperlink" Target="mailto:teddymec2@gmail.com" TargetMode="External"/><Relationship Id="rId183" Type="http://schemas.openxmlformats.org/officeDocument/2006/relationships/hyperlink" Target="mailto:anderson.kehbila@sei.org" TargetMode="External"/><Relationship Id="rId218" Type="http://schemas.openxmlformats.org/officeDocument/2006/relationships/hyperlink" Target="http://dx.doi.org/10.1016/j.enpol.2015.11.026" TargetMode="External"/><Relationship Id="rId24" Type="http://schemas.openxmlformats.org/officeDocument/2006/relationships/hyperlink" Target="https://doi.org/10.1016/j.esd.2019.01.003" TargetMode="External"/><Relationship Id="rId45" Type="http://schemas.openxmlformats.org/officeDocument/2006/relationships/hyperlink" Target="https://doi.org/10.3390/en15145083" TargetMode="External"/><Relationship Id="rId66" Type="http://schemas.openxmlformats.org/officeDocument/2006/relationships/hyperlink" Target="mailto:santiago.sinclair-lecaros@wri.org" TargetMode="External"/><Relationship Id="rId87" Type="http://schemas.openxmlformats.org/officeDocument/2006/relationships/hyperlink" Target="https://kth.diva-portal.org/smash/record.jsf?pid=diva2%3A1119648&amp;dswid=8009" TargetMode="External"/><Relationship Id="rId110" Type="http://schemas.openxmlformats.org/officeDocument/2006/relationships/hyperlink" Target="mailto:bruce.mutume@metu.edu.tr" TargetMode="External"/><Relationship Id="rId131" Type="http://schemas.openxmlformats.org/officeDocument/2006/relationships/hyperlink" Target="mailto:bahaa.elboshi@f-eng.tanta.edu.eg" TargetMode="External"/><Relationship Id="rId152" Type="http://schemas.openxmlformats.org/officeDocument/2006/relationships/hyperlink" Target="https://doi.org/10.1016/j.aej.2019.09.013" TargetMode="External"/><Relationship Id="rId173" Type="http://schemas.openxmlformats.org/officeDocument/2006/relationships/hyperlink" Target="https://doi.org/10.48550/arXiv.2512.22859" TargetMode="External"/><Relationship Id="rId194" Type="http://schemas.openxmlformats.org/officeDocument/2006/relationships/hyperlink" Target="https://doi.org/10.3390/en18123125" TargetMode="External"/><Relationship Id="rId208" Type="http://schemas.openxmlformats.org/officeDocument/2006/relationships/hyperlink" Target="https://doi.org/10.1016/j.ijhydene.2025.150193" TargetMode="External"/><Relationship Id="rId229" Type="http://schemas.openxmlformats.org/officeDocument/2006/relationships/table" Target="../tables/table1.xml"/><Relationship Id="rId14" Type="http://schemas.openxmlformats.org/officeDocument/2006/relationships/hyperlink" Target="https://doi.org/10.1016/j.energy.2018.10.158" TargetMode="External"/><Relationship Id="rId35" Type="http://schemas.openxmlformats.org/officeDocument/2006/relationships/hyperlink" Target="https://doi.org/10.1016/j.energy.2021.120623" TargetMode="External"/><Relationship Id="rId56" Type="http://schemas.openxmlformats.org/officeDocument/2006/relationships/hyperlink" Target="https://doi.org/10.1016/j.energy.2017.09.093" TargetMode="External"/><Relationship Id="rId77" Type="http://schemas.openxmlformats.org/officeDocument/2006/relationships/hyperlink" Target="mailto:dkoussa@cder.dz" TargetMode="External"/><Relationship Id="rId100" Type="http://schemas.openxmlformats.org/officeDocument/2006/relationships/hyperlink" Target="http://dx.doi.org/10.4314/njt.v41i4.6" TargetMode="External"/><Relationship Id="rId8" Type="http://schemas.openxmlformats.org/officeDocument/2006/relationships/hyperlink" Target="https://doi.org/10.3390/cli12060088" TargetMode="External"/><Relationship Id="rId98" Type="http://schemas.openxmlformats.org/officeDocument/2006/relationships/hyperlink" Target="mailto:meryem.taoufik@gmail.com" TargetMode="External"/><Relationship Id="rId121" Type="http://schemas.openxmlformats.org/officeDocument/2006/relationships/hyperlink" Target="https://doi.org/10.1177/0309524X221133810" TargetMode="External"/><Relationship Id="rId142" Type="http://schemas.openxmlformats.org/officeDocument/2006/relationships/hyperlink" Target="https://doi.org/10.14710/ijred.2023.54056" TargetMode="External"/><Relationship Id="rId163" Type="http://schemas.openxmlformats.org/officeDocument/2006/relationships/hyperlink" Target="https://doi.org/10.3390/app12041954" TargetMode="External"/><Relationship Id="rId184" Type="http://schemas.openxmlformats.org/officeDocument/2006/relationships/hyperlink" Target="https://doi.org/10.1016/j.seta.2025.104244" TargetMode="External"/><Relationship Id="rId219" Type="http://schemas.openxmlformats.org/officeDocument/2006/relationships/hyperlink" Target="mailto:lhenneman@gmail.com" TargetMode="External"/><Relationship Id="rId25" Type="http://schemas.openxmlformats.org/officeDocument/2006/relationships/hyperlink" Target="mailto:jdecarolis@ncsu.edu" TargetMode="External"/><Relationship Id="rId46" Type="http://schemas.openxmlformats.org/officeDocument/2006/relationships/hyperlink" Target="http://dx.doi.org/10.1016/j.rser.2016.09.118" TargetMode="External"/><Relationship Id="rId67" Type="http://schemas.openxmlformats.org/officeDocument/2006/relationships/hyperlink" Target="https://doi.org/10.46830/writn.21.00093" TargetMode="External"/><Relationship Id="rId116" Type="http://schemas.openxmlformats.org/officeDocument/2006/relationships/hyperlink" Target="mailto:amandine.caillard22@imperial.ac.uk" TargetMode="External"/><Relationship Id="rId137" Type="http://schemas.openxmlformats.org/officeDocument/2006/relationships/hyperlink" Target="mailto:ffn@kth.se" TargetMode="External"/><Relationship Id="rId158" Type="http://schemas.openxmlformats.org/officeDocument/2006/relationships/hyperlink" Target="https://doi.org/10.30501/jree.2021.245232.1140" TargetMode="External"/><Relationship Id="rId20" Type="http://schemas.openxmlformats.org/officeDocument/2006/relationships/hyperlink" Target="https://doi.org/10.1080/23311916.2017.1314065" TargetMode="External"/><Relationship Id="rId41" Type="http://schemas.openxmlformats.org/officeDocument/2006/relationships/hyperlink" Target="https://doi.org/10.3390/en14113338" TargetMode="External"/><Relationship Id="rId62" Type="http://schemas.openxmlformats.org/officeDocument/2006/relationships/hyperlink" Target="https://doi.org/10.12912/27197050/188282" TargetMode="External"/><Relationship Id="rId83" Type="http://schemas.openxmlformats.org/officeDocument/2006/relationships/hyperlink" Target="mailto:d.sadak@tudelft.nl" TargetMode="External"/><Relationship Id="rId88" Type="http://schemas.openxmlformats.org/officeDocument/2006/relationships/hyperlink" Target="https://doi.org/10.1016/j.ref.2024.100677" TargetMode="External"/><Relationship Id="rId111" Type="http://schemas.openxmlformats.org/officeDocument/2006/relationships/hyperlink" Target="https://doi.org/10.1016/j.energy.2023.128899" TargetMode="External"/><Relationship Id="rId132" Type="http://schemas.openxmlformats.org/officeDocument/2006/relationships/hyperlink" Target="https://doi.org/10.1038/s41598-025-94506-z" TargetMode="External"/><Relationship Id="rId153" Type="http://schemas.openxmlformats.org/officeDocument/2006/relationships/hyperlink" Target="mailto:ssani4@live.utm" TargetMode="External"/><Relationship Id="rId174" Type="http://schemas.openxmlformats.org/officeDocument/2006/relationships/hyperlink" Target="mailto:argaw2009@gmail.com" TargetMode="External"/><Relationship Id="rId179" Type="http://schemas.openxmlformats.org/officeDocument/2006/relationships/hyperlink" Target="https://www.diva-portal.org/smash/record.jsf?pid=diva2%3A2005453&amp;dswid=6243" TargetMode="External"/><Relationship Id="rId195" Type="http://schemas.openxmlformats.org/officeDocument/2006/relationships/hyperlink" Target="mailto:ncsn@fct.unl.pt" TargetMode="External"/><Relationship Id="rId209" Type="http://schemas.openxmlformats.org/officeDocument/2006/relationships/hyperlink" Target="mailto:y.ayed@campus.fct.unl.pt" TargetMode="External"/><Relationship Id="rId190" Type="http://schemas.openxmlformats.org/officeDocument/2006/relationships/hyperlink" Target="https://doi.org/10.1016/j.rser.2021.111071" TargetMode="External"/><Relationship Id="rId204" Type="http://schemas.openxmlformats.org/officeDocument/2006/relationships/hyperlink" Target="mailto:asmaa_melegy@hotmail.com" TargetMode="External"/><Relationship Id="rId220" Type="http://schemas.openxmlformats.org/officeDocument/2006/relationships/hyperlink" Target="https://doi.org/10.1016/j.ref.2021.02.001" TargetMode="External"/><Relationship Id="rId225" Type="http://schemas.openxmlformats.org/officeDocument/2006/relationships/hyperlink" Target="https://doi.org/10.1016/j.csite.2022.102041" TargetMode="External"/><Relationship Id="rId15" Type="http://schemas.openxmlformats.org/officeDocument/2006/relationships/hyperlink" Target="https://doi.org/10.1016/j.esr.2022.101045" TargetMode="External"/><Relationship Id="rId36" Type="http://schemas.openxmlformats.org/officeDocument/2006/relationships/hyperlink" Target="https://doi.org/10.1016/j.esd.2021.05.006" TargetMode="External"/><Relationship Id="rId57" Type="http://schemas.openxmlformats.org/officeDocument/2006/relationships/hyperlink" Target="https://doi.org/10.1016/j.rser.2019.109647" TargetMode="External"/><Relationship Id="rId106" Type="http://schemas.openxmlformats.org/officeDocument/2006/relationships/hyperlink" Target="mailto:omar.naitmensour@edu.uiz.ac.ma" TargetMode="External"/><Relationship Id="rId127" Type="http://schemas.openxmlformats.org/officeDocument/2006/relationships/hyperlink" Target="mailto:wunmigrace@yahoo.com" TargetMode="External"/><Relationship Id="rId10" Type="http://schemas.openxmlformats.org/officeDocument/2006/relationships/hyperlink" Target="https://doi.org/10.1016/j.esr.2022.101020" TargetMode="External"/><Relationship Id="rId31" Type="http://schemas.openxmlformats.org/officeDocument/2006/relationships/hyperlink" Target="http://dx.doi.org/10.1016/j.esd.2015.12.001" TargetMode="External"/><Relationship Id="rId52" Type="http://schemas.openxmlformats.org/officeDocument/2006/relationships/hyperlink" Target="https://doi.org/10.1080/14693062.2018.1437019" TargetMode="External"/><Relationship Id="rId73" Type="http://schemas.openxmlformats.org/officeDocument/2006/relationships/hyperlink" Target="mailto:khelfa.imededdine@univ-guelma.dz" TargetMode="External"/><Relationship Id="rId78" Type="http://schemas.openxmlformats.org/officeDocument/2006/relationships/hyperlink" Target="https://doi.org/10.1109/ICASET.2018.8376780" TargetMode="External"/><Relationship Id="rId94" Type="http://schemas.openxmlformats.org/officeDocument/2006/relationships/hyperlink" Target="mailto:masud_a@jic.edu.sa" TargetMode="External"/><Relationship Id="rId99" Type="http://schemas.openxmlformats.org/officeDocument/2006/relationships/hyperlink" Target="mailto:a.nilsson@newclimate.org" TargetMode="External"/><Relationship Id="rId101" Type="http://schemas.openxmlformats.org/officeDocument/2006/relationships/hyperlink" Target="https://doi.org/10.1016/j.egyr.2023.12.018" TargetMode="External"/><Relationship Id="rId122" Type="http://schemas.openxmlformats.org/officeDocument/2006/relationships/hyperlink" Target="mailto:adel.industry1@gmail.com" TargetMode="External"/><Relationship Id="rId143" Type="http://schemas.openxmlformats.org/officeDocument/2006/relationships/hyperlink" Target="mailto:khaled.bouchareb@univ-msila.dz" TargetMode="External"/><Relationship Id="rId148" Type="http://schemas.openxmlformats.org/officeDocument/2006/relationships/hyperlink" Target="https://kth.diva-portal.org/smash/record.jsf?pid=diva2%3A1119247&amp;dswid=-6147" TargetMode="External"/><Relationship Id="rId164" Type="http://schemas.openxmlformats.org/officeDocument/2006/relationships/hyperlink" Target="https://doi.org/10.36909/jer.16481" TargetMode="External"/><Relationship Id="rId169" Type="http://schemas.openxmlformats.org/officeDocument/2006/relationships/hyperlink" Target="mailto:muyiwa.adaramola@nmbu.no" TargetMode="External"/><Relationship Id="rId185" Type="http://schemas.openxmlformats.org/officeDocument/2006/relationships/hyperlink" Target="mailto:mantuikong@gmail.com" TargetMode="External"/><Relationship Id="rId4" Type="http://schemas.openxmlformats.org/officeDocument/2006/relationships/hyperlink" Target="https://doi.org/10.1007/978-3-031-58897-6_13" TargetMode="External"/><Relationship Id="rId9" Type="http://schemas.openxmlformats.org/officeDocument/2006/relationships/hyperlink" Target="http://dx.doi.org/10.1016/j.esr.2016.10.003" TargetMode="External"/><Relationship Id="rId180" Type="http://schemas.openxmlformats.org/officeDocument/2006/relationships/hyperlink" Target="mailto:gardumi@kth.se" TargetMode="External"/><Relationship Id="rId210" Type="http://schemas.openxmlformats.org/officeDocument/2006/relationships/hyperlink" Target="https://doi.org/10.1007/s11356-021-15517-7" TargetMode="External"/><Relationship Id="rId215" Type="http://schemas.openxmlformats.org/officeDocument/2006/relationships/hyperlink" Target="mailto:Betelhemabadi16@gmail.com" TargetMode="External"/><Relationship Id="rId26" Type="http://schemas.openxmlformats.org/officeDocument/2006/relationships/hyperlink" Target="https://doi.org/10.1016/j.esr.2020.100614" TargetMode="External"/><Relationship Id="rId47" Type="http://schemas.openxmlformats.org/officeDocument/2006/relationships/hyperlink" Target="https://doi.org/10.1016/j.ref.2019.02.004*" TargetMode="External"/><Relationship Id="rId68" Type="http://schemas.openxmlformats.org/officeDocument/2006/relationships/hyperlink" Target="https://doi.org/10.1109/SAUPEC65723.2025.10944332" TargetMode="External"/><Relationship Id="rId89" Type="http://schemas.openxmlformats.org/officeDocument/2006/relationships/hyperlink" Target="mailto:stanley.eshiemogie@eng.uniben.edu,andrew.amenaghawon@uniben.edu,handoko.darmokoesoemo@gmail.com,heriseptyakusuma@gmail.com" TargetMode="External"/><Relationship Id="rId112" Type="http://schemas.openxmlformats.org/officeDocument/2006/relationships/hyperlink" Target="mailto:amanuelkchk24@gmail.com" TargetMode="External"/><Relationship Id="rId133" Type="http://schemas.openxmlformats.org/officeDocument/2006/relationships/hyperlink" Target="mailto:mohamed01177@techedu.bsu.edu.eg" TargetMode="External"/><Relationship Id="rId154" Type="http://schemas.openxmlformats.org/officeDocument/2006/relationships/hyperlink" Target="https://doi.org/10.9734/jenrr/2020/v5i430151" TargetMode="External"/><Relationship Id="rId175" Type="http://schemas.openxmlformats.org/officeDocument/2006/relationships/hyperlink" Target="https://doi.org/10.1186/s13705-020-00260-7" TargetMode="External"/><Relationship Id="rId196" Type="http://schemas.openxmlformats.org/officeDocument/2006/relationships/hyperlink" Target="https://doi.org/10.1016/j.solcom.2024.100071" TargetMode="External"/><Relationship Id="rId200" Type="http://schemas.openxmlformats.org/officeDocument/2006/relationships/hyperlink" Target="https://doi.org/10.1016/j.sftr.2026.101714" TargetMode="External"/><Relationship Id="rId16" Type="http://schemas.openxmlformats.org/officeDocument/2006/relationships/hyperlink" Target="http://dx.doi.org/10.1016/j.rser.2016.10.041" TargetMode="External"/><Relationship Id="rId221" Type="http://schemas.openxmlformats.org/officeDocument/2006/relationships/hyperlink" Target="mailto:mosettc@unisa.ac.za" TargetMode="External"/><Relationship Id="rId37" Type="http://schemas.openxmlformats.org/officeDocument/2006/relationships/hyperlink" Target="https://doi.org/10.1016/j.rser.2022.112871" TargetMode="External"/><Relationship Id="rId58" Type="http://schemas.openxmlformats.org/officeDocument/2006/relationships/hyperlink" Target="https://doi.org/10.3390/su142315933" TargetMode="External"/><Relationship Id="rId79" Type="http://schemas.openxmlformats.org/officeDocument/2006/relationships/hyperlink" Target="mailto:b.shari@wascal-ne.org" TargetMode="External"/><Relationship Id="rId102" Type="http://schemas.openxmlformats.org/officeDocument/2006/relationships/hyperlink" Target="mailto:Souheil.elalimi@enim.u-monastir.tn" TargetMode="External"/><Relationship Id="rId123" Type="http://schemas.openxmlformats.org/officeDocument/2006/relationships/hyperlink" Target="mailto:louliabd@gmail.com" TargetMode="External"/><Relationship Id="rId144" Type="http://schemas.openxmlformats.org/officeDocument/2006/relationships/hyperlink" Target="https://doi.org/10.1016/j.esr.2024.101595" TargetMode="External"/><Relationship Id="rId90" Type="http://schemas.openxmlformats.org/officeDocument/2006/relationships/hyperlink" Target="https://doi.org/10.1016/j.esd.2024.101638" TargetMode="External"/><Relationship Id="rId165" Type="http://schemas.openxmlformats.org/officeDocument/2006/relationships/hyperlink" Target="mailto:huseyincoban@ardahan.edu.tr" TargetMode="External"/><Relationship Id="rId186" Type="http://schemas.openxmlformats.org/officeDocument/2006/relationships/hyperlink" Target="https://doi.org/10.3389/fenrg.2023.1205646" TargetMode="External"/><Relationship Id="rId211" Type="http://schemas.openxmlformats.org/officeDocument/2006/relationships/hyperlink" Target="mailto:m.mohsin3801@yahoo.com" TargetMode="External"/><Relationship Id="rId27" Type="http://schemas.openxmlformats.org/officeDocument/2006/relationships/hyperlink" Target="https://doi.org/10.1016/j.esr.2021.100759" TargetMode="External"/><Relationship Id="rId48" Type="http://schemas.openxmlformats.org/officeDocument/2006/relationships/hyperlink" Target="https://doi.org/10.1016/j.scs.2021.102750" TargetMode="External"/><Relationship Id="rId69" Type="http://schemas.openxmlformats.org/officeDocument/2006/relationships/hyperlink" Target="mailto:ktykei001@myuct.ac.za" TargetMode="External"/><Relationship Id="rId113" Type="http://schemas.openxmlformats.org/officeDocument/2006/relationships/hyperlink" Target="https://doi.org/10.1080/14693062.2020.1791030" TargetMode="External"/><Relationship Id="rId134" Type="http://schemas.openxmlformats.org/officeDocument/2006/relationships/hyperlink" Target="https://doi.org/10.1016/j.solcom.2023.100062" TargetMode="External"/><Relationship Id="rId80" Type="http://schemas.openxmlformats.org/officeDocument/2006/relationships/hyperlink" Target="https://doi.org/10.51983/ajes-2019.8.3.2064" TargetMode="External"/><Relationship Id="rId155" Type="http://schemas.openxmlformats.org/officeDocument/2006/relationships/hyperlink" Target="mailto:schisale@must.ac.mw" TargetMode="External"/><Relationship Id="rId176" Type="http://schemas.openxmlformats.org/officeDocument/2006/relationships/hyperlink" Target="mailto:shehius61@yahoo.com" TargetMode="External"/><Relationship Id="rId197" Type="http://schemas.openxmlformats.org/officeDocument/2006/relationships/hyperlink" Target="mailto:asarebediakofrancisca81@gmail.com" TargetMode="External"/><Relationship Id="rId201" Type="http://schemas.openxmlformats.org/officeDocument/2006/relationships/hyperlink" Target="mailto:geoffreymwango23@gmail.com" TargetMode="External"/><Relationship Id="rId222" Type="http://schemas.openxmlformats.org/officeDocument/2006/relationships/hyperlink" Target="https://doi.org/10.1016/j.esr.2023.101291" TargetMode="External"/><Relationship Id="rId17" Type="http://schemas.openxmlformats.org/officeDocument/2006/relationships/hyperlink" Target="https://doi.org/10.1016/j.esr.2018.03.001" TargetMode="External"/><Relationship Id="rId38" Type="http://schemas.openxmlformats.org/officeDocument/2006/relationships/hyperlink" Target="http://ir.jkuat.ac.ke/handle/123456789/3089" TargetMode="External"/><Relationship Id="rId59" Type="http://schemas.openxmlformats.org/officeDocument/2006/relationships/hyperlink" Target="https://doi.org/10.1016/j.enpol.2025.114786" TargetMode="External"/><Relationship Id="rId103" Type="http://schemas.openxmlformats.org/officeDocument/2006/relationships/hyperlink" Target="https://doi.org/10.17576/geo-2024-2003-03" TargetMode="External"/><Relationship Id="rId124" Type="http://schemas.openxmlformats.org/officeDocument/2006/relationships/hyperlink" Target="https://doi.org/10.9734/cjast/2024/v43i54373" TargetMode="External"/><Relationship Id="rId70" Type="http://schemas.openxmlformats.org/officeDocument/2006/relationships/hyperlink" Target="https://www.researchgate.net/profile/Mark-Howells-2/publication/237677229_An_Energy_Model_for_a_Low_Income_Rural_African_Village/links/5627412f08aed3d3f1394932/An-Energy-Model-for-a-Low-Income-Rural-African-Village.pdf" TargetMode="External"/><Relationship Id="rId91" Type="http://schemas.openxmlformats.org/officeDocument/2006/relationships/hyperlink" Target="https://doi.org/10.3390/su15108162" TargetMode="External"/><Relationship Id="rId145" Type="http://schemas.openxmlformats.org/officeDocument/2006/relationships/hyperlink" Target="mailto:alison.hughes@uct.ac.za" TargetMode="External"/><Relationship Id="rId166" Type="http://schemas.openxmlformats.org/officeDocument/2006/relationships/hyperlink" Target="https://doi.org/10.62277/mjrd2025v6i40013" TargetMode="External"/><Relationship Id="rId187" Type="http://schemas.openxmlformats.org/officeDocument/2006/relationships/hyperlink" Target="mailto:dongjunsuh@knu.ac.kr" TargetMode="External"/><Relationship Id="rId1" Type="http://schemas.openxmlformats.org/officeDocument/2006/relationships/hyperlink" Target="https://doi.org/10.1016/j.rser.2020.110399" TargetMode="External"/><Relationship Id="rId212" Type="http://schemas.openxmlformats.org/officeDocument/2006/relationships/hyperlink" Target="https://doi.org/10.1016/j.esr.2026.102155" TargetMode="External"/><Relationship Id="rId28" Type="http://schemas.openxmlformats.org/officeDocument/2006/relationships/hyperlink" Target="https://www.balmorel.com/" TargetMode="External"/><Relationship Id="rId49" Type="http://schemas.openxmlformats.org/officeDocument/2006/relationships/hyperlink" Target="https://doi.org/10.1016/j.esr.2022.101021" TargetMode="External"/><Relationship Id="rId114" Type="http://schemas.openxmlformats.org/officeDocument/2006/relationships/hyperlink" Target="mailto:larissa.nogueira@tno.nl" TargetMode="External"/><Relationship Id="rId60" Type="http://schemas.openxmlformats.org/officeDocument/2006/relationships/hyperlink" Target="https://doi.org/10.21203/rs.3.rs-2368899/v1" TargetMode="External"/><Relationship Id="rId81" Type="http://schemas.openxmlformats.org/officeDocument/2006/relationships/hyperlink" Target="mailto:ahunim@gmail.com" TargetMode="External"/><Relationship Id="rId135" Type="http://schemas.openxmlformats.org/officeDocument/2006/relationships/hyperlink" Target="mailto:fendzi.wulfran@yahoo.fr" TargetMode="External"/><Relationship Id="rId156" Type="http://schemas.openxmlformats.org/officeDocument/2006/relationships/hyperlink" Target="https://doi.org/10.1002/ep.13571" TargetMode="External"/><Relationship Id="rId177" Type="http://schemas.openxmlformats.org/officeDocument/2006/relationships/hyperlink" Target="https://doi.org/10.1515/ehs-2022-0035" TargetMode="External"/><Relationship Id="rId198" Type="http://schemas.openxmlformats.org/officeDocument/2006/relationships/hyperlink" Target="https://doi.org/10.20900/jsr20200008" TargetMode="External"/><Relationship Id="rId202" Type="http://schemas.openxmlformats.org/officeDocument/2006/relationships/hyperlink" Target="https://doi.org/10.3390/su13105376" TargetMode="External"/><Relationship Id="rId223" Type="http://schemas.openxmlformats.org/officeDocument/2006/relationships/hyperlink" Target="mailto:egimanm@gmail.com" TargetMode="External"/><Relationship Id="rId18" Type="http://schemas.openxmlformats.org/officeDocument/2006/relationships/hyperlink" Target="https://doi.org/10.1016/j.sciaf.2022.e01162" TargetMode="External"/><Relationship Id="rId39" Type="http://schemas.openxmlformats.org/officeDocument/2006/relationships/hyperlink" Target="https://doi.org/10.1088/1748-9326/aa7e18" TargetMode="External"/><Relationship Id="rId50" Type="http://schemas.openxmlformats.org/officeDocument/2006/relationships/hyperlink" Target="https://doi.org/10.1016/j.heliyon.2020.e03300" TargetMode="External"/><Relationship Id="rId104" Type="http://schemas.openxmlformats.org/officeDocument/2006/relationships/hyperlink" Target="mailto:shuaibudabo10@gmail.com" TargetMode="External"/><Relationship Id="rId125" Type="http://schemas.openxmlformats.org/officeDocument/2006/relationships/hyperlink" Target="mailto:makintag@gmail.com" TargetMode="External"/><Relationship Id="rId146" Type="http://schemas.openxmlformats.org/officeDocument/2006/relationships/hyperlink" Target="https://doi.org/10.1186/s40807-024-00104-4" TargetMode="External"/><Relationship Id="rId167" Type="http://schemas.openxmlformats.org/officeDocument/2006/relationships/hyperlink" Target="mailto:jsimfo@gmail.com" TargetMode="External"/><Relationship Id="rId188" Type="http://schemas.openxmlformats.org/officeDocument/2006/relationships/hyperlink" Target="https://doi.org/10.1007/s11356-021-15151-3" TargetMode="External"/><Relationship Id="rId71" Type="http://schemas.openxmlformats.org/officeDocument/2006/relationships/hyperlink" Target="mailto:mark.howells@energy.kth.se" TargetMode="External"/><Relationship Id="rId92" Type="http://schemas.openxmlformats.org/officeDocument/2006/relationships/hyperlink" Target="mailto:hh.zhu@163.com" TargetMode="External"/><Relationship Id="rId213" Type="http://schemas.openxmlformats.org/officeDocument/2006/relationships/hyperlink" Target="mailto:egimanm@gmail.com" TargetMode="External"/><Relationship Id="rId2" Type="http://schemas.openxmlformats.org/officeDocument/2006/relationships/hyperlink" Target="https://www.irena.org/-/media/Files/IRENA/Agency/Publication/2024/Jul/IRENA_Advancements_CMP_Africa_2024.pdf" TargetMode="External"/><Relationship Id="rId29" Type="http://schemas.openxmlformats.org/officeDocument/2006/relationships/hyperlink" Target="https://doi.org/10.1016/j.esd.2025.101760" TargetMode="External"/><Relationship Id="rId40" Type="http://schemas.openxmlformats.org/officeDocument/2006/relationships/hyperlink" Target="https://doi.org/10.1016/j.enpol.2010.10.010" TargetMode="External"/><Relationship Id="rId115" Type="http://schemas.openxmlformats.org/officeDocument/2006/relationships/hyperlink" Target="https://doi.org/10.3390/cli12050061" TargetMode="External"/><Relationship Id="rId136" Type="http://schemas.openxmlformats.org/officeDocument/2006/relationships/hyperlink" Target="https://doi.org/10.1007/s43937-025-00117-0" TargetMode="External"/><Relationship Id="rId157" Type="http://schemas.openxmlformats.org/officeDocument/2006/relationships/hyperlink" Target="mailto:mohammedchentouf2@gmail.com" TargetMode="External"/><Relationship Id="rId178" Type="http://schemas.openxmlformats.org/officeDocument/2006/relationships/hyperlink" Target="mailto:c.elmokhi@uca.ma" TargetMode="External"/><Relationship Id="rId61" Type="http://schemas.openxmlformats.org/officeDocument/2006/relationships/hyperlink" Target="https://doi.org/10.1186/s42269-024-01192-4" TargetMode="External"/><Relationship Id="rId82" Type="http://schemas.openxmlformats.org/officeDocument/2006/relationships/hyperlink" Target="https://doi.org/10.5194/egusphere-egu26-12682" TargetMode="External"/><Relationship Id="rId199" Type="http://schemas.openxmlformats.org/officeDocument/2006/relationships/hyperlink" Target="mailto:aran.eales@strath.ac.uk" TargetMode="External"/><Relationship Id="rId203" Type="http://schemas.openxmlformats.org/officeDocument/2006/relationships/hyperlink" Target="mailto:e.i.come.zebra@rug.nl" TargetMode="External"/><Relationship Id="rId19" Type="http://schemas.openxmlformats.org/officeDocument/2006/relationships/hyperlink" Target="https://doi.org/10.1080/23311916.2023.2209996" TargetMode="External"/><Relationship Id="rId224" Type="http://schemas.openxmlformats.org/officeDocument/2006/relationships/hyperlink" Target="https://scielo.org.za/scielo.php?script=sci_arttext&amp;pid=S1021-447X2010000100002" TargetMode="External"/><Relationship Id="rId30" Type="http://schemas.openxmlformats.org/officeDocument/2006/relationships/hyperlink" Target="https://doi.org/10.1109/AFRICON51333.2021.9570911" TargetMode="External"/><Relationship Id="rId105" Type="http://schemas.openxmlformats.org/officeDocument/2006/relationships/hyperlink" Target="https://doi.org/10.1016/j.energy.2019.06.063" TargetMode="External"/><Relationship Id="rId126" Type="http://schemas.openxmlformats.org/officeDocument/2006/relationships/hyperlink" Target="https://doi.org/10.5923/j.ijee.20170702.03" TargetMode="External"/><Relationship Id="rId147" Type="http://schemas.openxmlformats.org/officeDocument/2006/relationships/hyperlink" Target="mailto:K.umoh-2020@hull.ac.uk" TargetMode="External"/><Relationship Id="rId168" Type="http://schemas.openxmlformats.org/officeDocument/2006/relationships/hyperlink" Target="http://dx.doi.org/10.1016/j.esd.2013.12.007" TargetMode="External"/><Relationship Id="rId51" Type="http://schemas.openxmlformats.org/officeDocument/2006/relationships/hyperlink" Target="https://doi.org/10.1016/j.esr.2024.101594" TargetMode="External"/><Relationship Id="rId72" Type="http://schemas.openxmlformats.org/officeDocument/2006/relationships/hyperlink" Target="http://dx.doi.org/10.11594/ijssr.05.01.12" TargetMode="External"/><Relationship Id="rId93" Type="http://schemas.openxmlformats.org/officeDocument/2006/relationships/hyperlink" Target="https://doi.org/10.1002/est2.483" TargetMode="External"/><Relationship Id="rId189" Type="http://schemas.openxmlformats.org/officeDocument/2006/relationships/hyperlink" Target="mailto:olubayobabatunde@gmai.com" TargetMode="External"/><Relationship Id="rId3" Type="http://schemas.openxmlformats.org/officeDocument/2006/relationships/hyperlink" Target="http://dx.doi.org/10.1016/j.enpol.2017.03.021" TargetMode="External"/><Relationship Id="rId214" Type="http://schemas.openxmlformats.org/officeDocument/2006/relationships/hyperlink" Target="https://doi.org/10.5281/zenodo.18490915" TargetMode="Externa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vmlDrawing" Target="../drawings/vmlDrawing1.vml"/><Relationship Id="rId1" Type="http://schemas.openxmlformats.org/officeDocument/2006/relationships/printerSettings" Target="../printerSettings/printerSettings5.bin"/><Relationship Id="rId4" Type="http://schemas.openxmlformats.org/officeDocument/2006/relationships/comments" Target="../comments1.xml"/></Relationships>
</file>

<file path=xl/worksheets/_rels/sheet8.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0.xml.rels><?xml version="1.0" encoding="UTF-8" standalone="yes"?>
<Relationships xmlns="http://schemas.openxmlformats.org/package/2006/relationships"><Relationship Id="rId117" Type="http://schemas.openxmlformats.org/officeDocument/2006/relationships/hyperlink" Target="mailto:asma.dhakouani@enit.utm.tn" TargetMode="External"/><Relationship Id="rId21" Type="http://schemas.openxmlformats.org/officeDocument/2006/relationships/hyperlink" Target="https://www.sciencedirect.com/science/article/pii/S2211467X18300105" TargetMode="External"/><Relationship Id="rId42" Type="http://schemas.openxmlformats.org/officeDocument/2006/relationships/hyperlink" Target="http://ir.jkuat.ac.ke/handle/123456789/3089" TargetMode="External"/><Relationship Id="rId47" Type="http://schemas.openxmlformats.org/officeDocument/2006/relationships/hyperlink" Target="https://www.sciencedirect;com/science/article/pii/S0973082618305878" TargetMode="External"/><Relationship Id="rId63" Type="http://schemas.openxmlformats.org/officeDocument/2006/relationships/hyperlink" Target="mailto:bhbowen@ecn.purdue.edu" TargetMode="External"/><Relationship Id="rId68" Type="http://schemas.openxmlformats.org/officeDocument/2006/relationships/hyperlink" Target="mailto:pmoura@isr.uc.pt" TargetMode="External"/><Relationship Id="rId84" Type="http://schemas.openxmlformats.org/officeDocument/2006/relationships/hyperlink" Target="https://www.sciencedirect.com/science/article/pii/S0360544218321558?via%3Dihub" TargetMode="External"/><Relationship Id="rId89" Type="http://schemas.openxmlformats.org/officeDocument/2006/relationships/hyperlink" Target="mailto:markamoah51@gmail.com" TargetMode="External"/><Relationship Id="rId112" Type="http://schemas.openxmlformats.org/officeDocument/2006/relationships/hyperlink" Target="mailto:mentis@kth.se" TargetMode="External"/><Relationship Id="rId16" Type="http://schemas.openxmlformats.org/officeDocument/2006/relationships/hyperlink" Target="https://iopscience.iop.org/article/10.1088/1748-9326/aa7e18" TargetMode="External"/><Relationship Id="rId107" Type="http://schemas.openxmlformats.org/officeDocument/2006/relationships/hyperlink" Target="mailto:niyontezejado@gmail.com" TargetMode="External"/><Relationship Id="rId11" Type="http://schemas.openxmlformats.org/officeDocument/2006/relationships/hyperlink" Target="https://iopscience.iop.org/article/10.1088/1748-9326/ac5ede" TargetMode="External"/><Relationship Id="rId32" Type="http://schemas.openxmlformats.org/officeDocument/2006/relationships/hyperlink" Target="https://www.sciencedirect.com/science/article/pii/S2211467X21001437" TargetMode="External"/><Relationship Id="rId37" Type="http://schemas.openxmlformats.org/officeDocument/2006/relationships/hyperlink" Target="https://www.sciencedirect.com/science/article/pii/S030626191930594X" TargetMode="External"/><Relationship Id="rId53" Type="http://schemas.openxmlformats.org/officeDocument/2006/relationships/hyperlink" Target="https://www.sciencedirect.com/science/article/pii/S0360544217316122" TargetMode="External"/><Relationship Id="rId58" Type="http://schemas.openxmlformats.org/officeDocument/2006/relationships/hyperlink" Target="https://www.tandfonline.com/doi/full/10.1080/15567249.2024.2308843" TargetMode="External"/><Relationship Id="rId74" Type="http://schemas.openxmlformats.org/officeDocument/2006/relationships/hyperlink" Target="mailto:taliotis@kth.se" TargetMode="External"/><Relationship Id="rId79" Type="http://schemas.openxmlformats.org/officeDocument/2006/relationships/hyperlink" Target="mailto:rts22@ic.ac.uk" TargetMode="External"/><Relationship Id="rId102" Type="http://schemas.openxmlformats.org/officeDocument/2006/relationships/hyperlink" Target="mailto:eng.aelhameed@kings.ac.kr" TargetMode="External"/><Relationship Id="rId123" Type="http://schemas.openxmlformats.org/officeDocument/2006/relationships/hyperlink" Target="mailto:kumbujosh@gmail.com" TargetMode="External"/><Relationship Id="rId128" Type="http://schemas.openxmlformats.org/officeDocument/2006/relationships/hyperlink" Target="https://www.sciencedirect.com/science/article/pii/S0301421521005462?fr=RR-2&amp;ref=pdf_download&amp;rr=9af831623be92291" TargetMode="External"/><Relationship Id="rId5" Type="http://schemas.openxmlformats.org/officeDocument/2006/relationships/hyperlink" Target="https://www.mdpi.com/2071-1050/14/23/15933" TargetMode="External"/><Relationship Id="rId90" Type="http://schemas.openxmlformats.org/officeDocument/2006/relationships/hyperlink" Target="mailto:albert.awopone@brunel.ac.uk" TargetMode="External"/><Relationship Id="rId95" Type="http://schemas.openxmlformats.org/officeDocument/2006/relationships/hyperlink" Target="mailto:nandi@kth.se" TargetMode="External"/><Relationship Id="rId22" Type="http://schemas.openxmlformats.org/officeDocument/2006/relationships/hyperlink" Target="https://www.sciencedirect.com/science/article/pii/S2211467X16300499?via%3Dihub" TargetMode="External"/><Relationship Id="rId27" Type="http://schemas.openxmlformats.org/officeDocument/2006/relationships/hyperlink" Target="https://www.sciencedirect.com/science/article/pii/S1364032120306870" TargetMode="External"/><Relationship Id="rId43" Type="http://schemas.openxmlformats.org/officeDocument/2006/relationships/hyperlink" Target="https://gspp.berkeley.edu/assets/uploads/research/pdf/Carvallo-Shaw-Avila-Kammen-EST-SWITCHKenya-2017.pdf" TargetMode="External"/><Relationship Id="rId48" Type="http://schemas.openxmlformats.org/officeDocument/2006/relationships/hyperlink" Target="https://www.tandfonline.com/doi/full/10.1080/23311916.2023.2209996" TargetMode="External"/><Relationship Id="rId64" Type="http://schemas.openxmlformats.org/officeDocument/2006/relationships/hyperlink" Target="mailto:nicolo.stevanato@polimi.it" TargetMode="External"/><Relationship Id="rId69" Type="http://schemas.openxmlformats.org/officeDocument/2006/relationships/hyperlink" Target="https://www.wartsila.com/docs/default-source/energy-docs/afeu/wartsila_mozambique_final.pdf" TargetMode="External"/><Relationship Id="rId113" Type="http://schemas.openxmlformats.org/officeDocument/2006/relationships/hyperlink" Target="mailto:francesco.dallalonga@tno.nlbob.vanderzwaan@tno.nl" TargetMode="External"/><Relationship Id="rId118" Type="http://schemas.openxmlformats.org/officeDocument/2006/relationships/hyperlink" Target="mailto:akim_salami@yahoo.fr" TargetMode="External"/><Relationship Id="rId80" Type="http://schemas.openxmlformats.org/officeDocument/2006/relationships/hyperlink" Target="mailto:pierre_meukam@yahoo.fr" TargetMode="External"/><Relationship Id="rId85" Type="http://schemas.openxmlformats.org/officeDocument/2006/relationships/hyperlink" Target="mailto:a.mondal@cgiar.org" TargetMode="External"/><Relationship Id="rId12" Type="http://schemas.openxmlformats.org/officeDocument/2006/relationships/hyperlink" Target="https://www.sciencedirect.com/science/article/pii/S0301421517301684?ref=pdf_download&amp;fr=RR-2&amp;rr=99a605881f2f0166" TargetMode="External"/><Relationship Id="rId17" Type="http://schemas.openxmlformats.org/officeDocument/2006/relationships/hyperlink" Target="https://www.sciencedirect.com/science/article/pii/S2211467X22002152" TargetMode="External"/><Relationship Id="rId33" Type="http://schemas.openxmlformats.org/officeDocument/2006/relationships/hyperlink" Target="https://www.researchgate.net/publication/327649190_Modeling_for_Power_Generation_Sector_in_Developing_Countries_Case_of_Egypt" TargetMode="External"/><Relationship Id="rId38" Type="http://schemas.openxmlformats.org/officeDocument/2006/relationships/hyperlink" Target="https://www.mdpi.com/1996-1073/14/11/3184" TargetMode="External"/><Relationship Id="rId59" Type="http://schemas.openxmlformats.org/officeDocument/2006/relationships/hyperlink" Target="mailto:rafat.alafif@boku.ac.at" TargetMode="External"/><Relationship Id="rId103" Type="http://schemas.openxmlformats.org/officeDocument/2006/relationships/hyperlink" Target="mailto:michael.dioha@terisas.ac.in" TargetMode="External"/><Relationship Id="rId108" Type="http://schemas.openxmlformats.org/officeDocument/2006/relationships/hyperlink" Target="mailto:alison.hughes@uct.ac.za" TargetMode="External"/><Relationship Id="rId124" Type="http://schemas.openxmlformats.org/officeDocument/2006/relationships/hyperlink" Target="mailto:Nouedraogo@uneca.orgOuedraogo.s.nadia@gmail.com" TargetMode="External"/><Relationship Id="rId129" Type="http://schemas.openxmlformats.org/officeDocument/2006/relationships/hyperlink" Target="mailto:vittorio.sessa@th-koeln.de" TargetMode="External"/><Relationship Id="rId54" Type="http://schemas.openxmlformats.org/officeDocument/2006/relationships/hyperlink" Target="mailto:p.lubello@ucl.ac.uk%20(Pietro%20Lubello)" TargetMode="External"/><Relationship Id="rId70" Type="http://schemas.openxmlformats.org/officeDocument/2006/relationships/hyperlink" Target="mailto:Sandor.Szabo@ec.europa.eu" TargetMode="External"/><Relationship Id="rId75" Type="http://schemas.openxmlformats.org/officeDocument/2006/relationships/hyperlink" Target="mailto:pappis@kth.se" TargetMode="External"/><Relationship Id="rId91" Type="http://schemas.openxmlformats.org/officeDocument/2006/relationships/hyperlink" Target="mailto:xavier18@ru.is" TargetMode="External"/><Relationship Id="rId96" Type="http://schemas.openxmlformats.org/officeDocument/2006/relationships/hyperlink" Target="mailto:brandb@uni-koeln.de" TargetMode="External"/><Relationship Id="rId1" Type="http://schemas.openxmlformats.org/officeDocument/2006/relationships/hyperlink" Target="https://www.sciencedirect.com/science/article/pii/S2211467X24003031?ref=pdf_download&amp;fr=RR-2&amp;rr=999b5359f95b6fab" TargetMode="External"/><Relationship Id="rId6" Type="http://schemas.openxmlformats.org/officeDocument/2006/relationships/hyperlink" Target="https://www.researchgate.net/publication/377912997_Long-term_Energy_System_Modelling_for_a_Clean_Energy_Transition_and_Improved_Energy_Security_in_Botswana%27s_Energy_Sector_using_OSeMOSYS_Open-Source_Energy_Modelling_System" TargetMode="External"/><Relationship Id="rId23" Type="http://schemas.openxmlformats.org/officeDocument/2006/relationships/hyperlink" Target="https://www.sciencedirect.com/science/article/pii/S2211467X2030167X?via%3Dihub" TargetMode="External"/><Relationship Id="rId28" Type="http://schemas.openxmlformats.org/officeDocument/2006/relationships/hyperlink" Target="https://www.balmorel.com/" TargetMode="External"/><Relationship Id="rId49" Type="http://schemas.openxmlformats.org/officeDocument/2006/relationships/hyperlink" Target="https://link-springer-com.minesparis-psl.idm.oclc.org/article/10.1186/s42269-024-01192-4" TargetMode="External"/><Relationship Id="rId114" Type="http://schemas.openxmlformats.org/officeDocument/2006/relationships/hyperlink" Target="mailto:m.mahmood-3@sms.ed.ac.ukmax.parzen@ed.ac.uk" TargetMode="External"/><Relationship Id="rId119" Type="http://schemas.openxmlformats.org/officeDocument/2006/relationships/hyperlink" Target="mailto:gardumi@kth.se" TargetMode="External"/><Relationship Id="rId44" Type="http://schemas.openxmlformats.org/officeDocument/2006/relationships/hyperlink" Target="https://www.sciencedirect.com/science/article/pii/S1755008418300565" TargetMode="External"/><Relationship Id="rId60" Type="http://schemas.openxmlformats.org/officeDocument/2006/relationships/hyperlink" Target="https://www.sciencedirect.com/science/article/pii/S0196890424012378" TargetMode="External"/><Relationship Id="rId65" Type="http://schemas.openxmlformats.org/officeDocument/2006/relationships/hyperlink" Target="https://www.sciencedirect.com/science/article/pii/S0301421525002939" TargetMode="External"/><Relationship Id="rId81" Type="http://schemas.openxmlformats.org/officeDocument/2006/relationships/hyperlink" Target="mailto:nadia.ouedraogo@un.org" TargetMode="External"/><Relationship Id="rId86" Type="http://schemas.openxmlformats.org/officeDocument/2006/relationships/hyperlink" Target="https://www.sciencedirect.com/science/article/pii/S0360544220305788?via%3Dihub" TargetMode="External"/><Relationship Id="rId130" Type="http://schemas.openxmlformats.org/officeDocument/2006/relationships/hyperlink" Target="https://www.mdpi.com/1996-1073/14/11/3338" TargetMode="External"/><Relationship Id="rId13" Type="http://schemas.openxmlformats.org/officeDocument/2006/relationships/hyperlink" Target="https://www.sciencedirect.com/science/article/pii/S1364032119308548" TargetMode="External"/><Relationship Id="rId18" Type="http://schemas.openxmlformats.org/officeDocument/2006/relationships/hyperlink" Target="https://www.sciencedirect.com/science/article/pii/S2210670721000445" TargetMode="External"/><Relationship Id="rId39" Type="http://schemas.openxmlformats.org/officeDocument/2006/relationships/hyperlink" Target="https://www.irena.org/Energy-Transition/Planning/Flextool" TargetMode="External"/><Relationship Id="rId109" Type="http://schemas.openxmlformats.org/officeDocument/2006/relationships/hyperlink" Target="mailto:hugo@independentecon.co.za" TargetMode="External"/><Relationship Id="rId34" Type="http://schemas.openxmlformats.org/officeDocument/2006/relationships/hyperlink" Target="https://www.sciencedirect.com/science/article/pii/S0360544221008720" TargetMode="External"/><Relationship Id="rId50" Type="http://schemas.openxmlformats.org/officeDocument/2006/relationships/hyperlink" Target="https://www.researchgate.net/publication/323220084_The_cost_of_achieving_South_Africa%27s_%27fair_share%27_of_global_climate_change_mitigation" TargetMode="External"/><Relationship Id="rId55" Type="http://schemas.openxmlformats.org/officeDocument/2006/relationships/hyperlink" Target="https://www.sciencedirect.com/science/article/pii/S2211467X24000191?via%3Dihub" TargetMode="External"/><Relationship Id="rId76" Type="http://schemas.openxmlformats.org/officeDocument/2006/relationships/hyperlink" Target="mailto:Flextool@irena.org" TargetMode="External"/><Relationship Id="rId97" Type="http://schemas.openxmlformats.org/officeDocument/2006/relationships/hyperlink" Target="mailto:manuel.welsch@energy.kth.se" TargetMode="External"/><Relationship Id="rId104" Type="http://schemas.openxmlformats.org/officeDocument/2006/relationships/hyperlink" Target="mailto:blessing.ugwoke@polito.it" TargetMode="External"/><Relationship Id="rId120" Type="http://schemas.openxmlformats.org/officeDocument/2006/relationships/hyperlink" Target="mailto:philipp.trotter@smithschool.ox.ac.uk" TargetMode="External"/><Relationship Id="rId125" Type="http://schemas.openxmlformats.org/officeDocument/2006/relationships/hyperlink" Target="mailto:naima.chabouni@minesparis.psl.eucharlene.barnet@minesparis.psl.euedi.assoumou@minesparis.psl.eunadia.maizi@minesparis.psl.eusandrine.selosse@minesparis.psl.eu" TargetMode="External"/><Relationship Id="rId7" Type="http://schemas.openxmlformats.org/officeDocument/2006/relationships/hyperlink" Target="https://www.sciencedirect.com/science/article/pii/S0973082621000661" TargetMode="External"/><Relationship Id="rId71" Type="http://schemas.openxmlformats.org/officeDocument/2006/relationships/hyperlink" Target="https://iopscience.iop.org/article/10.1088/1748-9326/11/8/084010" TargetMode="External"/><Relationship Id="rId92" Type="http://schemas.openxmlformats.org/officeDocument/2006/relationships/hyperlink" Target="mailto:valentinewambui@students.ku.ac.ke" TargetMode="External"/><Relationship Id="rId2" Type="http://schemas.openxmlformats.org/officeDocument/2006/relationships/hyperlink" Target="https://www.sciencedirect.com/science/article/pii/S1364032122007535?fr=RR-2&amp;ref=pdf_download&amp;rr=999b681a5e3a0212" TargetMode="External"/><Relationship Id="rId29" Type="http://schemas.openxmlformats.org/officeDocument/2006/relationships/hyperlink" Target="https://www.sciencedirect.com/science/article/pii/S2468227622000710" TargetMode="External"/><Relationship Id="rId24" Type="http://schemas.openxmlformats.org/officeDocument/2006/relationships/hyperlink" Target="https://www.sciencedirect.com/science/article/pii/S2211467X22000451?ref=pdf_download&amp;fr=RR-2&amp;rr=99c4759a3f1d463a" TargetMode="External"/><Relationship Id="rId40" Type="http://schemas.openxmlformats.org/officeDocument/2006/relationships/hyperlink" Target="https://www.mdpi.com/1996-1073/14/19/6258" TargetMode="External"/><Relationship Id="rId45" Type="http://schemas.openxmlformats.org/officeDocument/2006/relationships/hyperlink" Target="https://www.sciencedirect.com/science/article/pii/S2405844020301456" TargetMode="External"/><Relationship Id="rId66" Type="http://schemas.openxmlformats.org/officeDocument/2006/relationships/hyperlink" Target="mailto:anas.abuzayed@fau.de" TargetMode="External"/><Relationship Id="rId87" Type="http://schemas.openxmlformats.org/officeDocument/2006/relationships/hyperlink" Target="mailto:a.mondal@cgiar.org" TargetMode="External"/><Relationship Id="rId110" Type="http://schemas.openxmlformats.org/officeDocument/2006/relationships/hyperlink" Target="mailto:daniel.ewim@yahoo.com" TargetMode="External"/><Relationship Id="rId115" Type="http://schemas.openxmlformats.org/officeDocument/2006/relationships/hyperlink" Target="mailto:m.bazilian@unido.org" TargetMode="External"/><Relationship Id="rId131" Type="http://schemas.openxmlformats.org/officeDocument/2006/relationships/printerSettings" Target="../printerSettings/printerSettings7.bin"/><Relationship Id="rId61" Type="http://schemas.openxmlformats.org/officeDocument/2006/relationships/hyperlink" Target="https://www.sciencedirect.com/science/article/pii/S0360319923037709" TargetMode="External"/><Relationship Id="rId82" Type="http://schemas.openxmlformats.org/officeDocument/2006/relationships/hyperlink" Target="mailto:christoph.dallmann@tu-dresden.de,%20matthew.schmidt@tu-dresden.de" TargetMode="External"/><Relationship Id="rId19" Type="http://schemas.openxmlformats.org/officeDocument/2006/relationships/hyperlink" Target="https://www.sciencedirect.com/science/article/pii/S2211467X22002140" TargetMode="External"/><Relationship Id="rId14" Type="http://schemas.openxmlformats.org/officeDocument/2006/relationships/hyperlink" Target="https://www.sciencedirect.com/science/article/pii/S0973082625001103" TargetMode="External"/><Relationship Id="rId30" Type="http://schemas.openxmlformats.org/officeDocument/2006/relationships/hyperlink" Target="https://www.tandfonline.com/doi/full/10.1080/23311916.2017.1314065" TargetMode="External"/><Relationship Id="rId35" Type="http://schemas.openxmlformats.org/officeDocument/2006/relationships/hyperlink" Target="https://www.sciencedirect.com/science/article/pii/S1364032116306979" TargetMode="External"/><Relationship Id="rId56" Type="http://schemas.openxmlformats.org/officeDocument/2006/relationships/hyperlink" Target="https://www.researchgate.net/publication/381359940_Align_Algeria's_Energy_Diversification_Strategies_with_Energy_and_Climate_Sustainable_Development_Goals" TargetMode="External"/><Relationship Id="rId77" Type="http://schemas.openxmlformats.org/officeDocument/2006/relationships/hyperlink" Target="mailto:matija.pavievic@kuleuven.be" TargetMode="External"/><Relationship Id="rId100" Type="http://schemas.openxmlformats.org/officeDocument/2006/relationships/hyperlink" Target="mailto:mercy.john@covenantuniversity.edu.ng" TargetMode="External"/><Relationship Id="rId105" Type="http://schemas.openxmlformats.org/officeDocument/2006/relationships/hyperlink" Target="mailto:risalisu@gmail.com" TargetMode="External"/><Relationship Id="rId126" Type="http://schemas.openxmlformats.org/officeDocument/2006/relationships/hyperlink" Target="mailto:messaoudi.djilali30@gmail.commessaoudi.djilali@univ-ouargla.dz" TargetMode="External"/><Relationship Id="rId8" Type="http://schemas.openxmlformats.org/officeDocument/2006/relationships/hyperlink" Target="https://www.irena.org/Energy-Transition/Planning/SPLAT-Models-for-Africa" TargetMode="External"/><Relationship Id="rId51" Type="http://schemas.openxmlformats.org/officeDocument/2006/relationships/hyperlink" Target="https://www.irena.org/-/media/Files/IRENA/Agency/Publication/2023/Jan/IRENA_Planning_Prospects_NAfrica_2023.pdf" TargetMode="External"/><Relationship Id="rId72" Type="http://schemas.openxmlformats.org/officeDocument/2006/relationships/hyperlink" Target="https://repository.pauwes-cop.net/bitstream/handle/1/471/MEE09%20Thesis%20Report%20-NGAGOUM%20NDALLOKA%20ZITA.pdf" TargetMode="External"/><Relationship Id="rId93" Type="http://schemas.openxmlformats.org/officeDocument/2006/relationships/hyperlink" Target="mailto:dirungu@jkuat.ac.ke" TargetMode="External"/><Relationship Id="rId98" Type="http://schemas.openxmlformats.org/officeDocument/2006/relationships/hyperlink" Target="mailto:jslimani@insea.ac.ma" TargetMode="External"/><Relationship Id="rId121" Type="http://schemas.openxmlformats.org/officeDocument/2006/relationships/hyperlink" Target="mailto:omotola.adeoye.14@ucl.ac.uk" TargetMode="External"/><Relationship Id="rId3" Type="http://schemas.openxmlformats.org/officeDocument/2006/relationships/hyperlink" Target="https://www.sciencedirect.com/science/article/pii/S2211467X22002395?via%3Dihub" TargetMode="External"/><Relationship Id="rId25" Type="http://schemas.openxmlformats.org/officeDocument/2006/relationships/hyperlink" Target="https://www.sciencedirect.com/science/article/pii/S2352484724004827?via%3Dihub" TargetMode="External"/><Relationship Id="rId46" Type="http://schemas.openxmlformats.org/officeDocument/2006/relationships/hyperlink" Target="https://www.sciencedirect.com/science/article/pii/S0306261913007277" TargetMode="External"/><Relationship Id="rId67" Type="http://schemas.openxmlformats.org/officeDocument/2006/relationships/hyperlink" Target="https://www.linkedin.com/in/wallaceenergybd/" TargetMode="External"/><Relationship Id="rId116" Type="http://schemas.openxmlformats.org/officeDocument/2006/relationships/hyperlink" Target="mailto:matteovincenzo.rocco@polimi.it" TargetMode="External"/><Relationship Id="rId20" Type="http://schemas.openxmlformats.org/officeDocument/2006/relationships/hyperlink" Target="https://www.researchsquare.com/article/rs-2368899/v1" TargetMode="External"/><Relationship Id="rId41" Type="http://schemas.openxmlformats.org/officeDocument/2006/relationships/hyperlink" Target="https://www.sciencedirect.com/science/article/pii/S0957178711000774?via%3Dihub" TargetMode="External"/><Relationship Id="rId62" Type="http://schemas.openxmlformats.org/officeDocument/2006/relationships/hyperlink" Target="https://www.sciencedirect.com/science/article/pii/S0957178799000193" TargetMode="External"/><Relationship Id="rId83" Type="http://schemas.openxmlformats.org/officeDocument/2006/relationships/hyperlink" Target="mailto:dawit.habtu@aait.edu.et" TargetMode="External"/><Relationship Id="rId88" Type="http://schemas.openxmlformats.org/officeDocument/2006/relationships/hyperlink" Target="mailto:aiddoo.araba@gmail.com" TargetMode="External"/><Relationship Id="rId111" Type="http://schemas.openxmlformats.org/officeDocument/2006/relationships/hyperlink" Target="mailto:jdecarolis@ncsu.edu" TargetMode="External"/><Relationship Id="rId132" Type="http://schemas.openxmlformats.org/officeDocument/2006/relationships/table" Target="../tables/table8.xml"/><Relationship Id="rId15" Type="http://schemas.openxmlformats.org/officeDocument/2006/relationships/hyperlink" Target="https://arxiv.org/pdf/2110.10628" TargetMode="External"/><Relationship Id="rId36" Type="http://schemas.openxmlformats.org/officeDocument/2006/relationships/hyperlink" Target="https://www.sciencedirect.com/science/article/pii/S1364032116306281" TargetMode="External"/><Relationship Id="rId57" Type="http://schemas.openxmlformats.org/officeDocument/2006/relationships/hyperlink" Target="https://www.sciencedirect.com/science/article/pii/S0301421510007603" TargetMode="External"/><Relationship Id="rId106" Type="http://schemas.openxmlformats.org/officeDocument/2006/relationships/hyperlink" Target="mailto:praene@univ-reunion.fr" TargetMode="External"/><Relationship Id="rId127" Type="http://schemas.openxmlformats.org/officeDocument/2006/relationships/hyperlink" Target="mailto:edi.assoumou@mines-paristech.frflorent.mcisaac@gmail.com" TargetMode="External"/><Relationship Id="rId10" Type="http://schemas.openxmlformats.org/officeDocument/2006/relationships/hyperlink" Target="https://www.sciencedirect.com/science/article/pii/S0973082615300065" TargetMode="External"/><Relationship Id="rId31" Type="http://schemas.openxmlformats.org/officeDocument/2006/relationships/hyperlink" Target="https://ijred.cbiore.id/index.php/ijred/article/view/50104" TargetMode="External"/><Relationship Id="rId52" Type="http://schemas.openxmlformats.org/officeDocument/2006/relationships/hyperlink" Target="https://www.linkedin.com/in/pablo-carvajal-9a761784/?originalSubdomain=uk" TargetMode="External"/><Relationship Id="rId73" Type="http://schemas.openxmlformats.org/officeDocument/2006/relationships/hyperlink" Target="mailto:frwi@dtu.dk" TargetMode="External"/><Relationship Id="rId78" Type="http://schemas.openxmlformats.org/officeDocument/2006/relationships/hyperlink" Target="mailto:romain.akpahou@aims.ac.rw" TargetMode="External"/><Relationship Id="rId94" Type="http://schemas.openxmlformats.org/officeDocument/2006/relationships/hyperlink" Target="mailto:kammen@berkeley.edu" TargetMode="External"/><Relationship Id="rId99" Type="http://schemas.openxmlformats.org/officeDocument/2006/relationships/hyperlink" Target="mailto:ouchanifatimazahra.um5@gmail.com" TargetMode="External"/><Relationship Id="rId101" Type="http://schemas.openxmlformats.org/officeDocument/2006/relationships/hyperlink" Target="mailto:nnaemeka.emodi@my.jcu.edu.au" TargetMode="External"/><Relationship Id="rId122" Type="http://schemas.openxmlformats.org/officeDocument/2006/relationships/hyperlink" Target="mailto:hadun@ciu.edu.tr" TargetMode="External"/><Relationship Id="rId4" Type="http://schemas.openxmlformats.org/officeDocument/2006/relationships/hyperlink" Target="https://www.mdpi.com/1996-1073/15/14/5083" TargetMode="External"/><Relationship Id="rId9" Type="http://schemas.openxmlformats.org/officeDocument/2006/relationships/hyperlink" Target="https://www.sciencedirect.com/science/article/pii/S0196890424007982?via%3Dihub" TargetMode="External"/><Relationship Id="rId26" Type="http://schemas.openxmlformats.org/officeDocument/2006/relationships/hyperlink" Target="https://iopscience.iop.org/article/10.1088/1748-9326/aa7b29" TargetMode="Externa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B7A2B9-A88C-4935-A300-379143842A6F}">
  <sheetPr codeName="Feuil1">
    <tabColor rgb="FF00B050"/>
  </sheetPr>
  <dimension ref="A1:AZ356"/>
  <sheetViews>
    <sheetView zoomScale="115" zoomScaleNormal="85" workbookViewId="0">
      <pane xSplit="2" ySplit="1" topLeftCell="Z7" activePane="bottomRight" state="frozen"/>
      <selection pane="topRight" activeCell="C1" sqref="C1"/>
      <selection pane="bottomLeft" activeCell="A2" sqref="A2"/>
      <selection pane="bottomRight" activeCell="AB8" sqref="AB8"/>
    </sheetView>
  </sheetViews>
  <sheetFormatPr baseColWidth="10" defaultColWidth="9" defaultRowHeight="15" customHeight="1"/>
  <cols>
    <col min="1" max="1" width="17.1640625" style="35" customWidth="1"/>
    <col min="2" max="2" width="25.5" style="36" customWidth="1"/>
    <col min="3" max="3" width="22.33203125" style="36" customWidth="1"/>
    <col min="4" max="4" width="41.33203125" style="36" customWidth="1"/>
    <col min="5" max="5" width="13.83203125" style="36" customWidth="1"/>
    <col min="6" max="6" width="17.83203125" style="36" customWidth="1"/>
    <col min="7" max="7" width="22.1640625" style="36" customWidth="1"/>
    <col min="8" max="8" width="13.83203125" style="35" customWidth="1"/>
    <col min="9" max="9" width="22.83203125" style="35" customWidth="1"/>
    <col min="10" max="10" width="13.83203125" style="36" customWidth="1"/>
    <col min="11" max="11" width="16.33203125" style="35" customWidth="1"/>
    <col min="12" max="12" width="38.33203125" style="35" customWidth="1"/>
    <col min="13" max="13" width="58" style="36" customWidth="1"/>
    <col min="14" max="14" width="22.6640625" style="36" customWidth="1"/>
    <col min="15" max="15" width="21.6640625" style="36" customWidth="1"/>
    <col min="16" max="17" width="14.6640625" style="35" customWidth="1"/>
    <col min="18" max="18" width="26.1640625" style="59" customWidth="1"/>
    <col min="19" max="19" width="11.1640625" style="36" customWidth="1"/>
    <col min="20" max="20" width="14.6640625" style="35" customWidth="1"/>
    <col min="21" max="22" width="11.1640625" style="35" customWidth="1"/>
    <col min="23" max="23" width="13" style="35" customWidth="1"/>
    <col min="24" max="24" width="11.83203125" style="35" customWidth="1"/>
    <col min="25" max="25" width="13.33203125" style="35" customWidth="1"/>
    <col min="26" max="27" width="11.1640625" style="35" customWidth="1"/>
    <col min="28" max="28" width="26.33203125" style="35" customWidth="1"/>
    <col min="29" max="29" width="14.6640625" style="35" customWidth="1"/>
    <col min="30" max="30" width="17.6640625" style="35" customWidth="1"/>
    <col min="31" max="32" width="14.6640625" style="35" customWidth="1"/>
    <col min="33" max="33" width="17" style="35" customWidth="1"/>
    <col min="34" max="34" width="19" style="35" customWidth="1"/>
    <col min="35" max="35" width="21.33203125" style="36" customWidth="1"/>
    <col min="36" max="39" width="17" style="35" customWidth="1"/>
    <col min="40" max="40" width="30.6640625" style="35" customWidth="1"/>
    <col min="41" max="41" width="42.33203125" style="35" customWidth="1"/>
    <col min="42" max="42" width="64.6640625" style="35" customWidth="1"/>
    <col min="43" max="43" width="25.83203125" style="35" customWidth="1"/>
    <col min="44" max="44" width="18.1640625" style="35" customWidth="1"/>
    <col min="45" max="45" width="27.33203125" style="35" customWidth="1"/>
    <col min="46" max="46" width="22.33203125" customWidth="1"/>
    <col min="47" max="47" width="23.33203125" style="36" customWidth="1"/>
    <col min="48" max="48" width="19.33203125" style="35" customWidth="1"/>
    <col min="49" max="49" width="35.1640625" style="36" customWidth="1"/>
    <col min="50" max="50" width="41.1640625" style="36" customWidth="1"/>
    <col min="51" max="51" width="31" customWidth="1"/>
    <col min="52" max="52" width="27.6640625" style="36" customWidth="1"/>
    <col min="53" max="53" width="59.6640625" style="35" customWidth="1"/>
    <col min="54" max="16384" width="9" style="35"/>
  </cols>
  <sheetData>
    <row r="1" spans="1:51" s="38" customFormat="1" ht="57" customHeight="1">
      <c r="A1" s="55" t="s">
        <v>0</v>
      </c>
      <c r="B1" s="56" t="s">
        <v>1</v>
      </c>
      <c r="C1" s="56" t="s">
        <v>2</v>
      </c>
      <c r="D1" s="56" t="s">
        <v>3</v>
      </c>
      <c r="E1" s="56" t="s">
        <v>4</v>
      </c>
      <c r="F1" s="56" t="s">
        <v>5</v>
      </c>
      <c r="G1" s="56" t="s">
        <v>6</v>
      </c>
      <c r="H1" s="56" t="s">
        <v>7</v>
      </c>
      <c r="I1" s="56" t="s">
        <v>8</v>
      </c>
      <c r="J1" s="56" t="s">
        <v>9</v>
      </c>
      <c r="K1" s="56" t="s">
        <v>10</v>
      </c>
      <c r="L1" s="56" t="s">
        <v>11</v>
      </c>
      <c r="M1" s="56" t="s">
        <v>12</v>
      </c>
      <c r="N1" s="56" t="s">
        <v>13</v>
      </c>
      <c r="O1" s="56" t="s">
        <v>14</v>
      </c>
      <c r="P1" s="56" t="s">
        <v>15</v>
      </c>
      <c r="Q1" s="56" t="s">
        <v>16</v>
      </c>
      <c r="R1" s="56" t="s">
        <v>17</v>
      </c>
      <c r="S1" s="56" t="s">
        <v>18</v>
      </c>
      <c r="T1" s="56" t="s">
        <v>19</v>
      </c>
      <c r="U1" s="56" t="s">
        <v>20</v>
      </c>
      <c r="V1" s="56" t="s">
        <v>21</v>
      </c>
      <c r="W1" s="56" t="s">
        <v>22</v>
      </c>
      <c r="X1" s="56" t="s">
        <v>23</v>
      </c>
      <c r="Y1" s="56" t="s">
        <v>24</v>
      </c>
      <c r="Z1" s="56" t="s">
        <v>25</v>
      </c>
      <c r="AA1" s="56" t="s">
        <v>26</v>
      </c>
      <c r="AB1" s="56" t="s">
        <v>27</v>
      </c>
      <c r="AC1" s="56" t="s">
        <v>28</v>
      </c>
      <c r="AD1" s="56" t="s">
        <v>29</v>
      </c>
      <c r="AE1" s="56" t="s">
        <v>30</v>
      </c>
      <c r="AF1" s="56" t="s">
        <v>31</v>
      </c>
      <c r="AG1" s="56" t="s">
        <v>32</v>
      </c>
      <c r="AH1" s="56" t="s">
        <v>33</v>
      </c>
      <c r="AI1" s="56" t="s">
        <v>34</v>
      </c>
      <c r="AJ1" s="56" t="s">
        <v>35</v>
      </c>
      <c r="AK1" s="56" t="s">
        <v>36</v>
      </c>
      <c r="AL1" s="56" t="s">
        <v>37</v>
      </c>
      <c r="AM1" s="56" t="s">
        <v>38</v>
      </c>
      <c r="AN1" s="56" t="s">
        <v>39</v>
      </c>
      <c r="AO1" s="56" t="s">
        <v>40</v>
      </c>
      <c r="AP1" s="56" t="s">
        <v>41</v>
      </c>
      <c r="AQ1" s="56" t="s">
        <v>42</v>
      </c>
      <c r="AR1" s="56" t="s">
        <v>43</v>
      </c>
      <c r="AS1" s="56" t="s">
        <v>44</v>
      </c>
      <c r="AT1" s="56" t="s">
        <v>45</v>
      </c>
      <c r="AU1" s="56" t="s">
        <v>46</v>
      </c>
      <c r="AV1" s="56" t="s">
        <v>47</v>
      </c>
      <c r="AW1" s="56" t="s">
        <v>48</v>
      </c>
      <c r="AX1" s="56" t="s">
        <v>49</v>
      </c>
      <c r="AY1" s="57" t="s">
        <v>50</v>
      </c>
    </row>
    <row r="2" spans="1:51" s="38" customFormat="1" ht="190.5" customHeight="1">
      <c r="A2" s="70">
        <v>1</v>
      </c>
      <c r="B2" s="71" t="s">
        <v>51</v>
      </c>
      <c r="C2" s="71" t="s">
        <v>52</v>
      </c>
      <c r="D2" s="71" t="s">
        <v>53</v>
      </c>
      <c r="E2" s="71">
        <v>2021</v>
      </c>
      <c r="F2" s="71" t="s">
        <v>54</v>
      </c>
      <c r="G2" s="71" t="s">
        <v>55</v>
      </c>
      <c r="H2" s="71" t="s">
        <v>56</v>
      </c>
      <c r="I2" s="71" t="str">
        <f t="array" ref="I2">_xlfn.TEXTJOIN(",", TRUE, IF(Table4[study_id]=Table3[[#This Row],[study_id]], Table4[iso_code], ""))</f>
        <v>DZ,AO,BJ,BW,BF,BI,CM,CF,TD,KM,CG,CD,DJ,EG,GQ,ER,ET,GA,GM,GH,GN,GW,CI,KE,LS,LR,LY,MG,MW,ML,MR,MU,MA,MZ,NA,NE,NG,RW,ST,SN,SC,SL,SO,ZA,SS,SD,SZ,TZ,TG,TN,UG,ZM,ZW</v>
      </c>
      <c r="J2" s="71">
        <f>COUNTIF(study_countries!A:A,A2)</f>
        <v>53</v>
      </c>
      <c r="K2" s="71" t="s">
        <v>57</v>
      </c>
      <c r="L2" s="71" t="s">
        <v>58</v>
      </c>
      <c r="M2" s="71" t="s">
        <v>59</v>
      </c>
      <c r="N2" s="71">
        <v>2010</v>
      </c>
      <c r="O2" s="71">
        <v>2050</v>
      </c>
      <c r="P2" s="71" t="s">
        <v>60</v>
      </c>
      <c r="Q2" s="71" t="s">
        <v>61</v>
      </c>
      <c r="R2" s="71" t="s">
        <v>62</v>
      </c>
      <c r="S2" s="71" t="s">
        <v>63</v>
      </c>
      <c r="T2" s="71" t="s">
        <v>63</v>
      </c>
      <c r="U2" s="71" t="s">
        <v>63</v>
      </c>
      <c r="V2" s="71" t="s">
        <v>64</v>
      </c>
      <c r="W2" s="71" t="s">
        <v>64</v>
      </c>
      <c r="X2" s="71" t="s">
        <v>64</v>
      </c>
      <c r="Y2" s="71" t="s">
        <v>63</v>
      </c>
      <c r="Z2" s="71" t="s">
        <v>64</v>
      </c>
      <c r="AA2" s="71" t="s">
        <v>64</v>
      </c>
      <c r="AB2" s="71" t="s">
        <v>65</v>
      </c>
      <c r="AC2" s="71" t="s">
        <v>85</v>
      </c>
      <c r="AD2" s="71" t="s">
        <v>63</v>
      </c>
      <c r="AE2" s="71" t="s">
        <v>63</v>
      </c>
      <c r="AF2" s="71" t="s">
        <v>64</v>
      </c>
      <c r="AG2" s="71" t="s">
        <v>64</v>
      </c>
      <c r="AH2" s="71" t="s">
        <v>67</v>
      </c>
      <c r="AI2" s="71" t="s">
        <v>64</v>
      </c>
      <c r="AJ2" s="71" t="s">
        <v>64</v>
      </c>
      <c r="AK2" s="71" t="s">
        <v>64</v>
      </c>
      <c r="AL2" s="71" t="s">
        <v>64</v>
      </c>
      <c r="AM2" s="71" t="s">
        <v>64</v>
      </c>
      <c r="AN2" s="71" t="s">
        <v>68</v>
      </c>
      <c r="AO2" s="71" t="s">
        <v>69</v>
      </c>
      <c r="AP2" s="71" t="s">
        <v>70</v>
      </c>
      <c r="AQ2" s="71" t="s">
        <v>71</v>
      </c>
      <c r="AR2" s="71" t="s">
        <v>64</v>
      </c>
      <c r="AS2" s="71" t="s">
        <v>72</v>
      </c>
      <c r="AT2" s="71" t="s">
        <v>64</v>
      </c>
      <c r="AU2" s="71" t="s">
        <v>73</v>
      </c>
      <c r="AV2" s="71" t="s">
        <v>64</v>
      </c>
      <c r="AW2" s="71"/>
      <c r="AX2" s="22" t="s">
        <v>74</v>
      </c>
      <c r="AY2" s="73" t="s">
        <v>75</v>
      </c>
    </row>
    <row r="3" spans="1:51" s="38" customFormat="1" ht="145.5" customHeight="1">
      <c r="A3" s="70">
        <v>2</v>
      </c>
      <c r="B3" s="71" t="s">
        <v>76</v>
      </c>
      <c r="C3" s="71" t="s">
        <v>77</v>
      </c>
      <c r="D3" s="71" t="s">
        <v>78</v>
      </c>
      <c r="E3" s="71">
        <v>2018</v>
      </c>
      <c r="F3" s="71" t="s">
        <v>54</v>
      </c>
      <c r="G3" s="71" t="s">
        <v>79</v>
      </c>
      <c r="H3" s="71" t="s">
        <v>56</v>
      </c>
      <c r="I3" s="71" t="str">
        <f t="array" ref="I3">_xlfn.TEXTJOIN(",", TRUE, IF(Table4[study_id]=Table3[[#This Row],[study_id]], Table4[iso_code], ""))</f>
        <v>DZ,AO,BJ,BW,BF,BI,CV,CM,CF,TD,KM,CD,CG,DJ,EG,GQ,ER,SZ,ET,GA,GM,GH,GN,GW,CI,KE,LS,LR,LY,MG,MW,ML,MR,MU,MA,MZ,NA,NE,NG,RW,ST,SN,SC,SL,SO,ZA,SS,SD,TZ,TG,TN,UG,ZM,ZW</v>
      </c>
      <c r="J3" s="71">
        <f>COUNTIF(study_countries!A:A,A3)</f>
        <v>54</v>
      </c>
      <c r="K3" s="71" t="s">
        <v>57</v>
      </c>
      <c r="L3" s="71" t="s">
        <v>80</v>
      </c>
      <c r="M3" s="71" t="s">
        <v>81</v>
      </c>
      <c r="N3" s="71">
        <v>2016</v>
      </c>
      <c r="O3" s="71">
        <v>2030</v>
      </c>
      <c r="P3" s="71" t="s">
        <v>60</v>
      </c>
      <c r="Q3" s="71" t="s">
        <v>82</v>
      </c>
      <c r="R3" s="71" t="s">
        <v>83</v>
      </c>
      <c r="S3" s="71" t="s">
        <v>63</v>
      </c>
      <c r="T3" s="71" t="s">
        <v>63</v>
      </c>
      <c r="U3" s="71" t="s">
        <v>63</v>
      </c>
      <c r="V3" s="71" t="s">
        <v>63</v>
      </c>
      <c r="W3" s="71" t="s">
        <v>63</v>
      </c>
      <c r="X3" s="71" t="s">
        <v>63</v>
      </c>
      <c r="Y3" s="71" t="s">
        <v>63</v>
      </c>
      <c r="Z3" s="71" t="s">
        <v>64</v>
      </c>
      <c r="AA3" s="71" t="s">
        <v>63</v>
      </c>
      <c r="AB3" s="71" t="s">
        <v>84</v>
      </c>
      <c r="AC3" s="71" t="s">
        <v>85</v>
      </c>
      <c r="AD3" s="71" t="s">
        <v>63</v>
      </c>
      <c r="AE3" s="71" t="s">
        <v>63</v>
      </c>
      <c r="AF3" s="71" t="s">
        <v>64</v>
      </c>
      <c r="AG3" s="71" t="s">
        <v>64</v>
      </c>
      <c r="AH3" s="71" t="s">
        <v>86</v>
      </c>
      <c r="AI3" s="71" t="s">
        <v>64</v>
      </c>
      <c r="AJ3" s="71" t="s">
        <v>64</v>
      </c>
      <c r="AK3" s="71" t="s">
        <v>64</v>
      </c>
      <c r="AL3" s="71" t="s">
        <v>63</v>
      </c>
      <c r="AM3" s="71" t="s">
        <v>64</v>
      </c>
      <c r="AN3" s="71" t="s">
        <v>87</v>
      </c>
      <c r="AO3" s="71" t="s">
        <v>88</v>
      </c>
      <c r="AP3" s="71" t="s">
        <v>89</v>
      </c>
      <c r="AQ3" s="71" t="s">
        <v>90</v>
      </c>
      <c r="AR3" s="71" t="s">
        <v>64</v>
      </c>
      <c r="AS3" s="71" t="s">
        <v>91</v>
      </c>
      <c r="AT3" s="71" t="s">
        <v>63</v>
      </c>
      <c r="AU3" s="71" t="s">
        <v>73</v>
      </c>
      <c r="AV3" s="71" t="s">
        <v>63</v>
      </c>
      <c r="AW3" s="71" t="s">
        <v>92</v>
      </c>
      <c r="AX3" s="72" t="s">
        <v>93</v>
      </c>
      <c r="AY3" s="73" t="s">
        <v>73</v>
      </c>
    </row>
    <row r="4" spans="1:51" s="38" customFormat="1" ht="138" customHeight="1">
      <c r="A4" s="70">
        <v>3</v>
      </c>
      <c r="B4" s="71" t="s">
        <v>94</v>
      </c>
      <c r="C4" s="71" t="s">
        <v>95</v>
      </c>
      <c r="D4" s="71" t="s">
        <v>96</v>
      </c>
      <c r="E4" s="71">
        <v>2025</v>
      </c>
      <c r="F4" s="71" t="s">
        <v>54</v>
      </c>
      <c r="G4" s="71" t="s">
        <v>97</v>
      </c>
      <c r="H4" s="71" t="s">
        <v>98</v>
      </c>
      <c r="I4" s="71" t="str">
        <f t="array" ref="I4">_xlfn.TEXTJOIN(",", TRUE, IF(Table4[study_id]=Table3[[#This Row],[study_id]], Table4[iso_code], ""))</f>
        <v>DZ,AO,BJ,BW,BF,BI,CM,CF,TD,CD,CG,DJ,EG,GQ,ER,SZ,ET,GA,GM,GH,GN,GW,CI,KE,LS,LR,LY,MW,ML,MR,MA,MZ,NA,NE,NG,RW,SN,SL,SO,ZA,SS,SD,TZ,TG,TN,UG,ZM,ZW</v>
      </c>
      <c r="J4" s="71">
        <f>COUNTIF(study_countries!A:A,A4)</f>
        <v>48</v>
      </c>
      <c r="K4" s="71" t="s">
        <v>57</v>
      </c>
      <c r="L4" s="71" t="s">
        <v>99</v>
      </c>
      <c r="M4" s="71" t="s">
        <v>100</v>
      </c>
      <c r="N4" s="71">
        <v>2019</v>
      </c>
      <c r="O4" s="71">
        <v>2030</v>
      </c>
      <c r="P4" s="71" t="s">
        <v>60</v>
      </c>
      <c r="Q4" s="71" t="s">
        <v>82</v>
      </c>
      <c r="R4" s="71" t="s">
        <v>83</v>
      </c>
      <c r="S4" s="71" t="s">
        <v>63</v>
      </c>
      <c r="T4" s="71" t="s">
        <v>63</v>
      </c>
      <c r="U4" s="71" t="s">
        <v>63</v>
      </c>
      <c r="V4" s="71" t="s">
        <v>64</v>
      </c>
      <c r="W4" s="71" t="s">
        <v>63</v>
      </c>
      <c r="X4" s="71" t="s">
        <v>63</v>
      </c>
      <c r="Y4" s="71" t="s">
        <v>63</v>
      </c>
      <c r="Z4" s="71" t="s">
        <v>64</v>
      </c>
      <c r="AA4" s="71" t="s">
        <v>64</v>
      </c>
      <c r="AB4" s="71" t="s">
        <v>65</v>
      </c>
      <c r="AC4" s="71" t="s">
        <v>101</v>
      </c>
      <c r="AD4" s="71" t="s">
        <v>63</v>
      </c>
      <c r="AE4" s="71" t="s">
        <v>63</v>
      </c>
      <c r="AF4" s="71" t="s">
        <v>64</v>
      </c>
      <c r="AG4" s="71" t="s">
        <v>64</v>
      </c>
      <c r="AH4" s="71" t="s">
        <v>102</v>
      </c>
      <c r="AI4" s="71" t="s">
        <v>64</v>
      </c>
      <c r="AJ4" s="71" t="s">
        <v>64</v>
      </c>
      <c r="AK4" s="71" t="s">
        <v>64</v>
      </c>
      <c r="AL4" s="71" t="s">
        <v>63</v>
      </c>
      <c r="AM4" s="71" t="s">
        <v>64</v>
      </c>
      <c r="AN4" s="71" t="s">
        <v>103</v>
      </c>
      <c r="AO4" s="71" t="s">
        <v>104</v>
      </c>
      <c r="AP4" s="71" t="s">
        <v>105</v>
      </c>
      <c r="AQ4" s="71" t="s">
        <v>106</v>
      </c>
      <c r="AR4" s="71" t="s">
        <v>64</v>
      </c>
      <c r="AS4" s="71" t="s">
        <v>107</v>
      </c>
      <c r="AT4" s="71" t="s">
        <v>64</v>
      </c>
      <c r="AU4" s="71" t="s">
        <v>73</v>
      </c>
      <c r="AV4" s="71" t="s">
        <v>64</v>
      </c>
      <c r="AW4" s="71"/>
      <c r="AX4" s="72" t="s">
        <v>108</v>
      </c>
      <c r="AY4" s="73" t="s">
        <v>109</v>
      </c>
    </row>
    <row r="5" spans="1:51" s="39" customFormat="1" ht="236.25" customHeight="1">
      <c r="A5" s="70">
        <v>4</v>
      </c>
      <c r="B5" s="71" t="s">
        <v>110</v>
      </c>
      <c r="C5" s="71" t="s">
        <v>111</v>
      </c>
      <c r="D5" s="71" t="s">
        <v>112</v>
      </c>
      <c r="E5" s="71">
        <v>2021</v>
      </c>
      <c r="F5" s="71" t="s">
        <v>54</v>
      </c>
      <c r="G5" s="71" t="s">
        <v>113</v>
      </c>
      <c r="H5" s="71" t="s">
        <v>56</v>
      </c>
      <c r="I5" s="71" t="str">
        <f t="array" ref="I5">_xlfn.TEXTJOIN(",", TRUE, IF(Table4[study_id]=Table3[[#This Row],[study_id]], Table4[iso_code], ""))</f>
        <v>DZ,AO,BJ,BW,BF,BI,CV,CM,CF,TD,KM,CD,CG,DJ,EG,GQ,ER,SZ,ET,GA,GM,GH,GN,GW,CI,KE,LS,LR,LY,MG,MW,ML,MR,MU,MA,MZ,NA,NE,NG,RW,ST,SN,SC,SL,SO,ZA,SS,SD,TZ,TG,TN,UG,ZM,ZW</v>
      </c>
      <c r="J5" s="71">
        <f>COUNTIF(study_countries!A:A,A5)</f>
        <v>54</v>
      </c>
      <c r="K5" s="71" t="s">
        <v>57</v>
      </c>
      <c r="L5" s="71" t="s">
        <v>114</v>
      </c>
      <c r="M5" s="71" t="s">
        <v>115</v>
      </c>
      <c r="N5" s="71">
        <v>2021</v>
      </c>
      <c r="O5" s="71">
        <v>2050</v>
      </c>
      <c r="P5" s="71" t="s">
        <v>60</v>
      </c>
      <c r="Q5" s="71" t="s">
        <v>82</v>
      </c>
      <c r="R5" s="71" t="s">
        <v>73</v>
      </c>
      <c r="S5" s="71" t="s">
        <v>63</v>
      </c>
      <c r="T5" s="71" t="s">
        <v>63</v>
      </c>
      <c r="U5" s="71" t="s">
        <v>63</v>
      </c>
      <c r="V5" s="71" t="s">
        <v>64</v>
      </c>
      <c r="W5" s="71" t="s">
        <v>64</v>
      </c>
      <c r="X5" s="71" t="s">
        <v>64</v>
      </c>
      <c r="Y5" s="71" t="s">
        <v>63</v>
      </c>
      <c r="Z5" s="71" t="s">
        <v>63</v>
      </c>
      <c r="AA5" s="71" t="s">
        <v>64</v>
      </c>
      <c r="AB5" s="71" t="s">
        <v>65</v>
      </c>
      <c r="AC5" s="71" t="s">
        <v>101</v>
      </c>
      <c r="AD5" s="71" t="s">
        <v>63</v>
      </c>
      <c r="AE5" s="71" t="s">
        <v>64</v>
      </c>
      <c r="AF5" s="71" t="s">
        <v>64</v>
      </c>
      <c r="AG5" s="71" t="s">
        <v>63</v>
      </c>
      <c r="AH5" s="71" t="s">
        <v>116</v>
      </c>
      <c r="AI5" s="71" t="s">
        <v>64</v>
      </c>
      <c r="AJ5" s="71" t="s">
        <v>64</v>
      </c>
      <c r="AK5" s="71" t="s">
        <v>64</v>
      </c>
      <c r="AL5" s="71" t="s">
        <v>64</v>
      </c>
      <c r="AM5" s="71" t="s">
        <v>63</v>
      </c>
      <c r="AN5" s="71" t="s">
        <v>117</v>
      </c>
      <c r="AO5" s="71" t="s">
        <v>118</v>
      </c>
      <c r="AP5" s="71" t="s">
        <v>119</v>
      </c>
      <c r="AQ5" s="71" t="s">
        <v>120</v>
      </c>
      <c r="AR5" s="71" t="s">
        <v>64</v>
      </c>
      <c r="AS5" s="71" t="s">
        <v>107</v>
      </c>
      <c r="AT5" s="71" t="s">
        <v>64</v>
      </c>
      <c r="AU5" s="71" t="s">
        <v>73</v>
      </c>
      <c r="AV5" s="71" t="s">
        <v>64</v>
      </c>
      <c r="AW5" s="71"/>
      <c r="AX5" s="72" t="s">
        <v>121</v>
      </c>
      <c r="AY5" s="73" t="s">
        <v>122</v>
      </c>
    </row>
    <row r="6" spans="1:51" s="39" customFormat="1" ht="213" customHeight="1">
      <c r="A6" s="70">
        <v>5</v>
      </c>
      <c r="B6" s="71" t="s">
        <v>123</v>
      </c>
      <c r="C6" s="71" t="s">
        <v>124</v>
      </c>
      <c r="D6" s="71" t="s">
        <v>125</v>
      </c>
      <c r="E6" s="71">
        <v>2016</v>
      </c>
      <c r="F6" s="71" t="s">
        <v>54</v>
      </c>
      <c r="G6" s="71" t="s">
        <v>126</v>
      </c>
      <c r="H6" s="71" t="s">
        <v>56</v>
      </c>
      <c r="I6" s="71" t="str">
        <f t="array" ref="I6">_xlfn.TEXTJOIN(",", TRUE, IF(Table4[study_id]=Table3[[#This Row],[study_id]], Table4[iso_code], ""))</f>
        <v>AO,BF,BI,BJ,BW,CD,CF,CG,CI,CM,DJ,DZ,EG,ER,ET,GA,GH,GM,GN,GQ,GW,KE,LR,LS,LY,MA,ML,MR,MW,MZ,NA,NE,NG,RW,SD,SL,SN,SO,SZ,TD,TG,TN,TZ,UG,ZA,ZM,ZW</v>
      </c>
      <c r="J6" s="71">
        <f>COUNTIF(study_countries!A:A,A6)</f>
        <v>47</v>
      </c>
      <c r="K6" s="71" t="s">
        <v>57</v>
      </c>
      <c r="L6" s="71" t="s">
        <v>127</v>
      </c>
      <c r="M6" s="71" t="s">
        <v>128</v>
      </c>
      <c r="N6" s="71">
        <v>2010</v>
      </c>
      <c r="O6" s="71">
        <v>2040</v>
      </c>
      <c r="P6" s="71" t="s">
        <v>60</v>
      </c>
      <c r="Q6" s="71" t="s">
        <v>82</v>
      </c>
      <c r="R6" s="71" t="s">
        <v>62</v>
      </c>
      <c r="S6" s="71" t="s">
        <v>63</v>
      </c>
      <c r="T6" s="71" t="s">
        <v>63</v>
      </c>
      <c r="U6" s="71" t="s">
        <v>63</v>
      </c>
      <c r="V6" s="71" t="s">
        <v>63</v>
      </c>
      <c r="W6" s="71" t="s">
        <v>63</v>
      </c>
      <c r="X6" s="71" t="s">
        <v>64</v>
      </c>
      <c r="Y6" s="71" t="s">
        <v>63</v>
      </c>
      <c r="Z6" s="71" t="s">
        <v>64</v>
      </c>
      <c r="AA6" s="71" t="s">
        <v>63</v>
      </c>
      <c r="AB6" s="71" t="s">
        <v>65</v>
      </c>
      <c r="AC6" s="71" t="s">
        <v>101</v>
      </c>
      <c r="AD6" s="71" t="s">
        <v>63</v>
      </c>
      <c r="AE6" s="71" t="s">
        <v>63</v>
      </c>
      <c r="AF6" s="71" t="s">
        <v>64</v>
      </c>
      <c r="AG6" s="71" t="s">
        <v>64</v>
      </c>
      <c r="AH6" s="71" t="s">
        <v>86</v>
      </c>
      <c r="AI6" s="71" t="s">
        <v>64</v>
      </c>
      <c r="AJ6" s="71" t="s">
        <v>64</v>
      </c>
      <c r="AK6" s="71" t="s">
        <v>64</v>
      </c>
      <c r="AL6" s="71" t="s">
        <v>63</v>
      </c>
      <c r="AM6" s="71" t="s">
        <v>63</v>
      </c>
      <c r="AN6" s="71" t="s">
        <v>129</v>
      </c>
      <c r="AO6" s="71" t="s">
        <v>130</v>
      </c>
      <c r="AP6" s="71" t="s">
        <v>131</v>
      </c>
      <c r="AQ6" s="71" t="s">
        <v>132</v>
      </c>
      <c r="AR6" s="71" t="s">
        <v>133</v>
      </c>
      <c r="AS6" s="71" t="s">
        <v>134</v>
      </c>
      <c r="AT6" s="71" t="s">
        <v>64</v>
      </c>
      <c r="AU6" s="74">
        <v>0.05</v>
      </c>
      <c r="AV6" s="71" t="s">
        <v>64</v>
      </c>
      <c r="AW6" s="71"/>
      <c r="AX6" s="72" t="s">
        <v>135</v>
      </c>
      <c r="AY6" s="73" t="s">
        <v>136</v>
      </c>
    </row>
    <row r="7" spans="1:51" s="39" customFormat="1" ht="214.5" customHeight="1">
      <c r="A7" s="70">
        <v>6</v>
      </c>
      <c r="B7" s="71" t="s">
        <v>137</v>
      </c>
      <c r="C7" s="71" t="s">
        <v>138</v>
      </c>
      <c r="D7" s="71" t="s">
        <v>139</v>
      </c>
      <c r="E7" s="71">
        <v>2022</v>
      </c>
      <c r="F7" s="71" t="s">
        <v>54</v>
      </c>
      <c r="G7" s="71" t="s">
        <v>140</v>
      </c>
      <c r="H7" s="71" t="s">
        <v>56</v>
      </c>
      <c r="I7" s="71" t="str">
        <f t="array" ref="I7">_xlfn.TEXTJOIN(",", TRUE, IF(Table4[study_id]=Table3[[#This Row],[study_id]], Table4[iso_code], ""))</f>
        <v>DZ,AO,BJ,BW,BF,BI,CM,CF,TD,CD,CG,DJ,EG,GQ,ER,SZ,ET,GA,GM,GH,GN,GW,CI,KE,LS,LR,LY,MW,ML,MR,MA,MZ,NA,NE,NG,RW,SN,SL,SO,ZA,SS,SD,TZ,TG,TN,UG,ZM,ZW</v>
      </c>
      <c r="J7" s="71">
        <f>COUNTIF(study_countries!A:A,A7)</f>
        <v>48</v>
      </c>
      <c r="K7" s="71" t="s">
        <v>57</v>
      </c>
      <c r="L7" s="71" t="s">
        <v>141</v>
      </c>
      <c r="M7" s="71" t="s">
        <v>142</v>
      </c>
      <c r="N7" s="71">
        <v>2015</v>
      </c>
      <c r="O7" s="71">
        <v>2065</v>
      </c>
      <c r="P7" s="71" t="s">
        <v>60</v>
      </c>
      <c r="Q7" s="71" t="s">
        <v>82</v>
      </c>
      <c r="R7" s="71" t="s">
        <v>62</v>
      </c>
      <c r="S7" s="71" t="s">
        <v>63</v>
      </c>
      <c r="T7" s="71" t="s">
        <v>63</v>
      </c>
      <c r="U7" s="71" t="s">
        <v>63</v>
      </c>
      <c r="V7" s="71" t="s">
        <v>63</v>
      </c>
      <c r="W7" s="71" t="s">
        <v>63</v>
      </c>
      <c r="X7" s="71" t="s">
        <v>63</v>
      </c>
      <c r="Y7" s="71" t="s">
        <v>63</v>
      </c>
      <c r="Z7" s="71" t="s">
        <v>64</v>
      </c>
      <c r="AA7" s="71" t="s">
        <v>63</v>
      </c>
      <c r="AB7" s="71" t="s">
        <v>143</v>
      </c>
      <c r="AC7" s="71" t="s">
        <v>101</v>
      </c>
      <c r="AD7" s="71" t="s">
        <v>63</v>
      </c>
      <c r="AE7" s="71" t="s">
        <v>63</v>
      </c>
      <c r="AF7" s="71" t="s">
        <v>63</v>
      </c>
      <c r="AG7" s="71" t="s">
        <v>64</v>
      </c>
      <c r="AH7" s="71" t="s">
        <v>86</v>
      </c>
      <c r="AI7" s="71" t="s">
        <v>64</v>
      </c>
      <c r="AJ7" s="71" t="s">
        <v>63</v>
      </c>
      <c r="AK7" s="71" t="s">
        <v>64</v>
      </c>
      <c r="AL7" s="71" t="s">
        <v>63</v>
      </c>
      <c r="AM7" s="71" t="s">
        <v>63</v>
      </c>
      <c r="AN7" s="71" t="s">
        <v>144</v>
      </c>
      <c r="AO7" s="71" t="s">
        <v>145</v>
      </c>
      <c r="AP7" s="71" t="s">
        <v>146</v>
      </c>
      <c r="AQ7" s="71" t="s">
        <v>147</v>
      </c>
      <c r="AR7" s="71" t="s">
        <v>64</v>
      </c>
      <c r="AS7" s="71" t="s">
        <v>148</v>
      </c>
      <c r="AT7" s="71" t="s">
        <v>64</v>
      </c>
      <c r="AU7" s="71" t="s">
        <v>73</v>
      </c>
      <c r="AV7" s="71" t="s">
        <v>64</v>
      </c>
      <c r="AW7" s="71"/>
      <c r="AX7" s="72" t="s">
        <v>149</v>
      </c>
      <c r="AY7" s="73" t="s">
        <v>150</v>
      </c>
    </row>
    <row r="8" spans="1:51" s="39" customFormat="1" ht="261" customHeight="1">
      <c r="A8" s="70">
        <v>7</v>
      </c>
      <c r="B8" s="71" t="s">
        <v>151</v>
      </c>
      <c r="C8" s="71" t="s">
        <v>152</v>
      </c>
      <c r="D8" s="71" t="s">
        <v>153</v>
      </c>
      <c r="E8" s="71">
        <v>2024</v>
      </c>
      <c r="F8" s="71" t="s">
        <v>54</v>
      </c>
      <c r="G8" s="71" t="s">
        <v>126</v>
      </c>
      <c r="H8" s="71" t="s">
        <v>56</v>
      </c>
      <c r="I8" s="71" t="str">
        <f t="array" ref="I8">_xlfn.TEXTJOIN(",", TRUE, IF(Table4[study_id]=Table3[[#This Row],[study_id]], Table4[iso_code], ""))</f>
        <v>DZ,AO,BJ,BW,BF,BI,CM,CF,TD,CD,CG,DJ,EG,GQ,ER,SZ,ET,GA,GM,GH,GN,GW,CI,KE,LS,LR,LY,MW,ML,MR,MA,MZ,NA,NE,NG,RW,SN,SL,SO,ZA,SS,SD,TZ,TG,TN,UG,ZM,ZW</v>
      </c>
      <c r="J8" s="71">
        <f>COUNTIF(study_countries!A:A,A8)</f>
        <v>48</v>
      </c>
      <c r="K8" s="71" t="s">
        <v>57</v>
      </c>
      <c r="L8" s="71" t="s">
        <v>154</v>
      </c>
      <c r="M8" s="71" t="s">
        <v>155</v>
      </c>
      <c r="N8" s="71">
        <v>2020</v>
      </c>
      <c r="O8" s="71">
        <v>2040</v>
      </c>
      <c r="P8" s="71" t="s">
        <v>156</v>
      </c>
      <c r="Q8" s="71" t="s">
        <v>82</v>
      </c>
      <c r="R8" s="71" t="s">
        <v>83</v>
      </c>
      <c r="S8" s="71" t="s">
        <v>63</v>
      </c>
      <c r="T8" s="71" t="s">
        <v>63</v>
      </c>
      <c r="U8" s="71" t="s">
        <v>63</v>
      </c>
      <c r="V8" s="71" t="s">
        <v>63</v>
      </c>
      <c r="W8" s="71" t="s">
        <v>63</v>
      </c>
      <c r="X8" s="71" t="s">
        <v>63</v>
      </c>
      <c r="Y8" s="71" t="s">
        <v>63</v>
      </c>
      <c r="Z8" s="71" t="s">
        <v>63</v>
      </c>
      <c r="AA8" s="71" t="s">
        <v>63</v>
      </c>
      <c r="AB8" s="71" t="s">
        <v>65</v>
      </c>
      <c r="AC8" s="71" t="s">
        <v>85</v>
      </c>
      <c r="AD8" s="71" t="s">
        <v>63</v>
      </c>
      <c r="AE8" s="71" t="s">
        <v>63</v>
      </c>
      <c r="AF8" s="71" t="s">
        <v>64</v>
      </c>
      <c r="AG8" s="71" t="s">
        <v>63</v>
      </c>
      <c r="AH8" s="71" t="s">
        <v>86</v>
      </c>
      <c r="AI8" s="71" t="s">
        <v>64</v>
      </c>
      <c r="AJ8" s="71" t="s">
        <v>64</v>
      </c>
      <c r="AK8" s="71" t="s">
        <v>64</v>
      </c>
      <c r="AL8" s="71" t="s">
        <v>63</v>
      </c>
      <c r="AM8" s="71" t="s">
        <v>63</v>
      </c>
      <c r="AN8" s="71" t="s">
        <v>157</v>
      </c>
      <c r="AO8" s="71" t="s">
        <v>158</v>
      </c>
      <c r="AP8" s="71" t="s">
        <v>159</v>
      </c>
      <c r="AQ8" s="71" t="s">
        <v>160</v>
      </c>
      <c r="AR8" s="71" t="s">
        <v>64</v>
      </c>
      <c r="AS8" s="71" t="s">
        <v>161</v>
      </c>
      <c r="AT8" s="71" t="s">
        <v>63</v>
      </c>
      <c r="AU8" s="74">
        <v>0.1</v>
      </c>
      <c r="AV8" s="71" t="s">
        <v>63</v>
      </c>
      <c r="AW8" s="71" t="s">
        <v>162</v>
      </c>
      <c r="AX8" s="72" t="s">
        <v>163</v>
      </c>
      <c r="AY8" s="73" t="s">
        <v>151</v>
      </c>
    </row>
    <row r="9" spans="1:51" s="39" customFormat="1" ht="261" customHeight="1">
      <c r="A9" s="70">
        <v>8</v>
      </c>
      <c r="B9" s="71" t="s">
        <v>151</v>
      </c>
      <c r="C9" s="71" t="s">
        <v>164</v>
      </c>
      <c r="D9" s="71" t="s">
        <v>165</v>
      </c>
      <c r="E9" s="71">
        <v>2018</v>
      </c>
      <c r="F9" s="71" t="s">
        <v>54</v>
      </c>
      <c r="G9" s="71" t="s">
        <v>126</v>
      </c>
      <c r="H9" s="71" t="s">
        <v>56</v>
      </c>
      <c r="I9" s="71" t="str">
        <f t="array" ref="I9">_xlfn.TEXTJOIN(",", TRUE, IF(Table4[study_id]=Table3[[#This Row],[study_id]], Table4[iso_code], ""))</f>
        <v>DZ,AO,BJ,BW,BF,BI,CM,CF,TD,CD,CG,DJ,EG,GQ,ER,SZ,ET,GA,GM,GH,GN,GW,CI,KE,LS,LR,LY,MW,ML,MR,MA,MZ,NA,NE,NG,RW,SN,SL,SO,ZA,SS,SD,TZ,TG,TN,UG,ZM,ZW</v>
      </c>
      <c r="J9" s="71">
        <f>COUNTIF(study_countries!A:A,A9)</f>
        <v>48</v>
      </c>
      <c r="K9" s="71" t="s">
        <v>57</v>
      </c>
      <c r="L9" s="71" t="s">
        <v>166</v>
      </c>
      <c r="M9" s="71" t="s">
        <v>167</v>
      </c>
      <c r="N9" s="71">
        <v>2010</v>
      </c>
      <c r="O9" s="71">
        <v>2030</v>
      </c>
      <c r="P9" s="71" t="s">
        <v>60</v>
      </c>
      <c r="Q9" s="71" t="s">
        <v>82</v>
      </c>
      <c r="R9" s="71" t="s">
        <v>83</v>
      </c>
      <c r="S9" s="71" t="s">
        <v>63</v>
      </c>
      <c r="T9" s="71" t="s">
        <v>63</v>
      </c>
      <c r="U9" s="71" t="s">
        <v>63</v>
      </c>
      <c r="V9" s="71" t="s">
        <v>63</v>
      </c>
      <c r="W9" s="71" t="s">
        <v>64</v>
      </c>
      <c r="X9" s="71" t="s">
        <v>63</v>
      </c>
      <c r="Y9" s="71" t="s">
        <v>63</v>
      </c>
      <c r="Z9" s="71" t="s">
        <v>64</v>
      </c>
      <c r="AA9" s="71" t="s">
        <v>63</v>
      </c>
      <c r="AB9" s="71" t="s">
        <v>65</v>
      </c>
      <c r="AC9" s="71" t="s">
        <v>85</v>
      </c>
      <c r="AD9" s="71" t="s">
        <v>63</v>
      </c>
      <c r="AE9" s="71" t="s">
        <v>63</v>
      </c>
      <c r="AF9" s="71" t="s">
        <v>64</v>
      </c>
      <c r="AG9" s="71" t="s">
        <v>64</v>
      </c>
      <c r="AH9" s="71" t="s">
        <v>86</v>
      </c>
      <c r="AI9" s="71" t="s">
        <v>64</v>
      </c>
      <c r="AJ9" s="71" t="s">
        <v>64</v>
      </c>
      <c r="AK9" s="71" t="s">
        <v>64</v>
      </c>
      <c r="AL9" s="71" t="s">
        <v>63</v>
      </c>
      <c r="AM9" s="71" t="s">
        <v>64</v>
      </c>
      <c r="AN9" s="71" t="s">
        <v>169</v>
      </c>
      <c r="AO9" s="71" t="s">
        <v>170</v>
      </c>
      <c r="AP9" s="71" t="s">
        <v>171</v>
      </c>
      <c r="AQ9" s="71" t="s">
        <v>160</v>
      </c>
      <c r="AR9" s="71" t="s">
        <v>64</v>
      </c>
      <c r="AS9" s="71" t="s">
        <v>172</v>
      </c>
      <c r="AT9" s="71" t="s">
        <v>63</v>
      </c>
      <c r="AU9" s="74">
        <v>0.1</v>
      </c>
      <c r="AV9" s="71" t="s">
        <v>64</v>
      </c>
      <c r="AW9" s="71"/>
      <c r="AX9" s="72" t="s">
        <v>173</v>
      </c>
      <c r="AY9" s="75" t="s">
        <v>151</v>
      </c>
    </row>
    <row r="10" spans="1:51" s="39" customFormat="1" ht="261" customHeight="1">
      <c r="A10" s="70">
        <v>9</v>
      </c>
      <c r="B10" s="71" t="s">
        <v>151</v>
      </c>
      <c r="C10" s="71" t="s">
        <v>174</v>
      </c>
      <c r="D10" s="71" t="s">
        <v>175</v>
      </c>
      <c r="E10" s="71">
        <v>2021</v>
      </c>
      <c r="F10" s="71" t="s">
        <v>54</v>
      </c>
      <c r="G10" s="71" t="s">
        <v>126</v>
      </c>
      <c r="H10" s="71" t="s">
        <v>98</v>
      </c>
      <c r="I10" s="71" t="str">
        <f t="array" ref="I10">_xlfn.TEXTJOIN(",", TRUE, IF(Table4[study_id]=Table3[[#This Row],[study_id]], Table4[iso_code], ""))</f>
        <v>AO,BW,BI,DJ,EG,SZ,ET,KE,LS,MW,MZ,NA,RW,ZA,SS,SD,TZ,UG,ZM,ZW,CD</v>
      </c>
      <c r="J10" s="71">
        <f>COUNTIF(study_countries!A:A,A10)</f>
        <v>21</v>
      </c>
      <c r="K10" s="71" t="s">
        <v>176</v>
      </c>
      <c r="L10" s="71" t="s">
        <v>177</v>
      </c>
      <c r="M10" s="71" t="s">
        <v>178</v>
      </c>
      <c r="N10" s="71">
        <v>2018</v>
      </c>
      <c r="O10" s="71">
        <v>2040</v>
      </c>
      <c r="P10" s="71" t="s">
        <v>60</v>
      </c>
      <c r="Q10" s="71" t="s">
        <v>82</v>
      </c>
      <c r="R10" s="71" t="s">
        <v>83</v>
      </c>
      <c r="S10" s="71" t="s">
        <v>63</v>
      </c>
      <c r="T10" s="71" t="s">
        <v>63</v>
      </c>
      <c r="U10" s="71" t="s">
        <v>63</v>
      </c>
      <c r="V10" s="71" t="s">
        <v>63</v>
      </c>
      <c r="W10" s="71" t="s">
        <v>63</v>
      </c>
      <c r="X10" s="71" t="s">
        <v>63</v>
      </c>
      <c r="Y10" s="71" t="s">
        <v>63</v>
      </c>
      <c r="Z10" s="71" t="s">
        <v>64</v>
      </c>
      <c r="AA10" s="71" t="s">
        <v>63</v>
      </c>
      <c r="AB10" s="71" t="s">
        <v>65</v>
      </c>
      <c r="AC10" s="71" t="s">
        <v>85</v>
      </c>
      <c r="AD10" s="71" t="s">
        <v>63</v>
      </c>
      <c r="AE10" s="71" t="s">
        <v>63</v>
      </c>
      <c r="AF10" s="71" t="s">
        <v>63</v>
      </c>
      <c r="AG10" s="71" t="s">
        <v>63</v>
      </c>
      <c r="AH10" s="71" t="s">
        <v>86</v>
      </c>
      <c r="AI10" s="71" t="s">
        <v>64</v>
      </c>
      <c r="AJ10" s="71" t="s">
        <v>64</v>
      </c>
      <c r="AK10" s="71" t="s">
        <v>64</v>
      </c>
      <c r="AL10" s="71" t="s">
        <v>63</v>
      </c>
      <c r="AM10" s="71" t="s">
        <v>64</v>
      </c>
      <c r="AN10" s="71" t="s">
        <v>179</v>
      </c>
      <c r="AO10" s="71" t="s">
        <v>180</v>
      </c>
      <c r="AP10" s="71" t="s">
        <v>151</v>
      </c>
      <c r="AQ10" s="71" t="s">
        <v>160</v>
      </c>
      <c r="AR10" s="71" t="s">
        <v>64</v>
      </c>
      <c r="AS10" s="71" t="s">
        <v>181</v>
      </c>
      <c r="AT10" s="71" t="s">
        <v>63</v>
      </c>
      <c r="AU10" s="74">
        <v>0.1</v>
      </c>
      <c r="AV10" s="71" t="s">
        <v>64</v>
      </c>
      <c r="AW10" s="71"/>
      <c r="AX10" s="76" t="s">
        <v>182</v>
      </c>
      <c r="AY10" s="77" t="s">
        <v>151</v>
      </c>
    </row>
    <row r="11" spans="1:51" s="38" customFormat="1" ht="208.25" customHeight="1">
      <c r="A11" s="70">
        <v>10</v>
      </c>
      <c r="B11" s="71" t="s">
        <v>183</v>
      </c>
      <c r="C11" s="71" t="s">
        <v>184</v>
      </c>
      <c r="D11" s="71" t="s">
        <v>185</v>
      </c>
      <c r="E11" s="71">
        <v>2017</v>
      </c>
      <c r="F11" s="71" t="s">
        <v>54</v>
      </c>
      <c r="G11" s="71" t="s">
        <v>126</v>
      </c>
      <c r="H11" s="71" t="s">
        <v>56</v>
      </c>
      <c r="I11" s="71" t="str">
        <f t="array" ref="I11">_xlfn.TEXTJOIN(",", TRUE, IF(Table4[study_id]=Table3[[#This Row],[study_id]], Table4[iso_code], ""))</f>
        <v>DZ,AO,BJ,BW,BF,BI,CM,CV,CF,TD,KM,CD,CG,CI,DJ,EG,GQ,ER,ET,GA,GM,GH,GN,GW,KE,LS,LR,LY,MG,MW,ML,MR,MU,MA,MZ,NA,NE,NG,RW,ST,SC,SN,SL,SO,SD,SZ,TZ,TG,TN,UG,ZM,ZW</v>
      </c>
      <c r="J11" s="71">
        <f>COUNTIF(study_countries!A:A,A11)</f>
        <v>52</v>
      </c>
      <c r="K11" s="71" t="s">
        <v>186</v>
      </c>
      <c r="L11" s="71" t="s">
        <v>187</v>
      </c>
      <c r="M11" s="71" t="s">
        <v>188</v>
      </c>
      <c r="N11" s="71">
        <v>2010</v>
      </c>
      <c r="O11" s="71">
        <v>2040</v>
      </c>
      <c r="P11" s="71" t="s">
        <v>156</v>
      </c>
      <c r="Q11" s="71" t="s">
        <v>189</v>
      </c>
      <c r="R11" s="71" t="s">
        <v>190</v>
      </c>
      <c r="S11" s="71" t="s">
        <v>63</v>
      </c>
      <c r="T11" s="71" t="s">
        <v>63</v>
      </c>
      <c r="U11" s="71" t="s">
        <v>63</v>
      </c>
      <c r="V11" s="71" t="s">
        <v>63</v>
      </c>
      <c r="W11" s="71" t="s">
        <v>64</v>
      </c>
      <c r="X11" s="71" t="s">
        <v>64</v>
      </c>
      <c r="Y11" s="71" t="s">
        <v>63</v>
      </c>
      <c r="Z11" s="71" t="s">
        <v>64</v>
      </c>
      <c r="AA11" s="71" t="s">
        <v>63</v>
      </c>
      <c r="AB11" s="71" t="s">
        <v>143</v>
      </c>
      <c r="AC11" s="71" t="s">
        <v>66</v>
      </c>
      <c r="AD11" s="71" t="s">
        <v>63</v>
      </c>
      <c r="AE11" s="71" t="s">
        <v>63</v>
      </c>
      <c r="AF11" s="71" t="s">
        <v>64</v>
      </c>
      <c r="AG11" s="71" t="s">
        <v>64</v>
      </c>
      <c r="AH11" s="71" t="s">
        <v>191</v>
      </c>
      <c r="AI11" s="71" t="s">
        <v>63</v>
      </c>
      <c r="AJ11" s="71" t="s">
        <v>63</v>
      </c>
      <c r="AK11" s="71" t="s">
        <v>63</v>
      </c>
      <c r="AL11" s="71" t="s">
        <v>63</v>
      </c>
      <c r="AM11" s="71" t="s">
        <v>63</v>
      </c>
      <c r="AN11" s="71" t="s">
        <v>192</v>
      </c>
      <c r="AO11" s="71" t="s">
        <v>193</v>
      </c>
      <c r="AP11" s="71" t="s">
        <v>194</v>
      </c>
      <c r="AQ11" s="71" t="s">
        <v>195</v>
      </c>
      <c r="AR11" s="71" t="s">
        <v>63</v>
      </c>
      <c r="AS11" s="71" t="s">
        <v>196</v>
      </c>
      <c r="AT11" s="71" t="s">
        <v>64</v>
      </c>
      <c r="AU11" s="71" t="s">
        <v>73</v>
      </c>
      <c r="AV11" s="71" t="s">
        <v>64</v>
      </c>
      <c r="AW11" s="71"/>
      <c r="AX11" s="72" t="s">
        <v>197</v>
      </c>
      <c r="AY11" s="78" t="s">
        <v>198</v>
      </c>
    </row>
    <row r="12" spans="1:51" s="39" customFormat="1" ht="215.25" customHeight="1">
      <c r="A12" s="70">
        <v>11</v>
      </c>
      <c r="B12" s="71" t="s">
        <v>199</v>
      </c>
      <c r="C12" s="71" t="s">
        <v>200</v>
      </c>
      <c r="D12" s="71" t="s">
        <v>201</v>
      </c>
      <c r="E12" s="71">
        <v>2021</v>
      </c>
      <c r="F12" s="71" t="s">
        <v>54</v>
      </c>
      <c r="G12" s="71" t="s">
        <v>202</v>
      </c>
      <c r="H12" s="71" t="s">
        <v>56</v>
      </c>
      <c r="I12" s="71" t="str">
        <f t="array" ref="I12">_xlfn.TEXTJOIN(",", TRUE, IF(Table4[study_id]=Table3[[#This Row],[study_id]], Table4[iso_code], ""))</f>
        <v>DZ,AO,BJ,BW,BF,BI,CM,CF,TD,CG,CD,DJ,EG,GQ,ER,ET,GA,GM,GH,GN,GW,CI,KE,LS,LR,LY,MG,MW,ML,MR,MA,MZ,NA,NE,NG,RW,SN,SL,SO,ZA,SS,SD,TZ,TG,TN,UG,ZM,ZW</v>
      </c>
      <c r="J12" s="71">
        <f>COUNTIF(study_countries!A:A,A12)</f>
        <v>48</v>
      </c>
      <c r="K12" s="71" t="s">
        <v>203</v>
      </c>
      <c r="L12" s="71" t="s">
        <v>204</v>
      </c>
      <c r="M12" s="71" t="s">
        <v>205</v>
      </c>
      <c r="N12" s="71">
        <v>2018</v>
      </c>
      <c r="O12" s="71">
        <v>2025</v>
      </c>
      <c r="P12" s="71" t="s">
        <v>60</v>
      </c>
      <c r="Q12" s="71" t="s">
        <v>206</v>
      </c>
      <c r="R12" s="71" t="s">
        <v>207</v>
      </c>
      <c r="S12" s="71" t="s">
        <v>63</v>
      </c>
      <c r="T12" s="71" t="s">
        <v>63</v>
      </c>
      <c r="U12" s="71" t="s">
        <v>63</v>
      </c>
      <c r="V12" s="71" t="s">
        <v>63</v>
      </c>
      <c r="W12" s="71" t="s">
        <v>63</v>
      </c>
      <c r="X12" s="71" t="s">
        <v>63</v>
      </c>
      <c r="Y12" s="71" t="s">
        <v>63</v>
      </c>
      <c r="Z12" s="71" t="s">
        <v>64</v>
      </c>
      <c r="AA12" s="71" t="s">
        <v>63</v>
      </c>
      <c r="AB12" s="71" t="s">
        <v>65</v>
      </c>
      <c r="AC12" s="71" t="s">
        <v>101</v>
      </c>
      <c r="AD12" s="71" t="s">
        <v>63</v>
      </c>
      <c r="AE12" s="71" t="s">
        <v>63</v>
      </c>
      <c r="AF12" s="71" t="s">
        <v>64</v>
      </c>
      <c r="AG12" s="71" t="s">
        <v>64</v>
      </c>
      <c r="AH12" s="71" t="s">
        <v>67</v>
      </c>
      <c r="AI12" s="71" t="s">
        <v>64</v>
      </c>
      <c r="AJ12" s="71" t="s">
        <v>64</v>
      </c>
      <c r="AK12" s="71" t="s">
        <v>64</v>
      </c>
      <c r="AL12" s="71" t="s">
        <v>63</v>
      </c>
      <c r="AM12" s="71" t="s">
        <v>64</v>
      </c>
      <c r="AN12" s="71" t="s">
        <v>208</v>
      </c>
      <c r="AO12" s="71" t="s">
        <v>209</v>
      </c>
      <c r="AP12" s="71" t="s">
        <v>210</v>
      </c>
      <c r="AQ12" s="71" t="s">
        <v>211</v>
      </c>
      <c r="AR12" s="71" t="s">
        <v>64</v>
      </c>
      <c r="AS12" s="71" t="s">
        <v>212</v>
      </c>
      <c r="AT12" s="71" t="s">
        <v>64</v>
      </c>
      <c r="AU12" s="71" t="s">
        <v>73</v>
      </c>
      <c r="AV12" s="71" t="s">
        <v>64</v>
      </c>
      <c r="AW12" s="71"/>
      <c r="AX12" s="72" t="s">
        <v>213</v>
      </c>
      <c r="AY12" s="73" t="s">
        <v>214</v>
      </c>
    </row>
    <row r="13" spans="1:51" s="39" customFormat="1" ht="215.25" customHeight="1">
      <c r="A13" s="70">
        <v>12</v>
      </c>
      <c r="B13" s="71" t="s">
        <v>215</v>
      </c>
      <c r="C13" s="71" t="s">
        <v>216</v>
      </c>
      <c r="D13" s="71" t="s">
        <v>217</v>
      </c>
      <c r="E13" s="71">
        <v>2024</v>
      </c>
      <c r="F13" s="71" t="s">
        <v>54</v>
      </c>
      <c r="G13" s="71" t="s">
        <v>126</v>
      </c>
      <c r="H13" s="71" t="s">
        <v>218</v>
      </c>
      <c r="I13" s="71" t="str">
        <f t="array" ref="I13">_xlfn.TEXTJOIN(",", TRUE, IF(Table4[study_id]=Table3[[#This Row],[study_id]], Table4[iso_code], ""))</f>
        <v>DZ</v>
      </c>
      <c r="J13" s="71">
        <f>COUNTIF(study_countries!A:A,A13)</f>
        <v>1</v>
      </c>
      <c r="K13" s="71" t="s">
        <v>219</v>
      </c>
      <c r="L13" s="71" t="s">
        <v>220</v>
      </c>
      <c r="M13" s="71" t="s">
        <v>221</v>
      </c>
      <c r="N13" s="71">
        <v>2016</v>
      </c>
      <c r="O13" s="71">
        <v>2070</v>
      </c>
      <c r="P13" s="71" t="s">
        <v>60</v>
      </c>
      <c r="Q13" s="71" t="s">
        <v>82</v>
      </c>
      <c r="R13" s="71" t="s">
        <v>62</v>
      </c>
      <c r="S13" s="71" t="s">
        <v>63</v>
      </c>
      <c r="T13" s="71" t="s">
        <v>63</v>
      </c>
      <c r="U13" s="71" t="s">
        <v>63</v>
      </c>
      <c r="V13" s="71" t="s">
        <v>63</v>
      </c>
      <c r="W13" s="71" t="s">
        <v>63</v>
      </c>
      <c r="X13" s="71" t="s">
        <v>64</v>
      </c>
      <c r="Y13" s="71" t="s">
        <v>63</v>
      </c>
      <c r="Z13" s="71" t="s">
        <v>63</v>
      </c>
      <c r="AA13" s="71" t="s">
        <v>64</v>
      </c>
      <c r="AB13" s="71" t="s">
        <v>65</v>
      </c>
      <c r="AC13" s="71" t="s">
        <v>85</v>
      </c>
      <c r="AD13" s="71" t="s">
        <v>63</v>
      </c>
      <c r="AE13" s="71" t="s">
        <v>63</v>
      </c>
      <c r="AF13" s="71" t="s">
        <v>63</v>
      </c>
      <c r="AG13" s="71" t="s">
        <v>64</v>
      </c>
      <c r="AH13" s="71" t="s">
        <v>86</v>
      </c>
      <c r="AI13" s="71" t="s">
        <v>64</v>
      </c>
      <c r="AJ13" s="71" t="s">
        <v>64</v>
      </c>
      <c r="AK13" s="71" t="s">
        <v>64</v>
      </c>
      <c r="AL13" s="71" t="s">
        <v>63</v>
      </c>
      <c r="AM13" s="71" t="s">
        <v>64</v>
      </c>
      <c r="AN13" s="71" t="s">
        <v>222</v>
      </c>
      <c r="AO13" s="71" t="s">
        <v>223</v>
      </c>
      <c r="AP13" s="71" t="s">
        <v>224</v>
      </c>
      <c r="AQ13" s="71" t="s">
        <v>225</v>
      </c>
      <c r="AR13" s="71" t="s">
        <v>64</v>
      </c>
      <c r="AS13" s="71" t="s">
        <v>226</v>
      </c>
      <c r="AT13" s="71" t="s">
        <v>64</v>
      </c>
      <c r="AU13" s="74">
        <v>0.08</v>
      </c>
      <c r="AV13" s="71" t="s">
        <v>64</v>
      </c>
      <c r="AW13" s="71"/>
      <c r="AX13" s="72" t="s">
        <v>227</v>
      </c>
      <c r="AY13" s="73" t="s">
        <v>228</v>
      </c>
    </row>
    <row r="14" spans="1:51" s="39" customFormat="1" ht="215.25" customHeight="1">
      <c r="A14" s="70">
        <v>13</v>
      </c>
      <c r="B14" s="71" t="s">
        <v>229</v>
      </c>
      <c r="C14" s="71" t="s">
        <v>230</v>
      </c>
      <c r="D14" s="71" t="s">
        <v>231</v>
      </c>
      <c r="E14" s="71">
        <v>2024</v>
      </c>
      <c r="F14" s="71" t="s">
        <v>232</v>
      </c>
      <c r="G14" s="71" t="s">
        <v>233</v>
      </c>
      <c r="H14" s="71" t="s">
        <v>234</v>
      </c>
      <c r="I14" s="71" t="str">
        <f t="array" ref="I14">_xlfn.TEXTJOIN(",", TRUE, IF(Table4[study_id]=Table3[[#This Row],[study_id]], Table4[iso_code], ""))</f>
        <v>DZ</v>
      </c>
      <c r="J14" s="71">
        <f>COUNTIF(study_countries!A:A,A14)</f>
        <v>1</v>
      </c>
      <c r="K14" s="71" t="s">
        <v>219</v>
      </c>
      <c r="L14" s="71" t="s">
        <v>235</v>
      </c>
      <c r="M14" s="71" t="s">
        <v>236</v>
      </c>
      <c r="N14" s="71"/>
      <c r="O14" s="71"/>
      <c r="P14" s="71"/>
      <c r="Q14" s="71"/>
      <c r="R14" s="71"/>
      <c r="S14" s="71"/>
      <c r="T14" s="71"/>
      <c r="U14" s="71"/>
      <c r="V14" s="71"/>
      <c r="W14" s="71"/>
      <c r="X14" s="71"/>
      <c r="Y14" s="71"/>
      <c r="Z14" s="71"/>
      <c r="AA14" s="71"/>
      <c r="AB14" s="71" t="s">
        <v>143</v>
      </c>
      <c r="AC14" s="71" t="s">
        <v>66</v>
      </c>
      <c r="AD14" s="71" t="s">
        <v>64</v>
      </c>
      <c r="AE14" s="71" t="s">
        <v>63</v>
      </c>
      <c r="AF14" s="71" t="s">
        <v>64</v>
      </c>
      <c r="AG14" s="71"/>
      <c r="AH14" s="71" t="s">
        <v>86</v>
      </c>
      <c r="AI14" s="71" t="s">
        <v>64</v>
      </c>
      <c r="AJ14" s="71" t="s">
        <v>64</v>
      </c>
      <c r="AK14" s="71" t="s">
        <v>64</v>
      </c>
      <c r="AL14" s="71" t="s">
        <v>64</v>
      </c>
      <c r="AM14" s="71" t="s">
        <v>63</v>
      </c>
      <c r="AN14" s="71"/>
      <c r="AO14" s="71"/>
      <c r="AP14" s="71" t="s">
        <v>237</v>
      </c>
      <c r="AQ14" s="71" t="s">
        <v>238</v>
      </c>
      <c r="AR14" s="71" t="s">
        <v>63</v>
      </c>
      <c r="AS14" s="71"/>
      <c r="AT14" s="71" t="s">
        <v>64</v>
      </c>
      <c r="AU14" s="71"/>
      <c r="AV14" s="71"/>
      <c r="AW14" s="71"/>
      <c r="AX14" s="72" t="s">
        <v>239</v>
      </c>
      <c r="AY14" s="73" t="s">
        <v>240</v>
      </c>
    </row>
    <row r="15" spans="1:51" s="39" customFormat="1" ht="147" customHeight="1">
      <c r="A15" s="70">
        <v>14</v>
      </c>
      <c r="B15" s="71" t="s">
        <v>241</v>
      </c>
      <c r="C15" s="71" t="s">
        <v>242</v>
      </c>
      <c r="D15" s="71" t="s">
        <v>243</v>
      </c>
      <c r="E15" s="71">
        <v>2024</v>
      </c>
      <c r="F15" s="71" t="s">
        <v>54</v>
      </c>
      <c r="G15" s="71" t="s">
        <v>126</v>
      </c>
      <c r="H15" s="71" t="s">
        <v>234</v>
      </c>
      <c r="I15" s="71" t="str">
        <f t="array" ref="I15">_xlfn.TEXTJOIN(",", TRUE, IF(Table4[study_id]=Table3[[#This Row],[study_id]], Table4[iso_code], ""))</f>
        <v>BJ</v>
      </c>
      <c r="J15" s="71">
        <f>COUNTIF(study_countries!A:A,A15)</f>
        <v>1</v>
      </c>
      <c r="K15" s="71" t="s">
        <v>244</v>
      </c>
      <c r="L15" s="71" t="s">
        <v>245</v>
      </c>
      <c r="M15" s="71" t="s">
        <v>246</v>
      </c>
      <c r="N15" s="71">
        <v>2017</v>
      </c>
      <c r="O15" s="71">
        <v>2050</v>
      </c>
      <c r="P15" s="71" t="s">
        <v>60</v>
      </c>
      <c r="Q15" s="71" t="s">
        <v>247</v>
      </c>
      <c r="R15" s="71" t="s">
        <v>190</v>
      </c>
      <c r="S15" s="71" t="s">
        <v>63</v>
      </c>
      <c r="T15" s="71" t="s">
        <v>63</v>
      </c>
      <c r="U15" s="71" t="s">
        <v>63</v>
      </c>
      <c r="V15" s="71" t="s">
        <v>63</v>
      </c>
      <c r="W15" s="71" t="s">
        <v>64</v>
      </c>
      <c r="X15" s="71" t="s">
        <v>64</v>
      </c>
      <c r="Y15" s="71" t="s">
        <v>63</v>
      </c>
      <c r="Z15" s="71" t="s">
        <v>64</v>
      </c>
      <c r="AA15" s="71" t="s">
        <v>63</v>
      </c>
      <c r="AB15" s="71" t="s">
        <v>143</v>
      </c>
      <c r="AC15" s="71" t="s">
        <v>66</v>
      </c>
      <c r="AD15" s="71" t="s">
        <v>63</v>
      </c>
      <c r="AE15" s="71" t="s">
        <v>63</v>
      </c>
      <c r="AF15" s="71" t="s">
        <v>63</v>
      </c>
      <c r="AG15" s="71" t="s">
        <v>64</v>
      </c>
      <c r="AH15" s="71" t="s">
        <v>86</v>
      </c>
      <c r="AI15" s="71" t="s">
        <v>64</v>
      </c>
      <c r="AJ15" s="71" t="s">
        <v>63</v>
      </c>
      <c r="AK15" s="71" t="s">
        <v>63</v>
      </c>
      <c r="AL15" s="71" t="s">
        <v>63</v>
      </c>
      <c r="AM15" s="71" t="s">
        <v>63</v>
      </c>
      <c r="AN15" s="71" t="s">
        <v>248</v>
      </c>
      <c r="AO15" s="71" t="s">
        <v>249</v>
      </c>
      <c r="AP15" s="71" t="s">
        <v>250</v>
      </c>
      <c r="AQ15" s="71" t="s">
        <v>251</v>
      </c>
      <c r="AR15" s="71" t="s">
        <v>63</v>
      </c>
      <c r="AS15" s="71" t="s">
        <v>226</v>
      </c>
      <c r="AT15" s="71" t="s">
        <v>64</v>
      </c>
      <c r="AU15" s="71" t="s">
        <v>73</v>
      </c>
      <c r="AV15" s="71" t="s">
        <v>64</v>
      </c>
      <c r="AW15" s="71"/>
      <c r="AX15" s="72" t="s">
        <v>252</v>
      </c>
      <c r="AY15" s="73" t="s">
        <v>253</v>
      </c>
    </row>
    <row r="16" spans="1:51" s="39" customFormat="1" ht="229.25" customHeight="1">
      <c r="A16" s="70">
        <v>15</v>
      </c>
      <c r="B16" s="71" t="s">
        <v>254</v>
      </c>
      <c r="C16" s="71" t="s">
        <v>255</v>
      </c>
      <c r="D16" s="71" t="s">
        <v>256</v>
      </c>
      <c r="E16" s="71">
        <v>2020</v>
      </c>
      <c r="F16" s="71" t="s">
        <v>232</v>
      </c>
      <c r="G16" s="71" t="s">
        <v>257</v>
      </c>
      <c r="H16" s="71" t="s">
        <v>234</v>
      </c>
      <c r="I16" s="71" t="str">
        <f t="array" ref="I16">_xlfn.TEXTJOIN(",", TRUE, IF(Table4[study_id]=Table3[[#This Row],[study_id]], Table4[iso_code], ""))</f>
        <v>BF,CI</v>
      </c>
      <c r="J16" s="71">
        <f>COUNTIF(study_countries!A:A,A16)</f>
        <v>2</v>
      </c>
      <c r="K16" s="71" t="s">
        <v>244</v>
      </c>
      <c r="L16" s="71" t="s">
        <v>258</v>
      </c>
      <c r="M16" s="71" t="s">
        <v>259</v>
      </c>
      <c r="N16" s="71">
        <v>2015</v>
      </c>
      <c r="O16" s="71">
        <v>2030</v>
      </c>
      <c r="P16" s="71"/>
      <c r="Q16" s="71"/>
      <c r="R16" s="71"/>
      <c r="S16" s="71"/>
      <c r="T16" s="71"/>
      <c r="U16" s="71"/>
      <c r="V16" s="71"/>
      <c r="W16" s="71"/>
      <c r="X16" s="71"/>
      <c r="Y16" s="71"/>
      <c r="Z16" s="71"/>
      <c r="AA16" s="71"/>
      <c r="AB16" s="71" t="s">
        <v>65</v>
      </c>
      <c r="AC16" s="71" t="s">
        <v>101</v>
      </c>
      <c r="AD16" s="71" t="s">
        <v>63</v>
      </c>
      <c r="AE16" s="71" t="s">
        <v>64</v>
      </c>
      <c r="AF16" s="71" t="s">
        <v>64</v>
      </c>
      <c r="AG16" s="71"/>
      <c r="AH16" s="71" t="s">
        <v>67</v>
      </c>
      <c r="AI16" s="71" t="s">
        <v>63</v>
      </c>
      <c r="AJ16" s="71" t="s">
        <v>64</v>
      </c>
      <c r="AK16" s="71" t="s">
        <v>64</v>
      </c>
      <c r="AL16" s="71" t="s">
        <v>133</v>
      </c>
      <c r="AM16" s="71" t="s">
        <v>63</v>
      </c>
      <c r="AN16" s="71"/>
      <c r="AO16" s="71"/>
      <c r="AP16" s="71" t="s">
        <v>260</v>
      </c>
      <c r="AQ16" s="71" t="s">
        <v>261</v>
      </c>
      <c r="AR16" s="71" t="s">
        <v>64</v>
      </c>
      <c r="AS16" s="71"/>
      <c r="AT16" s="71" t="s">
        <v>64</v>
      </c>
      <c r="AU16" s="71"/>
      <c r="AV16" s="71"/>
      <c r="AW16" s="71"/>
      <c r="AX16" s="72" t="s">
        <v>262</v>
      </c>
      <c r="AY16" s="73" t="s">
        <v>263</v>
      </c>
    </row>
    <row r="17" spans="1:51" s="39" customFormat="1" ht="161.25" customHeight="1">
      <c r="A17" s="70">
        <v>16</v>
      </c>
      <c r="B17" s="71" t="s">
        <v>264</v>
      </c>
      <c r="C17" s="71" t="s">
        <v>265</v>
      </c>
      <c r="D17" s="71" t="s">
        <v>266</v>
      </c>
      <c r="E17" s="71">
        <v>2023</v>
      </c>
      <c r="F17" s="71" t="s">
        <v>54</v>
      </c>
      <c r="G17" s="71" t="s">
        <v>126</v>
      </c>
      <c r="H17" s="71" t="s">
        <v>234</v>
      </c>
      <c r="I17" s="71" t="str">
        <f t="array" ref="I17">_xlfn.TEXTJOIN(",", TRUE, IF(Table4[study_id]=Table3[[#This Row],[study_id]], Table4[iso_code], ""))</f>
        <v>BW</v>
      </c>
      <c r="J17" s="71">
        <f>COUNTIF(study_countries!A:A,A17)</f>
        <v>1</v>
      </c>
      <c r="K17" s="71" t="s">
        <v>267</v>
      </c>
      <c r="L17" s="71" t="s">
        <v>268</v>
      </c>
      <c r="M17" s="71" t="s">
        <v>269</v>
      </c>
      <c r="N17" s="71">
        <v>2015</v>
      </c>
      <c r="O17" s="71">
        <v>2050</v>
      </c>
      <c r="P17" s="71" t="s">
        <v>60</v>
      </c>
      <c r="Q17" s="71" t="s">
        <v>82</v>
      </c>
      <c r="R17" s="71" t="s">
        <v>62</v>
      </c>
      <c r="S17" s="71" t="s">
        <v>63</v>
      </c>
      <c r="T17" s="71" t="s">
        <v>63</v>
      </c>
      <c r="U17" s="71" t="s">
        <v>63</v>
      </c>
      <c r="V17" s="71" t="s">
        <v>63</v>
      </c>
      <c r="W17" s="71" t="s">
        <v>63</v>
      </c>
      <c r="X17" s="71" t="s">
        <v>63</v>
      </c>
      <c r="Y17" s="71" t="s">
        <v>63</v>
      </c>
      <c r="Z17" s="71" t="s">
        <v>64</v>
      </c>
      <c r="AA17" s="71" t="s">
        <v>63</v>
      </c>
      <c r="AB17" s="71" t="s">
        <v>143</v>
      </c>
      <c r="AC17" s="71" t="s">
        <v>101</v>
      </c>
      <c r="AD17" s="71" t="s">
        <v>63</v>
      </c>
      <c r="AE17" s="71" t="s">
        <v>63</v>
      </c>
      <c r="AF17" s="71" t="s">
        <v>63</v>
      </c>
      <c r="AG17" s="71" t="s">
        <v>64</v>
      </c>
      <c r="AH17" s="71" t="s">
        <v>86</v>
      </c>
      <c r="AI17" s="71" t="s">
        <v>64</v>
      </c>
      <c r="AJ17" s="71" t="s">
        <v>133</v>
      </c>
      <c r="AK17" s="71" t="s">
        <v>63</v>
      </c>
      <c r="AL17" s="71" t="s">
        <v>63</v>
      </c>
      <c r="AM17" s="71" t="s">
        <v>64</v>
      </c>
      <c r="AN17" s="71" t="s">
        <v>270</v>
      </c>
      <c r="AO17" s="71" t="s">
        <v>271</v>
      </c>
      <c r="AP17" s="71" t="s">
        <v>272</v>
      </c>
      <c r="AQ17" s="71" t="s">
        <v>273</v>
      </c>
      <c r="AR17" s="71" t="s">
        <v>64</v>
      </c>
      <c r="AS17" s="71" t="s">
        <v>274</v>
      </c>
      <c r="AT17" s="71" t="s">
        <v>64</v>
      </c>
      <c r="AU17" s="79">
        <v>0.1</v>
      </c>
      <c r="AV17" s="71" t="s">
        <v>64</v>
      </c>
      <c r="AW17" s="71"/>
      <c r="AX17" s="72" t="s">
        <v>275</v>
      </c>
      <c r="AY17" s="73" t="s">
        <v>276</v>
      </c>
    </row>
    <row r="18" spans="1:51" s="38" customFormat="1" ht="197.25" customHeight="1">
      <c r="A18" s="70">
        <v>17</v>
      </c>
      <c r="B18" s="71" t="s">
        <v>277</v>
      </c>
      <c r="C18" s="71" t="s">
        <v>278</v>
      </c>
      <c r="D18" s="71" t="s">
        <v>279</v>
      </c>
      <c r="E18" s="71">
        <v>2016</v>
      </c>
      <c r="F18" s="71" t="s">
        <v>54</v>
      </c>
      <c r="G18" s="71" t="s">
        <v>126</v>
      </c>
      <c r="H18" s="71" t="s">
        <v>234</v>
      </c>
      <c r="I18" s="71" t="str">
        <f t="array" ref="I18">_xlfn.TEXTJOIN(",", TRUE, IF(Table4[study_id]=Table3[[#This Row],[study_id]], Table4[iso_code], ""))</f>
        <v>CM</v>
      </c>
      <c r="J18" s="71">
        <f>COUNTIF(study_countries!A:A,A18)</f>
        <v>1</v>
      </c>
      <c r="K18" s="71" t="s">
        <v>280</v>
      </c>
      <c r="L18" s="71" t="s">
        <v>281</v>
      </c>
      <c r="M18" s="71" t="s">
        <v>282</v>
      </c>
      <c r="N18" s="71">
        <v>2012</v>
      </c>
      <c r="O18" s="71">
        <v>2035</v>
      </c>
      <c r="P18" s="71" t="s">
        <v>60</v>
      </c>
      <c r="Q18" s="71" t="s">
        <v>206</v>
      </c>
      <c r="R18" s="71" t="s">
        <v>62</v>
      </c>
      <c r="S18" s="71" t="s">
        <v>63</v>
      </c>
      <c r="T18" s="71" t="s">
        <v>63</v>
      </c>
      <c r="U18" s="71" t="s">
        <v>63</v>
      </c>
      <c r="V18" s="71" t="s">
        <v>63</v>
      </c>
      <c r="W18" s="71" t="s">
        <v>64</v>
      </c>
      <c r="X18" s="71" t="s">
        <v>64</v>
      </c>
      <c r="Y18" s="71" t="s">
        <v>63</v>
      </c>
      <c r="Z18" s="71" t="s">
        <v>64</v>
      </c>
      <c r="AA18" s="71" t="s">
        <v>64</v>
      </c>
      <c r="AB18" s="71" t="s">
        <v>65</v>
      </c>
      <c r="AC18" s="71" t="s">
        <v>85</v>
      </c>
      <c r="AD18" s="71" t="s">
        <v>63</v>
      </c>
      <c r="AE18" s="71" t="s">
        <v>63</v>
      </c>
      <c r="AF18" s="71" t="s">
        <v>64</v>
      </c>
      <c r="AG18" s="71" t="s">
        <v>64</v>
      </c>
      <c r="AH18" s="71" t="s">
        <v>86</v>
      </c>
      <c r="AI18" s="71" t="s">
        <v>64</v>
      </c>
      <c r="AJ18" s="71" t="s">
        <v>133</v>
      </c>
      <c r="AK18" s="71" t="s">
        <v>64</v>
      </c>
      <c r="AL18" s="71" t="s">
        <v>133</v>
      </c>
      <c r="AM18" s="71" t="s">
        <v>63</v>
      </c>
      <c r="AN18" s="71" t="s">
        <v>283</v>
      </c>
      <c r="AO18" s="71" t="s">
        <v>284</v>
      </c>
      <c r="AP18" s="71" t="s">
        <v>285</v>
      </c>
      <c r="AQ18" s="71" t="s">
        <v>286</v>
      </c>
      <c r="AR18" s="71" t="s">
        <v>63</v>
      </c>
      <c r="AS18" s="71" t="s">
        <v>226</v>
      </c>
      <c r="AT18" s="71" t="s">
        <v>64</v>
      </c>
      <c r="AU18" s="79">
        <v>0.12</v>
      </c>
      <c r="AV18" s="71" t="s">
        <v>64</v>
      </c>
      <c r="AW18" s="71"/>
      <c r="AX18" s="72" t="s">
        <v>287</v>
      </c>
      <c r="AY18" s="73" t="s">
        <v>288</v>
      </c>
    </row>
    <row r="19" spans="1:51" s="38" customFormat="1" ht="141.75" customHeight="1">
      <c r="A19" s="70">
        <v>18</v>
      </c>
      <c r="B19" s="71" t="s">
        <v>289</v>
      </c>
      <c r="C19" s="71" t="s">
        <v>290</v>
      </c>
      <c r="D19" s="71" t="s">
        <v>291</v>
      </c>
      <c r="E19" s="71">
        <v>2023</v>
      </c>
      <c r="F19" s="71" t="s">
        <v>232</v>
      </c>
      <c r="G19" s="71" t="s">
        <v>292</v>
      </c>
      <c r="H19" s="71" t="s">
        <v>234</v>
      </c>
      <c r="I19" s="71" t="str">
        <f t="array" ref="I19">_xlfn.TEXTJOIN(",", TRUE, IF(Table4[study_id]=Table3[[#This Row],[study_id]], Table4[iso_code], ""))</f>
        <v>CM</v>
      </c>
      <c r="J19" s="71">
        <f>COUNTIF(study_countries!A:A,A19)</f>
        <v>1</v>
      </c>
      <c r="K19" s="71" t="s">
        <v>280</v>
      </c>
      <c r="L19" s="71" t="s">
        <v>293</v>
      </c>
      <c r="M19" s="71" t="s">
        <v>294</v>
      </c>
      <c r="N19" s="71"/>
      <c r="O19" s="71"/>
      <c r="P19" s="71"/>
      <c r="Q19" s="71"/>
      <c r="R19" s="71"/>
      <c r="S19" s="71"/>
      <c r="T19" s="71"/>
      <c r="U19" s="71"/>
      <c r="V19" s="71"/>
      <c r="W19" s="71"/>
      <c r="X19" s="71"/>
      <c r="Y19" s="71"/>
      <c r="Z19" s="71"/>
      <c r="AA19" s="71"/>
      <c r="AB19" s="71" t="s">
        <v>65</v>
      </c>
      <c r="AC19" s="71" t="s">
        <v>101</v>
      </c>
      <c r="AD19" s="71" t="s">
        <v>63</v>
      </c>
      <c r="AE19" s="71" t="s">
        <v>64</v>
      </c>
      <c r="AF19" s="71" t="s">
        <v>64</v>
      </c>
      <c r="AG19" s="71"/>
      <c r="AH19" s="71" t="s">
        <v>295</v>
      </c>
      <c r="AI19" s="71" t="s">
        <v>64</v>
      </c>
      <c r="AJ19" s="71" t="s">
        <v>64</v>
      </c>
      <c r="AK19" s="71" t="s">
        <v>64</v>
      </c>
      <c r="AL19" s="71" t="s">
        <v>63</v>
      </c>
      <c r="AM19" s="71" t="s">
        <v>63</v>
      </c>
      <c r="AN19" s="71"/>
      <c r="AO19" s="71"/>
      <c r="AP19" s="71" t="s">
        <v>296</v>
      </c>
      <c r="AQ19" s="71" t="s">
        <v>195</v>
      </c>
      <c r="AR19" s="71" t="s">
        <v>64</v>
      </c>
      <c r="AS19" s="71"/>
      <c r="AT19" s="71" t="s">
        <v>64</v>
      </c>
      <c r="AU19" s="79"/>
      <c r="AV19" s="71"/>
      <c r="AW19" s="71"/>
      <c r="AX19" s="72" t="s">
        <v>297</v>
      </c>
      <c r="AY19" s="73" t="s">
        <v>298</v>
      </c>
    </row>
    <row r="20" spans="1:51" s="40" customFormat="1" ht="127.5" customHeight="1">
      <c r="A20" s="70">
        <v>19</v>
      </c>
      <c r="B20" s="71" t="s">
        <v>299</v>
      </c>
      <c r="C20" s="71" t="s">
        <v>300</v>
      </c>
      <c r="D20" s="71" t="s">
        <v>301</v>
      </c>
      <c r="E20" s="71">
        <v>2022</v>
      </c>
      <c r="F20" s="71" t="s">
        <v>54</v>
      </c>
      <c r="G20" s="71" t="s">
        <v>302</v>
      </c>
      <c r="H20" s="71" t="s">
        <v>234</v>
      </c>
      <c r="I20" s="71" t="str">
        <f t="array" ref="I20">_xlfn.TEXTJOIN(",", TRUE, IF(Table4[study_id]=Table3[[#This Row],[study_id]], Table4[iso_code], ""))</f>
        <v>CI</v>
      </c>
      <c r="J20" s="71">
        <f>COUNTIF(study_countries!A:A,A20)</f>
        <v>1</v>
      </c>
      <c r="K20" s="71" t="s">
        <v>244</v>
      </c>
      <c r="L20" s="71" t="s">
        <v>303</v>
      </c>
      <c r="M20" s="71" t="s">
        <v>304</v>
      </c>
      <c r="N20" s="71">
        <v>2016</v>
      </c>
      <c r="O20" s="71">
        <v>2050</v>
      </c>
      <c r="P20" s="71" t="s">
        <v>60</v>
      </c>
      <c r="Q20" s="71" t="s">
        <v>82</v>
      </c>
      <c r="R20" s="71" t="s">
        <v>62</v>
      </c>
      <c r="S20" s="71" t="s">
        <v>63</v>
      </c>
      <c r="T20" s="71" t="s">
        <v>63</v>
      </c>
      <c r="U20" s="71" t="s">
        <v>63</v>
      </c>
      <c r="V20" s="71" t="s">
        <v>63</v>
      </c>
      <c r="W20" s="71" t="s">
        <v>64</v>
      </c>
      <c r="X20" s="71" t="s">
        <v>64</v>
      </c>
      <c r="Y20" s="71" t="s">
        <v>63</v>
      </c>
      <c r="Z20" s="71" t="s">
        <v>64</v>
      </c>
      <c r="AA20" s="71" t="s">
        <v>63</v>
      </c>
      <c r="AB20" s="71" t="s">
        <v>65</v>
      </c>
      <c r="AC20" s="71" t="s">
        <v>85</v>
      </c>
      <c r="AD20" s="71" t="s">
        <v>63</v>
      </c>
      <c r="AE20" s="71" t="s">
        <v>63</v>
      </c>
      <c r="AF20" s="71" t="s">
        <v>63</v>
      </c>
      <c r="AG20" s="71" t="s">
        <v>63</v>
      </c>
      <c r="AH20" s="71" t="s">
        <v>305</v>
      </c>
      <c r="AI20" s="71" t="s">
        <v>63</v>
      </c>
      <c r="AJ20" s="71" t="s">
        <v>133</v>
      </c>
      <c r="AK20" s="71" t="s">
        <v>64</v>
      </c>
      <c r="AL20" s="71" t="s">
        <v>63</v>
      </c>
      <c r="AM20" s="71" t="s">
        <v>64</v>
      </c>
      <c r="AN20" s="71" t="s">
        <v>306</v>
      </c>
      <c r="AO20" s="71" t="s">
        <v>307</v>
      </c>
      <c r="AP20" s="71" t="s">
        <v>308</v>
      </c>
      <c r="AQ20" s="71" t="s">
        <v>225</v>
      </c>
      <c r="AR20" s="71" t="s">
        <v>64</v>
      </c>
      <c r="AS20" s="71" t="s">
        <v>309</v>
      </c>
      <c r="AT20" s="71" t="s">
        <v>64</v>
      </c>
      <c r="AU20" s="79">
        <v>0.1</v>
      </c>
      <c r="AV20" s="71" t="s">
        <v>63</v>
      </c>
      <c r="AW20" s="71" t="s">
        <v>310</v>
      </c>
      <c r="AX20" s="72" t="s">
        <v>311</v>
      </c>
      <c r="AY20" s="73" t="s">
        <v>312</v>
      </c>
    </row>
    <row r="21" spans="1:51" s="38" customFormat="1" ht="183" customHeight="1">
      <c r="A21" s="70">
        <v>20</v>
      </c>
      <c r="B21" s="71" t="s">
        <v>313</v>
      </c>
      <c r="C21" s="71" t="s">
        <v>265</v>
      </c>
      <c r="D21" s="71" t="s">
        <v>314</v>
      </c>
      <c r="E21" s="71">
        <v>2022</v>
      </c>
      <c r="F21" s="71" t="s">
        <v>54</v>
      </c>
      <c r="G21" s="71" t="s">
        <v>315</v>
      </c>
      <c r="H21" s="71" t="s">
        <v>234</v>
      </c>
      <c r="I21" s="71" t="str">
        <f t="array" ref="I21">_xlfn.TEXTJOIN(",", TRUE, IF(Table4[study_id]=Table3[[#This Row],[study_id]], Table4[iso_code], ""))</f>
        <v>EG</v>
      </c>
      <c r="J21" s="71">
        <f>COUNTIF(study_countries!A:A,A21)</f>
        <v>1</v>
      </c>
      <c r="K21" s="71" t="s">
        <v>316</v>
      </c>
      <c r="L21" s="71" t="s">
        <v>317</v>
      </c>
      <c r="M21" s="71" t="s">
        <v>318</v>
      </c>
      <c r="N21" s="71">
        <v>2017</v>
      </c>
      <c r="O21" s="71">
        <v>2042</v>
      </c>
      <c r="P21" s="71" t="s">
        <v>60</v>
      </c>
      <c r="Q21" s="71" t="s">
        <v>82</v>
      </c>
      <c r="R21" s="71" t="s">
        <v>62</v>
      </c>
      <c r="S21" s="71" t="s">
        <v>63</v>
      </c>
      <c r="T21" s="71" t="s">
        <v>63</v>
      </c>
      <c r="U21" s="71" t="s">
        <v>63</v>
      </c>
      <c r="V21" s="71" t="s">
        <v>64</v>
      </c>
      <c r="W21" s="71" t="s">
        <v>63</v>
      </c>
      <c r="X21" s="71" t="s">
        <v>64</v>
      </c>
      <c r="Y21" s="71" t="s">
        <v>63</v>
      </c>
      <c r="Z21" s="71" t="s">
        <v>64</v>
      </c>
      <c r="AA21" s="71" t="s">
        <v>63</v>
      </c>
      <c r="AB21" s="71" t="s">
        <v>65</v>
      </c>
      <c r="AC21" s="71" t="s">
        <v>101</v>
      </c>
      <c r="AD21" s="71" t="s">
        <v>64</v>
      </c>
      <c r="AE21" s="71" t="s">
        <v>64</v>
      </c>
      <c r="AF21" s="71" t="s">
        <v>64</v>
      </c>
      <c r="AG21" s="71" t="s">
        <v>64</v>
      </c>
      <c r="AH21" s="71" t="s">
        <v>86</v>
      </c>
      <c r="AI21" s="71" t="s">
        <v>64</v>
      </c>
      <c r="AJ21" s="71" t="s">
        <v>64</v>
      </c>
      <c r="AK21" s="71" t="s">
        <v>64</v>
      </c>
      <c r="AL21" s="71" t="s">
        <v>133</v>
      </c>
      <c r="AM21" s="71" t="s">
        <v>133</v>
      </c>
      <c r="AN21" s="71" t="s">
        <v>319</v>
      </c>
      <c r="AO21" s="71" t="s">
        <v>320</v>
      </c>
      <c r="AP21" s="71" t="s">
        <v>321</v>
      </c>
      <c r="AQ21" s="71" t="s">
        <v>322</v>
      </c>
      <c r="AR21" s="71" t="s">
        <v>64</v>
      </c>
      <c r="AS21" s="71" t="s">
        <v>226</v>
      </c>
      <c r="AT21" s="71" t="s">
        <v>64</v>
      </c>
      <c r="AU21" s="79">
        <v>0.1</v>
      </c>
      <c r="AV21" s="71" t="s">
        <v>64</v>
      </c>
      <c r="AW21" s="71"/>
      <c r="AX21" s="72" t="s">
        <v>323</v>
      </c>
      <c r="AY21" s="73" t="s">
        <v>324</v>
      </c>
    </row>
    <row r="22" spans="1:51" s="38" customFormat="1" ht="173.25" customHeight="1">
      <c r="A22" s="70">
        <v>21</v>
      </c>
      <c r="B22" s="71" t="s">
        <v>325</v>
      </c>
      <c r="C22" s="71" t="s">
        <v>326</v>
      </c>
      <c r="D22" s="71" t="s">
        <v>327</v>
      </c>
      <c r="E22" s="71">
        <v>2018</v>
      </c>
      <c r="F22" s="71" t="s">
        <v>54</v>
      </c>
      <c r="G22" s="71" t="s">
        <v>126</v>
      </c>
      <c r="H22" s="71" t="s">
        <v>234</v>
      </c>
      <c r="I22" s="71" t="str">
        <f t="array" ref="I22">_xlfn.TEXTJOIN(",", TRUE, IF(Table4[study_id]=Table3[[#This Row],[study_id]], Table4[iso_code], ""))</f>
        <v>EG</v>
      </c>
      <c r="J22" s="71">
        <f>COUNTIF(study_countries!A:A,A22)</f>
        <v>1</v>
      </c>
      <c r="K22" s="71" t="s">
        <v>316</v>
      </c>
      <c r="L22" s="71" t="s">
        <v>328</v>
      </c>
      <c r="M22" s="71" t="s">
        <v>329</v>
      </c>
      <c r="N22" s="71">
        <v>2018</v>
      </c>
      <c r="O22" s="71">
        <v>2040</v>
      </c>
      <c r="P22" s="71" t="s">
        <v>60</v>
      </c>
      <c r="Q22" s="71" t="s">
        <v>82</v>
      </c>
      <c r="R22" s="71" t="s">
        <v>62</v>
      </c>
      <c r="S22" s="71" t="s">
        <v>63</v>
      </c>
      <c r="T22" s="71" t="s">
        <v>63</v>
      </c>
      <c r="U22" s="71" t="s">
        <v>63</v>
      </c>
      <c r="V22" s="71" t="s">
        <v>64</v>
      </c>
      <c r="W22" s="71" t="s">
        <v>63</v>
      </c>
      <c r="X22" s="71" t="s">
        <v>64</v>
      </c>
      <c r="Y22" s="71" t="s">
        <v>63</v>
      </c>
      <c r="Z22" s="71" t="s">
        <v>64</v>
      </c>
      <c r="AA22" s="71" t="s">
        <v>63</v>
      </c>
      <c r="AB22" s="71" t="s">
        <v>65</v>
      </c>
      <c r="AC22" s="71" t="s">
        <v>101</v>
      </c>
      <c r="AD22" s="71" t="s">
        <v>63</v>
      </c>
      <c r="AE22" s="71" t="s">
        <v>63</v>
      </c>
      <c r="AF22" s="71" t="s">
        <v>63</v>
      </c>
      <c r="AG22" s="71" t="s">
        <v>64</v>
      </c>
      <c r="AH22" s="71" t="s">
        <v>102</v>
      </c>
      <c r="AI22" s="71" t="s">
        <v>64</v>
      </c>
      <c r="AJ22" s="71" t="s">
        <v>64</v>
      </c>
      <c r="AK22" s="71" t="s">
        <v>64</v>
      </c>
      <c r="AL22" s="71" t="s">
        <v>64</v>
      </c>
      <c r="AM22" s="71" t="s">
        <v>64</v>
      </c>
      <c r="AN22" s="71" t="s">
        <v>330</v>
      </c>
      <c r="AO22" s="71" t="s">
        <v>331</v>
      </c>
      <c r="AP22" s="71" t="s">
        <v>332</v>
      </c>
      <c r="AQ22" s="71" t="s">
        <v>333</v>
      </c>
      <c r="AR22" s="71" t="s">
        <v>133</v>
      </c>
      <c r="AS22" s="71" t="s">
        <v>226</v>
      </c>
      <c r="AT22" s="71" t="s">
        <v>64</v>
      </c>
      <c r="AU22" s="79">
        <v>0.22</v>
      </c>
      <c r="AV22" s="71" t="s">
        <v>64</v>
      </c>
      <c r="AW22" s="71"/>
      <c r="AX22" s="72" t="s">
        <v>334</v>
      </c>
      <c r="AY22" s="73" t="s">
        <v>335</v>
      </c>
    </row>
    <row r="23" spans="1:51" s="38" customFormat="1" ht="173.25" customHeight="1">
      <c r="A23" s="70">
        <v>22</v>
      </c>
      <c r="B23" s="71" t="s">
        <v>336</v>
      </c>
      <c r="C23" s="71" t="s">
        <v>337</v>
      </c>
      <c r="D23" s="71" t="s">
        <v>338</v>
      </c>
      <c r="E23" s="71">
        <v>2019</v>
      </c>
      <c r="F23" s="71" t="s">
        <v>54</v>
      </c>
      <c r="G23" s="71" t="s">
        <v>126</v>
      </c>
      <c r="H23" s="71" t="s">
        <v>234</v>
      </c>
      <c r="I23" s="71" t="str">
        <f t="array" ref="I23">_xlfn.TEXTJOIN(",", TRUE, IF(Table4[study_id]=Table3[[#This Row],[study_id]], Table4[iso_code], ""))</f>
        <v>EG</v>
      </c>
      <c r="J23" s="71">
        <f>COUNTIF(study_countries!A:A,A23)</f>
        <v>1</v>
      </c>
      <c r="K23" s="71" t="s">
        <v>316</v>
      </c>
      <c r="L23" s="71" t="s">
        <v>339</v>
      </c>
      <c r="M23" s="71" t="s">
        <v>340</v>
      </c>
      <c r="N23" s="71">
        <v>2014</v>
      </c>
      <c r="O23" s="71">
        <v>2050</v>
      </c>
      <c r="P23" s="71" t="s">
        <v>156</v>
      </c>
      <c r="Q23" s="71" t="s">
        <v>82</v>
      </c>
      <c r="R23" s="71" t="s">
        <v>341</v>
      </c>
      <c r="S23" s="71" t="s">
        <v>63</v>
      </c>
      <c r="T23" s="71" t="s">
        <v>63</v>
      </c>
      <c r="U23" s="71" t="s">
        <v>63</v>
      </c>
      <c r="V23" s="71" t="s">
        <v>63</v>
      </c>
      <c r="W23" s="71" t="s">
        <v>63</v>
      </c>
      <c r="X23" s="71" t="s">
        <v>63</v>
      </c>
      <c r="Y23" s="71" t="s">
        <v>63</v>
      </c>
      <c r="Z23" s="71" t="s">
        <v>64</v>
      </c>
      <c r="AA23" s="71" t="s">
        <v>64</v>
      </c>
      <c r="AB23" s="71" t="s">
        <v>65</v>
      </c>
      <c r="AC23" s="71" t="s">
        <v>85</v>
      </c>
      <c r="AD23" s="71" t="s">
        <v>63</v>
      </c>
      <c r="AE23" s="71" t="s">
        <v>63</v>
      </c>
      <c r="AF23" s="71" t="s">
        <v>63</v>
      </c>
      <c r="AG23" s="71" t="s">
        <v>64</v>
      </c>
      <c r="AH23" s="71" t="s">
        <v>102</v>
      </c>
      <c r="AI23" s="71" t="s">
        <v>64</v>
      </c>
      <c r="AJ23" s="71" t="s">
        <v>64</v>
      </c>
      <c r="AK23" s="71" t="s">
        <v>64</v>
      </c>
      <c r="AL23" s="71" t="s">
        <v>64</v>
      </c>
      <c r="AM23" s="71" t="s">
        <v>64</v>
      </c>
      <c r="AN23" s="71" t="s">
        <v>342</v>
      </c>
      <c r="AO23" s="71" t="s">
        <v>343</v>
      </c>
      <c r="AP23" s="71" t="s">
        <v>344</v>
      </c>
      <c r="AQ23" s="71" t="s">
        <v>345</v>
      </c>
      <c r="AR23" s="71" t="s">
        <v>64</v>
      </c>
      <c r="AS23" s="71" t="s">
        <v>226</v>
      </c>
      <c r="AT23" s="71" t="s">
        <v>64</v>
      </c>
      <c r="AU23" s="79">
        <v>0.1</v>
      </c>
      <c r="AV23" s="71" t="s">
        <v>64</v>
      </c>
      <c r="AW23" s="71"/>
      <c r="AX23" s="72" t="s">
        <v>346</v>
      </c>
      <c r="AY23" s="73" t="s">
        <v>347</v>
      </c>
    </row>
    <row r="24" spans="1:51" s="38" customFormat="1" ht="127.5" customHeight="1">
      <c r="A24" s="70">
        <v>23</v>
      </c>
      <c r="B24" s="71" t="s">
        <v>348</v>
      </c>
      <c r="C24" s="71" t="s">
        <v>349</v>
      </c>
      <c r="D24" s="71" t="s">
        <v>350</v>
      </c>
      <c r="E24" s="71">
        <v>2023</v>
      </c>
      <c r="F24" s="71" t="s">
        <v>54</v>
      </c>
      <c r="G24" s="71" t="s">
        <v>126</v>
      </c>
      <c r="H24" s="71" t="s">
        <v>234</v>
      </c>
      <c r="I24" s="71" t="str">
        <f t="array" ref="I24">_xlfn.TEXTJOIN(",", TRUE, IF(Table4[study_id]=Table3[[#This Row],[study_id]], Table4[iso_code], ""))</f>
        <v>ET</v>
      </c>
      <c r="J24" s="71">
        <f>COUNTIF(study_countries!A:A,A24)</f>
        <v>1</v>
      </c>
      <c r="K24" s="71" t="s">
        <v>316</v>
      </c>
      <c r="L24" s="71" t="s">
        <v>351</v>
      </c>
      <c r="M24" s="71" t="s">
        <v>352</v>
      </c>
      <c r="N24" s="71">
        <v>2018</v>
      </c>
      <c r="O24" s="71">
        <v>2050</v>
      </c>
      <c r="P24" s="71" t="s">
        <v>156</v>
      </c>
      <c r="Q24" s="71" t="s">
        <v>82</v>
      </c>
      <c r="R24" s="71" t="s">
        <v>62</v>
      </c>
      <c r="S24" s="71" t="s">
        <v>63</v>
      </c>
      <c r="T24" s="71" t="s">
        <v>63</v>
      </c>
      <c r="U24" s="71" t="s">
        <v>63</v>
      </c>
      <c r="V24" s="71" t="s">
        <v>63</v>
      </c>
      <c r="W24" s="71" t="s">
        <v>63</v>
      </c>
      <c r="X24" s="71" t="s">
        <v>63</v>
      </c>
      <c r="Y24" s="71" t="s">
        <v>63</v>
      </c>
      <c r="Z24" s="71" t="s">
        <v>64</v>
      </c>
      <c r="AA24" s="71" t="s">
        <v>64</v>
      </c>
      <c r="AB24" s="71" t="s">
        <v>143</v>
      </c>
      <c r="AC24" s="71" t="s">
        <v>85</v>
      </c>
      <c r="AD24" s="71" t="s">
        <v>63</v>
      </c>
      <c r="AE24" s="71" t="s">
        <v>63</v>
      </c>
      <c r="AF24" s="71" t="s">
        <v>63</v>
      </c>
      <c r="AG24" s="71" t="s">
        <v>64</v>
      </c>
      <c r="AH24" s="71" t="s">
        <v>102</v>
      </c>
      <c r="AI24" s="71" t="s">
        <v>63</v>
      </c>
      <c r="AJ24" s="71" t="s">
        <v>63</v>
      </c>
      <c r="AK24" s="71" t="s">
        <v>63</v>
      </c>
      <c r="AL24" s="71" t="s">
        <v>63</v>
      </c>
      <c r="AM24" s="71" t="s">
        <v>63</v>
      </c>
      <c r="AN24" s="71" t="s">
        <v>353</v>
      </c>
      <c r="AO24" s="71" t="s">
        <v>354</v>
      </c>
      <c r="AP24" s="71" t="s">
        <v>355</v>
      </c>
      <c r="AQ24" s="71" t="s">
        <v>132</v>
      </c>
      <c r="AR24" s="71" t="s">
        <v>133</v>
      </c>
      <c r="AS24" s="71" t="s">
        <v>226</v>
      </c>
      <c r="AT24" s="71" t="s">
        <v>64</v>
      </c>
      <c r="AU24" s="79">
        <v>0.1</v>
      </c>
      <c r="AV24" s="71" t="s">
        <v>64</v>
      </c>
      <c r="AW24" s="71"/>
      <c r="AX24" s="72" t="s">
        <v>356</v>
      </c>
      <c r="AY24" s="73" t="s">
        <v>357</v>
      </c>
    </row>
    <row r="25" spans="1:51" s="38" customFormat="1" ht="177" customHeight="1">
      <c r="A25" s="70">
        <v>24</v>
      </c>
      <c r="B25" s="71" t="s">
        <v>336</v>
      </c>
      <c r="C25" s="71" t="s">
        <v>358</v>
      </c>
      <c r="D25" s="71" t="s">
        <v>359</v>
      </c>
      <c r="E25" s="71">
        <v>2017</v>
      </c>
      <c r="F25" s="71" t="s">
        <v>54</v>
      </c>
      <c r="G25" s="71" t="s">
        <v>360</v>
      </c>
      <c r="H25" s="71" t="s">
        <v>234</v>
      </c>
      <c r="I25" s="71" t="str">
        <f t="array" ref="I25">_xlfn.TEXTJOIN(",", TRUE, IF(Table4[study_id]=Table3[[#This Row],[study_id]], Table4[iso_code], ""))</f>
        <v>ET</v>
      </c>
      <c r="J25" s="71">
        <f>COUNTIF(study_countries!A:A,A25)</f>
        <v>1</v>
      </c>
      <c r="K25" s="71" t="s">
        <v>316</v>
      </c>
      <c r="L25" s="71" t="s">
        <v>361</v>
      </c>
      <c r="M25" s="71" t="s">
        <v>362</v>
      </c>
      <c r="N25" s="71">
        <v>2015</v>
      </c>
      <c r="O25" s="71">
        <v>2045</v>
      </c>
      <c r="P25" s="71" t="s">
        <v>60</v>
      </c>
      <c r="Q25" s="71" t="s">
        <v>363</v>
      </c>
      <c r="R25" s="71" t="s">
        <v>62</v>
      </c>
      <c r="S25" s="71" t="s">
        <v>63</v>
      </c>
      <c r="T25" s="71" t="s">
        <v>63</v>
      </c>
      <c r="U25" s="71" t="s">
        <v>63</v>
      </c>
      <c r="V25" s="71" t="s">
        <v>64</v>
      </c>
      <c r="W25" s="71" t="s">
        <v>64</v>
      </c>
      <c r="X25" s="71" t="s">
        <v>63</v>
      </c>
      <c r="Y25" s="71" t="s">
        <v>63</v>
      </c>
      <c r="Z25" s="71" t="s">
        <v>64</v>
      </c>
      <c r="AA25" s="71" t="s">
        <v>63</v>
      </c>
      <c r="AB25" s="71" t="s">
        <v>65</v>
      </c>
      <c r="AC25" s="71" t="s">
        <v>85</v>
      </c>
      <c r="AD25" s="71" t="s">
        <v>63</v>
      </c>
      <c r="AE25" s="71" t="s">
        <v>63</v>
      </c>
      <c r="AF25" s="71" t="s">
        <v>64</v>
      </c>
      <c r="AG25" s="71" t="s">
        <v>64</v>
      </c>
      <c r="AH25" s="71" t="s">
        <v>86</v>
      </c>
      <c r="AI25" s="71" t="s">
        <v>64</v>
      </c>
      <c r="AJ25" s="71" t="s">
        <v>64</v>
      </c>
      <c r="AK25" s="71" t="s">
        <v>64</v>
      </c>
      <c r="AL25" s="71" t="s">
        <v>63</v>
      </c>
      <c r="AM25" s="71" t="s">
        <v>63</v>
      </c>
      <c r="AN25" s="71" t="s">
        <v>364</v>
      </c>
      <c r="AO25" s="71" t="s">
        <v>365</v>
      </c>
      <c r="AP25" s="71" t="s">
        <v>366</v>
      </c>
      <c r="AQ25" s="71" t="s">
        <v>367</v>
      </c>
      <c r="AR25" s="71" t="s">
        <v>64</v>
      </c>
      <c r="AS25" s="71" t="s">
        <v>226</v>
      </c>
      <c r="AT25" s="71" t="s">
        <v>64</v>
      </c>
      <c r="AU25" s="79">
        <v>0.1</v>
      </c>
      <c r="AV25" s="71" t="s">
        <v>64</v>
      </c>
      <c r="AW25" s="71"/>
      <c r="AX25" s="72" t="s">
        <v>368</v>
      </c>
      <c r="AY25" s="73" t="s">
        <v>347</v>
      </c>
    </row>
    <row r="26" spans="1:51" s="38" customFormat="1" ht="127.5" customHeight="1">
      <c r="A26" s="70">
        <v>25</v>
      </c>
      <c r="B26" s="71" t="s">
        <v>369</v>
      </c>
      <c r="C26" s="71" t="s">
        <v>370</v>
      </c>
      <c r="D26" s="71" t="s">
        <v>371</v>
      </c>
      <c r="E26" s="71">
        <v>2018</v>
      </c>
      <c r="F26" s="71" t="s">
        <v>54</v>
      </c>
      <c r="G26" s="71" t="s">
        <v>126</v>
      </c>
      <c r="H26" s="71" t="s">
        <v>234</v>
      </c>
      <c r="I26" s="71" t="str">
        <f t="array" ref="I26">_xlfn.TEXTJOIN(",", TRUE, IF(Table4[study_id]=Table3[[#This Row],[study_id]], Table4[iso_code], ""))</f>
        <v>GM</v>
      </c>
      <c r="J26" s="71">
        <f>COUNTIF(study_countries!A:A,A26)</f>
        <v>1</v>
      </c>
      <c r="K26" s="71" t="s">
        <v>244</v>
      </c>
      <c r="L26" s="71" t="s">
        <v>372</v>
      </c>
      <c r="M26" s="71" t="s">
        <v>373</v>
      </c>
      <c r="N26" s="71">
        <v>2015</v>
      </c>
      <c r="O26" s="71">
        <v>2030</v>
      </c>
      <c r="P26" s="71" t="s">
        <v>60</v>
      </c>
      <c r="Q26" s="71" t="s">
        <v>82</v>
      </c>
      <c r="R26" s="71" t="s">
        <v>374</v>
      </c>
      <c r="S26" s="71" t="s">
        <v>63</v>
      </c>
      <c r="T26" s="71" t="s">
        <v>63</v>
      </c>
      <c r="U26" s="71" t="s">
        <v>63</v>
      </c>
      <c r="V26" s="71" t="s">
        <v>63</v>
      </c>
      <c r="W26" s="71" t="s">
        <v>64</v>
      </c>
      <c r="X26" s="71" t="s">
        <v>64</v>
      </c>
      <c r="Y26" s="71" t="s">
        <v>63</v>
      </c>
      <c r="Z26" s="71" t="s">
        <v>64</v>
      </c>
      <c r="AA26" s="71" t="s">
        <v>63</v>
      </c>
      <c r="AB26" s="71" t="s">
        <v>65</v>
      </c>
      <c r="AC26" s="71" t="s">
        <v>85</v>
      </c>
      <c r="AD26" s="71" t="s">
        <v>63</v>
      </c>
      <c r="AE26" s="71" t="s">
        <v>63</v>
      </c>
      <c r="AF26" s="71" t="s">
        <v>63</v>
      </c>
      <c r="AG26" s="71" t="s">
        <v>64</v>
      </c>
      <c r="AH26" s="71" t="s">
        <v>86</v>
      </c>
      <c r="AI26" s="71" t="s">
        <v>133</v>
      </c>
      <c r="AJ26" s="71" t="s">
        <v>133</v>
      </c>
      <c r="AK26" s="71" t="s">
        <v>64</v>
      </c>
      <c r="AL26" s="71" t="s">
        <v>64</v>
      </c>
      <c r="AM26" s="71" t="s">
        <v>63</v>
      </c>
      <c r="AN26" s="71" t="s">
        <v>375</v>
      </c>
      <c r="AO26" s="71" t="s">
        <v>376</v>
      </c>
      <c r="AP26" s="71" t="s">
        <v>377</v>
      </c>
      <c r="AQ26" s="71" t="s">
        <v>378</v>
      </c>
      <c r="AR26" s="71" t="s">
        <v>64</v>
      </c>
      <c r="AS26" s="71" t="s">
        <v>226</v>
      </c>
      <c r="AT26" s="71" t="s">
        <v>64</v>
      </c>
      <c r="AU26" s="79">
        <v>0.1</v>
      </c>
      <c r="AV26" s="71" t="s">
        <v>64</v>
      </c>
      <c r="AW26" s="71"/>
      <c r="AX26" s="72" t="s">
        <v>379</v>
      </c>
      <c r="AY26" s="73" t="s">
        <v>380</v>
      </c>
    </row>
    <row r="27" spans="1:51" s="38" customFormat="1" ht="220.25" customHeight="1">
      <c r="A27" s="70">
        <v>26</v>
      </c>
      <c r="B27" s="71" t="s">
        <v>381</v>
      </c>
      <c r="C27" s="71" t="s">
        <v>382</v>
      </c>
      <c r="D27" s="71" t="s">
        <v>383</v>
      </c>
      <c r="E27" s="71">
        <v>2022</v>
      </c>
      <c r="F27" s="71" t="s">
        <v>54</v>
      </c>
      <c r="G27" s="71" t="s">
        <v>126</v>
      </c>
      <c r="H27" s="71" t="s">
        <v>234</v>
      </c>
      <c r="I27" s="71" t="str">
        <f t="array" ref="I27">_xlfn.TEXTJOIN(",", TRUE, IF(Table4[study_id]=Table3[[#This Row],[study_id]], Table4[iso_code], ""))</f>
        <v>GH</v>
      </c>
      <c r="J27" s="71">
        <f>COUNTIF(study_countries!A:A,A27)</f>
        <v>1</v>
      </c>
      <c r="K27" s="71" t="s">
        <v>244</v>
      </c>
      <c r="L27" s="71" t="s">
        <v>384</v>
      </c>
      <c r="M27" s="71" t="s">
        <v>385</v>
      </c>
      <c r="N27" s="71">
        <v>2013</v>
      </c>
      <c r="O27" s="71">
        <v>2030</v>
      </c>
      <c r="P27" s="71" t="s">
        <v>60</v>
      </c>
      <c r="Q27" s="71" t="s">
        <v>189</v>
      </c>
      <c r="R27" s="71" t="s">
        <v>190</v>
      </c>
      <c r="S27" s="71" t="s">
        <v>63</v>
      </c>
      <c r="T27" s="71" t="s">
        <v>63</v>
      </c>
      <c r="U27" s="71" t="s">
        <v>64</v>
      </c>
      <c r="V27" s="71" t="s">
        <v>63</v>
      </c>
      <c r="W27" s="71" t="s">
        <v>64</v>
      </c>
      <c r="X27" s="71" t="s">
        <v>64</v>
      </c>
      <c r="Y27" s="71" t="s">
        <v>63</v>
      </c>
      <c r="Z27" s="71" t="s">
        <v>64</v>
      </c>
      <c r="AA27" s="71" t="s">
        <v>64</v>
      </c>
      <c r="AB27" s="71" t="s">
        <v>65</v>
      </c>
      <c r="AC27" s="71" t="s">
        <v>66</v>
      </c>
      <c r="AD27" s="71" t="s">
        <v>63</v>
      </c>
      <c r="AE27" s="71" t="s">
        <v>63</v>
      </c>
      <c r="AF27" s="71" t="s">
        <v>63</v>
      </c>
      <c r="AG27" s="71" t="s">
        <v>64</v>
      </c>
      <c r="AH27" s="71" t="s">
        <v>86</v>
      </c>
      <c r="AI27" s="71" t="s">
        <v>64</v>
      </c>
      <c r="AJ27" s="71" t="s">
        <v>133</v>
      </c>
      <c r="AK27" s="71" t="s">
        <v>64</v>
      </c>
      <c r="AL27" s="71" t="s">
        <v>63</v>
      </c>
      <c r="AM27" s="71" t="s">
        <v>64</v>
      </c>
      <c r="AN27" s="71" t="s">
        <v>73</v>
      </c>
      <c r="AO27" s="71" t="s">
        <v>73</v>
      </c>
      <c r="AP27" s="71" t="s">
        <v>386</v>
      </c>
      <c r="AQ27" s="71" t="s">
        <v>387</v>
      </c>
      <c r="AR27" s="71" t="s">
        <v>133</v>
      </c>
      <c r="AS27" s="71" t="s">
        <v>226</v>
      </c>
      <c r="AT27" s="71" t="s">
        <v>64</v>
      </c>
      <c r="AU27" s="74" t="s">
        <v>73</v>
      </c>
      <c r="AV27" s="71" t="s">
        <v>64</v>
      </c>
      <c r="AW27" s="71"/>
      <c r="AX27" s="72" t="s">
        <v>388</v>
      </c>
      <c r="AY27" s="73" t="s">
        <v>389</v>
      </c>
    </row>
    <row r="28" spans="1:51" s="38" customFormat="1" ht="127.5" customHeight="1">
      <c r="A28" s="70">
        <v>27</v>
      </c>
      <c r="B28" s="71" t="s">
        <v>390</v>
      </c>
      <c r="C28" s="71" t="s">
        <v>370</v>
      </c>
      <c r="D28" s="71" t="s">
        <v>391</v>
      </c>
      <c r="E28" s="71">
        <v>2023</v>
      </c>
      <c r="F28" s="71" t="s">
        <v>54</v>
      </c>
      <c r="G28" s="71" t="s">
        <v>126</v>
      </c>
      <c r="H28" s="71" t="s">
        <v>234</v>
      </c>
      <c r="I28" s="71" t="str">
        <f t="array" ref="I28">_xlfn.TEXTJOIN(",", TRUE, IF(Table4[study_id]=Table3[[#This Row],[study_id]], Table4[iso_code], ""))</f>
        <v>GH</v>
      </c>
      <c r="J28" s="71">
        <f>COUNTIF(study_countries!A:A,A28)</f>
        <v>1</v>
      </c>
      <c r="K28" s="71" t="s">
        <v>244</v>
      </c>
      <c r="L28" s="71" t="s">
        <v>392</v>
      </c>
      <c r="M28" s="71" t="s">
        <v>393</v>
      </c>
      <c r="N28" s="71">
        <v>2020</v>
      </c>
      <c r="O28" s="71">
        <v>2048</v>
      </c>
      <c r="P28" s="71" t="s">
        <v>60</v>
      </c>
      <c r="Q28" s="71" t="s">
        <v>82</v>
      </c>
      <c r="R28" s="71" t="s">
        <v>83</v>
      </c>
      <c r="S28" s="71" t="s">
        <v>63</v>
      </c>
      <c r="T28" s="71" t="s">
        <v>63</v>
      </c>
      <c r="U28" s="71" t="s">
        <v>63</v>
      </c>
      <c r="V28" s="71" t="s">
        <v>63</v>
      </c>
      <c r="W28" s="71" t="s">
        <v>63</v>
      </c>
      <c r="X28" s="71" t="s">
        <v>64</v>
      </c>
      <c r="Y28" s="71" t="s">
        <v>63</v>
      </c>
      <c r="Z28" s="71" t="s">
        <v>64</v>
      </c>
      <c r="AA28" s="71" t="s">
        <v>63</v>
      </c>
      <c r="AB28" s="71" t="s">
        <v>65</v>
      </c>
      <c r="AC28" s="71" t="s">
        <v>85</v>
      </c>
      <c r="AD28" s="71" t="s">
        <v>63</v>
      </c>
      <c r="AE28" s="71" t="s">
        <v>63</v>
      </c>
      <c r="AF28" s="71" t="s">
        <v>63</v>
      </c>
      <c r="AG28" s="71" t="s">
        <v>64</v>
      </c>
      <c r="AH28" s="71" t="s">
        <v>102</v>
      </c>
      <c r="AI28" s="71" t="s">
        <v>64</v>
      </c>
      <c r="AJ28" s="71" t="s">
        <v>133</v>
      </c>
      <c r="AK28" s="71" t="s">
        <v>64</v>
      </c>
      <c r="AL28" s="71" t="s">
        <v>63</v>
      </c>
      <c r="AM28" s="71" t="s">
        <v>64</v>
      </c>
      <c r="AN28" s="71" t="s">
        <v>73</v>
      </c>
      <c r="AO28" s="71" t="s">
        <v>73</v>
      </c>
      <c r="AP28" s="71" t="s">
        <v>394</v>
      </c>
      <c r="AQ28" s="71" t="s">
        <v>251</v>
      </c>
      <c r="AR28" s="71" t="s">
        <v>63</v>
      </c>
      <c r="AS28" s="71" t="s">
        <v>226</v>
      </c>
      <c r="AT28" s="71" t="s">
        <v>64</v>
      </c>
      <c r="AU28" s="79">
        <v>0.12</v>
      </c>
      <c r="AV28" s="71" t="s">
        <v>64</v>
      </c>
      <c r="AW28" s="71"/>
      <c r="AX28" s="72" t="s">
        <v>395</v>
      </c>
      <c r="AY28" s="73" t="s">
        <v>396</v>
      </c>
    </row>
    <row r="29" spans="1:51" s="38" customFormat="1" ht="127.5" customHeight="1">
      <c r="A29" s="70">
        <v>28</v>
      </c>
      <c r="B29" s="71" t="s">
        <v>397</v>
      </c>
      <c r="C29" s="71" t="s">
        <v>398</v>
      </c>
      <c r="D29" s="71" t="s">
        <v>399</v>
      </c>
      <c r="E29" s="71">
        <v>2017</v>
      </c>
      <c r="F29" s="71" t="s">
        <v>54</v>
      </c>
      <c r="G29" s="71" t="s">
        <v>126</v>
      </c>
      <c r="H29" s="71" t="s">
        <v>234</v>
      </c>
      <c r="I29" s="71" t="str">
        <f t="array" ref="I29">_xlfn.TEXTJOIN(",", TRUE, IF(Table4[study_id]=Table3[[#This Row],[study_id]], Table4[iso_code], ""))</f>
        <v>GH</v>
      </c>
      <c r="J29" s="71">
        <f>COUNTIF(study_countries!A:A,A29)</f>
        <v>1</v>
      </c>
      <c r="K29" s="71" t="s">
        <v>244</v>
      </c>
      <c r="L29" s="71" t="s">
        <v>400</v>
      </c>
      <c r="M29" s="71" t="s">
        <v>401</v>
      </c>
      <c r="N29" s="71">
        <v>2010</v>
      </c>
      <c r="O29" s="71">
        <v>2040</v>
      </c>
      <c r="P29" s="71" t="s">
        <v>60</v>
      </c>
      <c r="Q29" s="71" t="s">
        <v>82</v>
      </c>
      <c r="R29" s="71" t="s">
        <v>62</v>
      </c>
      <c r="S29" s="71" t="s">
        <v>63</v>
      </c>
      <c r="T29" s="71" t="s">
        <v>63</v>
      </c>
      <c r="U29" s="71" t="s">
        <v>63</v>
      </c>
      <c r="V29" s="71" t="s">
        <v>63</v>
      </c>
      <c r="W29" s="71" t="s">
        <v>64</v>
      </c>
      <c r="X29" s="71" t="s">
        <v>64</v>
      </c>
      <c r="Y29" s="71" t="s">
        <v>63</v>
      </c>
      <c r="Z29" s="71" t="s">
        <v>64</v>
      </c>
      <c r="AA29" s="71" t="s">
        <v>64</v>
      </c>
      <c r="AB29" s="71" t="s">
        <v>65</v>
      </c>
      <c r="AC29" s="71" t="s">
        <v>85</v>
      </c>
      <c r="AD29" s="71" t="s">
        <v>64</v>
      </c>
      <c r="AE29" s="71" t="s">
        <v>63</v>
      </c>
      <c r="AF29" s="71" t="s">
        <v>63</v>
      </c>
      <c r="AG29" s="71" t="s">
        <v>64</v>
      </c>
      <c r="AH29" s="71" t="s">
        <v>86</v>
      </c>
      <c r="AI29" s="71" t="s">
        <v>133</v>
      </c>
      <c r="AJ29" s="71" t="s">
        <v>64</v>
      </c>
      <c r="AK29" s="71" t="s">
        <v>64</v>
      </c>
      <c r="AL29" s="71" t="s">
        <v>63</v>
      </c>
      <c r="AM29" s="71" t="s">
        <v>64</v>
      </c>
      <c r="AN29" s="71" t="s">
        <v>402</v>
      </c>
      <c r="AO29" s="71" t="s">
        <v>403</v>
      </c>
      <c r="AP29" s="71" t="s">
        <v>404</v>
      </c>
      <c r="AQ29" s="71" t="s">
        <v>405</v>
      </c>
      <c r="AR29" s="71" t="s">
        <v>133</v>
      </c>
      <c r="AS29" s="71" t="s">
        <v>406</v>
      </c>
      <c r="AT29" s="71" t="s">
        <v>64</v>
      </c>
      <c r="AU29" s="79">
        <v>0.1</v>
      </c>
      <c r="AV29" s="71" t="s">
        <v>63</v>
      </c>
      <c r="AW29" s="71" t="s">
        <v>407</v>
      </c>
      <c r="AX29" s="72" t="s">
        <v>408</v>
      </c>
      <c r="AY29" s="73" t="s">
        <v>409</v>
      </c>
    </row>
    <row r="30" spans="1:51" s="38" customFormat="1" ht="110.25" customHeight="1">
      <c r="A30" s="70">
        <v>29</v>
      </c>
      <c r="B30" s="71" t="s">
        <v>410</v>
      </c>
      <c r="C30" s="71" t="s">
        <v>411</v>
      </c>
      <c r="D30" s="71" t="s">
        <v>412</v>
      </c>
      <c r="E30" s="71">
        <v>2021</v>
      </c>
      <c r="F30" s="71" t="s">
        <v>54</v>
      </c>
      <c r="G30" s="71" t="s">
        <v>126</v>
      </c>
      <c r="H30" s="71" t="s">
        <v>234</v>
      </c>
      <c r="I30" s="71" t="str">
        <f t="array" ref="I30">_xlfn.TEXTJOIN(",", TRUE, IF(Table4[study_id]=Table3[[#This Row],[study_id]], Table4[iso_code], ""))</f>
        <v>KE</v>
      </c>
      <c r="J30" s="71">
        <f>COUNTIF(study_countries!A:A,A30)</f>
        <v>1</v>
      </c>
      <c r="K30" s="71" t="s">
        <v>316</v>
      </c>
      <c r="L30" s="71" t="s">
        <v>413</v>
      </c>
      <c r="M30" s="71" t="s">
        <v>414</v>
      </c>
      <c r="N30" s="71">
        <v>2020</v>
      </c>
      <c r="O30" s="71">
        <v>2045</v>
      </c>
      <c r="P30" s="71" t="s">
        <v>60</v>
      </c>
      <c r="Q30" s="71" t="s">
        <v>82</v>
      </c>
      <c r="R30" s="71" t="s">
        <v>415</v>
      </c>
      <c r="S30" s="71" t="s">
        <v>63</v>
      </c>
      <c r="T30" s="71" t="s">
        <v>63</v>
      </c>
      <c r="U30" s="71" t="s">
        <v>63</v>
      </c>
      <c r="V30" s="71" t="s">
        <v>64</v>
      </c>
      <c r="W30" s="71" t="s">
        <v>63</v>
      </c>
      <c r="X30" s="71" t="s">
        <v>63</v>
      </c>
      <c r="Y30" s="71" t="s">
        <v>63</v>
      </c>
      <c r="Z30" s="71" t="s">
        <v>64</v>
      </c>
      <c r="AA30" s="71" t="s">
        <v>63</v>
      </c>
      <c r="AB30" s="71" t="s">
        <v>65</v>
      </c>
      <c r="AC30" s="71" t="s">
        <v>85</v>
      </c>
      <c r="AD30" s="71" t="s">
        <v>63</v>
      </c>
      <c r="AE30" s="71" t="s">
        <v>63</v>
      </c>
      <c r="AF30" s="71" t="s">
        <v>63</v>
      </c>
      <c r="AG30" s="71" t="s">
        <v>64</v>
      </c>
      <c r="AH30" s="71" t="s">
        <v>86</v>
      </c>
      <c r="AI30" s="71" t="s">
        <v>133</v>
      </c>
      <c r="AJ30" s="71" t="s">
        <v>133</v>
      </c>
      <c r="AK30" s="71" t="s">
        <v>133</v>
      </c>
      <c r="AL30" s="71" t="s">
        <v>133</v>
      </c>
      <c r="AM30" s="71" t="s">
        <v>133</v>
      </c>
      <c r="AN30" s="71" t="s">
        <v>416</v>
      </c>
      <c r="AO30" s="71" t="s">
        <v>417</v>
      </c>
      <c r="AP30" s="71" t="s">
        <v>418</v>
      </c>
      <c r="AQ30" s="71" t="s">
        <v>419</v>
      </c>
      <c r="AR30" s="71" t="s">
        <v>133</v>
      </c>
      <c r="AS30" s="71" t="s">
        <v>226</v>
      </c>
      <c r="AT30" s="71" t="s">
        <v>64</v>
      </c>
      <c r="AU30" s="79">
        <v>7.0000000000000007E-2</v>
      </c>
      <c r="AV30" s="71" t="s">
        <v>64</v>
      </c>
      <c r="AW30" s="71"/>
      <c r="AX30" s="72" t="s">
        <v>420</v>
      </c>
      <c r="AY30" s="73" t="s">
        <v>421</v>
      </c>
    </row>
    <row r="31" spans="1:51" s="38" customFormat="1" ht="135.75" customHeight="1">
      <c r="A31" s="70">
        <v>30</v>
      </c>
      <c r="B31" s="71" t="s">
        <v>422</v>
      </c>
      <c r="C31" s="71" t="s">
        <v>423</v>
      </c>
      <c r="D31" s="71" t="s">
        <v>424</v>
      </c>
      <c r="E31" s="71">
        <v>2022</v>
      </c>
      <c r="F31" s="71" t="s">
        <v>54</v>
      </c>
      <c r="G31" s="71" t="s">
        <v>126</v>
      </c>
      <c r="H31" s="71" t="s">
        <v>234</v>
      </c>
      <c r="I31" s="71" t="str">
        <f t="array" ref="I31">_xlfn.TEXTJOIN(",", TRUE, IF(Table4[study_id]=Table3[[#This Row],[study_id]], Table4[iso_code], ""))</f>
        <v>KE</v>
      </c>
      <c r="J31" s="71">
        <f>COUNTIF(study_countries!A:A,A31)</f>
        <v>1</v>
      </c>
      <c r="K31" s="71" t="s">
        <v>316</v>
      </c>
      <c r="L31" s="71" t="s">
        <v>425</v>
      </c>
      <c r="M31" s="71" t="s">
        <v>426</v>
      </c>
      <c r="N31" s="71">
        <v>2019</v>
      </c>
      <c r="O31" s="71">
        <v>2037</v>
      </c>
      <c r="P31" s="71" t="s">
        <v>60</v>
      </c>
      <c r="Q31" s="71" t="s">
        <v>82</v>
      </c>
      <c r="R31" s="71" t="s">
        <v>62</v>
      </c>
      <c r="S31" s="71" t="s">
        <v>63</v>
      </c>
      <c r="T31" s="71" t="s">
        <v>63</v>
      </c>
      <c r="U31" s="71" t="s">
        <v>63</v>
      </c>
      <c r="V31" s="71" t="s">
        <v>64</v>
      </c>
      <c r="W31" s="71" t="s">
        <v>63</v>
      </c>
      <c r="X31" s="71" t="s">
        <v>63</v>
      </c>
      <c r="Y31" s="71" t="s">
        <v>63</v>
      </c>
      <c r="Z31" s="71" t="s">
        <v>64</v>
      </c>
      <c r="AA31" s="71" t="s">
        <v>63</v>
      </c>
      <c r="AB31" s="71" t="s">
        <v>65</v>
      </c>
      <c r="AC31" s="71" t="s">
        <v>85</v>
      </c>
      <c r="AD31" s="71" t="s">
        <v>63</v>
      </c>
      <c r="AE31" s="71" t="s">
        <v>63</v>
      </c>
      <c r="AF31" s="71" t="s">
        <v>63</v>
      </c>
      <c r="AG31" s="71" t="s">
        <v>64</v>
      </c>
      <c r="AH31" s="71" t="s">
        <v>86</v>
      </c>
      <c r="AI31" s="71" t="s">
        <v>64</v>
      </c>
      <c r="AJ31" s="71" t="s">
        <v>64</v>
      </c>
      <c r="AK31" s="71" t="s">
        <v>64</v>
      </c>
      <c r="AL31" s="71" t="s">
        <v>63</v>
      </c>
      <c r="AM31" s="71" t="s">
        <v>63</v>
      </c>
      <c r="AN31" s="71" t="s">
        <v>427</v>
      </c>
      <c r="AO31" s="71"/>
      <c r="AP31" s="71" t="s">
        <v>428</v>
      </c>
      <c r="AQ31" s="71" t="s">
        <v>429</v>
      </c>
      <c r="AR31" s="71" t="s">
        <v>63</v>
      </c>
      <c r="AS31" s="71"/>
      <c r="AT31" s="71" t="s">
        <v>64</v>
      </c>
      <c r="AU31" s="74" t="s">
        <v>73</v>
      </c>
      <c r="AV31" s="71" t="s">
        <v>64</v>
      </c>
      <c r="AW31" s="71"/>
      <c r="AX31" s="72" t="s">
        <v>430</v>
      </c>
      <c r="AY31" s="73" t="s">
        <v>431</v>
      </c>
    </row>
    <row r="32" spans="1:51" s="38" customFormat="1" ht="135.75" customHeight="1">
      <c r="A32" s="70">
        <v>31</v>
      </c>
      <c r="B32" s="71" t="s">
        <v>432</v>
      </c>
      <c r="C32" s="71" t="s">
        <v>382</v>
      </c>
      <c r="D32" s="71" t="s">
        <v>433</v>
      </c>
      <c r="E32" s="71">
        <v>2012</v>
      </c>
      <c r="F32" s="71" t="s">
        <v>54</v>
      </c>
      <c r="G32" s="71" t="s">
        <v>126</v>
      </c>
      <c r="H32" s="71" t="s">
        <v>234</v>
      </c>
      <c r="I32" s="71" t="str">
        <f t="array" ref="I32">_xlfn.TEXTJOIN(",", TRUE, IF(Table4[study_id]=Table3[[#This Row],[study_id]], Table4[iso_code], ""))</f>
        <v>KE</v>
      </c>
      <c r="J32" s="71">
        <f>COUNTIF(study_countries!A:A,A32)</f>
        <v>1</v>
      </c>
      <c r="K32" s="71" t="s">
        <v>316</v>
      </c>
      <c r="L32" s="71" t="s">
        <v>434</v>
      </c>
      <c r="M32" s="71" t="s">
        <v>435</v>
      </c>
      <c r="N32" s="71">
        <v>2012</v>
      </c>
      <c r="O32" s="71">
        <v>2030</v>
      </c>
      <c r="P32" s="71" t="s">
        <v>60</v>
      </c>
      <c r="Q32" s="71" t="s">
        <v>436</v>
      </c>
      <c r="R32" s="71" t="s">
        <v>190</v>
      </c>
      <c r="S32" s="71" t="s">
        <v>63</v>
      </c>
      <c r="T32" s="71" t="s">
        <v>63</v>
      </c>
      <c r="U32" s="71" t="s">
        <v>63</v>
      </c>
      <c r="V32" s="71" t="s">
        <v>63</v>
      </c>
      <c r="W32" s="71" t="s">
        <v>63</v>
      </c>
      <c r="X32" s="71" t="s">
        <v>63</v>
      </c>
      <c r="Y32" s="71" t="s">
        <v>63</v>
      </c>
      <c r="Z32" s="71" t="s">
        <v>64</v>
      </c>
      <c r="AA32" s="71" t="s">
        <v>63</v>
      </c>
      <c r="AB32" s="71" t="s">
        <v>65</v>
      </c>
      <c r="AC32" s="71" t="s">
        <v>66</v>
      </c>
      <c r="AD32" s="71" t="s">
        <v>63</v>
      </c>
      <c r="AE32" s="71" t="s">
        <v>63</v>
      </c>
      <c r="AF32" s="71" t="s">
        <v>64</v>
      </c>
      <c r="AG32" s="71" t="s">
        <v>64</v>
      </c>
      <c r="AH32" s="71" t="s">
        <v>86</v>
      </c>
      <c r="AI32" s="71" t="s">
        <v>64</v>
      </c>
      <c r="AJ32" s="71" t="s">
        <v>64</v>
      </c>
      <c r="AK32" s="71" t="s">
        <v>64</v>
      </c>
      <c r="AL32" s="71" t="s">
        <v>133</v>
      </c>
      <c r="AM32" s="71" t="s">
        <v>63</v>
      </c>
      <c r="AN32" s="71"/>
      <c r="AO32" s="71"/>
      <c r="AP32" s="80" t="s">
        <v>437</v>
      </c>
      <c r="AQ32" s="71" t="s">
        <v>429</v>
      </c>
      <c r="AR32" s="71" t="s">
        <v>63</v>
      </c>
      <c r="AS32" s="71"/>
      <c r="AT32" s="71" t="s">
        <v>64</v>
      </c>
      <c r="AU32" s="79">
        <v>0.08</v>
      </c>
      <c r="AV32" s="71" t="s">
        <v>64</v>
      </c>
      <c r="AW32" s="71"/>
      <c r="AX32" s="72" t="s">
        <v>438</v>
      </c>
      <c r="AY32" s="73" t="s">
        <v>439</v>
      </c>
    </row>
    <row r="33" spans="1:51" s="38" customFormat="1" ht="147.75" customHeight="1">
      <c r="A33" s="70">
        <v>32</v>
      </c>
      <c r="B33" s="71" t="s">
        <v>440</v>
      </c>
      <c r="C33" s="71" t="s">
        <v>441</v>
      </c>
      <c r="D33" s="71" t="s">
        <v>442</v>
      </c>
      <c r="E33" s="71">
        <v>2017</v>
      </c>
      <c r="F33" s="71" t="s">
        <v>54</v>
      </c>
      <c r="G33" s="71" t="s">
        <v>126</v>
      </c>
      <c r="H33" s="71" t="s">
        <v>234</v>
      </c>
      <c r="I33" s="71" t="str">
        <f t="array" ref="I33">_xlfn.TEXTJOIN(",", TRUE, IF(Table4[study_id]=Table3[[#This Row],[study_id]], Table4[iso_code], ""))</f>
        <v>KE</v>
      </c>
      <c r="J33" s="71">
        <f>COUNTIF(study_countries!A:A,A33)</f>
        <v>1</v>
      </c>
      <c r="K33" s="71" t="s">
        <v>316</v>
      </c>
      <c r="L33" s="71" t="s">
        <v>443</v>
      </c>
      <c r="M33" s="71" t="s">
        <v>444</v>
      </c>
      <c r="N33" s="71">
        <v>2020</v>
      </c>
      <c r="O33" s="71">
        <v>2035</v>
      </c>
      <c r="P33" s="71" t="s">
        <v>60</v>
      </c>
      <c r="Q33" s="71" t="s">
        <v>82</v>
      </c>
      <c r="R33" s="71" t="s">
        <v>374</v>
      </c>
      <c r="S33" s="71" t="s">
        <v>63</v>
      </c>
      <c r="T33" s="71" t="s">
        <v>63</v>
      </c>
      <c r="U33" s="71" t="s">
        <v>63</v>
      </c>
      <c r="V33" s="71" t="s">
        <v>64</v>
      </c>
      <c r="W33" s="71" t="s">
        <v>64</v>
      </c>
      <c r="X33" s="71" t="s">
        <v>63</v>
      </c>
      <c r="Y33" s="71" t="s">
        <v>63</v>
      </c>
      <c r="Z33" s="71" t="s">
        <v>64</v>
      </c>
      <c r="AA33" s="71" t="s">
        <v>63</v>
      </c>
      <c r="AB33" s="71" t="s">
        <v>65</v>
      </c>
      <c r="AC33" s="71" t="s">
        <v>101</v>
      </c>
      <c r="AD33" s="71" t="s">
        <v>63</v>
      </c>
      <c r="AE33" s="71" t="s">
        <v>63</v>
      </c>
      <c r="AF33" s="71" t="s">
        <v>64</v>
      </c>
      <c r="AG33" s="71" t="s">
        <v>64</v>
      </c>
      <c r="AH33" s="71" t="s">
        <v>86</v>
      </c>
      <c r="AI33" s="71" t="s">
        <v>64</v>
      </c>
      <c r="AJ33" s="71" t="s">
        <v>64</v>
      </c>
      <c r="AK33" s="71" t="s">
        <v>64</v>
      </c>
      <c r="AL33" s="71" t="s">
        <v>133</v>
      </c>
      <c r="AM33" s="71" t="s">
        <v>63</v>
      </c>
      <c r="AN33" s="71" t="s">
        <v>445</v>
      </c>
      <c r="AO33" s="71" t="s">
        <v>446</v>
      </c>
      <c r="AP33" s="71" t="s">
        <v>447</v>
      </c>
      <c r="AQ33" s="71" t="s">
        <v>367</v>
      </c>
      <c r="AR33" s="71" t="s">
        <v>64</v>
      </c>
      <c r="AS33" s="71"/>
      <c r="AT33" s="71" t="s">
        <v>64</v>
      </c>
      <c r="AU33" s="79">
        <v>7.0000000000000007E-2</v>
      </c>
      <c r="AV33" s="71" t="s">
        <v>64</v>
      </c>
      <c r="AW33" s="71"/>
      <c r="AX33" s="72" t="s">
        <v>448</v>
      </c>
      <c r="AY33" s="73" t="s">
        <v>449</v>
      </c>
    </row>
    <row r="34" spans="1:51" s="38" customFormat="1" ht="202.5" customHeight="1">
      <c r="A34" s="70">
        <v>33</v>
      </c>
      <c r="B34" s="71" t="s">
        <v>450</v>
      </c>
      <c r="C34" s="71" t="s">
        <v>451</v>
      </c>
      <c r="D34" s="71" t="s">
        <v>452</v>
      </c>
      <c r="E34" s="71">
        <v>2024</v>
      </c>
      <c r="F34" s="71" t="s">
        <v>54</v>
      </c>
      <c r="G34" s="71" t="s">
        <v>126</v>
      </c>
      <c r="H34" s="71" t="s">
        <v>234</v>
      </c>
      <c r="I34" s="71" t="str">
        <f t="array" ref="I34">_xlfn.TEXTJOIN(",", TRUE, IF(Table4[study_id]=Table3[[#This Row],[study_id]], Table4[iso_code], ""))</f>
        <v>KE</v>
      </c>
      <c r="J34" s="71">
        <f>COUNTIF(study_countries!A:A,A34)</f>
        <v>1</v>
      </c>
      <c r="K34" s="71" t="s">
        <v>316</v>
      </c>
      <c r="L34" s="71" t="s">
        <v>453</v>
      </c>
      <c r="M34" s="71" t="s">
        <v>454</v>
      </c>
      <c r="N34" s="71">
        <v>2019</v>
      </c>
      <c r="O34" s="71">
        <v>2050</v>
      </c>
      <c r="P34" s="71" t="s">
        <v>60</v>
      </c>
      <c r="Q34" s="71" t="s">
        <v>82</v>
      </c>
      <c r="R34" s="71" t="s">
        <v>62</v>
      </c>
      <c r="S34" s="71" t="s">
        <v>63</v>
      </c>
      <c r="T34" s="71" t="s">
        <v>63</v>
      </c>
      <c r="U34" s="71" t="s">
        <v>63</v>
      </c>
      <c r="V34" s="71" t="s">
        <v>63</v>
      </c>
      <c r="W34" s="71" t="s">
        <v>63</v>
      </c>
      <c r="X34" s="71" t="s">
        <v>63</v>
      </c>
      <c r="Y34" s="71" t="s">
        <v>63</v>
      </c>
      <c r="Z34" s="71" t="s">
        <v>64</v>
      </c>
      <c r="AA34" s="71" t="s">
        <v>63</v>
      </c>
      <c r="AB34" s="71" t="s">
        <v>65</v>
      </c>
      <c r="AC34" s="71" t="s">
        <v>101</v>
      </c>
      <c r="AD34" s="71" t="s">
        <v>63</v>
      </c>
      <c r="AE34" s="71" t="s">
        <v>63</v>
      </c>
      <c r="AF34" s="71" t="s">
        <v>63</v>
      </c>
      <c r="AG34" s="71" t="s">
        <v>64</v>
      </c>
      <c r="AH34" s="71" t="s">
        <v>86</v>
      </c>
      <c r="AI34" s="71" t="s">
        <v>64</v>
      </c>
      <c r="AJ34" s="71" t="s">
        <v>64</v>
      </c>
      <c r="AK34" s="71" t="s">
        <v>64</v>
      </c>
      <c r="AL34" s="71" t="s">
        <v>63</v>
      </c>
      <c r="AM34" s="71" t="s">
        <v>63</v>
      </c>
      <c r="AN34" s="71" t="s">
        <v>455</v>
      </c>
      <c r="AO34" s="71" t="s">
        <v>456</v>
      </c>
      <c r="AP34" s="71" t="s">
        <v>457</v>
      </c>
      <c r="AQ34" s="71" t="s">
        <v>458</v>
      </c>
      <c r="AR34" s="71" t="s">
        <v>133</v>
      </c>
      <c r="AS34" s="71"/>
      <c r="AT34" s="71" t="s">
        <v>64</v>
      </c>
      <c r="AU34" s="79">
        <v>8.8999999999999996E-2</v>
      </c>
      <c r="AV34" s="71" t="s">
        <v>64</v>
      </c>
      <c r="AW34" s="71"/>
      <c r="AX34" s="72" t="s">
        <v>459</v>
      </c>
      <c r="AY34" s="73" t="s">
        <v>460</v>
      </c>
    </row>
    <row r="35" spans="1:51" s="38" customFormat="1" ht="160.5" customHeight="1">
      <c r="A35" s="70">
        <v>34</v>
      </c>
      <c r="B35" s="71" t="s">
        <v>461</v>
      </c>
      <c r="C35" s="71" t="s">
        <v>462</v>
      </c>
      <c r="D35" s="71" t="s">
        <v>463</v>
      </c>
      <c r="E35" s="71">
        <v>2017</v>
      </c>
      <c r="F35" s="71" t="s">
        <v>54</v>
      </c>
      <c r="G35" s="71" t="s">
        <v>464</v>
      </c>
      <c r="H35" s="71" t="s">
        <v>234</v>
      </c>
      <c r="I35" s="71" t="str">
        <f t="array" ref="I35">_xlfn.TEXTJOIN(",", TRUE, IF(Table4[study_id]=Table3[[#This Row],[study_id]], Table4[iso_code], ""))</f>
        <v>KE</v>
      </c>
      <c r="J35" s="71">
        <f>COUNTIF(study_countries!A:A,A35)</f>
        <v>1</v>
      </c>
      <c r="K35" s="71" t="s">
        <v>316</v>
      </c>
      <c r="L35" s="71" t="s">
        <v>465</v>
      </c>
      <c r="M35" s="71" t="s">
        <v>466</v>
      </c>
      <c r="N35" s="71">
        <v>2012</v>
      </c>
      <c r="O35" s="71">
        <v>2040</v>
      </c>
      <c r="P35" s="71" t="s">
        <v>60</v>
      </c>
      <c r="Q35" s="71" t="s">
        <v>82</v>
      </c>
      <c r="R35" s="71" t="s">
        <v>62</v>
      </c>
      <c r="S35" s="71" t="s">
        <v>63</v>
      </c>
      <c r="T35" s="71" t="s">
        <v>63</v>
      </c>
      <c r="U35" s="71" t="s">
        <v>63</v>
      </c>
      <c r="V35" s="71" t="s">
        <v>63</v>
      </c>
      <c r="W35" s="71" t="s">
        <v>63</v>
      </c>
      <c r="X35" s="71" t="s">
        <v>63</v>
      </c>
      <c r="Y35" s="71" t="s">
        <v>63</v>
      </c>
      <c r="Z35" s="71" t="s">
        <v>64</v>
      </c>
      <c r="AA35" s="71" t="s">
        <v>63</v>
      </c>
      <c r="AB35" s="71" t="s">
        <v>65</v>
      </c>
      <c r="AC35" s="71" t="s">
        <v>101</v>
      </c>
      <c r="AD35" s="71" t="s">
        <v>63</v>
      </c>
      <c r="AE35" s="71" t="s">
        <v>64</v>
      </c>
      <c r="AF35" s="71" t="s">
        <v>64</v>
      </c>
      <c r="AG35" s="71" t="s">
        <v>64</v>
      </c>
      <c r="AH35" s="71" t="s">
        <v>67</v>
      </c>
      <c r="AI35" s="71" t="s">
        <v>64</v>
      </c>
      <c r="AJ35" s="71" t="s">
        <v>63</v>
      </c>
      <c r="AK35" s="71" t="s">
        <v>133</v>
      </c>
      <c r="AL35" s="71" t="s">
        <v>63</v>
      </c>
      <c r="AM35" s="71" t="s">
        <v>63</v>
      </c>
      <c r="AN35" s="71" t="s">
        <v>467</v>
      </c>
      <c r="AO35" s="71" t="s">
        <v>468</v>
      </c>
      <c r="AP35" s="71" t="s">
        <v>469</v>
      </c>
      <c r="AQ35" s="71" t="s">
        <v>470</v>
      </c>
      <c r="AR35" s="71" t="s">
        <v>64</v>
      </c>
      <c r="AS35" s="71"/>
      <c r="AT35" s="71" t="s">
        <v>64</v>
      </c>
      <c r="AU35" s="79">
        <v>9.8000000000000004E-2</v>
      </c>
      <c r="AV35" s="71" t="s">
        <v>64</v>
      </c>
      <c r="AW35" s="71"/>
      <c r="AX35" s="72" t="s">
        <v>471</v>
      </c>
      <c r="AY35" s="73" t="s">
        <v>472</v>
      </c>
    </row>
    <row r="36" spans="1:51" s="38" customFormat="1" ht="160.5" customHeight="1">
      <c r="A36" s="70">
        <v>35</v>
      </c>
      <c r="B36" s="71" t="s">
        <v>473</v>
      </c>
      <c r="C36" s="71" t="s">
        <v>474</v>
      </c>
      <c r="D36" s="71" t="s">
        <v>475</v>
      </c>
      <c r="E36" s="71">
        <v>2010</v>
      </c>
      <c r="F36" s="71" t="s">
        <v>54</v>
      </c>
      <c r="G36" s="71" t="s">
        <v>126</v>
      </c>
      <c r="H36" s="71" t="s">
        <v>98</v>
      </c>
      <c r="I36" s="71" t="str">
        <f t="array" ref="I36">_xlfn.TEXTJOIN(",", TRUE, IF(Table4[study_id]=Table3[[#This Row],[study_id]], Table4[iso_code], ""))</f>
        <v>MA,DZ,TN</v>
      </c>
      <c r="J36" s="71">
        <f>COUNTIF(study_countries!A:A,A36)</f>
        <v>3</v>
      </c>
      <c r="K36" s="71" t="s">
        <v>219</v>
      </c>
      <c r="L36" s="71" t="s">
        <v>476</v>
      </c>
      <c r="M36" s="71" t="s">
        <v>477</v>
      </c>
      <c r="N36" s="71">
        <v>2010</v>
      </c>
      <c r="O36" s="71">
        <v>2025</v>
      </c>
      <c r="P36" s="71" t="s">
        <v>60</v>
      </c>
      <c r="Q36" s="71" t="s">
        <v>82</v>
      </c>
      <c r="R36" s="71" t="s">
        <v>62</v>
      </c>
      <c r="S36" s="71" t="s">
        <v>63</v>
      </c>
      <c r="T36" s="71" t="s">
        <v>63</v>
      </c>
      <c r="U36" s="71" t="s">
        <v>63</v>
      </c>
      <c r="V36" s="71" t="s">
        <v>64</v>
      </c>
      <c r="W36" s="71" t="s">
        <v>64</v>
      </c>
      <c r="X36" s="71" t="s">
        <v>64</v>
      </c>
      <c r="Y36" s="71" t="s">
        <v>63</v>
      </c>
      <c r="Z36" s="71" t="s">
        <v>64</v>
      </c>
      <c r="AA36" s="71" t="s">
        <v>63</v>
      </c>
      <c r="AB36" s="71" t="s">
        <v>65</v>
      </c>
      <c r="AC36" s="71" t="s">
        <v>66</v>
      </c>
      <c r="AD36" s="71" t="s">
        <v>64</v>
      </c>
      <c r="AE36" s="71" t="s">
        <v>64</v>
      </c>
      <c r="AF36" s="71" t="s">
        <v>64</v>
      </c>
      <c r="AG36" s="71" t="s">
        <v>64</v>
      </c>
      <c r="AH36" s="71" t="s">
        <v>86</v>
      </c>
      <c r="AI36" s="71" t="s">
        <v>64</v>
      </c>
      <c r="AJ36" s="71" t="s">
        <v>64</v>
      </c>
      <c r="AK36" s="71" t="s">
        <v>64</v>
      </c>
      <c r="AL36" s="71" t="s">
        <v>63</v>
      </c>
      <c r="AM36" s="71" t="s">
        <v>64</v>
      </c>
      <c r="AN36" s="71" t="s">
        <v>478</v>
      </c>
      <c r="AO36" s="71" t="s">
        <v>479</v>
      </c>
      <c r="AP36" s="71" t="s">
        <v>480</v>
      </c>
      <c r="AQ36" s="71" t="s">
        <v>322</v>
      </c>
      <c r="AR36" s="71" t="s">
        <v>64</v>
      </c>
      <c r="AS36" s="71"/>
      <c r="AT36" s="71" t="s">
        <v>64</v>
      </c>
      <c r="AU36" s="74">
        <v>0.05</v>
      </c>
      <c r="AV36" s="71" t="s">
        <v>64</v>
      </c>
      <c r="AW36" s="71"/>
      <c r="AX36" s="72" t="s">
        <v>481</v>
      </c>
      <c r="AY36" s="73" t="s">
        <v>482</v>
      </c>
    </row>
    <row r="37" spans="1:51" s="38" customFormat="1" ht="160.5" customHeight="1">
      <c r="A37" s="70">
        <v>36</v>
      </c>
      <c r="B37" s="71" t="s">
        <v>483</v>
      </c>
      <c r="C37" s="71" t="s">
        <v>484</v>
      </c>
      <c r="D37" s="71" t="s">
        <v>485</v>
      </c>
      <c r="E37" s="71">
        <v>2021</v>
      </c>
      <c r="F37" s="71" t="s">
        <v>54</v>
      </c>
      <c r="G37" s="71" t="s">
        <v>464</v>
      </c>
      <c r="H37" s="71" t="s">
        <v>234</v>
      </c>
      <c r="I37" s="71" t="str">
        <f t="array" ref="I37">_xlfn.TEXTJOIN(",", TRUE, IF(Table4[study_id]=Table3[[#This Row],[study_id]], Table4[iso_code], ""))</f>
        <v>ML</v>
      </c>
      <c r="J37" s="71">
        <f>COUNTIF(study_countries!A:A,A37)</f>
        <v>1</v>
      </c>
      <c r="K37" s="71" t="s">
        <v>244</v>
      </c>
      <c r="L37" s="71" t="s">
        <v>486</v>
      </c>
      <c r="M37" s="71" t="s">
        <v>487</v>
      </c>
      <c r="N37" s="71">
        <v>2016</v>
      </c>
      <c r="O37" s="71">
        <v>2050</v>
      </c>
      <c r="P37" s="71" t="s">
        <v>60</v>
      </c>
      <c r="Q37" s="71" t="s">
        <v>436</v>
      </c>
      <c r="R37" s="71" t="s">
        <v>190</v>
      </c>
      <c r="S37" s="71" t="s">
        <v>63</v>
      </c>
      <c r="T37" s="71" t="s">
        <v>63</v>
      </c>
      <c r="U37" s="71" t="s">
        <v>63</v>
      </c>
      <c r="V37" s="71" t="s">
        <v>63</v>
      </c>
      <c r="W37" s="71" t="s">
        <v>64</v>
      </c>
      <c r="X37" s="71" t="s">
        <v>64</v>
      </c>
      <c r="Y37" s="71" t="s">
        <v>63</v>
      </c>
      <c r="Z37" s="71" t="s">
        <v>64</v>
      </c>
      <c r="AA37" s="71" t="s">
        <v>64</v>
      </c>
      <c r="AB37" s="71" t="s">
        <v>143</v>
      </c>
      <c r="AC37" s="71" t="s">
        <v>85</v>
      </c>
      <c r="AD37" s="71" t="s">
        <v>63</v>
      </c>
      <c r="AE37" s="71" t="s">
        <v>63</v>
      </c>
      <c r="AF37" s="71" t="s">
        <v>64</v>
      </c>
      <c r="AG37" s="71" t="s">
        <v>64</v>
      </c>
      <c r="AH37" s="71" t="s">
        <v>67</v>
      </c>
      <c r="AI37" s="71" t="s">
        <v>64</v>
      </c>
      <c r="AJ37" s="71" t="s">
        <v>63</v>
      </c>
      <c r="AK37" s="71" t="s">
        <v>63</v>
      </c>
      <c r="AL37" s="71" t="s">
        <v>63</v>
      </c>
      <c r="AM37" s="71" t="s">
        <v>63</v>
      </c>
      <c r="AN37" s="71" t="s">
        <v>488</v>
      </c>
      <c r="AO37" s="71" t="s">
        <v>489</v>
      </c>
      <c r="AP37" s="71" t="s">
        <v>490</v>
      </c>
      <c r="AQ37" s="71" t="s">
        <v>491</v>
      </c>
      <c r="AR37" s="71" t="s">
        <v>133</v>
      </c>
      <c r="AS37" s="71"/>
      <c r="AT37" s="71" t="s">
        <v>64</v>
      </c>
      <c r="AU37" s="74">
        <v>0.08</v>
      </c>
      <c r="AV37" s="71" t="s">
        <v>63</v>
      </c>
      <c r="AW37" s="71" t="s">
        <v>492</v>
      </c>
      <c r="AX37" s="72" t="s">
        <v>493</v>
      </c>
      <c r="AY37" s="73" t="s">
        <v>494</v>
      </c>
    </row>
    <row r="38" spans="1:51" s="38" customFormat="1" ht="160.5" customHeight="1">
      <c r="A38" s="70">
        <v>37</v>
      </c>
      <c r="B38" s="71" t="s">
        <v>495</v>
      </c>
      <c r="C38" s="71" t="s">
        <v>382</v>
      </c>
      <c r="D38" s="71" t="s">
        <v>496</v>
      </c>
      <c r="E38" s="71">
        <v>2014</v>
      </c>
      <c r="F38" s="71" t="s">
        <v>54</v>
      </c>
      <c r="G38" s="71" t="s">
        <v>126</v>
      </c>
      <c r="H38" s="71" t="s">
        <v>234</v>
      </c>
      <c r="I38" s="71" t="str">
        <f t="array" ref="I38">_xlfn.TEXTJOIN(",", TRUE, IF(Table4[study_id]=Table3[[#This Row],[study_id]], Table4[iso_code], ""))</f>
        <v>MU</v>
      </c>
      <c r="J38" s="71">
        <f>COUNTIF(study_countries!A:A,A38)</f>
        <v>1</v>
      </c>
      <c r="K38" s="71" t="s">
        <v>316</v>
      </c>
      <c r="L38" s="71" t="s">
        <v>497</v>
      </c>
      <c r="M38" s="71" t="s">
        <v>498</v>
      </c>
      <c r="N38" s="71">
        <v>2010</v>
      </c>
      <c r="O38" s="71">
        <v>2030</v>
      </c>
      <c r="P38" s="71" t="s">
        <v>60</v>
      </c>
      <c r="Q38" s="71" t="s">
        <v>436</v>
      </c>
      <c r="R38" s="71" t="s">
        <v>190</v>
      </c>
      <c r="S38" s="71" t="s">
        <v>63</v>
      </c>
      <c r="T38" s="71" t="s">
        <v>64</v>
      </c>
      <c r="U38" s="71" t="s">
        <v>63</v>
      </c>
      <c r="V38" s="71" t="s">
        <v>63</v>
      </c>
      <c r="W38" s="71" t="s">
        <v>64</v>
      </c>
      <c r="X38" s="71" t="s">
        <v>64</v>
      </c>
      <c r="Y38" s="71" t="s">
        <v>63</v>
      </c>
      <c r="Z38" s="71" t="s">
        <v>64</v>
      </c>
      <c r="AA38" s="71" t="s">
        <v>63</v>
      </c>
      <c r="AB38" s="71" t="s">
        <v>143</v>
      </c>
      <c r="AC38" s="71" t="s">
        <v>66</v>
      </c>
      <c r="AD38" s="71" t="s">
        <v>64</v>
      </c>
      <c r="AE38" s="71" t="s">
        <v>63</v>
      </c>
      <c r="AF38" s="71" t="s">
        <v>64</v>
      </c>
      <c r="AG38" s="71" t="s">
        <v>64</v>
      </c>
      <c r="AH38" s="71" t="s">
        <v>86</v>
      </c>
      <c r="AI38" s="71" t="s">
        <v>64</v>
      </c>
      <c r="AJ38" s="71" t="s">
        <v>64</v>
      </c>
      <c r="AK38" s="71" t="s">
        <v>64</v>
      </c>
      <c r="AL38" s="71" t="s">
        <v>63</v>
      </c>
      <c r="AM38" s="71" t="s">
        <v>63</v>
      </c>
      <c r="AN38" s="71" t="s">
        <v>499</v>
      </c>
      <c r="AO38" s="71" t="s">
        <v>500</v>
      </c>
      <c r="AP38" s="71" t="s">
        <v>501</v>
      </c>
      <c r="AQ38" s="71" t="s">
        <v>502</v>
      </c>
      <c r="AR38" s="71" t="s">
        <v>133</v>
      </c>
      <c r="AS38" s="71" t="s">
        <v>503</v>
      </c>
      <c r="AT38" s="71" t="s">
        <v>64</v>
      </c>
      <c r="AU38" s="74" t="s">
        <v>73</v>
      </c>
      <c r="AV38" s="71" t="s">
        <v>64</v>
      </c>
      <c r="AW38" s="71"/>
      <c r="AX38" s="72" t="s">
        <v>504</v>
      </c>
      <c r="AY38" s="73" t="s">
        <v>505</v>
      </c>
    </row>
    <row r="39" spans="1:51" s="38" customFormat="1" ht="124.5" customHeight="1">
      <c r="A39" s="70">
        <v>38</v>
      </c>
      <c r="B39" s="71" t="s">
        <v>506</v>
      </c>
      <c r="C39" s="71" t="s">
        <v>507</v>
      </c>
      <c r="D39" s="71" t="s">
        <v>508</v>
      </c>
      <c r="E39" s="71">
        <v>2024</v>
      </c>
      <c r="F39" s="71" t="s">
        <v>54</v>
      </c>
      <c r="G39" s="71" t="s">
        <v>126</v>
      </c>
      <c r="H39" s="71" t="s">
        <v>234</v>
      </c>
      <c r="I39" s="71" t="str">
        <f t="array" ref="I39">_xlfn.TEXTJOIN(",", TRUE, IF(Table4[study_id]=Table3[[#This Row],[study_id]], Table4[iso_code], ""))</f>
        <v>MA</v>
      </c>
      <c r="J39" s="71">
        <f>COUNTIF(study_countries!A:A,A39)</f>
        <v>1</v>
      </c>
      <c r="K39" s="71" t="s">
        <v>219</v>
      </c>
      <c r="L39" s="71" t="s">
        <v>509</v>
      </c>
      <c r="M39" s="71" t="s">
        <v>510</v>
      </c>
      <c r="N39" s="71">
        <v>2020</v>
      </c>
      <c r="O39" s="71">
        <v>2050</v>
      </c>
      <c r="P39" s="71" t="s">
        <v>60</v>
      </c>
      <c r="Q39" s="71" t="s">
        <v>82</v>
      </c>
      <c r="R39" s="71" t="s">
        <v>62</v>
      </c>
      <c r="S39" s="71" t="s">
        <v>63</v>
      </c>
      <c r="T39" s="71" t="s">
        <v>63</v>
      </c>
      <c r="U39" s="71" t="s">
        <v>63</v>
      </c>
      <c r="V39" s="71" t="s">
        <v>64</v>
      </c>
      <c r="W39" s="71" t="s">
        <v>64</v>
      </c>
      <c r="X39" s="71" t="s">
        <v>64</v>
      </c>
      <c r="Y39" s="71" t="s">
        <v>63</v>
      </c>
      <c r="Z39" s="71" t="s">
        <v>64</v>
      </c>
      <c r="AA39" s="71" t="s">
        <v>63</v>
      </c>
      <c r="AB39" s="71" t="s">
        <v>65</v>
      </c>
      <c r="AC39" s="71" t="s">
        <v>101</v>
      </c>
      <c r="AD39" s="71" t="s">
        <v>63</v>
      </c>
      <c r="AE39" s="71" t="s">
        <v>63</v>
      </c>
      <c r="AF39" s="71" t="s">
        <v>64</v>
      </c>
      <c r="AG39" s="71" t="s">
        <v>64</v>
      </c>
      <c r="AH39" s="71" t="s">
        <v>86</v>
      </c>
      <c r="AI39" s="71" t="s">
        <v>64</v>
      </c>
      <c r="AJ39" s="71" t="s">
        <v>64</v>
      </c>
      <c r="AK39" s="71" t="s">
        <v>64</v>
      </c>
      <c r="AL39" s="71" t="s">
        <v>63</v>
      </c>
      <c r="AM39" s="71" t="s">
        <v>63</v>
      </c>
      <c r="AN39" s="71" t="s">
        <v>511</v>
      </c>
      <c r="AO39" s="71" t="s">
        <v>512</v>
      </c>
      <c r="AP39" s="71" t="s">
        <v>513</v>
      </c>
      <c r="AQ39" s="71" t="s">
        <v>514</v>
      </c>
      <c r="AR39" s="71" t="s">
        <v>63</v>
      </c>
      <c r="AS39" s="71"/>
      <c r="AT39" s="71" t="s">
        <v>64</v>
      </c>
      <c r="AU39" s="74">
        <v>0.05</v>
      </c>
      <c r="AV39" s="71" t="s">
        <v>64</v>
      </c>
      <c r="AW39" s="71"/>
      <c r="AX39" s="72" t="s">
        <v>515</v>
      </c>
      <c r="AY39" s="73" t="s">
        <v>516</v>
      </c>
    </row>
    <row r="40" spans="1:51" s="38" customFormat="1" ht="124.5" customHeight="1">
      <c r="A40" s="70">
        <v>39</v>
      </c>
      <c r="B40" s="71" t="s">
        <v>517</v>
      </c>
      <c r="C40" s="71" t="s">
        <v>518</v>
      </c>
      <c r="D40" s="71" t="s">
        <v>519</v>
      </c>
      <c r="E40" s="71">
        <v>2025</v>
      </c>
      <c r="F40" s="71" t="s">
        <v>232</v>
      </c>
      <c r="G40" s="71" t="s">
        <v>233</v>
      </c>
      <c r="H40" s="71" t="s">
        <v>234</v>
      </c>
      <c r="I40" s="71" t="str">
        <f t="array" ref="I40">_xlfn.TEXTJOIN(",", TRUE, IF(Table4[study_id]=Table3[[#This Row],[study_id]], Table4[iso_code], ""))</f>
        <v>MA</v>
      </c>
      <c r="J40" s="71">
        <f>COUNTIF(study_countries!A:A,A40)</f>
        <v>1</v>
      </c>
      <c r="K40" s="71" t="s">
        <v>219</v>
      </c>
      <c r="L40" s="71" t="s">
        <v>520</v>
      </c>
      <c r="M40" s="71" t="s">
        <v>521</v>
      </c>
      <c r="N40" s="71"/>
      <c r="O40" s="71">
        <v>2050</v>
      </c>
      <c r="P40" s="71"/>
      <c r="Q40" s="71"/>
      <c r="R40" s="71"/>
      <c r="S40" s="71"/>
      <c r="T40" s="71"/>
      <c r="U40" s="71"/>
      <c r="V40" s="71"/>
      <c r="W40" s="71"/>
      <c r="X40" s="71"/>
      <c r="Y40" s="71"/>
      <c r="Z40" s="71"/>
      <c r="AA40" s="71"/>
      <c r="AB40" s="71" t="s">
        <v>522</v>
      </c>
      <c r="AC40" s="71" t="s">
        <v>85</v>
      </c>
      <c r="AD40" s="71" t="s">
        <v>63</v>
      </c>
      <c r="AE40" s="71" t="s">
        <v>63</v>
      </c>
      <c r="AF40" s="71" t="s">
        <v>63</v>
      </c>
      <c r="AG40" s="71"/>
      <c r="AH40" s="71" t="s">
        <v>86</v>
      </c>
      <c r="AI40" s="71" t="s">
        <v>64</v>
      </c>
      <c r="AJ40" s="71" t="s">
        <v>64</v>
      </c>
      <c r="AK40" s="71" t="s">
        <v>64</v>
      </c>
      <c r="AL40" s="71" t="s">
        <v>64</v>
      </c>
      <c r="AM40" s="71" t="s">
        <v>64</v>
      </c>
      <c r="AN40" s="71"/>
      <c r="AO40" s="71"/>
      <c r="AP40" s="71" t="s">
        <v>523</v>
      </c>
      <c r="AQ40" s="71" t="s">
        <v>514</v>
      </c>
      <c r="AR40" s="71" t="s">
        <v>63</v>
      </c>
      <c r="AS40" s="71"/>
      <c r="AT40" s="71" t="s">
        <v>64</v>
      </c>
      <c r="AU40" s="74"/>
      <c r="AV40" s="71"/>
      <c r="AW40" s="71"/>
      <c r="AX40" s="72" t="s">
        <v>524</v>
      </c>
      <c r="AY40" s="73" t="s">
        <v>525</v>
      </c>
    </row>
    <row r="41" spans="1:51" s="38" customFormat="1" ht="124.5" customHeight="1">
      <c r="A41" s="70">
        <v>40</v>
      </c>
      <c r="B41" s="71" t="s">
        <v>526</v>
      </c>
      <c r="C41" s="71" t="s">
        <v>527</v>
      </c>
      <c r="D41" s="71" t="s">
        <v>528</v>
      </c>
      <c r="E41" s="71">
        <v>2022</v>
      </c>
      <c r="F41" s="71" t="s">
        <v>54</v>
      </c>
      <c r="G41" s="71" t="s">
        <v>126</v>
      </c>
      <c r="H41" s="71" t="s">
        <v>234</v>
      </c>
      <c r="I41" s="71" t="str">
        <f t="array" ref="I41">_xlfn.TEXTJOIN(",", TRUE, IF(Table4[study_id]=Table3[[#This Row],[study_id]], Table4[iso_code], ""))</f>
        <v>MZ</v>
      </c>
      <c r="J41" s="71">
        <f>COUNTIF(study_countries!A:A,A41)</f>
        <v>1</v>
      </c>
      <c r="K41" s="71" t="s">
        <v>267</v>
      </c>
      <c r="L41" s="71" t="s">
        <v>529</v>
      </c>
      <c r="M41" s="71" t="s">
        <v>530</v>
      </c>
      <c r="N41" s="71">
        <v>2022</v>
      </c>
      <c r="O41" s="71">
        <v>2032</v>
      </c>
      <c r="P41" s="71" t="s">
        <v>60</v>
      </c>
      <c r="Q41" s="71" t="s">
        <v>82</v>
      </c>
      <c r="R41" s="71" t="s">
        <v>62</v>
      </c>
      <c r="S41" s="71" t="s">
        <v>63</v>
      </c>
      <c r="T41" s="71" t="s">
        <v>63</v>
      </c>
      <c r="U41" s="71" t="s">
        <v>63</v>
      </c>
      <c r="V41" s="71" t="s">
        <v>64</v>
      </c>
      <c r="W41" s="71" t="s">
        <v>64</v>
      </c>
      <c r="X41" s="71" t="s">
        <v>64</v>
      </c>
      <c r="Y41" s="71" t="s">
        <v>63</v>
      </c>
      <c r="Z41" s="71" t="s">
        <v>63</v>
      </c>
      <c r="AA41" s="71" t="s">
        <v>64</v>
      </c>
      <c r="AB41" s="71" t="s">
        <v>65</v>
      </c>
      <c r="AC41" s="71" t="s">
        <v>66</v>
      </c>
      <c r="AD41" s="71" t="s">
        <v>63</v>
      </c>
      <c r="AE41" s="71" t="s">
        <v>63</v>
      </c>
      <c r="AF41" s="71" t="s">
        <v>64</v>
      </c>
      <c r="AG41" s="71" t="s">
        <v>64</v>
      </c>
      <c r="AH41" s="71" t="s">
        <v>86</v>
      </c>
      <c r="AI41" s="71" t="s">
        <v>64</v>
      </c>
      <c r="AJ41" s="71" t="s">
        <v>64</v>
      </c>
      <c r="AK41" s="71" t="s">
        <v>64</v>
      </c>
      <c r="AL41" s="71" t="s">
        <v>63</v>
      </c>
      <c r="AM41" s="71" t="s">
        <v>133</v>
      </c>
      <c r="AN41" s="71" t="s">
        <v>531</v>
      </c>
      <c r="AO41" s="71" t="s">
        <v>532</v>
      </c>
      <c r="AP41" s="71" t="s">
        <v>526</v>
      </c>
      <c r="AQ41" s="71" t="s">
        <v>533</v>
      </c>
      <c r="AR41" s="71" t="s">
        <v>64</v>
      </c>
      <c r="AS41" s="71" t="s">
        <v>534</v>
      </c>
      <c r="AT41" s="71" t="s">
        <v>63</v>
      </c>
      <c r="AU41" s="74" t="s">
        <v>73</v>
      </c>
      <c r="AV41" s="71" t="s">
        <v>64</v>
      </c>
      <c r="AW41" s="71"/>
      <c r="AX41" s="72" t="s">
        <v>535</v>
      </c>
      <c r="AY41" s="73" t="s">
        <v>536</v>
      </c>
    </row>
    <row r="42" spans="1:51" s="38" customFormat="1" ht="105" customHeight="1">
      <c r="A42" s="70">
        <v>41</v>
      </c>
      <c r="B42" s="71" t="s">
        <v>537</v>
      </c>
      <c r="C42" s="71" t="s">
        <v>382</v>
      </c>
      <c r="D42" s="71" t="s">
        <v>538</v>
      </c>
      <c r="E42" s="71">
        <v>2022</v>
      </c>
      <c r="F42" s="71" t="s">
        <v>54</v>
      </c>
      <c r="G42" s="71" t="s">
        <v>126</v>
      </c>
      <c r="H42" s="71" t="s">
        <v>234</v>
      </c>
      <c r="I42" s="71" t="str">
        <f t="array" ref="I42">_xlfn.TEXTJOIN(",", TRUE, IF(Table4[study_id]=Table3[[#This Row],[study_id]], Table4[iso_code], ""))</f>
        <v>NG</v>
      </c>
      <c r="J42" s="71">
        <f>COUNTIF(study_countries!A:A,A42)</f>
        <v>1</v>
      </c>
      <c r="K42" s="71" t="s">
        <v>244</v>
      </c>
      <c r="L42" s="71" t="s">
        <v>539</v>
      </c>
      <c r="M42" s="71" t="s">
        <v>540</v>
      </c>
      <c r="N42" s="71">
        <v>2017</v>
      </c>
      <c r="O42" s="71">
        <v>2040</v>
      </c>
      <c r="P42" s="71" t="s">
        <v>60</v>
      </c>
      <c r="Q42" s="71" t="s">
        <v>436</v>
      </c>
      <c r="R42" s="71" t="s">
        <v>190</v>
      </c>
      <c r="S42" s="71" t="s">
        <v>63</v>
      </c>
      <c r="T42" s="71" t="s">
        <v>63</v>
      </c>
      <c r="U42" s="71" t="s">
        <v>63</v>
      </c>
      <c r="V42" s="71" t="s">
        <v>63</v>
      </c>
      <c r="W42" s="71" t="s">
        <v>64</v>
      </c>
      <c r="X42" s="71" t="s">
        <v>64</v>
      </c>
      <c r="Y42" s="71" t="s">
        <v>63</v>
      </c>
      <c r="Z42" s="71" t="s">
        <v>64</v>
      </c>
      <c r="AA42" s="71" t="s">
        <v>63</v>
      </c>
      <c r="AB42" s="71" t="s">
        <v>65</v>
      </c>
      <c r="AC42" s="71" t="s">
        <v>66</v>
      </c>
      <c r="AD42" s="71" t="s">
        <v>63</v>
      </c>
      <c r="AE42" s="71" t="s">
        <v>63</v>
      </c>
      <c r="AF42" s="71" t="s">
        <v>64</v>
      </c>
      <c r="AG42" s="71" t="s">
        <v>64</v>
      </c>
      <c r="AH42" s="71" t="s">
        <v>86</v>
      </c>
      <c r="AI42" s="71" t="s">
        <v>64</v>
      </c>
      <c r="AJ42" s="71" t="s">
        <v>64</v>
      </c>
      <c r="AK42" s="71" t="s">
        <v>63</v>
      </c>
      <c r="AL42" s="71" t="s">
        <v>63</v>
      </c>
      <c r="AM42" s="71" t="s">
        <v>63</v>
      </c>
      <c r="AN42" s="71"/>
      <c r="AO42" s="71"/>
      <c r="AP42" s="71" t="s">
        <v>541</v>
      </c>
      <c r="AQ42" s="71" t="s">
        <v>542</v>
      </c>
      <c r="AR42" s="71" t="s">
        <v>133</v>
      </c>
      <c r="AS42" s="71"/>
      <c r="AT42" s="71" t="s">
        <v>64</v>
      </c>
      <c r="AU42" s="74" t="s">
        <v>73</v>
      </c>
      <c r="AV42" s="71" t="s">
        <v>64</v>
      </c>
      <c r="AW42" s="71"/>
      <c r="AX42" s="72" t="s">
        <v>543</v>
      </c>
      <c r="AY42" s="73" t="s">
        <v>544</v>
      </c>
    </row>
    <row r="43" spans="1:51" s="38" customFormat="1" ht="171.75" customHeight="1">
      <c r="A43" s="70">
        <v>42</v>
      </c>
      <c r="B43" s="71" t="s">
        <v>545</v>
      </c>
      <c r="C43" s="71" t="s">
        <v>382</v>
      </c>
      <c r="D43" s="71" t="s">
        <v>546</v>
      </c>
      <c r="E43" s="71">
        <v>2017</v>
      </c>
      <c r="F43" s="71" t="s">
        <v>54</v>
      </c>
      <c r="G43" s="71" t="s">
        <v>126</v>
      </c>
      <c r="H43" s="71" t="s">
        <v>234</v>
      </c>
      <c r="I43" s="71" t="str">
        <f t="array" ref="I43">_xlfn.TEXTJOIN(",", TRUE, IF(Table4[study_id]=Table3[[#This Row],[study_id]], Table4[iso_code], ""))</f>
        <v>NG</v>
      </c>
      <c r="J43" s="71">
        <f>COUNTIF(study_countries!A:A,A43)</f>
        <v>1</v>
      </c>
      <c r="K43" s="71" t="s">
        <v>244</v>
      </c>
      <c r="L43" s="71" t="s">
        <v>547</v>
      </c>
      <c r="M43" s="71" t="s">
        <v>548</v>
      </c>
      <c r="N43" s="71">
        <v>2010</v>
      </c>
      <c r="O43" s="71">
        <v>2040</v>
      </c>
      <c r="P43" s="71" t="s">
        <v>60</v>
      </c>
      <c r="Q43" s="71" t="s">
        <v>436</v>
      </c>
      <c r="R43" s="71" t="s">
        <v>190</v>
      </c>
      <c r="S43" s="71" t="s">
        <v>63</v>
      </c>
      <c r="T43" s="71" t="s">
        <v>63</v>
      </c>
      <c r="U43" s="71" t="s">
        <v>63</v>
      </c>
      <c r="V43" s="71" t="s">
        <v>63</v>
      </c>
      <c r="W43" s="71" t="s">
        <v>63</v>
      </c>
      <c r="X43" s="71" t="s">
        <v>63</v>
      </c>
      <c r="Y43" s="71" t="s">
        <v>63</v>
      </c>
      <c r="Z43" s="71" t="s">
        <v>64</v>
      </c>
      <c r="AA43" s="71" t="s">
        <v>63</v>
      </c>
      <c r="AB43" s="71" t="s">
        <v>143</v>
      </c>
      <c r="AC43" s="71" t="s">
        <v>66</v>
      </c>
      <c r="AD43" s="71" t="s">
        <v>63</v>
      </c>
      <c r="AE43" s="71" t="s">
        <v>63</v>
      </c>
      <c r="AF43" s="71" t="s">
        <v>64</v>
      </c>
      <c r="AG43" s="71" t="s">
        <v>64</v>
      </c>
      <c r="AH43" s="71" t="s">
        <v>86</v>
      </c>
      <c r="AI43" s="71" t="s">
        <v>64</v>
      </c>
      <c r="AJ43" s="71" t="s">
        <v>63</v>
      </c>
      <c r="AK43" s="71" t="s">
        <v>63</v>
      </c>
      <c r="AL43" s="71" t="s">
        <v>64</v>
      </c>
      <c r="AM43" s="71" t="s">
        <v>63</v>
      </c>
      <c r="AN43" s="71" t="s">
        <v>549</v>
      </c>
      <c r="AO43" s="71" t="s">
        <v>550</v>
      </c>
      <c r="AP43" s="71" t="s">
        <v>551</v>
      </c>
      <c r="AQ43" s="71" t="s">
        <v>552</v>
      </c>
      <c r="AR43" s="71" t="s">
        <v>133</v>
      </c>
      <c r="AS43" s="71"/>
      <c r="AT43" s="71" t="s">
        <v>64</v>
      </c>
      <c r="AU43" s="74">
        <v>0.05</v>
      </c>
      <c r="AV43" s="71" t="s">
        <v>64</v>
      </c>
      <c r="AW43" s="71"/>
      <c r="AX43" s="72" t="s">
        <v>553</v>
      </c>
      <c r="AY43" s="73" t="s">
        <v>554</v>
      </c>
    </row>
    <row r="44" spans="1:51" s="38" customFormat="1" ht="171.75" customHeight="1">
      <c r="A44" s="70">
        <v>43</v>
      </c>
      <c r="B44" s="71" t="s">
        <v>555</v>
      </c>
      <c r="C44" s="71" t="s">
        <v>556</v>
      </c>
      <c r="D44" s="71" t="s">
        <v>557</v>
      </c>
      <c r="E44" s="71">
        <v>2021</v>
      </c>
      <c r="F44" s="71" t="s">
        <v>54</v>
      </c>
      <c r="G44" s="71" t="s">
        <v>126</v>
      </c>
      <c r="H44" s="71" t="s">
        <v>234</v>
      </c>
      <c r="I44" s="71" t="str">
        <f t="array" ref="I44">_xlfn.TEXTJOIN(",", TRUE, IF(Table4[study_id]=Table3[[#This Row],[study_id]], Table4[iso_code], ""))</f>
        <v>NG</v>
      </c>
      <c r="J44" s="71">
        <f>COUNTIF(study_countries!A:A,A44)</f>
        <v>1</v>
      </c>
      <c r="K44" s="71" t="s">
        <v>244</v>
      </c>
      <c r="L44" s="71" t="s">
        <v>558</v>
      </c>
      <c r="M44" s="71" t="s">
        <v>559</v>
      </c>
      <c r="N44" s="71">
        <v>2015</v>
      </c>
      <c r="O44" s="71">
        <v>2060</v>
      </c>
      <c r="P44" s="71" t="s">
        <v>60</v>
      </c>
      <c r="Q44" s="71" t="s">
        <v>156</v>
      </c>
      <c r="R44" s="71" t="s">
        <v>83</v>
      </c>
      <c r="S44" s="71" t="s">
        <v>63</v>
      </c>
      <c r="T44" s="71" t="s">
        <v>63</v>
      </c>
      <c r="U44" s="71" t="s">
        <v>63</v>
      </c>
      <c r="V44" s="71" t="s">
        <v>64</v>
      </c>
      <c r="W44" s="71" t="s">
        <v>63</v>
      </c>
      <c r="X44" s="71" t="s">
        <v>64</v>
      </c>
      <c r="Y44" s="71" t="s">
        <v>63</v>
      </c>
      <c r="Z44" s="71" t="s">
        <v>64</v>
      </c>
      <c r="AA44" s="71" t="s">
        <v>64</v>
      </c>
      <c r="AB44" s="71" t="s">
        <v>65</v>
      </c>
      <c r="AC44" s="71" t="s">
        <v>66</v>
      </c>
      <c r="AD44" s="71" t="s">
        <v>64</v>
      </c>
      <c r="AE44" s="71" t="s">
        <v>63</v>
      </c>
      <c r="AF44" s="71" t="s">
        <v>63</v>
      </c>
      <c r="AG44" s="71" t="s">
        <v>64</v>
      </c>
      <c r="AH44" s="71" t="s">
        <v>86</v>
      </c>
      <c r="AI44" s="71" t="s">
        <v>64</v>
      </c>
      <c r="AJ44" s="71" t="s">
        <v>64</v>
      </c>
      <c r="AK44" s="71" t="s">
        <v>64</v>
      </c>
      <c r="AL44" s="71" t="s">
        <v>63</v>
      </c>
      <c r="AM44" s="71" t="s">
        <v>64</v>
      </c>
      <c r="AN44" s="71" t="s">
        <v>560</v>
      </c>
      <c r="AO44" s="71" t="s">
        <v>561</v>
      </c>
      <c r="AP44" s="71" t="s">
        <v>562</v>
      </c>
      <c r="AQ44" s="71" t="s">
        <v>563</v>
      </c>
      <c r="AR44" s="71" t="s">
        <v>64</v>
      </c>
      <c r="AS44" s="71"/>
      <c r="AT44" s="71" t="s">
        <v>64</v>
      </c>
      <c r="AU44" s="74">
        <v>0.15</v>
      </c>
      <c r="AV44" s="71" t="s">
        <v>64</v>
      </c>
      <c r="AW44" s="71"/>
      <c r="AX44" s="72" t="s">
        <v>564</v>
      </c>
      <c r="AY44" s="73" t="s">
        <v>565</v>
      </c>
    </row>
    <row r="45" spans="1:51" s="38" customFormat="1" ht="171.75" customHeight="1">
      <c r="A45" s="70">
        <v>44</v>
      </c>
      <c r="B45" s="71" t="s">
        <v>566</v>
      </c>
      <c r="C45" s="71" t="s">
        <v>567</v>
      </c>
      <c r="D45" s="71" t="s">
        <v>568</v>
      </c>
      <c r="E45" s="71">
        <v>2019</v>
      </c>
      <c r="F45" s="71" t="s">
        <v>232</v>
      </c>
      <c r="G45" s="71" t="s">
        <v>126</v>
      </c>
      <c r="H45" s="71" t="s">
        <v>234</v>
      </c>
      <c r="I45" s="71" t="str">
        <f t="array" ref="I45">_xlfn.TEXTJOIN(",", TRUE, IF(Table4[study_id]=Table3[[#This Row],[study_id]], Table4[iso_code], ""))</f>
        <v>NG</v>
      </c>
      <c r="J45" s="71">
        <f>COUNTIF(study_countries!A:A,A45)</f>
        <v>1</v>
      </c>
      <c r="K45" s="71" t="s">
        <v>244</v>
      </c>
      <c r="L45" s="71" t="s">
        <v>569</v>
      </c>
      <c r="M45" s="71" t="s">
        <v>570</v>
      </c>
      <c r="N45" s="71">
        <v>2010</v>
      </c>
      <c r="O45" s="71">
        <v>2050</v>
      </c>
      <c r="P45" s="71"/>
      <c r="Q45" s="71"/>
      <c r="R45" s="71"/>
      <c r="S45" s="71"/>
      <c r="T45" s="71"/>
      <c r="U45" s="71"/>
      <c r="V45" s="71"/>
      <c r="W45" s="71"/>
      <c r="X45" s="71"/>
      <c r="Y45" s="71"/>
      <c r="Z45" s="71"/>
      <c r="AA45" s="71"/>
      <c r="AB45" s="71" t="s">
        <v>143</v>
      </c>
      <c r="AC45" s="71" t="s">
        <v>101</v>
      </c>
      <c r="AD45" s="71" t="s">
        <v>63</v>
      </c>
      <c r="AE45" s="71" t="s">
        <v>63</v>
      </c>
      <c r="AF45" s="71" t="s">
        <v>63</v>
      </c>
      <c r="AG45" s="71"/>
      <c r="AH45" s="71" t="s">
        <v>86</v>
      </c>
      <c r="AI45" s="71" t="s">
        <v>64</v>
      </c>
      <c r="AJ45" s="71" t="s">
        <v>63</v>
      </c>
      <c r="AK45" s="71" t="s">
        <v>63</v>
      </c>
      <c r="AL45" s="71" t="s">
        <v>64</v>
      </c>
      <c r="AM45" s="71" t="s">
        <v>63</v>
      </c>
      <c r="AN45" s="71"/>
      <c r="AO45" s="71"/>
      <c r="AP45" s="71" t="s">
        <v>571</v>
      </c>
      <c r="AQ45" s="71" t="s">
        <v>572</v>
      </c>
      <c r="AR45" s="71" t="s">
        <v>133</v>
      </c>
      <c r="AS45" s="71"/>
      <c r="AT45" s="71" t="s">
        <v>64</v>
      </c>
      <c r="AU45" s="74"/>
      <c r="AV45" s="71"/>
      <c r="AW45" s="71"/>
      <c r="AX45" s="72" t="s">
        <v>573</v>
      </c>
      <c r="AY45" s="73" t="s">
        <v>574</v>
      </c>
    </row>
    <row r="46" spans="1:51" s="38" customFormat="1" ht="105" customHeight="1">
      <c r="A46" s="70">
        <v>45</v>
      </c>
      <c r="B46" s="71" t="s">
        <v>575</v>
      </c>
      <c r="C46" s="71" t="s">
        <v>576</v>
      </c>
      <c r="D46" s="71" t="s">
        <v>577</v>
      </c>
      <c r="E46" s="71">
        <v>2021</v>
      </c>
      <c r="F46" s="71" t="s">
        <v>54</v>
      </c>
      <c r="G46" s="71" t="s">
        <v>126</v>
      </c>
      <c r="H46" s="71" t="s">
        <v>218</v>
      </c>
      <c r="I46" s="71" t="str">
        <f t="array" ref="I46">_xlfn.TEXTJOIN(",", TRUE, IF(Table4[study_id]=Table3[[#This Row],[study_id]], Table4[iso_code], ""))</f>
        <v>NG</v>
      </c>
      <c r="J46" s="71">
        <f>COUNTIF(study_countries!A:A,A46)</f>
        <v>1</v>
      </c>
      <c r="K46" s="71" t="s">
        <v>244</v>
      </c>
      <c r="L46" s="71" t="s">
        <v>578</v>
      </c>
      <c r="M46" s="71" t="s">
        <v>579</v>
      </c>
      <c r="N46" s="71">
        <v>2015</v>
      </c>
      <c r="O46" s="71">
        <v>2040</v>
      </c>
      <c r="P46" s="71" t="s">
        <v>156</v>
      </c>
      <c r="Q46" s="71" t="s">
        <v>156</v>
      </c>
      <c r="R46" s="71" t="s">
        <v>62</v>
      </c>
      <c r="S46" s="71" t="s">
        <v>64</v>
      </c>
      <c r="T46" s="71" t="s">
        <v>63</v>
      </c>
      <c r="U46" s="71" t="s">
        <v>64</v>
      </c>
      <c r="V46" s="71" t="s">
        <v>63</v>
      </c>
      <c r="W46" s="71" t="s">
        <v>64</v>
      </c>
      <c r="X46" s="71" t="s">
        <v>64</v>
      </c>
      <c r="Y46" s="71" t="s">
        <v>63</v>
      </c>
      <c r="Z46" s="71" t="s">
        <v>64</v>
      </c>
      <c r="AA46" s="71" t="s">
        <v>64</v>
      </c>
      <c r="AB46" s="71" t="s">
        <v>65</v>
      </c>
      <c r="AC46" s="71" t="s">
        <v>66</v>
      </c>
      <c r="AD46" s="71" t="s">
        <v>63</v>
      </c>
      <c r="AE46" s="71" t="s">
        <v>64</v>
      </c>
      <c r="AF46" s="71" t="s">
        <v>63</v>
      </c>
      <c r="AG46" s="71" t="s">
        <v>64</v>
      </c>
      <c r="AH46" s="71" t="s">
        <v>67</v>
      </c>
      <c r="AI46" s="71" t="s">
        <v>64</v>
      </c>
      <c r="AJ46" s="71" t="s">
        <v>64</v>
      </c>
      <c r="AK46" s="71" t="s">
        <v>64</v>
      </c>
      <c r="AL46" s="71" t="s">
        <v>63</v>
      </c>
      <c r="AM46" s="71" t="s">
        <v>64</v>
      </c>
      <c r="AN46" s="71" t="s">
        <v>580</v>
      </c>
      <c r="AO46" s="71" t="s">
        <v>581</v>
      </c>
      <c r="AP46" s="71" t="s">
        <v>582</v>
      </c>
      <c r="AQ46" s="71" t="s">
        <v>583</v>
      </c>
      <c r="AR46" s="71" t="s">
        <v>64</v>
      </c>
      <c r="AS46" s="71"/>
      <c r="AT46" s="71" t="s">
        <v>64</v>
      </c>
      <c r="AU46" s="74">
        <v>0.05</v>
      </c>
      <c r="AV46" s="71" t="s">
        <v>64</v>
      </c>
      <c r="AW46" s="71"/>
      <c r="AX46" s="72" t="s">
        <v>584</v>
      </c>
      <c r="AY46" s="73" t="s">
        <v>585</v>
      </c>
    </row>
    <row r="47" spans="1:51" s="38" customFormat="1" ht="105" customHeight="1">
      <c r="A47" s="70">
        <v>46</v>
      </c>
      <c r="B47" s="71" t="s">
        <v>586</v>
      </c>
      <c r="C47" s="71" t="s">
        <v>587</v>
      </c>
      <c r="D47" s="71" t="s">
        <v>588</v>
      </c>
      <c r="E47" s="71">
        <v>2023</v>
      </c>
      <c r="F47" s="71" t="s">
        <v>232</v>
      </c>
      <c r="G47" s="71" t="s">
        <v>589</v>
      </c>
      <c r="H47" s="71" t="s">
        <v>218</v>
      </c>
      <c r="I47" s="71" t="str">
        <f t="array" ref="I47">_xlfn.TEXTJOIN(",", TRUE, IF(Table4[study_id]=Table3[[#This Row],[study_id]], Table4[iso_code], ""))</f>
        <v>NG</v>
      </c>
      <c r="J47" s="71">
        <f>COUNTIF(study_countries!A:A,A47)</f>
        <v>1</v>
      </c>
      <c r="K47" s="71" t="s">
        <v>244</v>
      </c>
      <c r="L47" s="71" t="s">
        <v>590</v>
      </c>
      <c r="M47" s="71" t="s">
        <v>591</v>
      </c>
      <c r="N47" s="71">
        <v>2018</v>
      </c>
      <c r="O47" s="71">
        <v>2030</v>
      </c>
      <c r="P47" s="71"/>
      <c r="Q47" s="71"/>
      <c r="R47" s="71"/>
      <c r="S47" s="71"/>
      <c r="T47" s="71"/>
      <c r="U47" s="71"/>
      <c r="V47" s="71"/>
      <c r="W47" s="71"/>
      <c r="X47" s="71"/>
      <c r="Y47" s="71"/>
      <c r="Z47" s="71"/>
      <c r="AA47" s="71"/>
      <c r="AB47" s="71" t="s">
        <v>65</v>
      </c>
      <c r="AC47" s="71" t="s">
        <v>101</v>
      </c>
      <c r="AD47" s="71" t="s">
        <v>63</v>
      </c>
      <c r="AE47" s="71" t="s">
        <v>63</v>
      </c>
      <c r="AF47" s="71" t="s">
        <v>64</v>
      </c>
      <c r="AG47" s="71"/>
      <c r="AH47" s="71" t="s">
        <v>67</v>
      </c>
      <c r="AI47" s="71" t="s">
        <v>64</v>
      </c>
      <c r="AJ47" s="71" t="s">
        <v>64</v>
      </c>
      <c r="AK47" s="71" t="s">
        <v>64</v>
      </c>
      <c r="AL47" s="71" t="s">
        <v>64</v>
      </c>
      <c r="AM47" s="71" t="s">
        <v>63</v>
      </c>
      <c r="AN47" s="71"/>
      <c r="AO47" s="71"/>
      <c r="AP47" s="71" t="s">
        <v>592</v>
      </c>
      <c r="AQ47" s="71" t="s">
        <v>593</v>
      </c>
      <c r="AR47" s="71" t="s">
        <v>133</v>
      </c>
      <c r="AS47" s="71"/>
      <c r="AT47" s="71" t="s">
        <v>64</v>
      </c>
      <c r="AU47" s="74"/>
      <c r="AV47" s="71"/>
      <c r="AW47" s="71"/>
      <c r="AX47" s="72" t="s">
        <v>594</v>
      </c>
      <c r="AY47" s="73" t="s">
        <v>595</v>
      </c>
    </row>
    <row r="48" spans="1:51" s="38" customFormat="1" ht="171.75" customHeight="1">
      <c r="A48" s="70">
        <v>47</v>
      </c>
      <c r="B48" s="71" t="s">
        <v>596</v>
      </c>
      <c r="C48" s="71" t="s">
        <v>597</v>
      </c>
      <c r="D48" s="71" t="s">
        <v>598</v>
      </c>
      <c r="E48" s="71">
        <v>2020</v>
      </c>
      <c r="F48" s="71" t="s">
        <v>232</v>
      </c>
      <c r="G48" s="71" t="s">
        <v>589</v>
      </c>
      <c r="H48" s="71" t="s">
        <v>234</v>
      </c>
      <c r="I48" s="71" t="str">
        <f t="array" ref="I48">_xlfn.TEXTJOIN(",", TRUE, IF(Table4[study_id]=Table3[[#This Row],[study_id]], Table4[iso_code], ""))</f>
        <v>RW</v>
      </c>
      <c r="J48" s="71">
        <f>COUNTIF(study_countries!A:A,A48)</f>
        <v>1</v>
      </c>
      <c r="K48" s="71" t="s">
        <v>316</v>
      </c>
      <c r="L48" s="71" t="s">
        <v>599</v>
      </c>
      <c r="M48" s="71" t="s">
        <v>600</v>
      </c>
      <c r="N48" s="71"/>
      <c r="O48" s="71"/>
      <c r="P48" s="71"/>
      <c r="Q48" s="71"/>
      <c r="R48" s="71"/>
      <c r="S48" s="71"/>
      <c r="T48" s="71"/>
      <c r="U48" s="71"/>
      <c r="V48" s="71"/>
      <c r="W48" s="71"/>
      <c r="X48" s="71"/>
      <c r="Y48" s="71"/>
      <c r="Z48" s="71"/>
      <c r="AA48" s="71"/>
      <c r="AB48" s="71" t="s">
        <v>65</v>
      </c>
      <c r="AC48" s="71" t="s">
        <v>66</v>
      </c>
      <c r="AD48" s="71" t="s">
        <v>63</v>
      </c>
      <c r="AE48" s="71" t="s">
        <v>63</v>
      </c>
      <c r="AF48" s="71" t="s">
        <v>64</v>
      </c>
      <c r="AG48" s="71"/>
      <c r="AH48" s="71" t="s">
        <v>86</v>
      </c>
      <c r="AI48" s="71" t="s">
        <v>64</v>
      </c>
      <c r="AJ48" s="71" t="s">
        <v>64</v>
      </c>
      <c r="AK48" s="71" t="s">
        <v>64</v>
      </c>
      <c r="AL48" s="71" t="s">
        <v>63</v>
      </c>
      <c r="AM48" s="71" t="s">
        <v>63</v>
      </c>
      <c r="AN48" s="71"/>
      <c r="AO48" s="71"/>
      <c r="AP48" s="71" t="s">
        <v>601</v>
      </c>
      <c r="AQ48" s="71" t="s">
        <v>602</v>
      </c>
      <c r="AR48" s="71" t="s">
        <v>133</v>
      </c>
      <c r="AS48" s="71"/>
      <c r="AT48" s="71" t="s">
        <v>64</v>
      </c>
      <c r="AU48" s="74"/>
      <c r="AV48" s="71"/>
      <c r="AW48" s="71"/>
      <c r="AX48" s="72" t="s">
        <v>603</v>
      </c>
      <c r="AY48" s="73" t="s">
        <v>604</v>
      </c>
    </row>
    <row r="49" spans="1:51" s="38" customFormat="1" ht="157.5" customHeight="1">
      <c r="A49" s="70">
        <v>48</v>
      </c>
      <c r="B49" s="71" t="s">
        <v>605</v>
      </c>
      <c r="C49" s="71" t="s">
        <v>606</v>
      </c>
      <c r="D49" s="71" t="s">
        <v>607</v>
      </c>
      <c r="E49" s="71">
        <v>2024</v>
      </c>
      <c r="F49" s="71" t="s">
        <v>54</v>
      </c>
      <c r="G49" s="71" t="s">
        <v>126</v>
      </c>
      <c r="H49" s="71" t="s">
        <v>234</v>
      </c>
      <c r="I49" s="71" t="str">
        <f t="array" ref="I49">_xlfn.TEXTJOIN(",", TRUE, IF(Table4[study_id]=Table3[[#This Row],[study_id]], Table4[iso_code], ""))</f>
        <v>ZA</v>
      </c>
      <c r="J49" s="71">
        <f>COUNTIF(study_countries!A:A,A49)</f>
        <v>1</v>
      </c>
      <c r="K49" s="71" t="s">
        <v>267</v>
      </c>
      <c r="L49" s="71" t="s">
        <v>608</v>
      </c>
      <c r="M49" s="71" t="s">
        <v>609</v>
      </c>
      <c r="N49" s="71">
        <v>2017</v>
      </c>
      <c r="O49" s="71">
        <v>2050</v>
      </c>
      <c r="P49" s="71" t="s">
        <v>60</v>
      </c>
      <c r="Q49" s="71" t="s">
        <v>82</v>
      </c>
      <c r="R49" s="71" t="s">
        <v>62</v>
      </c>
      <c r="S49" s="71" t="s">
        <v>63</v>
      </c>
      <c r="T49" s="71" t="s">
        <v>63</v>
      </c>
      <c r="U49" s="71" t="s">
        <v>63</v>
      </c>
      <c r="V49" s="71" t="s">
        <v>63</v>
      </c>
      <c r="W49" s="71" t="s">
        <v>63</v>
      </c>
      <c r="X49" s="71" t="s">
        <v>64</v>
      </c>
      <c r="Y49" s="71" t="s">
        <v>63</v>
      </c>
      <c r="Z49" s="71" t="s">
        <v>63</v>
      </c>
      <c r="AA49" s="71" t="s">
        <v>63</v>
      </c>
      <c r="AB49" s="71" t="s">
        <v>143</v>
      </c>
      <c r="AC49" s="71" t="s">
        <v>85</v>
      </c>
      <c r="AD49" s="71" t="s">
        <v>63</v>
      </c>
      <c r="AE49" s="71" t="s">
        <v>63</v>
      </c>
      <c r="AF49" s="71" t="s">
        <v>63</v>
      </c>
      <c r="AG49" s="71" t="s">
        <v>64</v>
      </c>
      <c r="AH49" s="71" t="s">
        <v>86</v>
      </c>
      <c r="AI49" s="71" t="s">
        <v>63</v>
      </c>
      <c r="AJ49" s="71" t="s">
        <v>63</v>
      </c>
      <c r="AK49" s="71" t="s">
        <v>63</v>
      </c>
      <c r="AL49" s="71" t="s">
        <v>63</v>
      </c>
      <c r="AM49" s="71" t="s">
        <v>63</v>
      </c>
      <c r="AN49" s="71" t="s">
        <v>610</v>
      </c>
      <c r="AO49" s="71" t="s">
        <v>611</v>
      </c>
      <c r="AP49" s="71" t="s">
        <v>612</v>
      </c>
      <c r="AQ49" s="71" t="s">
        <v>613</v>
      </c>
      <c r="AR49" s="71" t="s">
        <v>63</v>
      </c>
      <c r="AS49" s="71" t="s">
        <v>614</v>
      </c>
      <c r="AT49" s="71" t="s">
        <v>64</v>
      </c>
      <c r="AU49" s="74" t="s">
        <v>73</v>
      </c>
      <c r="AV49" s="71" t="s">
        <v>64</v>
      </c>
      <c r="AW49" s="71"/>
      <c r="AX49" s="72" t="s">
        <v>615</v>
      </c>
      <c r="AY49" s="73" t="s">
        <v>616</v>
      </c>
    </row>
    <row r="50" spans="1:51" s="38" customFormat="1" ht="157.5" customHeight="1">
      <c r="A50" s="70">
        <v>49</v>
      </c>
      <c r="B50" s="71" t="s">
        <v>617</v>
      </c>
      <c r="C50" s="71" t="s">
        <v>618</v>
      </c>
      <c r="D50" s="71" t="s">
        <v>619</v>
      </c>
      <c r="E50" s="71">
        <v>2018</v>
      </c>
      <c r="F50" s="71" t="s">
        <v>232</v>
      </c>
      <c r="G50" s="71" t="s">
        <v>126</v>
      </c>
      <c r="H50" s="71" t="s">
        <v>234</v>
      </c>
      <c r="I50" s="71" t="str">
        <f t="array" ref="I50">_xlfn.TEXTJOIN(",", TRUE, IF(Table4[study_id]=Table3[[#This Row],[study_id]], Table4[iso_code], ""))</f>
        <v>ZA</v>
      </c>
      <c r="J50" s="71">
        <f>COUNTIF(study_countries!A:A,A50)</f>
        <v>1</v>
      </c>
      <c r="K50" s="71" t="s">
        <v>267</v>
      </c>
      <c r="L50" s="71" t="s">
        <v>620</v>
      </c>
      <c r="M50" s="71" t="s">
        <v>621</v>
      </c>
      <c r="N50" s="71">
        <v>2017</v>
      </c>
      <c r="O50" s="71">
        <v>2030</v>
      </c>
      <c r="P50" s="71"/>
      <c r="Q50" s="71"/>
      <c r="R50" s="71"/>
      <c r="S50" s="71"/>
      <c r="T50" s="71"/>
      <c r="U50" s="71"/>
      <c r="V50" s="71"/>
      <c r="W50" s="71"/>
      <c r="X50" s="71"/>
      <c r="Y50" s="71"/>
      <c r="Z50" s="71"/>
      <c r="AA50" s="71"/>
      <c r="AB50" s="71" t="s">
        <v>143</v>
      </c>
      <c r="AC50" s="71" t="s">
        <v>101</v>
      </c>
      <c r="AD50" s="71" t="s">
        <v>64</v>
      </c>
      <c r="AE50" s="71" t="s">
        <v>63</v>
      </c>
      <c r="AF50" s="71" t="s">
        <v>63</v>
      </c>
      <c r="AG50" s="71"/>
      <c r="AH50" s="71" t="s">
        <v>86</v>
      </c>
      <c r="AI50" s="71" t="s">
        <v>64</v>
      </c>
      <c r="AJ50" s="71" t="s">
        <v>64</v>
      </c>
      <c r="AK50" s="71" t="s">
        <v>64</v>
      </c>
      <c r="AL50" s="71" t="s">
        <v>64</v>
      </c>
      <c r="AM50" s="71" t="s">
        <v>64</v>
      </c>
      <c r="AN50" s="71"/>
      <c r="AO50" s="71"/>
      <c r="AP50" s="71" t="s">
        <v>622</v>
      </c>
      <c r="AQ50" s="71" t="s">
        <v>613</v>
      </c>
      <c r="AR50" s="71" t="s">
        <v>63</v>
      </c>
      <c r="AS50" s="71"/>
      <c r="AT50" s="71" t="s">
        <v>64</v>
      </c>
      <c r="AU50" s="74"/>
      <c r="AV50" s="71"/>
      <c r="AW50" s="71"/>
      <c r="AX50" s="72" t="s">
        <v>623</v>
      </c>
      <c r="AY50" s="73" t="s">
        <v>624</v>
      </c>
    </row>
    <row r="51" spans="1:51" s="38" customFormat="1" ht="157.5" customHeight="1">
      <c r="A51" s="70">
        <v>50</v>
      </c>
      <c r="B51" s="71" t="s">
        <v>625</v>
      </c>
      <c r="C51" s="71" t="s">
        <v>382</v>
      </c>
      <c r="D51" s="71" t="s">
        <v>626</v>
      </c>
      <c r="E51" s="71">
        <v>2024</v>
      </c>
      <c r="F51" s="71" t="s">
        <v>54</v>
      </c>
      <c r="G51" s="71" t="s">
        <v>126</v>
      </c>
      <c r="H51" s="71" t="s">
        <v>234</v>
      </c>
      <c r="I51" s="71" t="str">
        <f t="array" ref="I51">_xlfn.TEXTJOIN(",", TRUE, IF(Table4[study_id]=Table3[[#This Row],[study_id]], Table4[iso_code], ""))</f>
        <v>ZA</v>
      </c>
      <c r="J51" s="71">
        <f>COUNTIF(study_countries!A:A,A51)</f>
        <v>1</v>
      </c>
      <c r="K51" s="71" t="s">
        <v>267</v>
      </c>
      <c r="L51" s="71" t="s">
        <v>627</v>
      </c>
      <c r="M51" s="71" t="s">
        <v>628</v>
      </c>
      <c r="N51" s="71">
        <v>2020</v>
      </c>
      <c r="O51" s="71">
        <v>2050</v>
      </c>
      <c r="P51" s="71" t="s">
        <v>60</v>
      </c>
      <c r="Q51" s="71" t="s">
        <v>189</v>
      </c>
      <c r="R51" s="71" t="s">
        <v>190</v>
      </c>
      <c r="S51" s="71" t="s">
        <v>64</v>
      </c>
      <c r="T51" s="71" t="s">
        <v>64</v>
      </c>
      <c r="U51" s="71" t="s">
        <v>64</v>
      </c>
      <c r="V51" s="71" t="s">
        <v>64</v>
      </c>
      <c r="W51" s="71" t="s">
        <v>64</v>
      </c>
      <c r="X51" s="71" t="s">
        <v>64</v>
      </c>
      <c r="Y51" s="71" t="s">
        <v>63</v>
      </c>
      <c r="Z51" s="71" t="s">
        <v>64</v>
      </c>
      <c r="AA51" s="71" t="s">
        <v>64</v>
      </c>
      <c r="AB51" s="71" t="s">
        <v>190</v>
      </c>
      <c r="AC51" s="71" t="s">
        <v>66</v>
      </c>
      <c r="AD51" s="71" t="s">
        <v>64</v>
      </c>
      <c r="AE51" s="71" t="s">
        <v>63</v>
      </c>
      <c r="AF51" s="71" t="s">
        <v>64</v>
      </c>
      <c r="AG51" s="71" t="s">
        <v>64</v>
      </c>
      <c r="AH51" s="71" t="s">
        <v>86</v>
      </c>
      <c r="AI51" s="71" t="s">
        <v>64</v>
      </c>
      <c r="AJ51" s="71" t="s">
        <v>64</v>
      </c>
      <c r="AK51" s="71" t="s">
        <v>64</v>
      </c>
      <c r="AL51" s="71" t="s">
        <v>64</v>
      </c>
      <c r="AM51" s="71" t="s">
        <v>64</v>
      </c>
      <c r="AN51" s="71" t="s">
        <v>629</v>
      </c>
      <c r="AO51" s="71" t="s">
        <v>630</v>
      </c>
      <c r="AP51" s="71" t="s">
        <v>631</v>
      </c>
      <c r="AQ51" s="71" t="s">
        <v>632</v>
      </c>
      <c r="AR51" s="71" t="s">
        <v>133</v>
      </c>
      <c r="AS51" s="71"/>
      <c r="AT51" s="71" t="s">
        <v>64</v>
      </c>
      <c r="AU51" s="74" t="s">
        <v>73</v>
      </c>
      <c r="AV51" s="71" t="s">
        <v>64</v>
      </c>
      <c r="AW51" s="71"/>
      <c r="AX51" s="72" t="s">
        <v>633</v>
      </c>
      <c r="AY51" s="73" t="s">
        <v>634</v>
      </c>
    </row>
    <row r="52" spans="1:51" s="38" customFormat="1" ht="157.5" customHeight="1">
      <c r="A52" s="70">
        <v>51</v>
      </c>
      <c r="B52" s="71" t="s">
        <v>635</v>
      </c>
      <c r="C52" s="71" t="s">
        <v>636</v>
      </c>
      <c r="D52" s="71" t="s">
        <v>637</v>
      </c>
      <c r="E52" s="71">
        <v>2019</v>
      </c>
      <c r="F52" s="71" t="s">
        <v>54</v>
      </c>
      <c r="G52" s="71" t="s">
        <v>126</v>
      </c>
      <c r="H52" s="71" t="s">
        <v>234</v>
      </c>
      <c r="I52" s="71" t="str">
        <f t="array" ref="I52">_xlfn.TEXTJOIN(",", TRUE, IF(Table4[study_id]=Table3[[#This Row],[study_id]], Table4[iso_code], ""))</f>
        <v>SS</v>
      </c>
      <c r="J52" s="71">
        <f>COUNTIF(study_countries!A:A,A52)</f>
        <v>1</v>
      </c>
      <c r="K52" s="71" t="s">
        <v>316</v>
      </c>
      <c r="L52" s="71" t="s">
        <v>638</v>
      </c>
      <c r="M52" s="71" t="s">
        <v>639</v>
      </c>
      <c r="N52" s="71">
        <v>2017</v>
      </c>
      <c r="O52" s="71">
        <v>2037</v>
      </c>
      <c r="P52" s="71" t="s">
        <v>60</v>
      </c>
      <c r="Q52" s="71" t="s">
        <v>82</v>
      </c>
      <c r="R52" s="71" t="s">
        <v>640</v>
      </c>
      <c r="S52" s="71" t="s">
        <v>63</v>
      </c>
      <c r="T52" s="71" t="s">
        <v>63</v>
      </c>
      <c r="U52" s="71" t="s">
        <v>64</v>
      </c>
      <c r="V52" s="71" t="s">
        <v>64</v>
      </c>
      <c r="W52" s="71" t="s">
        <v>64</v>
      </c>
      <c r="X52" s="71" t="s">
        <v>64</v>
      </c>
      <c r="Y52" s="71" t="s">
        <v>63</v>
      </c>
      <c r="Z52" s="71" t="s">
        <v>64</v>
      </c>
      <c r="AA52" s="71" t="s">
        <v>64</v>
      </c>
      <c r="AB52" s="71" t="s">
        <v>65</v>
      </c>
      <c r="AC52" s="71" t="s">
        <v>101</v>
      </c>
      <c r="AD52" s="71" t="s">
        <v>63</v>
      </c>
      <c r="AE52" s="71" t="s">
        <v>63</v>
      </c>
      <c r="AF52" s="71" t="s">
        <v>64</v>
      </c>
      <c r="AG52" s="71" t="s">
        <v>64</v>
      </c>
      <c r="AH52" s="71" t="s">
        <v>86</v>
      </c>
      <c r="AI52" s="71" t="s">
        <v>64</v>
      </c>
      <c r="AJ52" s="71" t="s">
        <v>64</v>
      </c>
      <c r="AK52" s="71" t="s">
        <v>64</v>
      </c>
      <c r="AL52" s="71" t="s">
        <v>133</v>
      </c>
      <c r="AM52" s="71" t="s">
        <v>64</v>
      </c>
      <c r="AN52" s="71" t="s">
        <v>641</v>
      </c>
      <c r="AO52" s="71" t="s">
        <v>642</v>
      </c>
      <c r="AP52" s="71" t="s">
        <v>643</v>
      </c>
      <c r="AQ52" s="71" t="s">
        <v>367</v>
      </c>
      <c r="AR52" s="71" t="s">
        <v>64</v>
      </c>
      <c r="AS52" s="71" t="s">
        <v>644</v>
      </c>
      <c r="AT52" s="71" t="s">
        <v>64</v>
      </c>
      <c r="AU52" s="74">
        <v>0.03</v>
      </c>
      <c r="AV52" s="71" t="s">
        <v>64</v>
      </c>
      <c r="AW52" s="71"/>
      <c r="AX52" s="72" t="s">
        <v>645</v>
      </c>
      <c r="AY52" s="76" t="s">
        <v>646</v>
      </c>
    </row>
    <row r="53" spans="1:51" s="38" customFormat="1" ht="197.25" customHeight="1">
      <c r="A53" s="70">
        <v>52</v>
      </c>
      <c r="B53" s="71" t="s">
        <v>647</v>
      </c>
      <c r="C53" s="71" t="s">
        <v>290</v>
      </c>
      <c r="D53" s="71" t="s">
        <v>648</v>
      </c>
      <c r="E53" s="71">
        <v>2017</v>
      </c>
      <c r="F53" s="71" t="s">
        <v>232</v>
      </c>
      <c r="G53" s="71" t="s">
        <v>589</v>
      </c>
      <c r="H53" s="71" t="s">
        <v>98</v>
      </c>
      <c r="I53" s="71" t="str">
        <f t="array" ref="I53">_xlfn.TEXTJOIN(",", TRUE, IF(Table4[study_id]=Table3[[#This Row],[study_id]], Table4[iso_code], ""))</f>
        <v>AO,BF,BI,BJ,BW,CD,CF,CG,CI,CM,DJ,ER,ET,GA,GH,GM,GN,GQ,GW,KE,LR,LS,MG,ML,MR,MW,MZ,NA,NE,NG,RW,SD,SL,SN,SO,SS,SZ,TD,TG,TZ,UG,ZA,ZM,ZW</v>
      </c>
      <c r="J53" s="71">
        <f>COUNTIF(study_countries!A:A,A53)</f>
        <v>44</v>
      </c>
      <c r="K53" s="71" t="s">
        <v>649</v>
      </c>
      <c r="L53" s="71" t="s">
        <v>650</v>
      </c>
      <c r="M53" s="71" t="s">
        <v>651</v>
      </c>
      <c r="N53" s="71">
        <v>2015</v>
      </c>
      <c r="O53" s="71">
        <v>2030</v>
      </c>
      <c r="P53" s="71"/>
      <c r="Q53" s="71"/>
      <c r="R53" s="71"/>
      <c r="S53" s="71"/>
      <c r="T53" s="71"/>
      <c r="U53" s="71"/>
      <c r="V53" s="71"/>
      <c r="W53" s="71"/>
      <c r="X53" s="71"/>
      <c r="Y53" s="71"/>
      <c r="Z53" s="71"/>
      <c r="AA53" s="71"/>
      <c r="AB53" s="71" t="s">
        <v>65</v>
      </c>
      <c r="AC53" s="71" t="s">
        <v>101</v>
      </c>
      <c r="AD53" s="71" t="s">
        <v>63</v>
      </c>
      <c r="AE53" s="71" t="s">
        <v>64</v>
      </c>
      <c r="AF53" s="71" t="s">
        <v>64</v>
      </c>
      <c r="AG53" s="71"/>
      <c r="AH53" s="71" t="s">
        <v>67</v>
      </c>
      <c r="AI53" s="71" t="s">
        <v>64</v>
      </c>
      <c r="AJ53" s="71" t="s">
        <v>64</v>
      </c>
      <c r="AK53" s="71" t="s">
        <v>64</v>
      </c>
      <c r="AL53" s="71" t="s">
        <v>64</v>
      </c>
      <c r="AM53" s="71" t="s">
        <v>63</v>
      </c>
      <c r="AN53" s="71"/>
      <c r="AO53" s="71"/>
      <c r="AP53" s="71" t="s">
        <v>652</v>
      </c>
      <c r="AQ53" s="71" t="s">
        <v>653</v>
      </c>
      <c r="AR53" s="71" t="s">
        <v>64</v>
      </c>
      <c r="AS53" s="71"/>
      <c r="AT53" s="71" t="s">
        <v>64</v>
      </c>
      <c r="AU53" s="74"/>
      <c r="AV53" s="71"/>
      <c r="AW53" s="71"/>
      <c r="AX53" s="72" t="s">
        <v>654</v>
      </c>
      <c r="AY53" s="73" t="s">
        <v>655</v>
      </c>
    </row>
    <row r="54" spans="1:51" s="38" customFormat="1" ht="146.5" customHeight="1">
      <c r="A54" s="70">
        <v>53</v>
      </c>
      <c r="B54" s="71" t="s">
        <v>656</v>
      </c>
      <c r="C54" s="71" t="s">
        <v>657</v>
      </c>
      <c r="D54" s="71" t="s">
        <v>658</v>
      </c>
      <c r="E54" s="71">
        <v>2021</v>
      </c>
      <c r="F54" s="71" t="s">
        <v>54</v>
      </c>
      <c r="G54" s="71" t="s">
        <v>126</v>
      </c>
      <c r="H54" s="71" t="s">
        <v>234</v>
      </c>
      <c r="I54" s="71" t="str">
        <f t="array" ref="I54">_xlfn.TEXTJOIN(",", TRUE, IF(Table4[study_id]=Table3[[#This Row],[study_id]], Table4[iso_code], ""))</f>
        <v>TZ</v>
      </c>
      <c r="J54" s="71">
        <f>COUNTIF(study_countries!A:A,A54)</f>
        <v>1</v>
      </c>
      <c r="K54" s="71" t="s">
        <v>316</v>
      </c>
      <c r="L54" s="71" t="s">
        <v>659</v>
      </c>
      <c r="M54" s="71" t="s">
        <v>660</v>
      </c>
      <c r="N54" s="71">
        <v>2015</v>
      </c>
      <c r="O54" s="71">
        <v>2040</v>
      </c>
      <c r="P54" s="71" t="s">
        <v>60</v>
      </c>
      <c r="Q54" s="71" t="s">
        <v>82</v>
      </c>
      <c r="R54" s="71" t="s">
        <v>62</v>
      </c>
      <c r="S54" s="71" t="s">
        <v>63</v>
      </c>
      <c r="T54" s="71" t="s">
        <v>63</v>
      </c>
      <c r="U54" s="71" t="s">
        <v>63</v>
      </c>
      <c r="V54" s="71" t="s">
        <v>63</v>
      </c>
      <c r="W54" s="71" t="s">
        <v>64</v>
      </c>
      <c r="X54" s="71" t="s">
        <v>63</v>
      </c>
      <c r="Y54" s="71" t="s">
        <v>63</v>
      </c>
      <c r="Z54" s="71" t="s">
        <v>64</v>
      </c>
      <c r="AA54" s="71" t="s">
        <v>63</v>
      </c>
      <c r="AB54" s="71" t="s">
        <v>65</v>
      </c>
      <c r="AC54" s="71" t="s">
        <v>101</v>
      </c>
      <c r="AD54" s="71" t="s">
        <v>63</v>
      </c>
      <c r="AE54" s="71" t="s">
        <v>63</v>
      </c>
      <c r="AF54" s="71" t="s">
        <v>63</v>
      </c>
      <c r="AG54" s="71" t="s">
        <v>64</v>
      </c>
      <c r="AH54" s="71" t="s">
        <v>67</v>
      </c>
      <c r="AI54" s="71" t="s">
        <v>64</v>
      </c>
      <c r="AJ54" s="71" t="s">
        <v>133</v>
      </c>
      <c r="AK54" s="71" t="s">
        <v>64</v>
      </c>
      <c r="AL54" s="71" t="s">
        <v>63</v>
      </c>
      <c r="AM54" s="71" t="s">
        <v>63</v>
      </c>
      <c r="AN54" s="71" t="s">
        <v>661</v>
      </c>
      <c r="AO54" s="71" t="s">
        <v>662</v>
      </c>
      <c r="AP54" s="71" t="s">
        <v>663</v>
      </c>
      <c r="AQ54" s="71" t="s">
        <v>71</v>
      </c>
      <c r="AR54" s="71" t="s">
        <v>64</v>
      </c>
      <c r="AS54" s="71"/>
      <c r="AT54" s="71" t="s">
        <v>64</v>
      </c>
      <c r="AU54" s="74">
        <v>0.1</v>
      </c>
      <c r="AV54" s="71" t="s">
        <v>64</v>
      </c>
      <c r="AW54" s="71"/>
      <c r="AX54" s="72" t="s">
        <v>664</v>
      </c>
      <c r="AY54" s="73" t="s">
        <v>665</v>
      </c>
    </row>
    <row r="55" spans="1:51" s="38" customFormat="1" ht="192.75" customHeight="1">
      <c r="A55" s="70">
        <v>54</v>
      </c>
      <c r="B55" s="71" t="s">
        <v>666</v>
      </c>
      <c r="C55" s="71" t="s">
        <v>265</v>
      </c>
      <c r="D55" s="71" t="s">
        <v>667</v>
      </c>
      <c r="E55" s="71">
        <v>2022</v>
      </c>
      <c r="F55" s="71" t="s">
        <v>54</v>
      </c>
      <c r="G55" s="71" t="s">
        <v>126</v>
      </c>
      <c r="H55" s="71" t="s">
        <v>234</v>
      </c>
      <c r="I55" s="71" t="str">
        <f t="array" ref="I55">_xlfn.TEXTJOIN(",", TRUE, IF(Table4[study_id]=Table3[[#This Row],[study_id]], Table4[iso_code], ""))</f>
        <v>TG</v>
      </c>
      <c r="J55" s="71">
        <f>COUNTIF(study_countries!A:A,A55)</f>
        <v>1</v>
      </c>
      <c r="K55" s="71" t="s">
        <v>244</v>
      </c>
      <c r="L55" s="71" t="s">
        <v>668</v>
      </c>
      <c r="M55" s="71" t="s">
        <v>669</v>
      </c>
      <c r="N55" s="71">
        <v>2022</v>
      </c>
      <c r="O55" s="71">
        <v>2050</v>
      </c>
      <c r="P55" s="71" t="s">
        <v>60</v>
      </c>
      <c r="Q55" s="71" t="s">
        <v>82</v>
      </c>
      <c r="R55" s="71" t="s">
        <v>62</v>
      </c>
      <c r="S55" s="71" t="s">
        <v>63</v>
      </c>
      <c r="T55" s="71" t="s">
        <v>63</v>
      </c>
      <c r="U55" s="71" t="s">
        <v>63</v>
      </c>
      <c r="V55" s="71" t="s">
        <v>64</v>
      </c>
      <c r="W55" s="71" t="s">
        <v>64</v>
      </c>
      <c r="X55" s="71" t="s">
        <v>64</v>
      </c>
      <c r="Y55" s="71" t="s">
        <v>63</v>
      </c>
      <c r="Z55" s="71" t="s">
        <v>64</v>
      </c>
      <c r="AA55" s="71" t="s">
        <v>64</v>
      </c>
      <c r="AB55" s="71" t="s">
        <v>65</v>
      </c>
      <c r="AC55" s="71" t="s">
        <v>101</v>
      </c>
      <c r="AD55" s="71" t="s">
        <v>63</v>
      </c>
      <c r="AE55" s="71" t="s">
        <v>64</v>
      </c>
      <c r="AF55" s="71" t="s">
        <v>64</v>
      </c>
      <c r="AG55" s="71" t="s">
        <v>64</v>
      </c>
      <c r="AH55" s="71" t="s">
        <v>86</v>
      </c>
      <c r="AI55" s="71" t="s">
        <v>64</v>
      </c>
      <c r="AJ55" s="71" t="s">
        <v>64</v>
      </c>
      <c r="AK55" s="71" t="s">
        <v>64</v>
      </c>
      <c r="AL55" s="71" t="s">
        <v>64</v>
      </c>
      <c r="AM55" s="71" t="s">
        <v>64</v>
      </c>
      <c r="AN55" s="71" t="s">
        <v>670</v>
      </c>
      <c r="AO55" s="71" t="s">
        <v>671</v>
      </c>
      <c r="AP55" s="71" t="s">
        <v>672</v>
      </c>
      <c r="AQ55" s="71" t="s">
        <v>673</v>
      </c>
      <c r="AR55" s="71" t="s">
        <v>63</v>
      </c>
      <c r="AS55" s="71"/>
      <c r="AT55" s="71" t="s">
        <v>64</v>
      </c>
      <c r="AU55" s="74" t="s">
        <v>73</v>
      </c>
      <c r="AV55" s="71" t="s">
        <v>63</v>
      </c>
      <c r="AW55" s="71" t="s">
        <v>674</v>
      </c>
      <c r="AX55" s="72" t="s">
        <v>675</v>
      </c>
      <c r="AY55" s="73" t="s">
        <v>676</v>
      </c>
    </row>
    <row r="56" spans="1:51" s="38" customFormat="1" ht="192.75" customHeight="1">
      <c r="A56" s="70">
        <v>55</v>
      </c>
      <c r="B56" s="71" t="s">
        <v>677</v>
      </c>
      <c r="C56" s="71" t="s">
        <v>678</v>
      </c>
      <c r="D56" s="71" t="s">
        <v>679</v>
      </c>
      <c r="E56" s="71">
        <v>2024</v>
      </c>
      <c r="F56" s="71" t="s">
        <v>232</v>
      </c>
      <c r="G56" s="71" t="s">
        <v>589</v>
      </c>
      <c r="H56" s="71" t="s">
        <v>218</v>
      </c>
      <c r="I56" s="71" t="str">
        <f t="array" ref="I56">_xlfn.TEXTJOIN(",", TRUE, IF(Table4[study_id]=Table3[[#This Row],[study_id]], Table4[iso_code], ""))</f>
        <v>TN</v>
      </c>
      <c r="J56" s="71">
        <f>COUNTIF(study_countries!A:A,A56)</f>
        <v>1</v>
      </c>
      <c r="K56" s="71" t="s">
        <v>219</v>
      </c>
      <c r="L56" s="71" t="s">
        <v>680</v>
      </c>
      <c r="M56" s="71" t="s">
        <v>681</v>
      </c>
      <c r="N56" s="71"/>
      <c r="O56" s="71"/>
      <c r="P56" s="71"/>
      <c r="Q56" s="71"/>
      <c r="R56" s="71"/>
      <c r="S56" s="71"/>
      <c r="T56" s="71"/>
      <c r="U56" s="71"/>
      <c r="V56" s="71"/>
      <c r="W56" s="71"/>
      <c r="X56" s="71"/>
      <c r="Y56" s="71"/>
      <c r="Z56" s="71"/>
      <c r="AA56" s="71"/>
      <c r="AB56" s="71" t="s">
        <v>65</v>
      </c>
      <c r="AC56" s="71" t="s">
        <v>66</v>
      </c>
      <c r="AD56" s="71" t="s">
        <v>63</v>
      </c>
      <c r="AE56" s="71" t="s">
        <v>64</v>
      </c>
      <c r="AF56" s="71" t="s">
        <v>63</v>
      </c>
      <c r="AG56" s="71"/>
      <c r="AH56" s="71" t="s">
        <v>67</v>
      </c>
      <c r="AI56" s="71" t="s">
        <v>64</v>
      </c>
      <c r="AJ56" s="71" t="s">
        <v>64</v>
      </c>
      <c r="AK56" s="71" t="s">
        <v>64</v>
      </c>
      <c r="AL56" s="71" t="s">
        <v>63</v>
      </c>
      <c r="AM56" s="71" t="s">
        <v>64</v>
      </c>
      <c r="AN56" s="71"/>
      <c r="AO56" s="71"/>
      <c r="AP56" s="71" t="s">
        <v>682</v>
      </c>
      <c r="AQ56" s="71" t="s">
        <v>683</v>
      </c>
      <c r="AR56" s="71" t="s">
        <v>64</v>
      </c>
      <c r="AS56" s="71"/>
      <c r="AT56" s="71" t="s">
        <v>64</v>
      </c>
      <c r="AU56" s="74"/>
      <c r="AV56" s="71"/>
      <c r="AW56" s="71"/>
      <c r="AX56" s="72" t="s">
        <v>684</v>
      </c>
      <c r="AY56" s="73" t="s">
        <v>685</v>
      </c>
    </row>
    <row r="57" spans="1:51" s="38" customFormat="1" ht="192.75" customHeight="1">
      <c r="A57" s="70">
        <v>56</v>
      </c>
      <c r="B57" s="71" t="s">
        <v>686</v>
      </c>
      <c r="C57" s="71" t="s">
        <v>265</v>
      </c>
      <c r="D57" s="71" t="s">
        <v>687</v>
      </c>
      <c r="E57" s="71">
        <v>2017</v>
      </c>
      <c r="F57" s="71" t="s">
        <v>54</v>
      </c>
      <c r="G57" s="71" t="s">
        <v>126</v>
      </c>
      <c r="H57" s="71" t="s">
        <v>234</v>
      </c>
      <c r="I57" s="71" t="str">
        <f t="array" ref="I57">_xlfn.TEXTJOIN(",", TRUE, IF(Table4[study_id]=Table3[[#This Row],[study_id]], Table4[iso_code], ""))</f>
        <v>TN</v>
      </c>
      <c r="J57" s="71">
        <f>COUNTIF(study_countries!A:A,A57)</f>
        <v>1</v>
      </c>
      <c r="K57" s="71" t="s">
        <v>219</v>
      </c>
      <c r="L57" s="71" t="s">
        <v>688</v>
      </c>
      <c r="M57" s="71" t="s">
        <v>689</v>
      </c>
      <c r="N57" s="71">
        <v>2010</v>
      </c>
      <c r="O57" s="71">
        <v>2030</v>
      </c>
      <c r="P57" s="71" t="s">
        <v>60</v>
      </c>
      <c r="Q57" s="71" t="s">
        <v>82</v>
      </c>
      <c r="R57" s="71" t="s">
        <v>62</v>
      </c>
      <c r="S57" s="71" t="s">
        <v>63</v>
      </c>
      <c r="T57" s="71" t="s">
        <v>63</v>
      </c>
      <c r="U57" s="71" t="s">
        <v>63</v>
      </c>
      <c r="V57" s="71" t="s">
        <v>64</v>
      </c>
      <c r="W57" s="71" t="s">
        <v>64</v>
      </c>
      <c r="X57" s="71" t="s">
        <v>64</v>
      </c>
      <c r="Y57" s="71" t="s">
        <v>63</v>
      </c>
      <c r="Z57" s="71" t="s">
        <v>64</v>
      </c>
      <c r="AA57" s="71" t="s">
        <v>64</v>
      </c>
      <c r="AB57" s="71" t="s">
        <v>65</v>
      </c>
      <c r="AC57" s="71" t="s">
        <v>101</v>
      </c>
      <c r="AD57" s="71" t="s">
        <v>63</v>
      </c>
      <c r="AE57" s="71" t="s">
        <v>64</v>
      </c>
      <c r="AF57" s="71" t="s">
        <v>64</v>
      </c>
      <c r="AG57" s="71" t="s">
        <v>64</v>
      </c>
      <c r="AH57" s="71" t="s">
        <v>86</v>
      </c>
      <c r="AI57" s="71" t="s">
        <v>64</v>
      </c>
      <c r="AJ57" s="71" t="s">
        <v>64</v>
      </c>
      <c r="AK57" s="71" t="s">
        <v>64</v>
      </c>
      <c r="AL57" s="71" t="s">
        <v>63</v>
      </c>
      <c r="AM57" s="71" t="s">
        <v>64</v>
      </c>
      <c r="AN57" s="71" t="s">
        <v>690</v>
      </c>
      <c r="AO57" s="71" t="s">
        <v>691</v>
      </c>
      <c r="AP57" s="71" t="s">
        <v>692</v>
      </c>
      <c r="AQ57" s="71" t="s">
        <v>693</v>
      </c>
      <c r="AR57" s="71" t="s">
        <v>133</v>
      </c>
      <c r="AS57" s="71"/>
      <c r="AT57" s="71" t="s">
        <v>64</v>
      </c>
      <c r="AU57" s="74">
        <v>0.05</v>
      </c>
      <c r="AV57" s="71" t="s">
        <v>64</v>
      </c>
      <c r="AW57" s="71"/>
      <c r="AX57" s="72" t="s">
        <v>694</v>
      </c>
      <c r="AY57" s="73" t="s">
        <v>695</v>
      </c>
    </row>
    <row r="58" spans="1:51" s="38" customFormat="1" ht="219" customHeight="1">
      <c r="A58" s="70">
        <v>57</v>
      </c>
      <c r="B58" s="71" t="s">
        <v>696</v>
      </c>
      <c r="C58" s="71" t="s">
        <v>697</v>
      </c>
      <c r="D58" s="71" t="s">
        <v>698</v>
      </c>
      <c r="E58" s="71">
        <v>2021</v>
      </c>
      <c r="F58" s="71" t="s">
        <v>54</v>
      </c>
      <c r="G58" s="71" t="s">
        <v>126</v>
      </c>
      <c r="H58" s="71" t="s">
        <v>234</v>
      </c>
      <c r="I58" s="71" t="str">
        <f t="array" ref="I58">_xlfn.TEXTJOIN(",", TRUE, IF(Table4[study_id]=Table3[[#This Row],[study_id]], Table4[iso_code], ""))</f>
        <v>TN</v>
      </c>
      <c r="J58" s="71">
        <f>COUNTIF(study_countries!A:A,A58)</f>
        <v>1</v>
      </c>
      <c r="K58" s="71" t="s">
        <v>219</v>
      </c>
      <c r="L58" s="71" t="s">
        <v>699</v>
      </c>
      <c r="M58" s="71" t="s">
        <v>700</v>
      </c>
      <c r="N58" s="71">
        <v>2015</v>
      </c>
      <c r="O58" s="71">
        <v>2040</v>
      </c>
      <c r="P58" s="71" t="s">
        <v>156</v>
      </c>
      <c r="Q58" s="71" t="s">
        <v>156</v>
      </c>
      <c r="R58" s="71" t="s">
        <v>62</v>
      </c>
      <c r="S58" s="71" t="s">
        <v>63</v>
      </c>
      <c r="T58" s="71" t="s">
        <v>63</v>
      </c>
      <c r="U58" s="71" t="s">
        <v>63</v>
      </c>
      <c r="V58" s="71" t="s">
        <v>63</v>
      </c>
      <c r="W58" s="71" t="s">
        <v>64</v>
      </c>
      <c r="X58" s="71" t="s">
        <v>64</v>
      </c>
      <c r="Y58" s="71" t="s">
        <v>63</v>
      </c>
      <c r="Z58" s="71" t="s">
        <v>64</v>
      </c>
      <c r="AA58" s="71" t="s">
        <v>64</v>
      </c>
      <c r="AB58" s="71" t="s">
        <v>65</v>
      </c>
      <c r="AC58" s="71" t="s">
        <v>101</v>
      </c>
      <c r="AD58" s="71" t="s">
        <v>63</v>
      </c>
      <c r="AE58" s="71" t="s">
        <v>63</v>
      </c>
      <c r="AF58" s="71" t="s">
        <v>63</v>
      </c>
      <c r="AG58" s="71" t="s">
        <v>64</v>
      </c>
      <c r="AH58" s="71" t="s">
        <v>86</v>
      </c>
      <c r="AI58" s="71" t="s">
        <v>64</v>
      </c>
      <c r="AJ58" s="71" t="s">
        <v>64</v>
      </c>
      <c r="AK58" s="71" t="s">
        <v>64</v>
      </c>
      <c r="AL58" s="71" t="s">
        <v>133</v>
      </c>
      <c r="AM58" s="71" t="s">
        <v>64</v>
      </c>
      <c r="AN58" s="71" t="s">
        <v>701</v>
      </c>
      <c r="AO58" s="71" t="s">
        <v>702</v>
      </c>
      <c r="AP58" s="71" t="s">
        <v>703</v>
      </c>
      <c r="AQ58" s="71" t="s">
        <v>704</v>
      </c>
      <c r="AR58" s="71" t="s">
        <v>133</v>
      </c>
      <c r="AS58" s="71"/>
      <c r="AT58" s="71" t="s">
        <v>64</v>
      </c>
      <c r="AU58" s="74" t="s">
        <v>73</v>
      </c>
      <c r="AV58" s="71" t="s">
        <v>64</v>
      </c>
      <c r="AW58" s="71"/>
      <c r="AX58" s="72" t="s">
        <v>705</v>
      </c>
      <c r="AY58" s="93" t="s">
        <v>706</v>
      </c>
    </row>
    <row r="59" spans="1:51" s="38" customFormat="1" ht="141" customHeight="1">
      <c r="A59" s="70">
        <v>58</v>
      </c>
      <c r="B59" s="71" t="s">
        <v>707</v>
      </c>
      <c r="C59" s="71" t="s">
        <v>527</v>
      </c>
      <c r="D59" s="71" t="s">
        <v>708</v>
      </c>
      <c r="E59" s="71">
        <v>2019</v>
      </c>
      <c r="F59" s="71" t="s">
        <v>54</v>
      </c>
      <c r="G59" s="71" t="s">
        <v>126</v>
      </c>
      <c r="H59" s="71" t="s">
        <v>98</v>
      </c>
      <c r="I59" s="71" t="str">
        <f t="array" ref="I59">_xlfn.TEXTJOIN(",", TRUE, IF(Table4[study_id]=Table3[[#This Row],[study_id]], Table4[iso_code], ""))</f>
        <v>BJ,BF,CI,GM,GH,GN,GW,LR,ML,NE,NG,SN,SL,TG</v>
      </c>
      <c r="J59" s="71">
        <f>COUNTIF(study_countries!A:A,A59)</f>
        <v>14</v>
      </c>
      <c r="K59" s="71" t="s">
        <v>244</v>
      </c>
      <c r="L59" s="71" t="s">
        <v>709</v>
      </c>
      <c r="M59" s="71" t="s">
        <v>710</v>
      </c>
      <c r="N59" s="71">
        <v>2016</v>
      </c>
      <c r="O59" s="71">
        <v>2030</v>
      </c>
      <c r="P59" s="71" t="s">
        <v>60</v>
      </c>
      <c r="Q59" s="71" t="s">
        <v>82</v>
      </c>
      <c r="R59" s="71" t="s">
        <v>62</v>
      </c>
      <c r="S59" s="71" t="s">
        <v>63</v>
      </c>
      <c r="T59" s="71" t="s">
        <v>63</v>
      </c>
      <c r="U59" s="71" t="s">
        <v>63</v>
      </c>
      <c r="V59" s="71" t="s">
        <v>63</v>
      </c>
      <c r="W59" s="71" t="s">
        <v>64</v>
      </c>
      <c r="X59" s="71" t="s">
        <v>64</v>
      </c>
      <c r="Y59" s="71" t="s">
        <v>63</v>
      </c>
      <c r="Z59" s="71" t="s">
        <v>64</v>
      </c>
      <c r="AA59" s="71" t="s">
        <v>63</v>
      </c>
      <c r="AB59" s="71" t="s">
        <v>65</v>
      </c>
      <c r="AC59" s="71" t="s">
        <v>66</v>
      </c>
      <c r="AD59" s="71" t="s">
        <v>63</v>
      </c>
      <c r="AE59" s="71" t="s">
        <v>64</v>
      </c>
      <c r="AF59" s="71" t="s">
        <v>64</v>
      </c>
      <c r="AG59" s="71" t="s">
        <v>64</v>
      </c>
      <c r="AH59" s="71" t="s">
        <v>86</v>
      </c>
      <c r="AI59" s="71" t="s">
        <v>64</v>
      </c>
      <c r="AJ59" s="71" t="s">
        <v>64</v>
      </c>
      <c r="AK59" s="71" t="s">
        <v>64</v>
      </c>
      <c r="AL59" s="71" t="s">
        <v>63</v>
      </c>
      <c r="AM59" s="71" t="s">
        <v>64</v>
      </c>
      <c r="AN59" s="71" t="s">
        <v>711</v>
      </c>
      <c r="AO59" s="71" t="s">
        <v>712</v>
      </c>
      <c r="AP59" s="71" t="s">
        <v>713</v>
      </c>
      <c r="AQ59" s="71" t="s">
        <v>273</v>
      </c>
      <c r="AR59" s="71" t="s">
        <v>64</v>
      </c>
      <c r="AS59" s="71"/>
      <c r="AT59" s="71" t="s">
        <v>64</v>
      </c>
      <c r="AU59" s="74" t="s">
        <v>73</v>
      </c>
      <c r="AV59" s="71" t="s">
        <v>64</v>
      </c>
      <c r="AW59" s="71"/>
      <c r="AX59" s="72" t="s">
        <v>714</v>
      </c>
      <c r="AY59" s="73" t="s">
        <v>715</v>
      </c>
    </row>
    <row r="60" spans="1:51" s="38" customFormat="1" ht="168" customHeight="1">
      <c r="A60" s="70">
        <v>59</v>
      </c>
      <c r="B60" s="71" t="s">
        <v>716</v>
      </c>
      <c r="C60" s="71" t="s">
        <v>717</v>
      </c>
      <c r="D60" s="71" t="s">
        <v>718</v>
      </c>
      <c r="E60" s="71">
        <v>2022</v>
      </c>
      <c r="F60" s="71" t="s">
        <v>54</v>
      </c>
      <c r="G60" s="71" t="s">
        <v>126</v>
      </c>
      <c r="H60" s="71" t="s">
        <v>98</v>
      </c>
      <c r="I60" s="71" t="str">
        <f t="array" ref="I60">_xlfn.TEXTJOIN(",", TRUE, IF(Table4[study_id]=Table3[[#This Row],[study_id]], Table4[iso_code], ""))</f>
        <v>BJ,BF,CI,GM,GH,GN,GW,LR,ML,NE,NG,SN,SL,TG</v>
      </c>
      <c r="J60" s="71">
        <f>COUNTIF(study_countries!A:A,A60)</f>
        <v>14</v>
      </c>
      <c r="K60" s="71" t="s">
        <v>244</v>
      </c>
      <c r="L60" s="71" t="s">
        <v>719</v>
      </c>
      <c r="M60" s="71" t="s">
        <v>720</v>
      </c>
      <c r="N60" s="71">
        <v>2016</v>
      </c>
      <c r="O60" s="71">
        <v>2030</v>
      </c>
      <c r="P60" s="71" t="s">
        <v>60</v>
      </c>
      <c r="Q60" s="71" t="s">
        <v>436</v>
      </c>
      <c r="R60" s="71" t="s">
        <v>190</v>
      </c>
      <c r="S60" s="71" t="s">
        <v>63</v>
      </c>
      <c r="T60" s="71" t="s">
        <v>63</v>
      </c>
      <c r="U60" s="71" t="s">
        <v>63</v>
      </c>
      <c r="V60" s="71" t="s">
        <v>64</v>
      </c>
      <c r="W60" s="71" t="s">
        <v>64</v>
      </c>
      <c r="X60" s="71" t="s">
        <v>64</v>
      </c>
      <c r="Y60" s="71" t="s">
        <v>63</v>
      </c>
      <c r="Z60" s="71" t="s">
        <v>64</v>
      </c>
      <c r="AA60" s="71" t="s">
        <v>64</v>
      </c>
      <c r="AB60" s="71" t="s">
        <v>65</v>
      </c>
      <c r="AC60" s="71" t="s">
        <v>66</v>
      </c>
      <c r="AD60" s="71" t="s">
        <v>63</v>
      </c>
      <c r="AE60" s="71" t="s">
        <v>63</v>
      </c>
      <c r="AF60" s="71" t="s">
        <v>64</v>
      </c>
      <c r="AG60" s="71" t="s">
        <v>64</v>
      </c>
      <c r="AH60" s="71" t="s">
        <v>86</v>
      </c>
      <c r="AI60" s="71" t="s">
        <v>64</v>
      </c>
      <c r="AJ60" s="71" t="s">
        <v>64</v>
      </c>
      <c r="AK60" s="71" t="s">
        <v>64</v>
      </c>
      <c r="AL60" s="71" t="s">
        <v>63</v>
      </c>
      <c r="AM60" s="71" t="s">
        <v>133</v>
      </c>
      <c r="AN60" s="71"/>
      <c r="AO60" s="71"/>
      <c r="AP60" s="71" t="s">
        <v>721</v>
      </c>
      <c r="AQ60" s="71" t="s">
        <v>722</v>
      </c>
      <c r="AR60" s="71" t="s">
        <v>64</v>
      </c>
      <c r="AS60" s="71"/>
      <c r="AT60" s="71" t="s">
        <v>64</v>
      </c>
      <c r="AU60" s="74" t="s">
        <v>73</v>
      </c>
      <c r="AV60" s="71" t="s">
        <v>64</v>
      </c>
      <c r="AW60" s="71"/>
      <c r="AX60" s="72" t="s">
        <v>723</v>
      </c>
      <c r="AY60" s="73" t="s">
        <v>724</v>
      </c>
    </row>
    <row r="61" spans="1:51" s="38" customFormat="1" ht="168" customHeight="1">
      <c r="A61" s="70">
        <v>60</v>
      </c>
      <c r="B61" s="71" t="s">
        <v>725</v>
      </c>
      <c r="C61" s="71" t="s">
        <v>726</v>
      </c>
      <c r="D61" s="71" t="s">
        <v>727</v>
      </c>
      <c r="E61" s="71">
        <v>2025</v>
      </c>
      <c r="F61" s="71" t="s">
        <v>54</v>
      </c>
      <c r="G61" s="71" t="s">
        <v>126</v>
      </c>
      <c r="H61" s="71" t="s">
        <v>234</v>
      </c>
      <c r="I61" s="71" t="str">
        <f t="array" ref="I61">_xlfn.TEXTJOIN(",", TRUE, IF(Table4[study_id]=Table3[[#This Row],[study_id]], Table4[iso_code], ""))</f>
        <v>ZM</v>
      </c>
      <c r="J61" s="71">
        <f>COUNTIF(study_countries!A:A,A61)</f>
        <v>1</v>
      </c>
      <c r="K61" s="71" t="s">
        <v>267</v>
      </c>
      <c r="L61" s="71" t="s">
        <v>728</v>
      </c>
      <c r="M61" s="71" t="s">
        <v>729</v>
      </c>
      <c r="N61" s="71">
        <v>2023</v>
      </c>
      <c r="O61" s="71">
        <v>2030</v>
      </c>
      <c r="P61" s="71" t="s">
        <v>60</v>
      </c>
      <c r="Q61" s="71" t="s">
        <v>82</v>
      </c>
      <c r="R61" s="71" t="s">
        <v>62</v>
      </c>
      <c r="S61" s="71" t="s">
        <v>63</v>
      </c>
      <c r="T61" s="71" t="s">
        <v>63</v>
      </c>
      <c r="U61" s="71" t="s">
        <v>63</v>
      </c>
      <c r="V61" s="71" t="s">
        <v>63</v>
      </c>
      <c r="W61" s="71" t="s">
        <v>64</v>
      </c>
      <c r="X61" s="71" t="s">
        <v>64</v>
      </c>
      <c r="Y61" s="71" t="s">
        <v>63</v>
      </c>
      <c r="Z61" s="71" t="s">
        <v>64</v>
      </c>
      <c r="AA61" s="71" t="s">
        <v>63</v>
      </c>
      <c r="AB61" s="71" t="s">
        <v>65</v>
      </c>
      <c r="AC61" s="71" t="s">
        <v>101</v>
      </c>
      <c r="AD61" s="71" t="s">
        <v>63</v>
      </c>
      <c r="AE61" s="71" t="s">
        <v>63</v>
      </c>
      <c r="AF61" s="71" t="s">
        <v>64</v>
      </c>
      <c r="AG61" s="71" t="s">
        <v>64</v>
      </c>
      <c r="AH61" s="71" t="s">
        <v>67</v>
      </c>
      <c r="AI61" s="71" t="s">
        <v>64</v>
      </c>
      <c r="AJ61" s="71" t="s">
        <v>64</v>
      </c>
      <c r="AK61" s="71" t="s">
        <v>64</v>
      </c>
      <c r="AL61" s="71" t="s">
        <v>63</v>
      </c>
      <c r="AM61" s="71" t="s">
        <v>64</v>
      </c>
      <c r="AN61" s="71" t="s">
        <v>730</v>
      </c>
      <c r="AO61" s="71" t="s">
        <v>731</v>
      </c>
      <c r="AP61" s="71" t="s">
        <v>732</v>
      </c>
      <c r="AQ61" s="71" t="s">
        <v>733</v>
      </c>
      <c r="AR61" s="71" t="s">
        <v>133</v>
      </c>
      <c r="AS61" s="71"/>
      <c r="AT61" s="71" t="s">
        <v>64</v>
      </c>
      <c r="AU61" s="74">
        <v>7.0000000000000007E-2</v>
      </c>
      <c r="AV61" s="71" t="s">
        <v>63</v>
      </c>
      <c r="AW61" s="71" t="s">
        <v>734</v>
      </c>
      <c r="AX61" s="72" t="s">
        <v>735</v>
      </c>
      <c r="AY61" s="73" t="s">
        <v>736</v>
      </c>
    </row>
    <row r="62" spans="1:51" s="38" customFormat="1" ht="149.25" customHeight="1">
      <c r="A62" s="70">
        <v>61</v>
      </c>
      <c r="B62" s="81" t="s">
        <v>737</v>
      </c>
      <c r="C62" s="81" t="s">
        <v>738</v>
      </c>
      <c r="D62" s="81" t="s">
        <v>739</v>
      </c>
      <c r="E62" s="81">
        <v>2022</v>
      </c>
      <c r="F62" s="81" t="s">
        <v>54</v>
      </c>
      <c r="G62" s="71" t="s">
        <v>126</v>
      </c>
      <c r="H62" s="81" t="s">
        <v>234</v>
      </c>
      <c r="I62" s="71" t="str">
        <f t="array" ref="I62">_xlfn.TEXTJOIN(",", TRUE, IF(Table4[study_id]=Table3[[#This Row],[study_id]], Table4[iso_code], ""))</f>
        <v>ZM</v>
      </c>
      <c r="J62" s="71">
        <f>COUNTIF(study_countries!A:A,A62)</f>
        <v>1</v>
      </c>
      <c r="K62" s="81" t="s">
        <v>267</v>
      </c>
      <c r="L62" s="81" t="s">
        <v>740</v>
      </c>
      <c r="M62" s="81" t="s">
        <v>741</v>
      </c>
      <c r="N62" s="81">
        <v>2022</v>
      </c>
      <c r="O62" s="81">
        <v>2063</v>
      </c>
      <c r="P62" s="81" t="s">
        <v>60</v>
      </c>
      <c r="Q62" s="81" t="s">
        <v>82</v>
      </c>
      <c r="R62" s="71" t="s">
        <v>62</v>
      </c>
      <c r="S62" s="81" t="s">
        <v>63</v>
      </c>
      <c r="T62" s="81" t="s">
        <v>63</v>
      </c>
      <c r="U62" s="81" t="s">
        <v>63</v>
      </c>
      <c r="V62" s="81" t="s">
        <v>63</v>
      </c>
      <c r="W62" s="81" t="s">
        <v>64</v>
      </c>
      <c r="X62" s="81" t="s">
        <v>63</v>
      </c>
      <c r="Y62" s="81" t="s">
        <v>63</v>
      </c>
      <c r="Z62" s="81" t="s">
        <v>64</v>
      </c>
      <c r="AA62" s="81" t="s">
        <v>63</v>
      </c>
      <c r="AB62" s="71" t="s">
        <v>65</v>
      </c>
      <c r="AC62" s="81" t="s">
        <v>101</v>
      </c>
      <c r="AD62" s="81" t="s">
        <v>63</v>
      </c>
      <c r="AE62" s="81" t="s">
        <v>63</v>
      </c>
      <c r="AF62" s="81" t="s">
        <v>63</v>
      </c>
      <c r="AG62" s="71" t="s">
        <v>63</v>
      </c>
      <c r="AH62" s="71" t="s">
        <v>86</v>
      </c>
      <c r="AI62" s="81" t="s">
        <v>64</v>
      </c>
      <c r="AJ62" s="81" t="s">
        <v>64</v>
      </c>
      <c r="AK62" s="81" t="s">
        <v>64</v>
      </c>
      <c r="AL62" s="81" t="s">
        <v>63</v>
      </c>
      <c r="AM62" s="81" t="s">
        <v>64</v>
      </c>
      <c r="AN62" s="71"/>
      <c r="AO62" s="71" t="s">
        <v>742</v>
      </c>
      <c r="AP62" s="81" t="s">
        <v>743</v>
      </c>
      <c r="AQ62" s="81" t="s">
        <v>273</v>
      </c>
      <c r="AR62" s="81" t="s">
        <v>133</v>
      </c>
      <c r="AS62" s="81"/>
      <c r="AT62" s="71" t="s">
        <v>64</v>
      </c>
      <c r="AU62" s="74" t="s">
        <v>73</v>
      </c>
      <c r="AV62" s="71" t="s">
        <v>64</v>
      </c>
      <c r="AW62" s="71"/>
      <c r="AX62" s="82" t="s">
        <v>744</v>
      </c>
      <c r="AY62" s="75" t="s">
        <v>745</v>
      </c>
    </row>
    <row r="63" spans="1:51" ht="72" customHeight="1">
      <c r="A63" s="70">
        <v>62</v>
      </c>
      <c r="B63" s="81" t="s">
        <v>749</v>
      </c>
      <c r="C63" s="81" t="s">
        <v>750</v>
      </c>
      <c r="D63" s="81" t="s">
        <v>751</v>
      </c>
      <c r="E63" s="81">
        <v>2024</v>
      </c>
      <c r="F63" s="81" t="s">
        <v>232</v>
      </c>
      <c r="G63" s="81" t="s">
        <v>126</v>
      </c>
      <c r="H63" s="81" t="s">
        <v>218</v>
      </c>
      <c r="I63" s="71" t="str">
        <f t="array" ref="I63">_xlfn.TEXTJOIN(",", TRUE, IF(Table4[study_id]=Table3[[#This Row],[study_id]], Table4[iso_code], ""))</f>
        <v>MA</v>
      </c>
      <c r="J63" s="81">
        <f>COUNTIF(study_countries!A:A,A63)</f>
        <v>1</v>
      </c>
      <c r="K63" s="81" t="s">
        <v>219</v>
      </c>
      <c r="L63" s="81" t="s">
        <v>752</v>
      </c>
      <c r="M63" s="81" t="s">
        <v>753</v>
      </c>
      <c r="N63" s="81"/>
      <c r="O63" s="81"/>
      <c r="P63" s="81"/>
      <c r="Q63" s="81"/>
      <c r="R63" s="71"/>
      <c r="S63" s="81"/>
      <c r="T63" s="81"/>
      <c r="U63" s="81"/>
      <c r="V63" s="81"/>
      <c r="W63" s="81"/>
      <c r="X63" s="81"/>
      <c r="Y63" s="81"/>
      <c r="Z63" s="81"/>
      <c r="AA63" s="81"/>
      <c r="AB63" s="71" t="s">
        <v>65</v>
      </c>
      <c r="AC63" s="81" t="s">
        <v>85</v>
      </c>
      <c r="AD63" s="81" t="s">
        <v>63</v>
      </c>
      <c r="AE63" s="81" t="s">
        <v>64</v>
      </c>
      <c r="AF63" s="81" t="s">
        <v>64</v>
      </c>
      <c r="AG63" s="81"/>
      <c r="AH63" s="81" t="s">
        <v>86</v>
      </c>
      <c r="AI63" s="81" t="s">
        <v>64</v>
      </c>
      <c r="AJ63" s="81" t="s">
        <v>64</v>
      </c>
      <c r="AK63" s="81" t="s">
        <v>64</v>
      </c>
      <c r="AL63" s="81" t="s">
        <v>63</v>
      </c>
      <c r="AM63" s="81" t="s">
        <v>64</v>
      </c>
      <c r="AN63" s="81"/>
      <c r="AO63" s="81"/>
      <c r="AP63" s="81" t="s">
        <v>754</v>
      </c>
      <c r="AQ63" s="81" t="s">
        <v>514</v>
      </c>
      <c r="AR63" s="81" t="s">
        <v>63</v>
      </c>
      <c r="AS63" s="81"/>
      <c r="AT63" s="81" t="s">
        <v>64</v>
      </c>
      <c r="AU63" s="81"/>
      <c r="AV63" s="81"/>
      <c r="AW63" s="81"/>
      <c r="AX63" s="82" t="s">
        <v>755</v>
      </c>
      <c r="AY63" s="83" t="s">
        <v>756</v>
      </c>
    </row>
    <row r="64" spans="1:51" ht="96" customHeight="1">
      <c r="A64" s="70">
        <v>63</v>
      </c>
      <c r="B64" s="71" t="s">
        <v>757</v>
      </c>
      <c r="C64" s="71" t="s">
        <v>758</v>
      </c>
      <c r="D64" s="71" t="s">
        <v>759</v>
      </c>
      <c r="E64" s="81">
        <v>2019</v>
      </c>
      <c r="F64" s="71" t="s">
        <v>54</v>
      </c>
      <c r="G64" s="81" t="s">
        <v>126</v>
      </c>
      <c r="H64" s="71" t="s">
        <v>234</v>
      </c>
      <c r="I64" s="71" t="str">
        <f t="array" ref="I64">_xlfn.TEXTJOIN(",", TRUE, IF(Table4[study_id]=Table3[[#This Row],[study_id]], Table4[iso_code], ""))</f>
        <v>SL</v>
      </c>
      <c r="J64" s="81">
        <f>COUNTIF(study_countries!A:A,A64)</f>
        <v>1</v>
      </c>
      <c r="K64" s="71" t="s">
        <v>244</v>
      </c>
      <c r="L64" s="71" t="s">
        <v>760</v>
      </c>
      <c r="M64" s="71" t="s">
        <v>761</v>
      </c>
      <c r="N64" s="71">
        <v>2015</v>
      </c>
      <c r="O64" s="71">
        <v>2065</v>
      </c>
      <c r="P64" s="71" t="s">
        <v>60</v>
      </c>
      <c r="Q64" s="81" t="s">
        <v>82</v>
      </c>
      <c r="R64" s="71" t="s">
        <v>62</v>
      </c>
      <c r="S64" s="71" t="s">
        <v>63</v>
      </c>
      <c r="T64" s="71" t="s">
        <v>63</v>
      </c>
      <c r="U64" s="71" t="s">
        <v>63</v>
      </c>
      <c r="V64" s="71" t="s">
        <v>63</v>
      </c>
      <c r="W64" s="71" t="s">
        <v>64</v>
      </c>
      <c r="X64" s="71" t="s">
        <v>64</v>
      </c>
      <c r="Y64" s="71" t="s">
        <v>63</v>
      </c>
      <c r="Z64" s="71" t="s">
        <v>64</v>
      </c>
      <c r="AA64" s="71" t="s">
        <v>64</v>
      </c>
      <c r="AB64" s="71" t="s">
        <v>65</v>
      </c>
      <c r="AC64" s="71" t="s">
        <v>101</v>
      </c>
      <c r="AD64" s="71" t="s">
        <v>63</v>
      </c>
      <c r="AE64" s="81" t="s">
        <v>64</v>
      </c>
      <c r="AF64" s="71" t="s">
        <v>64</v>
      </c>
      <c r="AG64" s="71" t="s">
        <v>64</v>
      </c>
      <c r="AH64" s="71" t="s">
        <v>86</v>
      </c>
      <c r="AI64" s="71" t="s">
        <v>64</v>
      </c>
      <c r="AJ64" s="71" t="s">
        <v>64</v>
      </c>
      <c r="AK64" s="71" t="s">
        <v>64</v>
      </c>
      <c r="AL64" s="71" t="s">
        <v>64</v>
      </c>
      <c r="AM64" s="71" t="s">
        <v>133</v>
      </c>
      <c r="AN64" s="71" t="s">
        <v>762</v>
      </c>
      <c r="AO64" s="71" t="s">
        <v>763</v>
      </c>
      <c r="AP64" s="71" t="s">
        <v>469</v>
      </c>
      <c r="AQ64" s="71" t="s">
        <v>470</v>
      </c>
      <c r="AR64" s="71" t="s">
        <v>64</v>
      </c>
      <c r="AS64" s="71"/>
      <c r="AT64" s="71" t="s">
        <v>63</v>
      </c>
      <c r="AU64" s="74">
        <v>0.05</v>
      </c>
      <c r="AV64" s="71" t="s">
        <v>64</v>
      </c>
      <c r="AW64" s="71"/>
      <c r="AX64" s="72" t="s">
        <v>764</v>
      </c>
      <c r="AY64" s="76" t="s">
        <v>765</v>
      </c>
    </row>
    <row r="65" spans="1:51" ht="89.25" customHeight="1">
      <c r="A65" s="70">
        <v>64</v>
      </c>
      <c r="B65" s="71" t="s">
        <v>766</v>
      </c>
      <c r="C65" s="71" t="s">
        <v>767</v>
      </c>
      <c r="D65" s="71" t="s">
        <v>768</v>
      </c>
      <c r="E65" s="81">
        <v>2023</v>
      </c>
      <c r="F65" s="71" t="s">
        <v>232</v>
      </c>
      <c r="G65" s="81" t="s">
        <v>589</v>
      </c>
      <c r="H65" s="71" t="s">
        <v>234</v>
      </c>
      <c r="I65" s="71" t="str">
        <f t="array" ref="I65">_xlfn.TEXTJOIN(",", TRUE, IF(Table4[study_id]=Table3[[#This Row],[study_id]], Table4[iso_code], ""))</f>
        <v>UG</v>
      </c>
      <c r="J65" s="81">
        <f>COUNTIF(study_countries!A:A,A65)</f>
        <v>1</v>
      </c>
      <c r="K65" s="71" t="s">
        <v>316</v>
      </c>
      <c r="L65" s="71" t="s">
        <v>769</v>
      </c>
      <c r="M65" s="71" t="s">
        <v>770</v>
      </c>
      <c r="N65" s="71"/>
      <c r="O65" s="71"/>
      <c r="P65" s="71"/>
      <c r="Q65" s="81"/>
      <c r="R65" s="71"/>
      <c r="S65" s="71"/>
      <c r="T65" s="71"/>
      <c r="U65" s="71"/>
      <c r="V65" s="71"/>
      <c r="W65" s="71"/>
      <c r="X65" s="71"/>
      <c r="Y65" s="71"/>
      <c r="Z65" s="71"/>
      <c r="AA65" s="71"/>
      <c r="AB65" s="71" t="s">
        <v>65</v>
      </c>
      <c r="AC65" s="71" t="s">
        <v>101</v>
      </c>
      <c r="AD65" s="71" t="s">
        <v>63</v>
      </c>
      <c r="AE65" s="81" t="s">
        <v>64</v>
      </c>
      <c r="AF65" s="71" t="s">
        <v>64</v>
      </c>
      <c r="AG65" s="71"/>
      <c r="AH65" s="71" t="s">
        <v>67</v>
      </c>
      <c r="AI65" s="71" t="s">
        <v>64</v>
      </c>
      <c r="AJ65" s="71" t="s">
        <v>64</v>
      </c>
      <c r="AK65" s="71" t="s">
        <v>64</v>
      </c>
      <c r="AL65" s="71" t="s">
        <v>63</v>
      </c>
      <c r="AM65" s="71" t="s">
        <v>64</v>
      </c>
      <c r="AN65" s="71"/>
      <c r="AO65" s="71"/>
      <c r="AP65" s="71"/>
      <c r="AQ65" s="71" t="s">
        <v>771</v>
      </c>
      <c r="AR65" s="71" t="s">
        <v>133</v>
      </c>
      <c r="AS65" s="71"/>
      <c r="AT65" s="71" t="s">
        <v>63</v>
      </c>
      <c r="AU65" s="71"/>
      <c r="AV65" s="71"/>
      <c r="AW65" s="71"/>
      <c r="AX65" s="72" t="s">
        <v>772</v>
      </c>
      <c r="AY65" s="76" t="s">
        <v>773</v>
      </c>
    </row>
    <row r="66" spans="1:51" ht="80.25" customHeight="1">
      <c r="A66" s="70">
        <v>65</v>
      </c>
      <c r="B66" s="71" t="s">
        <v>774</v>
      </c>
      <c r="C66" s="71" t="s">
        <v>265</v>
      </c>
      <c r="D66" s="71" t="s">
        <v>775</v>
      </c>
      <c r="E66" s="81">
        <v>2025</v>
      </c>
      <c r="F66" s="71" t="s">
        <v>54</v>
      </c>
      <c r="G66" s="81" t="s">
        <v>126</v>
      </c>
      <c r="H66" s="71" t="s">
        <v>98</v>
      </c>
      <c r="I66" s="71" t="str">
        <f t="array" ref="I66">_xlfn.TEXTJOIN(",", TRUE, IF(Table4[study_id]=Table3[[#This Row],[study_id]], Table4[iso_code], ""))</f>
        <v>AO,BW,LS,MZ,NA,ZA,ZM,ZW</v>
      </c>
      <c r="J66" s="81">
        <f>COUNTIF(study_countries!A:A,A66)</f>
        <v>8</v>
      </c>
      <c r="K66" s="71" t="s">
        <v>267</v>
      </c>
      <c r="L66" s="71" t="s">
        <v>776</v>
      </c>
      <c r="M66" s="71" t="s">
        <v>777</v>
      </c>
      <c r="N66" s="71">
        <v>2024</v>
      </c>
      <c r="O66" s="71">
        <v>2040</v>
      </c>
      <c r="P66" s="71" t="s">
        <v>60</v>
      </c>
      <c r="Q66" s="81" t="s">
        <v>82</v>
      </c>
      <c r="R66" s="71" t="s">
        <v>62</v>
      </c>
      <c r="S66" s="71" t="s">
        <v>63</v>
      </c>
      <c r="T66" s="71" t="s">
        <v>63</v>
      </c>
      <c r="U66" s="71" t="s">
        <v>63</v>
      </c>
      <c r="V66" s="71" t="s">
        <v>64</v>
      </c>
      <c r="W66" s="71" t="s">
        <v>64</v>
      </c>
      <c r="X66" s="71" t="s">
        <v>64</v>
      </c>
      <c r="Y66" s="71" t="s">
        <v>63</v>
      </c>
      <c r="Z66" s="71" t="s">
        <v>64</v>
      </c>
      <c r="AA66" s="71" t="s">
        <v>63</v>
      </c>
      <c r="AB66" s="71" t="s">
        <v>65</v>
      </c>
      <c r="AC66" s="71" t="s">
        <v>85</v>
      </c>
      <c r="AD66" s="71" t="s">
        <v>63</v>
      </c>
      <c r="AE66" s="81" t="s">
        <v>63</v>
      </c>
      <c r="AF66" s="71" t="s">
        <v>64</v>
      </c>
      <c r="AG66" s="71" t="s">
        <v>64</v>
      </c>
      <c r="AH66" s="71" t="s">
        <v>86</v>
      </c>
      <c r="AI66" s="71" t="s">
        <v>64</v>
      </c>
      <c r="AJ66" s="71" t="s">
        <v>64</v>
      </c>
      <c r="AK66" s="71" t="s">
        <v>64</v>
      </c>
      <c r="AL66" s="71" t="s">
        <v>63</v>
      </c>
      <c r="AM66" s="71" t="s">
        <v>64</v>
      </c>
      <c r="AN66" s="71" t="s">
        <v>778</v>
      </c>
      <c r="AO66" s="71" t="s">
        <v>779</v>
      </c>
      <c r="AP66" s="71" t="s">
        <v>780</v>
      </c>
      <c r="AQ66" s="71" t="s">
        <v>613</v>
      </c>
      <c r="AR66" s="71" t="s">
        <v>63</v>
      </c>
      <c r="AS66" s="71"/>
      <c r="AT66" s="71" t="s">
        <v>64</v>
      </c>
      <c r="AU66" s="71" t="s">
        <v>73</v>
      </c>
      <c r="AV66" s="71" t="s">
        <v>64</v>
      </c>
      <c r="AW66" s="71"/>
      <c r="AX66" s="72" t="s">
        <v>781</v>
      </c>
      <c r="AY66" s="76" t="s">
        <v>782</v>
      </c>
    </row>
    <row r="67" spans="1:51" ht="82.5" customHeight="1">
      <c r="A67" s="70">
        <v>66</v>
      </c>
      <c r="B67" s="71" t="s">
        <v>783</v>
      </c>
      <c r="C67" s="71" t="s">
        <v>784</v>
      </c>
      <c r="D67" s="71" t="s">
        <v>785</v>
      </c>
      <c r="E67" s="81">
        <v>2005</v>
      </c>
      <c r="F67" s="71" t="s">
        <v>54</v>
      </c>
      <c r="G67" s="81" t="s">
        <v>126</v>
      </c>
      <c r="H67" s="71" t="s">
        <v>218</v>
      </c>
      <c r="I67" s="71" t="str">
        <f t="array" ref="I67">_xlfn.TEXTJOIN(",", TRUE, IF(Table4[study_id]=Table3[[#This Row],[study_id]], Table4[iso_code], ""))</f>
        <v>ZA</v>
      </c>
      <c r="J67" s="81">
        <f>COUNTIF(study_countries!A:A,A67)</f>
        <v>1</v>
      </c>
      <c r="K67" s="71" t="s">
        <v>267</v>
      </c>
      <c r="L67" s="71" t="s">
        <v>786</v>
      </c>
      <c r="M67" s="71" t="s">
        <v>787</v>
      </c>
      <c r="N67" s="71">
        <v>2003</v>
      </c>
      <c r="O67" s="71">
        <v>2018</v>
      </c>
      <c r="P67" s="71" t="s">
        <v>60</v>
      </c>
      <c r="Q67" s="81" t="s">
        <v>82</v>
      </c>
      <c r="R67" s="71" t="s">
        <v>62</v>
      </c>
      <c r="S67" s="71" t="s">
        <v>64</v>
      </c>
      <c r="T67" s="71" t="s">
        <v>63</v>
      </c>
      <c r="U67" s="71" t="s">
        <v>63</v>
      </c>
      <c r="V67" s="71" t="s">
        <v>63</v>
      </c>
      <c r="W67" s="71" t="s">
        <v>64</v>
      </c>
      <c r="X67" s="71" t="s">
        <v>64</v>
      </c>
      <c r="Y67" s="71" t="s">
        <v>63</v>
      </c>
      <c r="Z67" s="71" t="s">
        <v>64</v>
      </c>
      <c r="AA67" s="71" t="s">
        <v>63</v>
      </c>
      <c r="AB67" s="71" t="s">
        <v>143</v>
      </c>
      <c r="AC67" s="71" t="s">
        <v>85</v>
      </c>
      <c r="AD67" s="71" t="s">
        <v>63</v>
      </c>
      <c r="AE67" s="81" t="s">
        <v>63</v>
      </c>
      <c r="AF67" s="71" t="s">
        <v>64</v>
      </c>
      <c r="AG67" s="71" t="s">
        <v>64</v>
      </c>
      <c r="AH67" s="71" t="s">
        <v>67</v>
      </c>
      <c r="AI67" s="71" t="s">
        <v>63</v>
      </c>
      <c r="AJ67" s="71" t="s">
        <v>64</v>
      </c>
      <c r="AK67" s="71" t="s">
        <v>133</v>
      </c>
      <c r="AL67" s="71" t="s">
        <v>64</v>
      </c>
      <c r="AM67" s="71" t="s">
        <v>64</v>
      </c>
      <c r="AN67" s="71" t="s">
        <v>788</v>
      </c>
      <c r="AO67" s="71" t="s">
        <v>789</v>
      </c>
      <c r="AP67" s="71" t="s">
        <v>790</v>
      </c>
      <c r="AQ67" s="71" t="s">
        <v>791</v>
      </c>
      <c r="AR67" s="71" t="s">
        <v>133</v>
      </c>
      <c r="AS67" s="71"/>
      <c r="AT67" s="71" t="s">
        <v>63</v>
      </c>
      <c r="AU67" s="71" t="s">
        <v>73</v>
      </c>
      <c r="AV67" s="71" t="s">
        <v>64</v>
      </c>
      <c r="AW67" s="71"/>
      <c r="AX67" s="72" t="s">
        <v>792</v>
      </c>
      <c r="AY67" s="76" t="s">
        <v>793</v>
      </c>
    </row>
    <row r="68" spans="1:51" ht="72.75" customHeight="1">
      <c r="A68" s="70">
        <v>67</v>
      </c>
      <c r="B68" s="71" t="s">
        <v>794</v>
      </c>
      <c r="C68" s="71" t="s">
        <v>795</v>
      </c>
      <c r="D68" s="71" t="s">
        <v>796</v>
      </c>
      <c r="E68" s="81">
        <v>2024</v>
      </c>
      <c r="F68" s="71" t="s">
        <v>232</v>
      </c>
      <c r="G68" s="81" t="s">
        <v>797</v>
      </c>
      <c r="H68" s="71" t="s">
        <v>218</v>
      </c>
      <c r="I68" s="71" t="str">
        <f t="array" ref="I68">_xlfn.TEXTJOIN(",", TRUE, IF(Table4[study_id]=Table3[[#This Row],[study_id]], Table4[iso_code], ""))</f>
        <v>DZ</v>
      </c>
      <c r="J68" s="81">
        <f>COUNTIF(study_countries!A:A,A68)</f>
        <v>1</v>
      </c>
      <c r="K68" s="71" t="s">
        <v>219</v>
      </c>
      <c r="L68" s="71" t="s">
        <v>798</v>
      </c>
      <c r="M68" s="71" t="s">
        <v>799</v>
      </c>
      <c r="N68" s="71"/>
      <c r="O68" s="71"/>
      <c r="P68" s="71"/>
      <c r="Q68" s="81"/>
      <c r="R68" s="71"/>
      <c r="S68" s="71"/>
      <c r="T68" s="71"/>
      <c r="U68" s="71"/>
      <c r="V68" s="71"/>
      <c r="W68" s="71"/>
      <c r="X68" s="71"/>
      <c r="Y68" s="71"/>
      <c r="Z68" s="71"/>
      <c r="AA68" s="71"/>
      <c r="AB68" s="71"/>
      <c r="AC68" s="71" t="s">
        <v>101</v>
      </c>
      <c r="AD68" s="71" t="s">
        <v>63</v>
      </c>
      <c r="AE68" s="81" t="s">
        <v>63</v>
      </c>
      <c r="AF68" s="71" t="s">
        <v>64</v>
      </c>
      <c r="AG68" s="71"/>
      <c r="AH68" s="71" t="s">
        <v>86</v>
      </c>
      <c r="AI68" s="71" t="s">
        <v>64</v>
      </c>
      <c r="AJ68" s="71" t="s">
        <v>64</v>
      </c>
      <c r="AK68" s="71" t="s">
        <v>64</v>
      </c>
      <c r="AL68" s="71" t="s">
        <v>64</v>
      </c>
      <c r="AM68" s="71" t="s">
        <v>63</v>
      </c>
      <c r="AN68" s="71"/>
      <c r="AO68" s="71"/>
      <c r="AP68" s="71" t="s">
        <v>800</v>
      </c>
      <c r="AQ68" s="71" t="s">
        <v>801</v>
      </c>
      <c r="AR68" s="71" t="s">
        <v>63</v>
      </c>
      <c r="AS68" s="71"/>
      <c r="AT68" s="71" t="s">
        <v>64</v>
      </c>
      <c r="AU68" s="71"/>
      <c r="AV68" s="71"/>
      <c r="AW68" s="71"/>
      <c r="AX68" s="72" t="s">
        <v>802</v>
      </c>
      <c r="AY68" s="76" t="s">
        <v>803</v>
      </c>
    </row>
    <row r="69" spans="1:51" ht="122.25" customHeight="1">
      <c r="A69" s="70">
        <v>68</v>
      </c>
      <c r="B69" s="71" t="s">
        <v>804</v>
      </c>
      <c r="C69" s="71" t="s">
        <v>265</v>
      </c>
      <c r="D69" s="71" t="s">
        <v>805</v>
      </c>
      <c r="E69" s="81">
        <v>2017</v>
      </c>
      <c r="F69" s="71" t="s">
        <v>54</v>
      </c>
      <c r="G69" s="81" t="s">
        <v>126</v>
      </c>
      <c r="H69" s="71" t="s">
        <v>234</v>
      </c>
      <c r="I69" s="71" t="str">
        <f t="array" ref="I69">_xlfn.TEXTJOIN(",", TRUE, IF(Table4[study_id]=Table3[[#This Row],[study_id]], Table4[iso_code], ""))</f>
        <v>GH</v>
      </c>
      <c r="J69" s="81">
        <f>COUNTIF(study_countries!A:A,A69)</f>
        <v>1</v>
      </c>
      <c r="K69" s="71" t="s">
        <v>244</v>
      </c>
      <c r="L69" s="71" t="s">
        <v>806</v>
      </c>
      <c r="M69" s="71" t="s">
        <v>807</v>
      </c>
      <c r="N69" s="71">
        <v>2015</v>
      </c>
      <c r="O69" s="71">
        <v>2050</v>
      </c>
      <c r="P69" s="71" t="s">
        <v>60</v>
      </c>
      <c r="Q69" s="81" t="s">
        <v>82</v>
      </c>
      <c r="R69" s="71" t="s">
        <v>62</v>
      </c>
      <c r="S69" s="71" t="s">
        <v>63</v>
      </c>
      <c r="T69" s="71" t="s">
        <v>63</v>
      </c>
      <c r="U69" s="71" t="s">
        <v>63</v>
      </c>
      <c r="V69" s="71" t="s">
        <v>64</v>
      </c>
      <c r="W69" s="71" t="s">
        <v>64</v>
      </c>
      <c r="X69" s="71" t="s">
        <v>64</v>
      </c>
      <c r="Y69" s="71" t="s">
        <v>63</v>
      </c>
      <c r="Z69" s="71" t="s">
        <v>64</v>
      </c>
      <c r="AA69" s="71" t="s">
        <v>63</v>
      </c>
      <c r="AB69" s="71" t="s">
        <v>65</v>
      </c>
      <c r="AC69" s="71" t="s">
        <v>101</v>
      </c>
      <c r="AD69" s="71" t="s">
        <v>63</v>
      </c>
      <c r="AE69" s="81" t="s">
        <v>63</v>
      </c>
      <c r="AF69" s="71" t="s">
        <v>64</v>
      </c>
      <c r="AG69" s="71" t="s">
        <v>64</v>
      </c>
      <c r="AH69" s="71" t="s">
        <v>86</v>
      </c>
      <c r="AI69" s="71" t="s">
        <v>64</v>
      </c>
      <c r="AJ69" s="71" t="s">
        <v>64</v>
      </c>
      <c r="AK69" s="71" t="s">
        <v>64</v>
      </c>
      <c r="AL69" s="71" t="s">
        <v>133</v>
      </c>
      <c r="AM69" s="71" t="s">
        <v>64</v>
      </c>
      <c r="AN69" s="71" t="s">
        <v>808</v>
      </c>
      <c r="AO69" s="71" t="s">
        <v>809</v>
      </c>
      <c r="AP69" s="71" t="s">
        <v>469</v>
      </c>
      <c r="AQ69" s="71" t="s">
        <v>470</v>
      </c>
      <c r="AR69" s="71" t="s">
        <v>64</v>
      </c>
      <c r="AS69" s="71"/>
      <c r="AT69" s="71" t="s">
        <v>63</v>
      </c>
      <c r="AU69" s="71" t="s">
        <v>73</v>
      </c>
      <c r="AV69" s="71" t="s">
        <v>64</v>
      </c>
      <c r="AW69" s="71"/>
      <c r="AX69" s="72" t="s">
        <v>810</v>
      </c>
      <c r="AY69" s="73"/>
    </row>
    <row r="70" spans="1:51" ht="102" customHeight="1">
      <c r="A70" s="70">
        <v>69</v>
      </c>
      <c r="B70" s="71" t="s">
        <v>812</v>
      </c>
      <c r="C70" s="71" t="s">
        <v>813</v>
      </c>
      <c r="D70" s="71" t="s">
        <v>814</v>
      </c>
      <c r="E70" s="81">
        <v>2018</v>
      </c>
      <c r="F70" s="71" t="s">
        <v>232</v>
      </c>
      <c r="G70" s="81" t="s">
        <v>747</v>
      </c>
      <c r="H70" s="71" t="s">
        <v>218</v>
      </c>
      <c r="I70" s="71" t="str">
        <f t="array" ref="I70">_xlfn.TEXTJOIN(",", TRUE, IF(Table4[study_id]=Table3[[#This Row],[study_id]], Table4[iso_code], ""))</f>
        <v>KE</v>
      </c>
      <c r="J70" s="81">
        <f>COUNTIF(study_countries!A:A,A70)</f>
        <v>1</v>
      </c>
      <c r="K70" s="71" t="s">
        <v>316</v>
      </c>
      <c r="L70" s="71" t="s">
        <v>815</v>
      </c>
      <c r="M70" s="71" t="s">
        <v>816</v>
      </c>
      <c r="N70" s="71"/>
      <c r="O70" s="71"/>
      <c r="P70" s="71"/>
      <c r="Q70" s="81"/>
      <c r="R70" s="71"/>
      <c r="S70" s="71"/>
      <c r="T70" s="71"/>
      <c r="U70" s="71"/>
      <c r="V70" s="71"/>
      <c r="W70" s="71"/>
      <c r="X70" s="71"/>
      <c r="Y70" s="71"/>
      <c r="Z70" s="71"/>
      <c r="AA70" s="71"/>
      <c r="AB70" s="71" t="s">
        <v>65</v>
      </c>
      <c r="AC70" s="71" t="s">
        <v>66</v>
      </c>
      <c r="AD70" s="71" t="s">
        <v>64</v>
      </c>
      <c r="AE70" s="81" t="s">
        <v>63</v>
      </c>
      <c r="AF70" s="71" t="s">
        <v>64</v>
      </c>
      <c r="AG70" s="71"/>
      <c r="AH70" s="71" t="s">
        <v>86</v>
      </c>
      <c r="AI70" s="71" t="s">
        <v>64</v>
      </c>
      <c r="AJ70" s="71" t="s">
        <v>64</v>
      </c>
      <c r="AK70" s="71" t="s">
        <v>64</v>
      </c>
      <c r="AL70" s="71" t="s">
        <v>63</v>
      </c>
      <c r="AM70" s="71" t="s">
        <v>64</v>
      </c>
      <c r="AN70" s="71"/>
      <c r="AO70" s="71"/>
      <c r="AP70" s="71" t="s">
        <v>817</v>
      </c>
      <c r="AQ70" s="71" t="s">
        <v>470</v>
      </c>
      <c r="AR70" s="71" t="s">
        <v>64</v>
      </c>
      <c r="AS70" s="71"/>
      <c r="AT70" s="71" t="s">
        <v>63</v>
      </c>
      <c r="AU70" s="71"/>
      <c r="AV70" s="71"/>
      <c r="AW70" s="71"/>
      <c r="AX70" s="72" t="s">
        <v>818</v>
      </c>
      <c r="AY70" s="73"/>
    </row>
    <row r="71" spans="1:51" ht="79.5" customHeight="1">
      <c r="A71" s="70">
        <v>70</v>
      </c>
      <c r="B71" s="71" t="s">
        <v>819</v>
      </c>
      <c r="C71" s="71" t="s">
        <v>746</v>
      </c>
      <c r="D71" s="71" t="s">
        <v>820</v>
      </c>
      <c r="E71" s="81">
        <v>2012</v>
      </c>
      <c r="F71" s="71" t="s">
        <v>232</v>
      </c>
      <c r="G71" s="81" t="s">
        <v>797</v>
      </c>
      <c r="H71" s="71" t="s">
        <v>218</v>
      </c>
      <c r="I71" s="71" t="str">
        <f t="array" ref="I71">_xlfn.TEXTJOIN(",", TRUE, IF(Table4[study_id]=Table3[[#This Row],[study_id]], Table4[iso_code], ""))</f>
        <v>DZ</v>
      </c>
      <c r="J71" s="81">
        <f>COUNTIF(study_countries!A:A,A71)</f>
        <v>1</v>
      </c>
      <c r="K71" s="71" t="s">
        <v>219</v>
      </c>
      <c r="L71" s="71" t="s">
        <v>821</v>
      </c>
      <c r="M71" s="71" t="s">
        <v>822</v>
      </c>
      <c r="N71" s="71"/>
      <c r="O71" s="71"/>
      <c r="P71" s="71"/>
      <c r="Q71" s="81"/>
      <c r="R71" s="71"/>
      <c r="S71" s="71"/>
      <c r="T71" s="71"/>
      <c r="U71" s="71"/>
      <c r="V71" s="71"/>
      <c r="W71" s="71"/>
      <c r="X71" s="71"/>
      <c r="Y71" s="71"/>
      <c r="Z71" s="71"/>
      <c r="AA71" s="71"/>
      <c r="AB71" s="71" t="s">
        <v>65</v>
      </c>
      <c r="AC71" s="71" t="s">
        <v>66</v>
      </c>
      <c r="AD71" s="71" t="s">
        <v>63</v>
      </c>
      <c r="AE71" s="81" t="s">
        <v>63</v>
      </c>
      <c r="AF71" s="71" t="s">
        <v>64</v>
      </c>
      <c r="AG71" s="71"/>
      <c r="AH71" s="71" t="s">
        <v>86</v>
      </c>
      <c r="AI71" s="71" t="s">
        <v>64</v>
      </c>
      <c r="AJ71" s="71" t="s">
        <v>64</v>
      </c>
      <c r="AK71" s="71" t="s">
        <v>64</v>
      </c>
      <c r="AL71" s="71" t="s">
        <v>133</v>
      </c>
      <c r="AM71" s="71" t="s">
        <v>64</v>
      </c>
      <c r="AN71" s="71"/>
      <c r="AO71" s="71"/>
      <c r="AP71" s="71" t="s">
        <v>823</v>
      </c>
      <c r="AQ71" s="71" t="s">
        <v>801</v>
      </c>
      <c r="AR71" s="71" t="s">
        <v>63</v>
      </c>
      <c r="AS71" s="71"/>
      <c r="AT71" s="71" t="s">
        <v>64</v>
      </c>
      <c r="AU71" s="71"/>
      <c r="AV71" s="71"/>
      <c r="AW71" s="71"/>
      <c r="AX71" s="72" t="s">
        <v>824</v>
      </c>
      <c r="AY71" s="76" t="s">
        <v>825</v>
      </c>
    </row>
    <row r="72" spans="1:51" ht="97.5" customHeight="1">
      <c r="A72" s="70">
        <v>71</v>
      </c>
      <c r="B72" s="71" t="s">
        <v>826</v>
      </c>
      <c r="C72" s="71" t="s">
        <v>827</v>
      </c>
      <c r="D72" s="71" t="s">
        <v>828</v>
      </c>
      <c r="E72" s="81">
        <v>2018</v>
      </c>
      <c r="F72" s="71" t="s">
        <v>232</v>
      </c>
      <c r="G72" s="81" t="s">
        <v>126</v>
      </c>
      <c r="H72" s="71" t="s">
        <v>234</v>
      </c>
      <c r="I72" s="71" t="str">
        <f t="array" ref="I72">_xlfn.TEXTJOIN(",", TRUE, IF(Table4[study_id]=Table3[[#This Row],[study_id]], Table4[iso_code], ""))</f>
        <v>NG</v>
      </c>
      <c r="J72" s="81">
        <f>COUNTIF(study_countries!A:A,A72)</f>
        <v>1</v>
      </c>
      <c r="K72" s="71" t="s">
        <v>244</v>
      </c>
      <c r="L72" s="71" t="s">
        <v>829</v>
      </c>
      <c r="M72" s="71" t="s">
        <v>830</v>
      </c>
      <c r="N72" s="71">
        <v>2010</v>
      </c>
      <c r="O72" s="71">
        <v>2050</v>
      </c>
      <c r="P72" s="71"/>
      <c r="Q72" s="81"/>
      <c r="R72" s="71"/>
      <c r="S72" s="71"/>
      <c r="T72" s="71"/>
      <c r="U72" s="71"/>
      <c r="V72" s="71"/>
      <c r="W72" s="71"/>
      <c r="X72" s="71"/>
      <c r="Y72" s="71"/>
      <c r="Z72" s="71"/>
      <c r="AA72" s="71"/>
      <c r="AB72" s="71" t="s">
        <v>65</v>
      </c>
      <c r="AC72" s="71" t="s">
        <v>66</v>
      </c>
      <c r="AD72" s="71" t="s">
        <v>63</v>
      </c>
      <c r="AE72" s="81" t="s">
        <v>64</v>
      </c>
      <c r="AF72" s="71" t="s">
        <v>64</v>
      </c>
      <c r="AG72" s="71"/>
      <c r="AH72" s="71" t="s">
        <v>86</v>
      </c>
      <c r="AI72" s="71" t="s">
        <v>64</v>
      </c>
      <c r="AJ72" s="71" t="s">
        <v>64</v>
      </c>
      <c r="AK72" s="71" t="s">
        <v>64</v>
      </c>
      <c r="AL72" s="71" t="s">
        <v>63</v>
      </c>
      <c r="AM72" s="71" t="s">
        <v>64</v>
      </c>
      <c r="AN72" s="71"/>
      <c r="AO72" s="71"/>
      <c r="AP72" s="71" t="s">
        <v>831</v>
      </c>
      <c r="AQ72" s="71" t="s">
        <v>832</v>
      </c>
      <c r="AR72" s="71" t="s">
        <v>133</v>
      </c>
      <c r="AS72" s="71"/>
      <c r="AT72" s="71" t="s">
        <v>64</v>
      </c>
      <c r="AU72" s="71"/>
      <c r="AV72" s="71"/>
      <c r="AW72" s="71"/>
      <c r="AX72" s="72" t="s">
        <v>833</v>
      </c>
      <c r="AY72" s="76" t="s">
        <v>834</v>
      </c>
    </row>
    <row r="73" spans="1:51" ht="92.25" customHeight="1">
      <c r="A73" s="70">
        <v>72</v>
      </c>
      <c r="B73" s="71" t="s">
        <v>835</v>
      </c>
      <c r="C73" s="71" t="s">
        <v>746</v>
      </c>
      <c r="D73" s="71" t="s">
        <v>836</v>
      </c>
      <c r="E73" s="81">
        <v>2019</v>
      </c>
      <c r="F73" s="71" t="s">
        <v>232</v>
      </c>
      <c r="G73" s="81" t="s">
        <v>589</v>
      </c>
      <c r="H73" s="71" t="s">
        <v>218</v>
      </c>
      <c r="I73" s="71" t="str">
        <f t="array" ref="I73">_xlfn.TEXTJOIN(",", TRUE, IF(Table4[study_id]=Table3[[#This Row],[study_id]], Table4[iso_code], ""))</f>
        <v>ET</v>
      </c>
      <c r="J73" s="81">
        <f>COUNTIF(study_countries!A:A,A73)</f>
        <v>1</v>
      </c>
      <c r="K73" s="71" t="s">
        <v>316</v>
      </c>
      <c r="L73" s="71" t="s">
        <v>837</v>
      </c>
      <c r="M73" s="71" t="s">
        <v>838</v>
      </c>
      <c r="N73" s="71"/>
      <c r="O73" s="71"/>
      <c r="P73" s="71"/>
      <c r="Q73" s="81"/>
      <c r="R73" s="71"/>
      <c r="S73" s="71"/>
      <c r="T73" s="71"/>
      <c r="U73" s="71"/>
      <c r="V73" s="71"/>
      <c r="W73" s="71"/>
      <c r="X73" s="71"/>
      <c r="Y73" s="71"/>
      <c r="Z73" s="71"/>
      <c r="AA73" s="71"/>
      <c r="AB73" s="71" t="s">
        <v>65</v>
      </c>
      <c r="AC73" s="71" t="s">
        <v>66</v>
      </c>
      <c r="AD73" s="71" t="s">
        <v>63</v>
      </c>
      <c r="AE73" s="81" t="s">
        <v>64</v>
      </c>
      <c r="AF73" s="71" t="s">
        <v>64</v>
      </c>
      <c r="AG73" s="71"/>
      <c r="AH73" s="71" t="s">
        <v>67</v>
      </c>
      <c r="AI73" s="71" t="s">
        <v>64</v>
      </c>
      <c r="AJ73" s="71" t="s">
        <v>64</v>
      </c>
      <c r="AK73" s="71" t="s">
        <v>64</v>
      </c>
      <c r="AL73" s="71" t="s">
        <v>63</v>
      </c>
      <c r="AM73" s="71" t="s">
        <v>64</v>
      </c>
      <c r="AN73" s="71"/>
      <c r="AO73" s="71"/>
      <c r="AP73" s="71" t="s">
        <v>839</v>
      </c>
      <c r="AQ73" s="71" t="s">
        <v>195</v>
      </c>
      <c r="AR73" s="71" t="s">
        <v>63</v>
      </c>
      <c r="AS73" s="71"/>
      <c r="AT73" s="71" t="s">
        <v>64</v>
      </c>
      <c r="AU73" s="71"/>
      <c r="AV73" s="71"/>
      <c r="AW73" s="71"/>
      <c r="AX73" s="72" t="s">
        <v>840</v>
      </c>
      <c r="AY73" s="76" t="s">
        <v>841</v>
      </c>
    </row>
    <row r="74" spans="1:51" ht="82.5" customHeight="1">
      <c r="A74" s="70">
        <v>73</v>
      </c>
      <c r="B74" s="71" t="s">
        <v>842</v>
      </c>
      <c r="C74" s="71" t="s">
        <v>843</v>
      </c>
      <c r="D74" s="71" t="s">
        <v>844</v>
      </c>
      <c r="E74" s="81">
        <v>2026</v>
      </c>
      <c r="F74" s="71" t="s">
        <v>54</v>
      </c>
      <c r="G74" s="81" t="s">
        <v>126</v>
      </c>
      <c r="H74" s="71" t="s">
        <v>234</v>
      </c>
      <c r="I74" s="71" t="str">
        <f t="array" ref="I74">_xlfn.TEXTJOIN(",", TRUE, IF(Table4[study_id]=Table3[[#This Row],[study_id]], Table4[iso_code], ""))</f>
        <v>KE</v>
      </c>
      <c r="J74" s="81">
        <f>COUNTIF(study_countries!A:A,A74)</f>
        <v>1</v>
      </c>
      <c r="K74" s="71" t="s">
        <v>316</v>
      </c>
      <c r="L74" s="71" t="s">
        <v>845</v>
      </c>
      <c r="M74" s="71" t="s">
        <v>846</v>
      </c>
      <c r="N74" s="71"/>
      <c r="O74" s="71">
        <v>2050</v>
      </c>
      <c r="P74" s="71" t="s">
        <v>60</v>
      </c>
      <c r="Q74" s="81" t="s">
        <v>82</v>
      </c>
      <c r="R74" s="71" t="s">
        <v>62</v>
      </c>
      <c r="S74" s="71" t="s">
        <v>63</v>
      </c>
      <c r="T74" s="71"/>
      <c r="U74" s="71"/>
      <c r="V74" s="71"/>
      <c r="W74" s="71"/>
      <c r="X74" s="71"/>
      <c r="Y74" s="71"/>
      <c r="Z74" s="71"/>
      <c r="AA74" s="71"/>
      <c r="AB74" s="71" t="s">
        <v>65</v>
      </c>
      <c r="AC74" s="71" t="s">
        <v>101</v>
      </c>
      <c r="AD74" s="71" t="s">
        <v>63</v>
      </c>
      <c r="AE74" s="81" t="s">
        <v>63</v>
      </c>
      <c r="AF74" s="71"/>
      <c r="AG74" s="71"/>
      <c r="AH74" s="71" t="s">
        <v>86</v>
      </c>
      <c r="AI74" s="71"/>
      <c r="AJ74" s="71"/>
      <c r="AK74" s="71"/>
      <c r="AL74" s="71"/>
      <c r="AM74" s="71"/>
      <c r="AN74" s="71"/>
      <c r="AO74" s="71"/>
      <c r="AP74" s="71" t="s">
        <v>847</v>
      </c>
      <c r="AQ74" s="71" t="s">
        <v>848</v>
      </c>
      <c r="AR74" s="71" t="s">
        <v>64</v>
      </c>
      <c r="AS74" s="71"/>
      <c r="AT74" s="71" t="s">
        <v>63</v>
      </c>
      <c r="AU74" s="71"/>
      <c r="AV74" s="71"/>
      <c r="AW74" s="71"/>
      <c r="AX74" s="72" t="s">
        <v>849</v>
      </c>
      <c r="AY74" s="76" t="s">
        <v>850</v>
      </c>
    </row>
    <row r="75" spans="1:51" ht="109.5" customHeight="1">
      <c r="A75" s="70">
        <v>74</v>
      </c>
      <c r="B75" s="71" t="s">
        <v>852</v>
      </c>
      <c r="C75" s="71" t="s">
        <v>853</v>
      </c>
      <c r="D75" s="71" t="s">
        <v>854</v>
      </c>
      <c r="E75" s="81">
        <v>2025</v>
      </c>
      <c r="F75" s="71" t="s">
        <v>232</v>
      </c>
      <c r="G75" s="81" t="s">
        <v>797</v>
      </c>
      <c r="H75" s="71" t="s">
        <v>218</v>
      </c>
      <c r="I75" s="71" t="str">
        <f t="array" ref="I75">_xlfn.TEXTJOIN(",", TRUE, IF(Table4[study_id]=Table3[[#This Row],[study_id]], Table4[iso_code], ""))</f>
        <v>TZ</v>
      </c>
      <c r="J75" s="81">
        <f>COUNTIF(study_countries!A:A,A75)</f>
        <v>1</v>
      </c>
      <c r="K75" s="71" t="s">
        <v>316</v>
      </c>
      <c r="L75" s="71" t="s">
        <v>855</v>
      </c>
      <c r="M75" s="71" t="s">
        <v>856</v>
      </c>
      <c r="N75" s="71"/>
      <c r="O75" s="71"/>
      <c r="P75" s="71"/>
      <c r="Q75" s="81"/>
      <c r="R75" s="71"/>
      <c r="S75" s="71"/>
      <c r="T75" s="71"/>
      <c r="U75" s="71"/>
      <c r="V75" s="71"/>
      <c r="W75" s="71"/>
      <c r="X75" s="71"/>
      <c r="Y75" s="71"/>
      <c r="Z75" s="71"/>
      <c r="AA75" s="71"/>
      <c r="AB75" s="71" t="s">
        <v>65</v>
      </c>
      <c r="AC75" s="71" t="s">
        <v>66</v>
      </c>
      <c r="AD75" s="71" t="s">
        <v>63</v>
      </c>
      <c r="AE75" s="81" t="s">
        <v>63</v>
      </c>
      <c r="AF75" s="71" t="s">
        <v>64</v>
      </c>
      <c r="AG75" s="71"/>
      <c r="AH75" s="71" t="s">
        <v>857</v>
      </c>
      <c r="AI75" s="71" t="s">
        <v>64</v>
      </c>
      <c r="AJ75" s="71" t="s">
        <v>64</v>
      </c>
      <c r="AK75" s="71" t="s">
        <v>64</v>
      </c>
      <c r="AL75" s="71" t="s">
        <v>133</v>
      </c>
      <c r="AM75" s="71" t="s">
        <v>64</v>
      </c>
      <c r="AN75" s="71"/>
      <c r="AO75" s="71"/>
      <c r="AP75" s="71" t="s">
        <v>858</v>
      </c>
      <c r="AQ75" s="71" t="s">
        <v>859</v>
      </c>
      <c r="AR75" s="71" t="s">
        <v>63</v>
      </c>
      <c r="AS75" s="71"/>
      <c r="AT75" s="71" t="s">
        <v>64</v>
      </c>
      <c r="AU75" s="71"/>
      <c r="AV75" s="71"/>
      <c r="AW75" s="71"/>
      <c r="AX75" s="72" t="s">
        <v>860</v>
      </c>
      <c r="AY75" s="76" t="s">
        <v>861</v>
      </c>
    </row>
    <row r="76" spans="1:51" ht="150" customHeight="1">
      <c r="A76" s="70">
        <v>75</v>
      </c>
      <c r="B76" s="71" t="s">
        <v>862</v>
      </c>
      <c r="C76" s="71" t="s">
        <v>746</v>
      </c>
      <c r="D76" s="71" t="s">
        <v>863</v>
      </c>
      <c r="E76" s="81">
        <v>2019</v>
      </c>
      <c r="F76" s="71" t="s">
        <v>232</v>
      </c>
      <c r="G76" s="81" t="s">
        <v>589</v>
      </c>
      <c r="H76" s="71" t="s">
        <v>218</v>
      </c>
      <c r="I76" s="71" t="str">
        <f t="array" ref="I76">_xlfn.TEXTJOIN(",", TRUE, IF(Table4[study_id]=Table3[[#This Row],[study_id]], Table4[iso_code], ""))</f>
        <v>UG</v>
      </c>
      <c r="J76" s="81">
        <f>COUNTIF(study_countries!A:A,A76)</f>
        <v>1</v>
      </c>
      <c r="K76" s="71" t="s">
        <v>316</v>
      </c>
      <c r="L76" s="71" t="s">
        <v>864</v>
      </c>
      <c r="M76" s="71" t="s">
        <v>865</v>
      </c>
      <c r="N76" s="71">
        <v>2019</v>
      </c>
      <c r="O76" s="71">
        <v>2039</v>
      </c>
      <c r="P76" s="71"/>
      <c r="Q76" s="81"/>
      <c r="R76" s="71"/>
      <c r="S76" s="71"/>
      <c r="T76" s="71"/>
      <c r="U76" s="71"/>
      <c r="V76" s="71"/>
      <c r="W76" s="71"/>
      <c r="X76" s="71"/>
      <c r="Y76" s="71"/>
      <c r="Z76" s="71"/>
      <c r="AA76" s="71"/>
      <c r="AB76" s="71" t="s">
        <v>65</v>
      </c>
      <c r="AC76" s="71" t="s">
        <v>66</v>
      </c>
      <c r="AD76" s="71" t="s">
        <v>63</v>
      </c>
      <c r="AE76" s="71" t="s">
        <v>64</v>
      </c>
      <c r="AF76" s="81" t="s">
        <v>64</v>
      </c>
      <c r="AG76" s="71"/>
      <c r="AH76" s="71" t="s">
        <v>67</v>
      </c>
      <c r="AI76" s="71" t="s">
        <v>64</v>
      </c>
      <c r="AJ76" s="71" t="s">
        <v>64</v>
      </c>
      <c r="AK76" s="71" t="s">
        <v>64</v>
      </c>
      <c r="AL76" s="71" t="s">
        <v>133</v>
      </c>
      <c r="AM76" s="71" t="s">
        <v>64</v>
      </c>
      <c r="AN76" s="71"/>
      <c r="AO76" s="71"/>
      <c r="AP76" s="71" t="s">
        <v>469</v>
      </c>
      <c r="AQ76" s="71" t="s">
        <v>470</v>
      </c>
      <c r="AR76" s="71" t="s">
        <v>64</v>
      </c>
      <c r="AS76" s="71"/>
      <c r="AT76" s="71" t="s">
        <v>63</v>
      </c>
      <c r="AU76" s="71"/>
      <c r="AV76" s="71"/>
      <c r="AW76" s="71"/>
      <c r="AX76" s="72" t="s">
        <v>866</v>
      </c>
      <c r="AY76" s="73"/>
    </row>
    <row r="77" spans="1:51" ht="109.5" customHeight="1">
      <c r="A77" s="70">
        <v>76</v>
      </c>
      <c r="B77" s="71" t="s">
        <v>867</v>
      </c>
      <c r="C77" s="71" t="s">
        <v>868</v>
      </c>
      <c r="D77" s="71" t="s">
        <v>869</v>
      </c>
      <c r="E77" s="81">
        <v>2017</v>
      </c>
      <c r="F77" s="71" t="s">
        <v>54</v>
      </c>
      <c r="G77" s="81" t="s">
        <v>126</v>
      </c>
      <c r="H77" s="71" t="s">
        <v>234</v>
      </c>
      <c r="I77" s="71" t="str">
        <f t="array" ref="I77">_xlfn.TEXTJOIN(",", TRUE, IF(Table4[study_id]=Table3[[#This Row],[study_id]], Table4[iso_code], ""))</f>
        <v>RW</v>
      </c>
      <c r="J77" s="81">
        <f>COUNTIF(study_countries!A:A,A77)</f>
        <v>1</v>
      </c>
      <c r="K77" s="71" t="s">
        <v>316</v>
      </c>
      <c r="L77" s="71" t="s">
        <v>870</v>
      </c>
      <c r="M77" s="71" t="s">
        <v>871</v>
      </c>
      <c r="N77" s="71">
        <v>2017</v>
      </c>
      <c r="O77" s="71">
        <v>2040</v>
      </c>
      <c r="P77" s="71" t="s">
        <v>60</v>
      </c>
      <c r="Q77" s="81" t="s">
        <v>82</v>
      </c>
      <c r="R77" s="71" t="s">
        <v>62</v>
      </c>
      <c r="S77" s="71" t="s">
        <v>63</v>
      </c>
      <c r="T77" s="71" t="s">
        <v>63</v>
      </c>
      <c r="U77" s="71" t="s">
        <v>64</v>
      </c>
      <c r="V77" s="71" t="s">
        <v>63</v>
      </c>
      <c r="W77" s="71" t="s">
        <v>64</v>
      </c>
      <c r="X77" s="71" t="s">
        <v>63</v>
      </c>
      <c r="Y77" s="71" t="s">
        <v>63</v>
      </c>
      <c r="Z77" s="71" t="s">
        <v>64</v>
      </c>
      <c r="AA77" s="71" t="s">
        <v>63</v>
      </c>
      <c r="AB77" s="71" t="s">
        <v>65</v>
      </c>
      <c r="AC77" s="71" t="s">
        <v>101</v>
      </c>
      <c r="AD77" s="71" t="s">
        <v>63</v>
      </c>
      <c r="AE77" s="81" t="s">
        <v>63</v>
      </c>
      <c r="AF77" s="71" t="s">
        <v>64</v>
      </c>
      <c r="AG77" s="71" t="s">
        <v>64</v>
      </c>
      <c r="AH77" s="71" t="s">
        <v>86</v>
      </c>
      <c r="AI77" s="71" t="s">
        <v>64</v>
      </c>
      <c r="AJ77" s="71" t="s">
        <v>133</v>
      </c>
      <c r="AK77" s="71" t="s">
        <v>64</v>
      </c>
      <c r="AL77" s="71" t="s">
        <v>64</v>
      </c>
      <c r="AM77" s="71" t="s">
        <v>133</v>
      </c>
      <c r="AN77" s="71"/>
      <c r="AO77" s="71"/>
      <c r="AP77" s="71" t="s">
        <v>469</v>
      </c>
      <c r="AQ77" s="71" t="s">
        <v>470</v>
      </c>
      <c r="AR77" s="71" t="s">
        <v>64</v>
      </c>
      <c r="AS77" s="71"/>
      <c r="AT77" s="71" t="s">
        <v>63</v>
      </c>
      <c r="AU77" s="74">
        <v>0.08</v>
      </c>
      <c r="AV77" s="71" t="s">
        <v>64</v>
      </c>
      <c r="AW77" s="71"/>
      <c r="AX77" s="72" t="s">
        <v>872</v>
      </c>
      <c r="AY77" s="73"/>
    </row>
    <row r="78" spans="1:51" ht="126" customHeight="1">
      <c r="A78" s="70">
        <v>77</v>
      </c>
      <c r="B78" s="77" t="s">
        <v>873</v>
      </c>
      <c r="C78" s="77" t="s">
        <v>746</v>
      </c>
      <c r="D78" s="77" t="s">
        <v>874</v>
      </c>
      <c r="E78" s="84">
        <v>2017</v>
      </c>
      <c r="F78" s="77" t="s">
        <v>232</v>
      </c>
      <c r="G78" s="84" t="s">
        <v>747</v>
      </c>
      <c r="H78" s="77" t="s">
        <v>218</v>
      </c>
      <c r="I78" s="71" t="str">
        <f t="array" ref="I78">_xlfn.TEXTJOIN(",", TRUE, IF(Table4[study_id]=Table3[[#This Row],[study_id]], Table4[iso_code], ""))</f>
        <v>ZA</v>
      </c>
      <c r="J78" s="84">
        <f>COUNTIF(study_countries!A:A,A78)</f>
        <v>1</v>
      </c>
      <c r="K78" s="77" t="s">
        <v>267</v>
      </c>
      <c r="L78" s="77" t="s">
        <v>875</v>
      </c>
      <c r="M78" s="77" t="s">
        <v>876</v>
      </c>
      <c r="N78" s="77"/>
      <c r="O78" s="77"/>
      <c r="P78" s="77"/>
      <c r="Q78" s="84"/>
      <c r="R78" s="71"/>
      <c r="S78" s="77"/>
      <c r="T78" s="77"/>
      <c r="U78" s="77"/>
      <c r="V78" s="77"/>
      <c r="W78" s="77"/>
      <c r="X78" s="77"/>
      <c r="Y78" s="77"/>
      <c r="Z78" s="77"/>
      <c r="AA78" s="77"/>
      <c r="AB78" s="77" t="s">
        <v>65</v>
      </c>
      <c r="AC78" s="77" t="s">
        <v>66</v>
      </c>
      <c r="AD78" s="77" t="s">
        <v>63</v>
      </c>
      <c r="AE78" s="84" t="s">
        <v>63</v>
      </c>
      <c r="AF78" s="77" t="s">
        <v>64</v>
      </c>
      <c r="AG78" s="77"/>
      <c r="AH78" s="77" t="s">
        <v>67</v>
      </c>
      <c r="AI78" s="77" t="s">
        <v>64</v>
      </c>
      <c r="AJ78" s="77" t="s">
        <v>64</v>
      </c>
      <c r="AK78" s="77" t="s">
        <v>64</v>
      </c>
      <c r="AL78" s="77" t="s">
        <v>133</v>
      </c>
      <c r="AM78" s="77" t="s">
        <v>64</v>
      </c>
      <c r="AN78" s="77"/>
      <c r="AO78" s="77"/>
      <c r="AP78" s="77" t="s">
        <v>877</v>
      </c>
      <c r="AQ78" s="77" t="s">
        <v>878</v>
      </c>
      <c r="AR78" s="77" t="s">
        <v>133</v>
      </c>
      <c r="AS78" s="77"/>
      <c r="AT78" s="77" t="s">
        <v>64</v>
      </c>
      <c r="AU78" s="85"/>
      <c r="AV78" s="77"/>
      <c r="AW78" s="77"/>
      <c r="AX78" s="86" t="s">
        <v>879</v>
      </c>
      <c r="AY78" s="87" t="s">
        <v>880</v>
      </c>
    </row>
    <row r="79" spans="1:51" ht="144.75" customHeight="1">
      <c r="A79" s="70">
        <v>78</v>
      </c>
      <c r="B79" s="77" t="s">
        <v>881</v>
      </c>
      <c r="C79" s="77" t="s">
        <v>746</v>
      </c>
      <c r="D79" s="77" t="s">
        <v>882</v>
      </c>
      <c r="E79" s="84">
        <v>2024</v>
      </c>
      <c r="F79" s="77" t="s">
        <v>232</v>
      </c>
      <c r="G79" s="84" t="s">
        <v>747</v>
      </c>
      <c r="H79" s="77" t="s">
        <v>218</v>
      </c>
      <c r="I79" s="71" t="str">
        <f t="array" ref="I79">_xlfn.TEXTJOIN(",", TRUE, IF(Table4[study_id]=Table3[[#This Row],[study_id]], Table4[iso_code], ""))</f>
        <v>MA</v>
      </c>
      <c r="J79" s="84">
        <f>COUNTIF(study_countries!A:A,A79)</f>
        <v>1</v>
      </c>
      <c r="K79" s="77" t="s">
        <v>219</v>
      </c>
      <c r="L79" s="77" t="s">
        <v>883</v>
      </c>
      <c r="M79" s="77" t="s">
        <v>884</v>
      </c>
      <c r="N79" s="77"/>
      <c r="O79" s="77"/>
      <c r="P79" s="77"/>
      <c r="Q79" s="84"/>
      <c r="R79" s="71"/>
      <c r="S79" s="77"/>
      <c r="T79" s="77"/>
      <c r="U79" s="77"/>
      <c r="V79" s="77"/>
      <c r="W79" s="77"/>
      <c r="X79" s="77"/>
      <c r="Y79" s="77"/>
      <c r="Z79" s="77"/>
      <c r="AA79" s="77"/>
      <c r="AB79" s="77" t="s">
        <v>65</v>
      </c>
      <c r="AC79" s="77" t="s">
        <v>66</v>
      </c>
      <c r="AD79" s="77" t="s">
        <v>63</v>
      </c>
      <c r="AE79" s="84" t="s">
        <v>63</v>
      </c>
      <c r="AF79" s="77" t="s">
        <v>64</v>
      </c>
      <c r="AG79" s="77"/>
      <c r="AH79" s="77" t="s">
        <v>67</v>
      </c>
      <c r="AI79" s="77" t="s">
        <v>64</v>
      </c>
      <c r="AJ79" s="77" t="s">
        <v>64</v>
      </c>
      <c r="AK79" s="77" t="s">
        <v>64</v>
      </c>
      <c r="AL79" s="77" t="s">
        <v>63</v>
      </c>
      <c r="AM79" s="77" t="s">
        <v>64</v>
      </c>
      <c r="AN79" s="77"/>
      <c r="AO79" s="77"/>
      <c r="AP79" s="77" t="s">
        <v>885</v>
      </c>
      <c r="AQ79" s="77" t="s">
        <v>514</v>
      </c>
      <c r="AR79" s="77" t="s">
        <v>63</v>
      </c>
      <c r="AS79" s="77"/>
      <c r="AT79" s="77" t="s">
        <v>64</v>
      </c>
      <c r="AU79" s="85"/>
      <c r="AV79" s="77"/>
      <c r="AW79" s="77"/>
      <c r="AX79" s="88" t="s">
        <v>886</v>
      </c>
      <c r="AY79" s="87" t="s">
        <v>887</v>
      </c>
    </row>
    <row r="80" spans="1:51" ht="162.75" customHeight="1">
      <c r="A80" s="70">
        <v>79</v>
      </c>
      <c r="B80" s="77" t="s">
        <v>888</v>
      </c>
      <c r="C80" s="77" t="s">
        <v>746</v>
      </c>
      <c r="D80" s="77" t="s">
        <v>889</v>
      </c>
      <c r="E80" s="84">
        <v>2021</v>
      </c>
      <c r="F80" s="77" t="s">
        <v>232</v>
      </c>
      <c r="G80" s="84" t="s">
        <v>747</v>
      </c>
      <c r="H80" s="77" t="s">
        <v>218</v>
      </c>
      <c r="I80" s="71" t="str">
        <f t="array" ref="I80">_xlfn.TEXTJOIN(",", TRUE, IF(Table4[study_id]=Table3[[#This Row],[study_id]], Table4[iso_code], ""))</f>
        <v>EG</v>
      </c>
      <c r="J80" s="84">
        <f>COUNTIF(study_countries!A:A,A80)</f>
        <v>1</v>
      </c>
      <c r="K80" s="77" t="s">
        <v>316</v>
      </c>
      <c r="L80" s="77" t="s">
        <v>890</v>
      </c>
      <c r="M80" s="77" t="s">
        <v>891</v>
      </c>
      <c r="N80" s="77"/>
      <c r="O80" s="77"/>
      <c r="P80" s="77"/>
      <c r="Q80" s="84"/>
      <c r="R80" s="71"/>
      <c r="S80" s="77"/>
      <c r="T80" s="77"/>
      <c r="U80" s="77"/>
      <c r="V80" s="77"/>
      <c r="W80" s="77"/>
      <c r="X80" s="77"/>
      <c r="Y80" s="77"/>
      <c r="Z80" s="77"/>
      <c r="AA80" s="77"/>
      <c r="AB80" s="77" t="s">
        <v>65</v>
      </c>
      <c r="AC80" s="77" t="s">
        <v>66</v>
      </c>
      <c r="AD80" s="77" t="s">
        <v>63</v>
      </c>
      <c r="AE80" s="84" t="s">
        <v>63</v>
      </c>
      <c r="AF80" s="77" t="s">
        <v>64</v>
      </c>
      <c r="AG80" s="77"/>
      <c r="AH80" s="77" t="s">
        <v>857</v>
      </c>
      <c r="AI80" s="77" t="s">
        <v>64</v>
      </c>
      <c r="AJ80" s="77" t="s">
        <v>64</v>
      </c>
      <c r="AK80" s="77" t="s">
        <v>64</v>
      </c>
      <c r="AL80" s="77" t="s">
        <v>63</v>
      </c>
      <c r="AM80" s="77" t="s">
        <v>64</v>
      </c>
      <c r="AN80" s="77"/>
      <c r="AO80" s="77"/>
      <c r="AP80" s="77" t="s">
        <v>892</v>
      </c>
      <c r="AQ80" s="77" t="s">
        <v>893</v>
      </c>
      <c r="AR80" s="77" t="s">
        <v>133</v>
      </c>
      <c r="AS80" s="77"/>
      <c r="AT80" s="77" t="s">
        <v>64</v>
      </c>
      <c r="AU80" s="85"/>
      <c r="AV80" s="77"/>
      <c r="AW80" s="77"/>
      <c r="AX80" s="86" t="s">
        <v>894</v>
      </c>
      <c r="AY80" s="87" t="s">
        <v>895</v>
      </c>
    </row>
    <row r="81" spans="1:51" ht="88.5" customHeight="1">
      <c r="A81" s="70">
        <v>80</v>
      </c>
      <c r="B81" s="77" t="s">
        <v>896</v>
      </c>
      <c r="C81" s="77" t="s">
        <v>897</v>
      </c>
      <c r="D81" s="77" t="s">
        <v>898</v>
      </c>
      <c r="E81" s="84">
        <v>2019</v>
      </c>
      <c r="F81" s="77" t="s">
        <v>232</v>
      </c>
      <c r="G81" s="84" t="s">
        <v>233</v>
      </c>
      <c r="H81" s="77" t="s">
        <v>218</v>
      </c>
      <c r="I81" s="71" t="str">
        <f t="array" ref="I81">_xlfn.TEXTJOIN(",", TRUE, IF(Table4[study_id]=Table3[[#This Row],[study_id]], Table4[iso_code], ""))</f>
        <v>MA</v>
      </c>
      <c r="J81" s="84">
        <f>COUNTIF(study_countries!A:A,A81)</f>
        <v>1</v>
      </c>
      <c r="K81" s="77" t="s">
        <v>219</v>
      </c>
      <c r="L81" s="77" t="s">
        <v>899</v>
      </c>
      <c r="M81" s="77" t="s">
        <v>900</v>
      </c>
      <c r="N81" s="77"/>
      <c r="O81" s="77"/>
      <c r="P81" s="77"/>
      <c r="Q81" s="84"/>
      <c r="R81" s="71"/>
      <c r="S81" s="77"/>
      <c r="T81" s="77"/>
      <c r="U81" s="77"/>
      <c r="V81" s="77"/>
      <c r="W81" s="77"/>
      <c r="X81" s="77"/>
      <c r="Y81" s="77"/>
      <c r="Z81" s="77"/>
      <c r="AA81" s="77"/>
      <c r="AB81" s="77" t="s">
        <v>65</v>
      </c>
      <c r="AC81" s="77" t="s">
        <v>66</v>
      </c>
      <c r="AD81" s="77" t="s">
        <v>64</v>
      </c>
      <c r="AE81" s="84" t="s">
        <v>63</v>
      </c>
      <c r="AF81" s="77" t="s">
        <v>63</v>
      </c>
      <c r="AG81" s="77"/>
      <c r="AH81" s="77" t="s">
        <v>86</v>
      </c>
      <c r="AI81" s="77" t="s">
        <v>64</v>
      </c>
      <c r="AJ81" s="77" t="s">
        <v>64</v>
      </c>
      <c r="AK81" s="77" t="s">
        <v>64</v>
      </c>
      <c r="AL81" s="77" t="s">
        <v>64</v>
      </c>
      <c r="AM81" s="77" t="s">
        <v>64</v>
      </c>
      <c r="AN81" s="77"/>
      <c r="AO81" s="77"/>
      <c r="AP81" s="77" t="s">
        <v>901</v>
      </c>
      <c r="AQ81" s="77" t="s">
        <v>514</v>
      </c>
      <c r="AR81" s="77" t="s">
        <v>63</v>
      </c>
      <c r="AS81" s="77"/>
      <c r="AT81" s="77" t="s">
        <v>64</v>
      </c>
      <c r="AU81" s="85"/>
      <c r="AV81" s="77"/>
      <c r="AW81" s="77"/>
      <c r="AX81" s="86" t="s">
        <v>902</v>
      </c>
      <c r="AY81" s="87" t="s">
        <v>903</v>
      </c>
    </row>
    <row r="82" spans="1:51" ht="131.25" customHeight="1">
      <c r="A82" s="70">
        <v>81</v>
      </c>
      <c r="B82" s="77" t="s">
        <v>904</v>
      </c>
      <c r="C82" s="77" t="s">
        <v>746</v>
      </c>
      <c r="D82" s="77" t="s">
        <v>905</v>
      </c>
      <c r="E82" s="84">
        <v>2023</v>
      </c>
      <c r="F82" s="77" t="s">
        <v>232</v>
      </c>
      <c r="G82" s="84" t="s">
        <v>589</v>
      </c>
      <c r="H82" s="77" t="s">
        <v>218</v>
      </c>
      <c r="I82" s="71" t="str">
        <f t="array" ref="I82">_xlfn.TEXTJOIN(",", TRUE, IF(Table4[study_id]=Table3[[#This Row],[study_id]], Table4[iso_code], ""))</f>
        <v>ET</v>
      </c>
      <c r="J82" s="84">
        <f>COUNTIF(study_countries!A:A,A82)</f>
        <v>1</v>
      </c>
      <c r="K82" s="77" t="s">
        <v>316</v>
      </c>
      <c r="L82" s="77" t="s">
        <v>906</v>
      </c>
      <c r="M82" s="77" t="s">
        <v>907</v>
      </c>
      <c r="N82" s="77"/>
      <c r="O82" s="77"/>
      <c r="P82" s="77"/>
      <c r="Q82" s="84"/>
      <c r="R82" s="71"/>
      <c r="S82" s="77"/>
      <c r="T82" s="77"/>
      <c r="U82" s="77"/>
      <c r="V82" s="77"/>
      <c r="W82" s="77"/>
      <c r="X82" s="77"/>
      <c r="Y82" s="77"/>
      <c r="Z82" s="77"/>
      <c r="AA82" s="77"/>
      <c r="AB82" s="77" t="s">
        <v>65</v>
      </c>
      <c r="AC82" s="77" t="s">
        <v>66</v>
      </c>
      <c r="AD82" s="77" t="s">
        <v>63</v>
      </c>
      <c r="AE82" s="84" t="s">
        <v>64</v>
      </c>
      <c r="AF82" s="77" t="s">
        <v>64</v>
      </c>
      <c r="AG82" s="77"/>
      <c r="AH82" s="77" t="s">
        <v>67</v>
      </c>
      <c r="AI82" s="77" t="s">
        <v>64</v>
      </c>
      <c r="AJ82" s="77" t="s">
        <v>133</v>
      </c>
      <c r="AK82" s="77" t="s">
        <v>133</v>
      </c>
      <c r="AL82" s="77" t="s">
        <v>63</v>
      </c>
      <c r="AM82" s="77" t="s">
        <v>64</v>
      </c>
      <c r="AN82" s="77"/>
      <c r="AO82" s="77"/>
      <c r="AP82" s="77" t="s">
        <v>908</v>
      </c>
      <c r="AQ82" s="77" t="s">
        <v>195</v>
      </c>
      <c r="AR82" s="77" t="s">
        <v>63</v>
      </c>
      <c r="AS82" s="77"/>
      <c r="AT82" s="77" t="s">
        <v>64</v>
      </c>
      <c r="AU82" s="85"/>
      <c r="AV82" s="77"/>
      <c r="AW82" s="77"/>
      <c r="AX82" s="86" t="s">
        <v>909</v>
      </c>
      <c r="AY82" s="87" t="s">
        <v>910</v>
      </c>
    </row>
    <row r="83" spans="1:51" ht="123.75" customHeight="1">
      <c r="A83" s="70">
        <v>82</v>
      </c>
      <c r="B83" s="77" t="s">
        <v>911</v>
      </c>
      <c r="C83" s="77" t="s">
        <v>746</v>
      </c>
      <c r="D83" s="77" t="s">
        <v>912</v>
      </c>
      <c r="E83" s="84">
        <v>2015</v>
      </c>
      <c r="F83" s="77" t="s">
        <v>232</v>
      </c>
      <c r="G83" s="84" t="s">
        <v>589</v>
      </c>
      <c r="H83" s="77" t="s">
        <v>218</v>
      </c>
      <c r="I83" s="71" t="str">
        <f t="array" ref="I83">_xlfn.TEXTJOIN(",", TRUE, IF(Table4[study_id]=Table3[[#This Row],[study_id]], Table4[iso_code], ""))</f>
        <v>DZ</v>
      </c>
      <c r="J83" s="84">
        <f>COUNTIF(study_countries!A:A,A83)</f>
        <v>1</v>
      </c>
      <c r="K83" s="77" t="s">
        <v>219</v>
      </c>
      <c r="L83" s="77" t="s">
        <v>913</v>
      </c>
      <c r="M83" s="77" t="s">
        <v>914</v>
      </c>
      <c r="N83" s="77"/>
      <c r="O83" s="77"/>
      <c r="P83" s="77"/>
      <c r="Q83" s="84"/>
      <c r="R83" s="71"/>
      <c r="S83" s="77"/>
      <c r="T83" s="77"/>
      <c r="U83" s="77"/>
      <c r="V83" s="77"/>
      <c r="W83" s="77"/>
      <c r="X83" s="77"/>
      <c r="Y83" s="77"/>
      <c r="Z83" s="77"/>
      <c r="AA83" s="77"/>
      <c r="AB83" s="77" t="s">
        <v>65</v>
      </c>
      <c r="AC83" s="77" t="s">
        <v>66</v>
      </c>
      <c r="AD83" s="77" t="s">
        <v>63</v>
      </c>
      <c r="AE83" s="84" t="s">
        <v>63</v>
      </c>
      <c r="AF83" s="77" t="s">
        <v>64</v>
      </c>
      <c r="AG83" s="77"/>
      <c r="AH83" s="77" t="s">
        <v>67</v>
      </c>
      <c r="AI83" s="77" t="s">
        <v>64</v>
      </c>
      <c r="AJ83" s="77" t="s">
        <v>64</v>
      </c>
      <c r="AK83" s="77" t="s">
        <v>64</v>
      </c>
      <c r="AL83" s="77" t="s">
        <v>63</v>
      </c>
      <c r="AM83" s="77" t="s">
        <v>64</v>
      </c>
      <c r="AN83" s="77"/>
      <c r="AO83" s="77"/>
      <c r="AP83" s="77" t="s">
        <v>915</v>
      </c>
      <c r="AQ83" s="77" t="s">
        <v>801</v>
      </c>
      <c r="AR83" s="77" t="s">
        <v>63</v>
      </c>
      <c r="AS83" s="77"/>
      <c r="AT83" s="77" t="s">
        <v>64</v>
      </c>
      <c r="AU83" s="85"/>
      <c r="AV83" s="77"/>
      <c r="AW83" s="77"/>
      <c r="AX83" s="86" t="s">
        <v>916</v>
      </c>
      <c r="AY83" s="87" t="s">
        <v>917</v>
      </c>
    </row>
    <row r="84" spans="1:51" ht="138" customHeight="1">
      <c r="A84" s="70">
        <v>83</v>
      </c>
      <c r="B84" s="77" t="s">
        <v>918</v>
      </c>
      <c r="C84" s="77" t="s">
        <v>265</v>
      </c>
      <c r="D84" s="77" t="s">
        <v>919</v>
      </c>
      <c r="E84" s="84">
        <v>2024</v>
      </c>
      <c r="F84" s="77" t="s">
        <v>54</v>
      </c>
      <c r="G84" s="84" t="s">
        <v>126</v>
      </c>
      <c r="H84" s="77" t="s">
        <v>234</v>
      </c>
      <c r="I84" s="71" t="str">
        <f t="array" ref="I84">_xlfn.TEXTJOIN(",", TRUE, IF(Table4[study_id]=Table3[[#This Row],[study_id]], Table4[iso_code], ""))</f>
        <v>MU</v>
      </c>
      <c r="J84" s="84">
        <f>COUNTIF(study_countries!A:A,A84)</f>
        <v>1</v>
      </c>
      <c r="K84" s="77" t="s">
        <v>316</v>
      </c>
      <c r="L84" s="77" t="s">
        <v>920</v>
      </c>
      <c r="M84" s="77" t="s">
        <v>921</v>
      </c>
      <c r="N84" s="77">
        <v>2015</v>
      </c>
      <c r="O84" s="77">
        <v>2040</v>
      </c>
      <c r="P84" s="77" t="s">
        <v>60</v>
      </c>
      <c r="Q84" s="84" t="s">
        <v>82</v>
      </c>
      <c r="R84" s="71" t="s">
        <v>62</v>
      </c>
      <c r="S84" s="77" t="s">
        <v>63</v>
      </c>
      <c r="T84" s="77" t="s">
        <v>63</v>
      </c>
      <c r="U84" s="77" t="s">
        <v>63</v>
      </c>
      <c r="V84" s="77" t="s">
        <v>63</v>
      </c>
      <c r="W84" s="77" t="s">
        <v>64</v>
      </c>
      <c r="X84" s="77" t="s">
        <v>64</v>
      </c>
      <c r="Y84" s="77" t="s">
        <v>63</v>
      </c>
      <c r="Z84" s="77" t="s">
        <v>64</v>
      </c>
      <c r="AA84" s="77" t="s">
        <v>63</v>
      </c>
      <c r="AB84" s="77" t="s">
        <v>65</v>
      </c>
      <c r="AC84" s="77" t="s">
        <v>101</v>
      </c>
      <c r="AD84" s="77" t="s">
        <v>63</v>
      </c>
      <c r="AE84" s="84" t="s">
        <v>63</v>
      </c>
      <c r="AF84" s="77" t="s">
        <v>63</v>
      </c>
      <c r="AG84" s="77" t="s">
        <v>64</v>
      </c>
      <c r="AH84" s="77" t="s">
        <v>86</v>
      </c>
      <c r="AI84" s="77" t="s">
        <v>64</v>
      </c>
      <c r="AJ84" s="77" t="s">
        <v>64</v>
      </c>
      <c r="AK84" s="77" t="s">
        <v>64</v>
      </c>
      <c r="AL84" s="77" t="s">
        <v>133</v>
      </c>
      <c r="AM84" s="77" t="s">
        <v>64</v>
      </c>
      <c r="AN84" s="77" t="s">
        <v>922</v>
      </c>
      <c r="AO84" s="77" t="s">
        <v>923</v>
      </c>
      <c r="AP84" s="77" t="s">
        <v>924</v>
      </c>
      <c r="AQ84" s="77" t="s">
        <v>925</v>
      </c>
      <c r="AR84" s="77" t="s">
        <v>64</v>
      </c>
      <c r="AS84" s="77"/>
      <c r="AT84" s="77" t="s">
        <v>64</v>
      </c>
      <c r="AU84" s="85">
        <v>0.05</v>
      </c>
      <c r="AV84" s="77" t="s">
        <v>63</v>
      </c>
      <c r="AW84" s="77" t="s">
        <v>926</v>
      </c>
      <c r="AX84" s="86" t="s">
        <v>927</v>
      </c>
      <c r="AY84" s="89" t="s">
        <v>928</v>
      </c>
    </row>
    <row r="85" spans="1:51" ht="110.25" customHeight="1">
      <c r="A85" s="70">
        <v>84</v>
      </c>
      <c r="B85" s="77" t="s">
        <v>929</v>
      </c>
      <c r="C85" s="77" t="s">
        <v>897</v>
      </c>
      <c r="D85" s="77" t="s">
        <v>930</v>
      </c>
      <c r="E85" s="84">
        <v>2023</v>
      </c>
      <c r="F85" s="77" t="s">
        <v>232</v>
      </c>
      <c r="G85" s="84" t="s">
        <v>233</v>
      </c>
      <c r="H85" s="77" t="s">
        <v>218</v>
      </c>
      <c r="I85" s="71" t="str">
        <f t="array" ref="I85">_xlfn.TEXTJOIN(",", TRUE, IF(Table4[study_id]=Table3[[#This Row],[study_id]], Table4[iso_code], ""))</f>
        <v>MA</v>
      </c>
      <c r="J85" s="84">
        <f>COUNTIF(study_countries!A:A,A85)</f>
        <v>1</v>
      </c>
      <c r="K85" s="77" t="s">
        <v>219</v>
      </c>
      <c r="L85" s="77" t="s">
        <v>931</v>
      </c>
      <c r="M85" s="77" t="s">
        <v>932</v>
      </c>
      <c r="N85" s="77"/>
      <c r="O85" s="77"/>
      <c r="P85" s="77"/>
      <c r="Q85" s="84"/>
      <c r="R85" s="71"/>
      <c r="S85" s="77"/>
      <c r="T85" s="77"/>
      <c r="U85" s="77"/>
      <c r="V85" s="77"/>
      <c r="W85" s="77"/>
      <c r="X85" s="77"/>
      <c r="Y85" s="77"/>
      <c r="Z85" s="77"/>
      <c r="AA85" s="77"/>
      <c r="AB85" s="77" t="s">
        <v>190</v>
      </c>
      <c r="AC85" s="77" t="s">
        <v>66</v>
      </c>
      <c r="AD85" s="77" t="s">
        <v>63</v>
      </c>
      <c r="AE85" s="84" t="s">
        <v>63</v>
      </c>
      <c r="AF85" s="77" t="s">
        <v>64</v>
      </c>
      <c r="AG85" s="77"/>
      <c r="AH85" s="77" t="s">
        <v>933</v>
      </c>
      <c r="AI85" s="77" t="s">
        <v>64</v>
      </c>
      <c r="AJ85" s="77" t="s">
        <v>64</v>
      </c>
      <c r="AK85" s="77" t="s">
        <v>64</v>
      </c>
      <c r="AL85" s="77" t="s">
        <v>64</v>
      </c>
      <c r="AM85" s="77" t="s">
        <v>64</v>
      </c>
      <c r="AN85" s="77"/>
      <c r="AO85" s="77"/>
      <c r="AP85" s="77" t="s">
        <v>934</v>
      </c>
      <c r="AQ85" s="77" t="s">
        <v>514</v>
      </c>
      <c r="AR85" s="77" t="s">
        <v>63</v>
      </c>
      <c r="AS85" s="77"/>
      <c r="AT85" s="77" t="s">
        <v>64</v>
      </c>
      <c r="AU85" s="85"/>
      <c r="AV85" s="77"/>
      <c r="AW85" s="77"/>
      <c r="AX85" s="86" t="s">
        <v>935</v>
      </c>
      <c r="AY85" s="87" t="s">
        <v>936</v>
      </c>
    </row>
    <row r="86" spans="1:51" ht="121.5" customHeight="1">
      <c r="A86" s="70">
        <v>85</v>
      </c>
      <c r="B86" s="77" t="s">
        <v>937</v>
      </c>
      <c r="C86" s="77" t="s">
        <v>938</v>
      </c>
      <c r="D86" s="77" t="s">
        <v>939</v>
      </c>
      <c r="E86" s="84">
        <v>2025</v>
      </c>
      <c r="F86" s="77" t="s">
        <v>54</v>
      </c>
      <c r="G86" s="84" t="s">
        <v>126</v>
      </c>
      <c r="H86" s="77" t="s">
        <v>234</v>
      </c>
      <c r="I86" s="71" t="str">
        <f t="array" ref="I86">_xlfn.TEXTJOIN(",", TRUE, IF(Table4[study_id]=Table3[[#This Row],[study_id]], Table4[iso_code], ""))</f>
        <v>NG</v>
      </c>
      <c r="J86" s="84">
        <f>COUNTIF(study_countries!A:A,A86)</f>
        <v>1</v>
      </c>
      <c r="K86" s="77" t="s">
        <v>244</v>
      </c>
      <c r="L86" s="77" t="s">
        <v>940</v>
      </c>
      <c r="M86" s="77" t="s">
        <v>941</v>
      </c>
      <c r="N86" s="77"/>
      <c r="O86" s="77">
        <v>2050</v>
      </c>
      <c r="P86" s="77" t="s">
        <v>60</v>
      </c>
      <c r="Q86" s="84" t="s">
        <v>156</v>
      </c>
      <c r="R86" s="71" t="s">
        <v>190</v>
      </c>
      <c r="S86" s="77" t="s">
        <v>63</v>
      </c>
      <c r="T86" s="77" t="s">
        <v>63</v>
      </c>
      <c r="U86" s="77" t="s">
        <v>63</v>
      </c>
      <c r="V86" s="77" t="s">
        <v>64</v>
      </c>
      <c r="W86" s="77" t="s">
        <v>63</v>
      </c>
      <c r="X86" s="77" t="s">
        <v>64</v>
      </c>
      <c r="Y86" s="77" t="s">
        <v>63</v>
      </c>
      <c r="Z86" s="77" t="s">
        <v>64</v>
      </c>
      <c r="AA86" s="77" t="s">
        <v>64</v>
      </c>
      <c r="AB86" s="77" t="s">
        <v>65</v>
      </c>
      <c r="AC86" s="77" t="s">
        <v>85</v>
      </c>
      <c r="AD86" s="77" t="s">
        <v>63</v>
      </c>
      <c r="AE86" s="84" t="s">
        <v>63</v>
      </c>
      <c r="AF86" s="77" t="s">
        <v>64</v>
      </c>
      <c r="AG86" s="77" t="s">
        <v>64</v>
      </c>
      <c r="AH86" s="77" t="s">
        <v>86</v>
      </c>
      <c r="AI86" s="77" t="s">
        <v>64</v>
      </c>
      <c r="AJ86" s="77" t="s">
        <v>64</v>
      </c>
      <c r="AK86" s="77" t="s">
        <v>64</v>
      </c>
      <c r="AL86" s="77" t="s">
        <v>64</v>
      </c>
      <c r="AM86" s="77" t="s">
        <v>64</v>
      </c>
      <c r="AN86" s="77" t="s">
        <v>942</v>
      </c>
      <c r="AO86" s="77" t="s">
        <v>943</v>
      </c>
      <c r="AP86" s="77" t="s">
        <v>944</v>
      </c>
      <c r="AQ86" s="77" t="s">
        <v>945</v>
      </c>
      <c r="AR86" s="77" t="s">
        <v>133</v>
      </c>
      <c r="AS86" s="77"/>
      <c r="AT86" s="77" t="s">
        <v>64</v>
      </c>
      <c r="AU86" s="85" t="s">
        <v>73</v>
      </c>
      <c r="AV86" s="77" t="s">
        <v>64</v>
      </c>
      <c r="AW86" s="77"/>
      <c r="AX86" s="86" t="s">
        <v>946</v>
      </c>
      <c r="AY86" s="87" t="s">
        <v>947</v>
      </c>
    </row>
    <row r="87" spans="1:51" ht="138.75" customHeight="1">
      <c r="A87" s="70">
        <v>86</v>
      </c>
      <c r="B87" s="77" t="s">
        <v>948</v>
      </c>
      <c r="C87" s="77" t="s">
        <v>897</v>
      </c>
      <c r="D87" s="77" t="s">
        <v>949</v>
      </c>
      <c r="E87" s="84">
        <v>2024</v>
      </c>
      <c r="F87" s="77" t="s">
        <v>232</v>
      </c>
      <c r="G87" s="84" t="s">
        <v>233</v>
      </c>
      <c r="H87" s="77" t="s">
        <v>234</v>
      </c>
      <c r="I87" s="71" t="str">
        <f t="array" ref="I87">_xlfn.TEXTJOIN(",", TRUE, IF(Table4[study_id]=Table3[[#This Row],[study_id]], Table4[iso_code], ""))</f>
        <v>TN</v>
      </c>
      <c r="J87" s="84">
        <f>COUNTIF(study_countries!A:A,A87)</f>
        <v>1</v>
      </c>
      <c r="K87" s="77" t="s">
        <v>219</v>
      </c>
      <c r="L87" s="77" t="s">
        <v>950</v>
      </c>
      <c r="M87" s="77" t="s">
        <v>951</v>
      </c>
      <c r="N87" s="77"/>
      <c r="O87" s="77"/>
      <c r="P87" s="77"/>
      <c r="Q87" s="84"/>
      <c r="R87" s="71"/>
      <c r="S87" s="77"/>
      <c r="T87" s="77"/>
      <c r="U87" s="77"/>
      <c r="V87" s="77"/>
      <c r="W87" s="77"/>
      <c r="X87" s="77"/>
      <c r="Y87" s="77"/>
      <c r="Z87" s="77"/>
      <c r="AA87" s="77"/>
      <c r="AB87" s="77" t="s">
        <v>65</v>
      </c>
      <c r="AC87" s="77" t="s">
        <v>66</v>
      </c>
      <c r="AD87" s="77" t="s">
        <v>63</v>
      </c>
      <c r="AE87" s="84" t="s">
        <v>63</v>
      </c>
      <c r="AF87" s="77" t="s">
        <v>64</v>
      </c>
      <c r="AG87" s="77"/>
      <c r="AH87" s="77" t="s">
        <v>86</v>
      </c>
      <c r="AI87" s="77" t="s">
        <v>64</v>
      </c>
      <c r="AJ87" s="77" t="s">
        <v>64</v>
      </c>
      <c r="AK87" s="77" t="s">
        <v>64</v>
      </c>
      <c r="AL87" s="77" t="s">
        <v>63</v>
      </c>
      <c r="AM87" s="77" t="s">
        <v>63</v>
      </c>
      <c r="AN87" s="77"/>
      <c r="AO87" s="77"/>
      <c r="AP87" s="77" t="s">
        <v>952</v>
      </c>
      <c r="AQ87" s="77" t="s">
        <v>953</v>
      </c>
      <c r="AR87" s="77" t="s">
        <v>63</v>
      </c>
      <c r="AS87" s="77"/>
      <c r="AT87" s="77" t="s">
        <v>64</v>
      </c>
      <c r="AU87" s="85"/>
      <c r="AV87" s="77"/>
      <c r="AW87" s="77"/>
      <c r="AX87" s="86" t="s">
        <v>954</v>
      </c>
      <c r="AY87" s="87" t="s">
        <v>955</v>
      </c>
    </row>
    <row r="88" spans="1:51" ht="153.75" customHeight="1">
      <c r="A88" s="70">
        <v>87</v>
      </c>
      <c r="B88" s="77" t="s">
        <v>956</v>
      </c>
      <c r="C88" s="77" t="s">
        <v>957</v>
      </c>
      <c r="D88" s="77" t="s">
        <v>958</v>
      </c>
      <c r="E88" s="84">
        <v>2023</v>
      </c>
      <c r="F88" s="77" t="s">
        <v>232</v>
      </c>
      <c r="G88" s="84" t="s">
        <v>233</v>
      </c>
      <c r="H88" s="77" t="s">
        <v>218</v>
      </c>
      <c r="I88" s="71" t="str">
        <f t="array" ref="I88">_xlfn.TEXTJOIN(",", TRUE, IF(Table4[study_id]=Table3[[#This Row],[study_id]], Table4[iso_code], ""))</f>
        <v>ZW</v>
      </c>
      <c r="J88" s="84">
        <f>COUNTIF(study_countries!A:A,A88)</f>
        <v>1</v>
      </c>
      <c r="K88" s="77" t="s">
        <v>267</v>
      </c>
      <c r="L88" s="77" t="s">
        <v>959</v>
      </c>
      <c r="M88" s="77" t="s">
        <v>960</v>
      </c>
      <c r="N88" s="77"/>
      <c r="O88" s="77"/>
      <c r="P88" s="77"/>
      <c r="Q88" s="84"/>
      <c r="R88" s="71"/>
      <c r="S88" s="77"/>
      <c r="T88" s="77"/>
      <c r="U88" s="77"/>
      <c r="V88" s="77"/>
      <c r="W88" s="77"/>
      <c r="X88" s="77"/>
      <c r="Y88" s="77"/>
      <c r="Z88" s="77"/>
      <c r="AA88" s="77"/>
      <c r="AB88" s="77" t="s">
        <v>65</v>
      </c>
      <c r="AC88" s="77" t="s">
        <v>66</v>
      </c>
      <c r="AD88" s="77" t="s">
        <v>63</v>
      </c>
      <c r="AE88" s="84" t="s">
        <v>63</v>
      </c>
      <c r="AF88" s="77" t="s">
        <v>63</v>
      </c>
      <c r="AG88" s="77"/>
      <c r="AH88" s="77" t="s">
        <v>86</v>
      </c>
      <c r="AI88" s="77" t="s">
        <v>64</v>
      </c>
      <c r="AJ88" s="77" t="s">
        <v>64</v>
      </c>
      <c r="AK88" s="77" t="s">
        <v>64</v>
      </c>
      <c r="AL88" s="77" t="s">
        <v>64</v>
      </c>
      <c r="AM88" s="77" t="s">
        <v>64</v>
      </c>
      <c r="AN88" s="77"/>
      <c r="AO88" s="77"/>
      <c r="AP88" s="77" t="s">
        <v>961</v>
      </c>
      <c r="AQ88" s="77" t="s">
        <v>722</v>
      </c>
      <c r="AR88" s="77" t="s">
        <v>64</v>
      </c>
      <c r="AS88" s="77"/>
      <c r="AT88" s="77" t="s">
        <v>64</v>
      </c>
      <c r="AU88" s="85"/>
      <c r="AV88" s="77"/>
      <c r="AW88" s="77"/>
      <c r="AX88" s="86" t="s">
        <v>962</v>
      </c>
      <c r="AY88" s="87" t="s">
        <v>963</v>
      </c>
    </row>
    <row r="89" spans="1:51" ht="132.75" customHeight="1">
      <c r="A89" s="70">
        <v>88</v>
      </c>
      <c r="B89" s="77" t="s">
        <v>964</v>
      </c>
      <c r="C89" s="77" t="s">
        <v>717</v>
      </c>
      <c r="D89" s="77" t="s">
        <v>965</v>
      </c>
      <c r="E89" s="84">
        <v>2025</v>
      </c>
      <c r="F89" s="77" t="s">
        <v>54</v>
      </c>
      <c r="G89" s="84" t="s">
        <v>126</v>
      </c>
      <c r="H89" s="77" t="s">
        <v>234</v>
      </c>
      <c r="I89" s="71" t="str">
        <f t="array" ref="I89">_xlfn.TEXTJOIN(",", TRUE, IF(Table4[study_id]=Table3[[#This Row],[study_id]], Table4[iso_code], ""))</f>
        <v>MU</v>
      </c>
      <c r="J89" s="84">
        <f>COUNTIF(study_countries!A:A,A89)</f>
        <v>1</v>
      </c>
      <c r="K89" s="77" t="s">
        <v>316</v>
      </c>
      <c r="L89" s="77" t="s">
        <v>966</v>
      </c>
      <c r="M89" s="77" t="s">
        <v>967</v>
      </c>
      <c r="N89" s="77">
        <v>2016</v>
      </c>
      <c r="O89" s="77">
        <v>2050</v>
      </c>
      <c r="P89" s="77" t="s">
        <v>60</v>
      </c>
      <c r="Q89" s="84" t="s">
        <v>436</v>
      </c>
      <c r="R89" s="71" t="s">
        <v>190</v>
      </c>
      <c r="S89" s="77" t="s">
        <v>63</v>
      </c>
      <c r="T89" s="77" t="s">
        <v>63</v>
      </c>
      <c r="U89" s="77" t="s">
        <v>63</v>
      </c>
      <c r="V89" s="77" t="s">
        <v>63</v>
      </c>
      <c r="W89" s="77" t="s">
        <v>64</v>
      </c>
      <c r="X89" s="77" t="s">
        <v>64</v>
      </c>
      <c r="Y89" s="77" t="s">
        <v>63</v>
      </c>
      <c r="Z89" s="77" t="s">
        <v>64</v>
      </c>
      <c r="AA89" s="77" t="s">
        <v>63</v>
      </c>
      <c r="AB89" s="77" t="s">
        <v>143</v>
      </c>
      <c r="AC89" s="77" t="s">
        <v>85</v>
      </c>
      <c r="AD89" s="77" t="s">
        <v>63</v>
      </c>
      <c r="AE89" s="84" t="s">
        <v>63</v>
      </c>
      <c r="AF89" s="77" t="s">
        <v>64</v>
      </c>
      <c r="AG89" s="77" t="s">
        <v>64</v>
      </c>
      <c r="AH89" s="77" t="s">
        <v>86</v>
      </c>
      <c r="AI89" s="77" t="s">
        <v>64</v>
      </c>
      <c r="AJ89" s="77" t="s">
        <v>64</v>
      </c>
      <c r="AK89" s="77" t="s">
        <v>63</v>
      </c>
      <c r="AL89" s="77" t="s">
        <v>64</v>
      </c>
      <c r="AM89" s="77" t="s">
        <v>64</v>
      </c>
      <c r="AN89" s="77" t="s">
        <v>968</v>
      </c>
      <c r="AO89" s="77" t="s">
        <v>969</v>
      </c>
      <c r="AP89" s="77" t="s">
        <v>970</v>
      </c>
      <c r="AQ89" s="77" t="s">
        <v>971</v>
      </c>
      <c r="AR89" s="77" t="s">
        <v>63</v>
      </c>
      <c r="AS89" s="77"/>
      <c r="AT89" s="77" t="s">
        <v>64</v>
      </c>
      <c r="AU89" s="85" t="s">
        <v>73</v>
      </c>
      <c r="AV89" s="77" t="s">
        <v>64</v>
      </c>
      <c r="AW89" s="77"/>
      <c r="AX89" s="86" t="s">
        <v>972</v>
      </c>
      <c r="AY89" s="87" t="s">
        <v>973</v>
      </c>
    </row>
    <row r="90" spans="1:51" ht="102.75" customHeight="1">
      <c r="A90" s="70">
        <v>89</v>
      </c>
      <c r="B90" s="77" t="s">
        <v>974</v>
      </c>
      <c r="C90" s="77" t="s">
        <v>975</v>
      </c>
      <c r="D90" s="77" t="s">
        <v>976</v>
      </c>
      <c r="E90" s="84">
        <v>2024</v>
      </c>
      <c r="F90" s="77" t="s">
        <v>232</v>
      </c>
      <c r="G90" s="84" t="s">
        <v>233</v>
      </c>
      <c r="H90" s="77" t="s">
        <v>218</v>
      </c>
      <c r="I90" s="71" t="str">
        <f t="array" ref="I90">_xlfn.TEXTJOIN(",", TRUE, IF(Table4[study_id]=Table3[[#This Row],[study_id]], Table4[iso_code], ""))</f>
        <v>NG</v>
      </c>
      <c r="J90" s="84">
        <f>COUNTIF(study_countries!A:A,A90)</f>
        <v>1</v>
      </c>
      <c r="K90" s="77" t="s">
        <v>244</v>
      </c>
      <c r="L90" s="77" t="s">
        <v>977</v>
      </c>
      <c r="M90" s="77" t="s">
        <v>978</v>
      </c>
      <c r="N90" s="77"/>
      <c r="O90" s="77"/>
      <c r="P90" s="77"/>
      <c r="Q90" s="84"/>
      <c r="R90" s="77"/>
      <c r="S90" s="77"/>
      <c r="T90" s="77"/>
      <c r="U90" s="77"/>
      <c r="V90" s="77"/>
      <c r="W90" s="77"/>
      <c r="X90" s="77"/>
      <c r="Y90" s="77"/>
      <c r="Z90" s="77"/>
      <c r="AA90" s="77"/>
      <c r="AB90" s="77" t="s">
        <v>65</v>
      </c>
      <c r="AC90" s="77" t="s">
        <v>66</v>
      </c>
      <c r="AD90" s="77" t="s">
        <v>63</v>
      </c>
      <c r="AE90" s="84" t="s">
        <v>63</v>
      </c>
      <c r="AF90" s="77" t="s">
        <v>64</v>
      </c>
      <c r="AG90" s="77"/>
      <c r="AH90" s="77" t="s">
        <v>67</v>
      </c>
      <c r="AI90" s="77" t="s">
        <v>64</v>
      </c>
      <c r="AJ90" s="77" t="s">
        <v>64</v>
      </c>
      <c r="AK90" s="77" t="s">
        <v>64</v>
      </c>
      <c r="AL90" s="77" t="s">
        <v>64</v>
      </c>
      <c r="AM90" s="77" t="s">
        <v>64</v>
      </c>
      <c r="AN90" s="77"/>
      <c r="AO90" s="77"/>
      <c r="AP90" s="77" t="s">
        <v>979</v>
      </c>
      <c r="AQ90" s="77" t="s">
        <v>980</v>
      </c>
      <c r="AR90" s="77" t="s">
        <v>133</v>
      </c>
      <c r="AS90" s="77"/>
      <c r="AT90" s="77" t="s">
        <v>64</v>
      </c>
      <c r="AU90" s="85"/>
      <c r="AV90" s="77"/>
      <c r="AW90" s="77"/>
      <c r="AX90" s="86" t="s">
        <v>981</v>
      </c>
      <c r="AY90" s="87" t="s">
        <v>982</v>
      </c>
    </row>
    <row r="91" spans="1:51" ht="173.25" customHeight="1">
      <c r="A91" s="70">
        <v>90</v>
      </c>
      <c r="B91" s="77" t="s">
        <v>983</v>
      </c>
      <c r="C91" s="77" t="s">
        <v>52</v>
      </c>
      <c r="D91" s="77" t="s">
        <v>984</v>
      </c>
      <c r="E91" s="84">
        <v>2020</v>
      </c>
      <c r="F91" s="77" t="s">
        <v>54</v>
      </c>
      <c r="G91" s="84" t="s">
        <v>126</v>
      </c>
      <c r="H91" s="77" t="s">
        <v>234</v>
      </c>
      <c r="I91" s="71" t="str">
        <f t="array" ref="I91">_xlfn.TEXTJOIN(",", TRUE, IF(Table4[study_id]=Table3[[#This Row],[study_id]], Table4[iso_code], ""))</f>
        <v>MG</v>
      </c>
      <c r="J91" s="84">
        <f>COUNTIF(study_countries!A:A,A91)</f>
        <v>1</v>
      </c>
      <c r="K91" s="77" t="s">
        <v>316</v>
      </c>
      <c r="L91" s="77" t="s">
        <v>985</v>
      </c>
      <c r="M91" s="77" t="s">
        <v>986</v>
      </c>
      <c r="N91" s="77">
        <v>2010</v>
      </c>
      <c r="O91" s="77">
        <v>2050</v>
      </c>
      <c r="P91" s="77" t="s">
        <v>60</v>
      </c>
      <c r="Q91" s="84" t="s">
        <v>82</v>
      </c>
      <c r="R91" s="71" t="s">
        <v>62</v>
      </c>
      <c r="S91" s="77" t="s">
        <v>63</v>
      </c>
      <c r="T91" s="77" t="s">
        <v>63</v>
      </c>
      <c r="U91" s="77" t="s">
        <v>63</v>
      </c>
      <c r="V91" s="77" t="s">
        <v>63</v>
      </c>
      <c r="W91" s="77" t="s">
        <v>64</v>
      </c>
      <c r="X91" s="77" t="s">
        <v>64</v>
      </c>
      <c r="Y91" s="77" t="s">
        <v>63</v>
      </c>
      <c r="Z91" s="77" t="s">
        <v>64</v>
      </c>
      <c r="AA91" s="77" t="s">
        <v>63</v>
      </c>
      <c r="AB91" s="77" t="s">
        <v>143</v>
      </c>
      <c r="AC91" s="77" t="s">
        <v>85</v>
      </c>
      <c r="AD91" s="77" t="s">
        <v>63</v>
      </c>
      <c r="AE91" s="84" t="s">
        <v>63</v>
      </c>
      <c r="AF91" s="77" t="s">
        <v>63</v>
      </c>
      <c r="AG91" s="77" t="s">
        <v>64</v>
      </c>
      <c r="AH91" s="77" t="s">
        <v>86</v>
      </c>
      <c r="AI91" s="77" t="s">
        <v>64</v>
      </c>
      <c r="AJ91" s="77" t="s">
        <v>63</v>
      </c>
      <c r="AK91" s="77" t="s">
        <v>63</v>
      </c>
      <c r="AL91" s="77" t="s">
        <v>64</v>
      </c>
      <c r="AM91" s="77" t="s">
        <v>64</v>
      </c>
      <c r="AN91" s="77" t="s">
        <v>987</v>
      </c>
      <c r="AO91" s="77" t="s">
        <v>988</v>
      </c>
      <c r="AP91" s="77" t="s">
        <v>989</v>
      </c>
      <c r="AQ91" s="77" t="s">
        <v>71</v>
      </c>
      <c r="AR91" s="77" t="s">
        <v>64</v>
      </c>
      <c r="AS91" s="77"/>
      <c r="AT91" s="77" t="s">
        <v>64</v>
      </c>
      <c r="AU91" s="85" t="s">
        <v>73</v>
      </c>
      <c r="AV91" s="77" t="s">
        <v>64</v>
      </c>
      <c r="AW91" s="77"/>
      <c r="AX91" s="86" t="s">
        <v>990</v>
      </c>
      <c r="AY91" s="87" t="s">
        <v>991</v>
      </c>
    </row>
    <row r="92" spans="1:51" ht="93.75" customHeight="1">
      <c r="A92" s="70">
        <v>91</v>
      </c>
      <c r="B92" s="77" t="s">
        <v>992</v>
      </c>
      <c r="C92" s="77" t="s">
        <v>746</v>
      </c>
      <c r="D92" s="77" t="s">
        <v>993</v>
      </c>
      <c r="E92" s="84">
        <v>2023</v>
      </c>
      <c r="F92" s="77" t="s">
        <v>232</v>
      </c>
      <c r="G92" s="84" t="s">
        <v>747</v>
      </c>
      <c r="H92" s="77" t="s">
        <v>218</v>
      </c>
      <c r="I92" s="71" t="str">
        <f t="array" ref="I92">_xlfn.TEXTJOIN(",", TRUE, IF(Table4[study_id]=Table3[[#This Row],[study_id]], Table4[iso_code], ""))</f>
        <v>NG</v>
      </c>
      <c r="J92" s="84">
        <f>COUNTIF(study_countries!A:A,A92)</f>
        <v>1</v>
      </c>
      <c r="K92" s="77" t="s">
        <v>244</v>
      </c>
      <c r="L92" s="77" t="s">
        <v>994</v>
      </c>
      <c r="M92" s="77" t="s">
        <v>995</v>
      </c>
      <c r="N92" s="77"/>
      <c r="O92" s="77"/>
      <c r="P92" s="77"/>
      <c r="Q92" s="84"/>
      <c r="R92" s="71"/>
      <c r="S92" s="77"/>
      <c r="T92" s="77"/>
      <c r="U92" s="77"/>
      <c r="V92" s="77"/>
      <c r="W92" s="77"/>
      <c r="X92" s="77"/>
      <c r="Y92" s="77"/>
      <c r="Z92" s="77"/>
      <c r="AA92" s="77"/>
      <c r="AB92" s="77" t="s">
        <v>65</v>
      </c>
      <c r="AC92" s="77" t="s">
        <v>66</v>
      </c>
      <c r="AD92" s="77" t="s">
        <v>63</v>
      </c>
      <c r="AE92" s="84" t="s">
        <v>63</v>
      </c>
      <c r="AF92" s="77" t="s">
        <v>64</v>
      </c>
      <c r="AG92" s="77"/>
      <c r="AH92" s="77" t="s">
        <v>67</v>
      </c>
      <c r="AI92" s="77" t="s">
        <v>64</v>
      </c>
      <c r="AJ92" s="77" t="s">
        <v>64</v>
      </c>
      <c r="AK92" s="77" t="s">
        <v>64</v>
      </c>
      <c r="AL92" s="77" t="s">
        <v>64</v>
      </c>
      <c r="AM92" s="77" t="s">
        <v>63</v>
      </c>
      <c r="AN92" s="77"/>
      <c r="AO92" s="77"/>
      <c r="AP92" s="77" t="s">
        <v>996</v>
      </c>
      <c r="AQ92" s="77" t="s">
        <v>997</v>
      </c>
      <c r="AR92" s="77" t="s">
        <v>64</v>
      </c>
      <c r="AS92" s="77"/>
      <c r="AT92" s="77" t="s">
        <v>64</v>
      </c>
      <c r="AU92" s="85"/>
      <c r="AV92" s="77"/>
      <c r="AW92" s="77"/>
      <c r="AX92" s="86" t="s">
        <v>998</v>
      </c>
      <c r="AY92" s="87" t="s">
        <v>999</v>
      </c>
    </row>
    <row r="93" spans="1:51" ht="128.25" customHeight="1">
      <c r="A93" s="70">
        <v>92</v>
      </c>
      <c r="B93" s="77" t="s">
        <v>1000</v>
      </c>
      <c r="C93" s="77" t="s">
        <v>1001</v>
      </c>
      <c r="D93" s="77" t="s">
        <v>1002</v>
      </c>
      <c r="E93" s="84">
        <v>2024</v>
      </c>
      <c r="F93" s="77" t="s">
        <v>232</v>
      </c>
      <c r="G93" s="84" t="s">
        <v>797</v>
      </c>
      <c r="H93" s="77" t="s">
        <v>218</v>
      </c>
      <c r="I93" s="71" t="str">
        <f t="array" ref="I93">_xlfn.TEXTJOIN(",", TRUE, IF(Table4[study_id]=Table3[[#This Row],[study_id]], Table4[iso_code], ""))</f>
        <v>NE</v>
      </c>
      <c r="J93" s="84">
        <f>COUNTIF(study_countries!A:A,A93)</f>
        <v>1</v>
      </c>
      <c r="K93" s="77" t="s">
        <v>244</v>
      </c>
      <c r="L93" s="77" t="s">
        <v>1003</v>
      </c>
      <c r="M93" s="77" t="s">
        <v>1004</v>
      </c>
      <c r="N93" s="77"/>
      <c r="O93" s="77"/>
      <c r="P93" s="77"/>
      <c r="Q93" s="84"/>
      <c r="R93" s="71"/>
      <c r="S93" s="77"/>
      <c r="T93" s="77"/>
      <c r="U93" s="77"/>
      <c r="V93" s="77"/>
      <c r="W93" s="77"/>
      <c r="X93" s="77"/>
      <c r="Y93" s="77"/>
      <c r="Z93" s="77"/>
      <c r="AA93" s="77"/>
      <c r="AB93" s="77" t="s">
        <v>65</v>
      </c>
      <c r="AC93" s="77" t="s">
        <v>66</v>
      </c>
      <c r="AD93" s="77" t="s">
        <v>63</v>
      </c>
      <c r="AE93" s="84" t="s">
        <v>63</v>
      </c>
      <c r="AF93" s="77" t="s">
        <v>64</v>
      </c>
      <c r="AG93" s="77"/>
      <c r="AH93" s="77" t="s">
        <v>86</v>
      </c>
      <c r="AI93" s="77" t="s">
        <v>64</v>
      </c>
      <c r="AJ93" s="77" t="s">
        <v>64</v>
      </c>
      <c r="AK93" s="77" t="s">
        <v>64</v>
      </c>
      <c r="AL93" s="77" t="s">
        <v>64</v>
      </c>
      <c r="AM93" s="77" t="s">
        <v>64</v>
      </c>
      <c r="AN93" s="77"/>
      <c r="AO93" s="77"/>
      <c r="AP93" s="77" t="s">
        <v>1005</v>
      </c>
      <c r="AQ93" s="77" t="s">
        <v>1006</v>
      </c>
      <c r="AR93" s="77" t="s">
        <v>63</v>
      </c>
      <c r="AS93" s="77"/>
      <c r="AT93" s="77" t="s">
        <v>64</v>
      </c>
      <c r="AU93" s="85"/>
      <c r="AV93" s="77"/>
      <c r="AW93" s="77"/>
      <c r="AX93" s="86" t="s">
        <v>1007</v>
      </c>
      <c r="AY93" s="87" t="s">
        <v>1008</v>
      </c>
    </row>
    <row r="94" spans="1:51" ht="110.25" customHeight="1">
      <c r="A94" s="70">
        <v>93</v>
      </c>
      <c r="B94" s="77" t="s">
        <v>1009</v>
      </c>
      <c r="C94" s="77" t="s">
        <v>746</v>
      </c>
      <c r="D94" s="77" t="s">
        <v>1010</v>
      </c>
      <c r="E94" s="84">
        <v>2023</v>
      </c>
      <c r="F94" s="77" t="s">
        <v>232</v>
      </c>
      <c r="G94" s="84" t="s">
        <v>589</v>
      </c>
      <c r="H94" s="77" t="s">
        <v>218</v>
      </c>
      <c r="I94" s="71" t="str">
        <f t="array" ref="I94">_xlfn.TEXTJOIN(",", TRUE, IF(Table4[study_id]=Table3[[#This Row],[study_id]], Table4[iso_code], ""))</f>
        <v>DZ</v>
      </c>
      <c r="J94" s="84">
        <f>COUNTIF(study_countries!A:A,A94)</f>
        <v>1</v>
      </c>
      <c r="K94" s="77" t="s">
        <v>219</v>
      </c>
      <c r="L94" s="77" t="s">
        <v>1011</v>
      </c>
      <c r="M94" s="77" t="s">
        <v>1012</v>
      </c>
      <c r="N94" s="77"/>
      <c r="O94" s="77"/>
      <c r="P94" s="77"/>
      <c r="Q94" s="84"/>
      <c r="R94" s="71"/>
      <c r="S94" s="77"/>
      <c r="T94" s="77"/>
      <c r="U94" s="77"/>
      <c r="V94" s="77"/>
      <c r="W94" s="77"/>
      <c r="X94" s="77"/>
      <c r="Y94" s="77"/>
      <c r="Z94" s="77"/>
      <c r="AA94" s="77"/>
      <c r="AB94" s="77" t="s">
        <v>65</v>
      </c>
      <c r="AC94" s="77" t="s">
        <v>66</v>
      </c>
      <c r="AD94" s="77" t="s">
        <v>63</v>
      </c>
      <c r="AE94" s="84" t="s">
        <v>63</v>
      </c>
      <c r="AF94" s="77" t="s">
        <v>64</v>
      </c>
      <c r="AG94" s="77"/>
      <c r="AH94" s="77" t="s">
        <v>67</v>
      </c>
      <c r="AI94" s="77" t="s">
        <v>64</v>
      </c>
      <c r="AJ94" s="77" t="s">
        <v>64</v>
      </c>
      <c r="AK94" s="77" t="s">
        <v>64</v>
      </c>
      <c r="AL94" s="77" t="s">
        <v>64</v>
      </c>
      <c r="AM94" s="77" t="s">
        <v>64</v>
      </c>
      <c r="AN94" s="77"/>
      <c r="AO94" s="77"/>
      <c r="AP94" s="77" t="s">
        <v>1013</v>
      </c>
      <c r="AQ94" s="77" t="s">
        <v>801</v>
      </c>
      <c r="AR94" s="77" t="s">
        <v>63</v>
      </c>
      <c r="AS94" s="77"/>
      <c r="AT94" s="77" t="s">
        <v>64</v>
      </c>
      <c r="AU94" s="85"/>
      <c r="AV94" s="77"/>
      <c r="AW94" s="77"/>
      <c r="AX94" s="86" t="s">
        <v>1014</v>
      </c>
      <c r="AY94" s="87" t="s">
        <v>1015</v>
      </c>
    </row>
    <row r="95" spans="1:51" ht="135.75" customHeight="1">
      <c r="A95" s="70">
        <v>94</v>
      </c>
      <c r="B95" s="77" t="s">
        <v>1016</v>
      </c>
      <c r="C95" s="77" t="s">
        <v>1017</v>
      </c>
      <c r="D95" s="77" t="s">
        <v>1018</v>
      </c>
      <c r="E95" s="84">
        <v>2022</v>
      </c>
      <c r="F95" s="77" t="s">
        <v>232</v>
      </c>
      <c r="G95" s="84" t="s">
        <v>233</v>
      </c>
      <c r="H95" s="77" t="s">
        <v>218</v>
      </c>
      <c r="I95" s="71" t="str">
        <f t="array" ref="I95">_xlfn.TEXTJOIN(",", TRUE, IF(Table4[study_id]=Table3[[#This Row],[study_id]], Table4[iso_code], ""))</f>
        <v>NG</v>
      </c>
      <c r="J95" s="84">
        <f>COUNTIF(study_countries!A:A,A95)</f>
        <v>1</v>
      </c>
      <c r="K95" s="77" t="s">
        <v>244</v>
      </c>
      <c r="L95" s="77" t="s">
        <v>1019</v>
      </c>
      <c r="M95" s="77" t="s">
        <v>1020</v>
      </c>
      <c r="N95" s="77"/>
      <c r="O95" s="77"/>
      <c r="P95" s="77"/>
      <c r="Q95" s="84"/>
      <c r="R95" s="71"/>
      <c r="S95" s="77"/>
      <c r="T95" s="77"/>
      <c r="U95" s="77"/>
      <c r="V95" s="77"/>
      <c r="W95" s="77"/>
      <c r="X95" s="77"/>
      <c r="Y95" s="77"/>
      <c r="Z95" s="77"/>
      <c r="AA95" s="77"/>
      <c r="AB95" s="77" t="s">
        <v>65</v>
      </c>
      <c r="AC95" s="77" t="s">
        <v>66</v>
      </c>
      <c r="AD95" s="77" t="s">
        <v>63</v>
      </c>
      <c r="AE95" s="84" t="s">
        <v>63</v>
      </c>
      <c r="AF95" s="77" t="s">
        <v>64</v>
      </c>
      <c r="AG95" s="77"/>
      <c r="AH95" s="77" t="s">
        <v>86</v>
      </c>
      <c r="AI95" s="77" t="s">
        <v>64</v>
      </c>
      <c r="AJ95" s="77" t="s">
        <v>64</v>
      </c>
      <c r="AK95" s="77" t="s">
        <v>64</v>
      </c>
      <c r="AL95" s="77" t="s">
        <v>64</v>
      </c>
      <c r="AM95" s="77" t="s">
        <v>64</v>
      </c>
      <c r="AN95" s="77"/>
      <c r="AO95" s="77"/>
      <c r="AP95" s="77" t="s">
        <v>1021</v>
      </c>
      <c r="AQ95" s="77" t="s">
        <v>1022</v>
      </c>
      <c r="AR95" s="77" t="s">
        <v>133</v>
      </c>
      <c r="AS95" s="77"/>
      <c r="AT95" s="77" t="s">
        <v>64</v>
      </c>
      <c r="AU95" s="85"/>
      <c r="AV95" s="77"/>
      <c r="AW95" s="77"/>
      <c r="AX95" s="86" t="s">
        <v>1023</v>
      </c>
      <c r="AY95" s="89" t="s">
        <v>1024</v>
      </c>
    </row>
    <row r="96" spans="1:51" ht="146.25" customHeight="1">
      <c r="A96" s="70">
        <v>95</v>
      </c>
      <c r="B96" s="77" t="s">
        <v>1025</v>
      </c>
      <c r="C96" s="77" t="s">
        <v>265</v>
      </c>
      <c r="D96" s="77" t="s">
        <v>1026</v>
      </c>
      <c r="E96" s="84">
        <v>2024</v>
      </c>
      <c r="F96" s="77" t="s">
        <v>54</v>
      </c>
      <c r="G96" s="84" t="s">
        <v>126</v>
      </c>
      <c r="H96" s="77" t="s">
        <v>234</v>
      </c>
      <c r="I96" s="71" t="str">
        <f t="array" ref="I96">_xlfn.TEXTJOIN(",", TRUE, IF(Table4[study_id]=Table3[[#This Row],[study_id]], Table4[iso_code], ""))</f>
        <v>MA</v>
      </c>
      <c r="J96" s="84">
        <f>COUNTIF(study_countries!A:A,A96)</f>
        <v>1</v>
      </c>
      <c r="K96" s="77" t="s">
        <v>219</v>
      </c>
      <c r="L96" s="77" t="s">
        <v>1027</v>
      </c>
      <c r="M96" s="77" t="s">
        <v>1028</v>
      </c>
      <c r="N96" s="77">
        <v>2015</v>
      </c>
      <c r="O96" s="77">
        <v>2050</v>
      </c>
      <c r="P96" s="77" t="s">
        <v>60</v>
      </c>
      <c r="Q96" s="84" t="s">
        <v>82</v>
      </c>
      <c r="R96" s="71" t="s">
        <v>62</v>
      </c>
      <c r="S96" s="77" t="s">
        <v>63</v>
      </c>
      <c r="T96" s="77" t="s">
        <v>63</v>
      </c>
      <c r="U96" s="77" t="s">
        <v>63</v>
      </c>
      <c r="V96" s="77" t="s">
        <v>63</v>
      </c>
      <c r="W96" s="77" t="s">
        <v>63</v>
      </c>
      <c r="X96" s="77" t="s">
        <v>64</v>
      </c>
      <c r="Y96" s="77" t="s">
        <v>63</v>
      </c>
      <c r="Z96" s="77" t="s">
        <v>63</v>
      </c>
      <c r="AA96" s="77" t="s">
        <v>63</v>
      </c>
      <c r="AB96" s="77" t="s">
        <v>65</v>
      </c>
      <c r="AC96" s="77" t="s">
        <v>101</v>
      </c>
      <c r="AD96" s="77" t="s">
        <v>64</v>
      </c>
      <c r="AE96" s="84" t="s">
        <v>63</v>
      </c>
      <c r="AF96" s="77" t="s">
        <v>63</v>
      </c>
      <c r="AG96" s="77" t="s">
        <v>64</v>
      </c>
      <c r="AH96" s="77" t="s">
        <v>86</v>
      </c>
      <c r="AI96" s="77" t="s">
        <v>64</v>
      </c>
      <c r="AJ96" s="77" t="s">
        <v>133</v>
      </c>
      <c r="AK96" s="77" t="s">
        <v>64</v>
      </c>
      <c r="AL96" s="77" t="s">
        <v>63</v>
      </c>
      <c r="AM96" s="77" t="s">
        <v>64</v>
      </c>
      <c r="AN96" s="77" t="s">
        <v>1029</v>
      </c>
      <c r="AO96" s="77" t="s">
        <v>1030</v>
      </c>
      <c r="AP96" s="77" t="s">
        <v>1031</v>
      </c>
      <c r="AQ96" s="77" t="s">
        <v>273</v>
      </c>
      <c r="AR96" s="77" t="s">
        <v>64</v>
      </c>
      <c r="AS96" s="77"/>
      <c r="AT96" s="77" t="s">
        <v>64</v>
      </c>
      <c r="AU96" s="85">
        <v>0.1</v>
      </c>
      <c r="AV96" s="77" t="s">
        <v>63</v>
      </c>
      <c r="AW96" s="77" t="s">
        <v>1032</v>
      </c>
      <c r="AX96" s="86" t="s">
        <v>1033</v>
      </c>
      <c r="AY96" s="87" t="s">
        <v>1034</v>
      </c>
    </row>
    <row r="97" spans="1:51" ht="125.25" customHeight="1">
      <c r="A97" s="70">
        <v>96</v>
      </c>
      <c r="B97" s="77" t="s">
        <v>1035</v>
      </c>
      <c r="C97" s="77" t="s">
        <v>1017</v>
      </c>
      <c r="D97" s="77" t="s">
        <v>1036</v>
      </c>
      <c r="E97" s="84">
        <v>2021</v>
      </c>
      <c r="F97" s="77" t="s">
        <v>232</v>
      </c>
      <c r="G97" s="84" t="s">
        <v>233</v>
      </c>
      <c r="H97" s="77" t="s">
        <v>234</v>
      </c>
      <c r="I97" s="71" t="str">
        <f t="array" ref="I97">_xlfn.TEXTJOIN(",", TRUE, IF(Table4[study_id]=Table3[[#This Row],[study_id]], Table4[iso_code], ""))</f>
        <v>DZ</v>
      </c>
      <c r="J97" s="84">
        <f>COUNTIF(study_countries!A:A,A97)</f>
        <v>1</v>
      </c>
      <c r="K97" s="77" t="s">
        <v>219</v>
      </c>
      <c r="L97" s="77" t="s">
        <v>1037</v>
      </c>
      <c r="M97" s="77" t="s">
        <v>1038</v>
      </c>
      <c r="N97" s="77"/>
      <c r="O97" s="77"/>
      <c r="P97" s="77"/>
      <c r="Q97" s="84"/>
      <c r="R97" s="71"/>
      <c r="S97" s="77"/>
      <c r="T97" s="77"/>
      <c r="U97" s="77"/>
      <c r="V97" s="77"/>
      <c r="W97" s="77"/>
      <c r="X97" s="77"/>
      <c r="Y97" s="77"/>
      <c r="Z97" s="77"/>
      <c r="AA97" s="77"/>
      <c r="AB97" s="77" t="s">
        <v>65</v>
      </c>
      <c r="AC97" s="77" t="s">
        <v>66</v>
      </c>
      <c r="AD97" s="77" t="s">
        <v>63</v>
      </c>
      <c r="AE97" s="84" t="s">
        <v>63</v>
      </c>
      <c r="AF97" s="77" t="s">
        <v>64</v>
      </c>
      <c r="AG97" s="77"/>
      <c r="AH97" s="77" t="s">
        <v>86</v>
      </c>
      <c r="AI97" s="77" t="s">
        <v>64</v>
      </c>
      <c r="AJ97" s="77" t="s">
        <v>64</v>
      </c>
      <c r="AK97" s="77" t="s">
        <v>64</v>
      </c>
      <c r="AL97" s="77" t="s">
        <v>64</v>
      </c>
      <c r="AM97" s="77" t="s">
        <v>133</v>
      </c>
      <c r="AN97" s="77"/>
      <c r="AO97" s="77"/>
      <c r="AP97" s="77" t="s">
        <v>1039</v>
      </c>
      <c r="AQ97" s="77" t="s">
        <v>801</v>
      </c>
      <c r="AR97" s="77" t="s">
        <v>63</v>
      </c>
      <c r="AS97" s="77"/>
      <c r="AT97" s="77" t="s">
        <v>64</v>
      </c>
      <c r="AU97" s="85"/>
      <c r="AV97" s="77"/>
      <c r="AW97" s="77"/>
      <c r="AX97" s="86" t="s">
        <v>1040</v>
      </c>
      <c r="AY97" s="87" t="s">
        <v>1041</v>
      </c>
    </row>
    <row r="98" spans="1:51" ht="125.25" customHeight="1">
      <c r="A98" s="70">
        <v>97</v>
      </c>
      <c r="B98" s="77" t="s">
        <v>1042</v>
      </c>
      <c r="C98" s="77" t="s">
        <v>746</v>
      </c>
      <c r="D98" s="77" t="s">
        <v>1043</v>
      </c>
      <c r="E98" s="84">
        <v>2022</v>
      </c>
      <c r="F98" s="77" t="s">
        <v>232</v>
      </c>
      <c r="G98" s="84" t="s">
        <v>797</v>
      </c>
      <c r="H98" s="77" t="s">
        <v>218</v>
      </c>
      <c r="I98" s="71" t="str">
        <f t="array" ref="I98">_xlfn.TEXTJOIN(",", TRUE, IF(Table4[study_id]=Table3[[#This Row],[study_id]], Table4[iso_code], ""))</f>
        <v>ET</v>
      </c>
      <c r="J98" s="84">
        <f>COUNTIF(study_countries!A:A,A98)</f>
        <v>1</v>
      </c>
      <c r="K98" s="77" t="s">
        <v>316</v>
      </c>
      <c r="L98" s="77" t="s">
        <v>1044</v>
      </c>
      <c r="M98" s="77" t="s">
        <v>1045</v>
      </c>
      <c r="N98" s="77">
        <v>2020</v>
      </c>
      <c r="O98" s="77">
        <v>2035</v>
      </c>
      <c r="P98" s="77"/>
      <c r="Q98" s="84"/>
      <c r="R98" s="71"/>
      <c r="S98" s="77"/>
      <c r="T98" s="77"/>
      <c r="U98" s="77"/>
      <c r="V98" s="77"/>
      <c r="W98" s="77"/>
      <c r="X98" s="77"/>
      <c r="Y98" s="77"/>
      <c r="Z98" s="77"/>
      <c r="AA98" s="77"/>
      <c r="AB98" s="77" t="s">
        <v>65</v>
      </c>
      <c r="AC98" s="77" t="s">
        <v>66</v>
      </c>
      <c r="AD98" s="77" t="s">
        <v>63</v>
      </c>
      <c r="AE98" s="84" t="s">
        <v>63</v>
      </c>
      <c r="AF98" s="77" t="s">
        <v>64</v>
      </c>
      <c r="AG98" s="77"/>
      <c r="AH98" s="77" t="s">
        <v>67</v>
      </c>
      <c r="AI98" s="77" t="s">
        <v>64</v>
      </c>
      <c r="AJ98" s="77" t="s">
        <v>64</v>
      </c>
      <c r="AK98" s="77" t="s">
        <v>64</v>
      </c>
      <c r="AL98" s="77" t="s">
        <v>63</v>
      </c>
      <c r="AM98" s="77" t="s">
        <v>64</v>
      </c>
      <c r="AN98" s="77"/>
      <c r="AO98" s="77"/>
      <c r="AP98" s="77" t="s">
        <v>1046</v>
      </c>
      <c r="AQ98" s="77" t="s">
        <v>195</v>
      </c>
      <c r="AR98" s="77" t="s">
        <v>63</v>
      </c>
      <c r="AS98" s="77"/>
      <c r="AT98" s="77" t="s">
        <v>64</v>
      </c>
      <c r="AU98" s="85"/>
      <c r="AV98" s="77"/>
      <c r="AW98" s="77"/>
      <c r="AX98" s="86" t="s">
        <v>1047</v>
      </c>
      <c r="AY98" s="87" t="s">
        <v>1048</v>
      </c>
    </row>
    <row r="99" spans="1:51" ht="104.25" customHeight="1">
      <c r="A99" s="70">
        <v>98</v>
      </c>
      <c r="B99" s="77" t="s">
        <v>1049</v>
      </c>
      <c r="C99" s="77" t="s">
        <v>746</v>
      </c>
      <c r="D99" s="77" t="s">
        <v>1050</v>
      </c>
      <c r="E99" s="84">
        <v>2025</v>
      </c>
      <c r="F99" s="77" t="s">
        <v>232</v>
      </c>
      <c r="G99" s="84" t="s">
        <v>747</v>
      </c>
      <c r="H99" s="77" t="s">
        <v>218</v>
      </c>
      <c r="I99" s="71" t="str">
        <f t="array" ref="I99">_xlfn.TEXTJOIN(",", TRUE, IF(Table4[study_id]=Table3[[#This Row],[study_id]], Table4[iso_code], ""))</f>
        <v>EG</v>
      </c>
      <c r="J99" s="84">
        <f>COUNTIF(study_countries!A:A,A99)</f>
        <v>1</v>
      </c>
      <c r="K99" s="77" t="s">
        <v>316</v>
      </c>
      <c r="L99" s="77" t="s">
        <v>1051</v>
      </c>
      <c r="M99" s="77" t="s">
        <v>1052</v>
      </c>
      <c r="N99" s="77"/>
      <c r="O99" s="77"/>
      <c r="P99" s="77"/>
      <c r="Q99" s="84"/>
      <c r="R99" s="71"/>
      <c r="S99" s="77"/>
      <c r="T99" s="77"/>
      <c r="U99" s="77"/>
      <c r="V99" s="77"/>
      <c r="W99" s="77"/>
      <c r="X99" s="77"/>
      <c r="Y99" s="77"/>
      <c r="Z99" s="77"/>
      <c r="AA99" s="77"/>
      <c r="AB99" s="77" t="s">
        <v>65</v>
      </c>
      <c r="AC99" s="77" t="s">
        <v>66</v>
      </c>
      <c r="AD99" s="77" t="s">
        <v>63</v>
      </c>
      <c r="AE99" s="84" t="s">
        <v>63</v>
      </c>
      <c r="AF99" s="77" t="s">
        <v>64</v>
      </c>
      <c r="AG99" s="77"/>
      <c r="AH99" s="77" t="s">
        <v>67</v>
      </c>
      <c r="AI99" s="77" t="s">
        <v>64</v>
      </c>
      <c r="AJ99" s="77" t="s">
        <v>64</v>
      </c>
      <c r="AK99" s="77" t="s">
        <v>64</v>
      </c>
      <c r="AL99" s="77" t="s">
        <v>63</v>
      </c>
      <c r="AM99" s="77" t="s">
        <v>64</v>
      </c>
      <c r="AN99" s="77"/>
      <c r="AO99" s="77"/>
      <c r="AP99" s="77" t="s">
        <v>1053</v>
      </c>
      <c r="AQ99" s="77" t="s">
        <v>851</v>
      </c>
      <c r="AR99" s="77" t="s">
        <v>63</v>
      </c>
      <c r="AS99" s="77"/>
      <c r="AT99" s="77" t="s">
        <v>64</v>
      </c>
      <c r="AU99" s="85"/>
      <c r="AV99" s="77"/>
      <c r="AW99" s="77"/>
      <c r="AX99" s="86" t="s">
        <v>1054</v>
      </c>
      <c r="AY99" s="87" t="s">
        <v>1055</v>
      </c>
    </row>
    <row r="100" spans="1:51" ht="111.75" customHeight="1">
      <c r="A100" s="70">
        <v>99</v>
      </c>
      <c r="B100" s="77" t="s">
        <v>1056</v>
      </c>
      <c r="C100" s="77" t="s">
        <v>1057</v>
      </c>
      <c r="D100" s="77" t="s">
        <v>1058</v>
      </c>
      <c r="E100" s="84">
        <v>2022</v>
      </c>
      <c r="F100" s="77" t="s">
        <v>232</v>
      </c>
      <c r="G100" s="84" t="s">
        <v>233</v>
      </c>
      <c r="H100" s="77" t="s">
        <v>234</v>
      </c>
      <c r="I100" s="71" t="str">
        <f t="array" ref="I100">_xlfn.TEXTJOIN(",", TRUE, IF(Table4[study_id]=Table3[[#This Row],[study_id]], Table4[iso_code], ""))</f>
        <v>SD</v>
      </c>
      <c r="J100" s="84">
        <f>COUNTIF(study_countries!A:A,A100)</f>
        <v>1</v>
      </c>
      <c r="K100" s="77" t="s">
        <v>316</v>
      </c>
      <c r="L100" s="77" t="s">
        <v>1059</v>
      </c>
      <c r="M100" s="77" t="s">
        <v>1060</v>
      </c>
      <c r="N100" s="77"/>
      <c r="O100" s="77"/>
      <c r="P100" s="77"/>
      <c r="Q100" s="84"/>
      <c r="R100" s="71"/>
      <c r="S100" s="77"/>
      <c r="T100" s="77"/>
      <c r="U100" s="77"/>
      <c r="V100" s="77"/>
      <c r="W100" s="77"/>
      <c r="X100" s="77"/>
      <c r="Y100" s="77"/>
      <c r="Z100" s="77"/>
      <c r="AA100" s="77"/>
      <c r="AB100" s="77" t="s">
        <v>65</v>
      </c>
      <c r="AC100" s="77" t="s">
        <v>66</v>
      </c>
      <c r="AD100" s="77" t="s">
        <v>63</v>
      </c>
      <c r="AE100" s="84" t="s">
        <v>64</v>
      </c>
      <c r="AF100" s="77" t="s">
        <v>64</v>
      </c>
      <c r="AG100" s="77"/>
      <c r="AH100" s="77" t="s">
        <v>86</v>
      </c>
      <c r="AI100" s="77" t="s">
        <v>64</v>
      </c>
      <c r="AJ100" s="77" t="s">
        <v>64</v>
      </c>
      <c r="AK100" s="77" t="s">
        <v>64</v>
      </c>
      <c r="AL100" s="77" t="s">
        <v>64</v>
      </c>
      <c r="AM100" s="77" t="s">
        <v>64</v>
      </c>
      <c r="AN100" s="77"/>
      <c r="AO100" s="77"/>
      <c r="AP100" s="77" t="s">
        <v>1061</v>
      </c>
      <c r="AQ100" s="77" t="s">
        <v>1062</v>
      </c>
      <c r="AR100" s="77" t="s">
        <v>64</v>
      </c>
      <c r="AS100" s="77"/>
      <c r="AT100" s="77" t="s">
        <v>64</v>
      </c>
      <c r="AU100" s="85"/>
      <c r="AV100" s="77"/>
      <c r="AW100" s="77"/>
      <c r="AX100" s="86" t="s">
        <v>1063</v>
      </c>
      <c r="AY100" s="87" t="s">
        <v>1064</v>
      </c>
    </row>
    <row r="101" spans="1:51" ht="131.25" customHeight="1">
      <c r="A101" s="70">
        <v>100</v>
      </c>
      <c r="B101" s="77" t="s">
        <v>1065</v>
      </c>
      <c r="C101" s="77" t="s">
        <v>811</v>
      </c>
      <c r="D101" s="77" t="s">
        <v>1066</v>
      </c>
      <c r="E101" s="84">
        <v>2023</v>
      </c>
      <c r="F101" s="77" t="s">
        <v>232</v>
      </c>
      <c r="G101" s="84" t="s">
        <v>747</v>
      </c>
      <c r="H101" s="77" t="s">
        <v>218</v>
      </c>
      <c r="I101" s="71" t="str">
        <f t="array" ref="I101">_xlfn.TEXTJOIN(",", TRUE, IF(Table4[study_id]=Table3[[#This Row],[study_id]], Table4[iso_code], ""))</f>
        <v>CD</v>
      </c>
      <c r="J101" s="84">
        <f>COUNTIF(study_countries!A:A,A101)</f>
        <v>1</v>
      </c>
      <c r="K101" s="77" t="s">
        <v>267</v>
      </c>
      <c r="L101" s="77" t="s">
        <v>1067</v>
      </c>
      <c r="M101" s="77" t="s">
        <v>1068</v>
      </c>
      <c r="N101" s="77"/>
      <c r="O101" s="77"/>
      <c r="P101" s="77"/>
      <c r="Q101" s="84"/>
      <c r="R101" s="71"/>
      <c r="S101" s="77"/>
      <c r="T101" s="77"/>
      <c r="U101" s="77"/>
      <c r="V101" s="77"/>
      <c r="W101" s="77"/>
      <c r="X101" s="77"/>
      <c r="Y101" s="77"/>
      <c r="Z101" s="77"/>
      <c r="AA101" s="77"/>
      <c r="AB101" s="77" t="s">
        <v>65</v>
      </c>
      <c r="AC101" s="77" t="s">
        <v>66</v>
      </c>
      <c r="AD101" s="77" t="s">
        <v>63</v>
      </c>
      <c r="AE101" s="84" t="s">
        <v>63</v>
      </c>
      <c r="AF101" s="77" t="s">
        <v>64</v>
      </c>
      <c r="AG101" s="77"/>
      <c r="AH101" s="77" t="s">
        <v>67</v>
      </c>
      <c r="AI101" s="77" t="s">
        <v>64</v>
      </c>
      <c r="AJ101" s="77" t="s">
        <v>64</v>
      </c>
      <c r="AK101" s="77" t="s">
        <v>64</v>
      </c>
      <c r="AL101" s="77" t="s">
        <v>64</v>
      </c>
      <c r="AM101" s="77" t="s">
        <v>64</v>
      </c>
      <c r="AN101" s="77"/>
      <c r="AO101" s="77"/>
      <c r="AP101" s="77" t="s">
        <v>1069</v>
      </c>
      <c r="AQ101" s="77" t="s">
        <v>1070</v>
      </c>
      <c r="AR101" s="77" t="s">
        <v>64</v>
      </c>
      <c r="AS101" s="77"/>
      <c r="AT101" s="77" t="s">
        <v>64</v>
      </c>
      <c r="AU101" s="85"/>
      <c r="AV101" s="77"/>
      <c r="AW101" s="77"/>
      <c r="AX101" s="86" t="s">
        <v>1071</v>
      </c>
      <c r="AY101" s="87" t="s">
        <v>1072</v>
      </c>
    </row>
    <row r="102" spans="1:51" ht="132" customHeight="1">
      <c r="A102" s="70">
        <v>101</v>
      </c>
      <c r="B102" s="81" t="s">
        <v>1073</v>
      </c>
      <c r="C102" s="81" t="s">
        <v>1074</v>
      </c>
      <c r="D102" s="81" t="s">
        <v>1075</v>
      </c>
      <c r="E102" s="84">
        <v>2021</v>
      </c>
      <c r="F102" s="81" t="s">
        <v>232</v>
      </c>
      <c r="G102" s="84" t="s">
        <v>233</v>
      </c>
      <c r="H102" s="81" t="s">
        <v>234</v>
      </c>
      <c r="I102" s="71" t="str">
        <f t="array" ref="I102">_xlfn.TEXTJOIN(",", TRUE, IF(Table4[study_id]=Table3[[#This Row],[study_id]], Table4[iso_code], ""))</f>
        <v>UG</v>
      </c>
      <c r="J102" s="81">
        <f>COUNTIF(study_countries!A:A,A102)</f>
        <v>1</v>
      </c>
      <c r="K102" s="81" t="s">
        <v>316</v>
      </c>
      <c r="L102" s="81" t="s">
        <v>1076</v>
      </c>
      <c r="M102" s="81" t="s">
        <v>1077</v>
      </c>
      <c r="N102" s="81"/>
      <c r="O102" s="81"/>
      <c r="P102" s="81"/>
      <c r="Q102" s="84"/>
      <c r="R102" s="71"/>
      <c r="S102" s="81"/>
      <c r="T102" s="81"/>
      <c r="U102" s="81"/>
      <c r="V102" s="81"/>
      <c r="W102" s="81"/>
      <c r="X102" s="81"/>
      <c r="Y102" s="81"/>
      <c r="Z102" s="81"/>
      <c r="AA102" s="81"/>
      <c r="AB102" s="77" t="s">
        <v>65</v>
      </c>
      <c r="AC102" s="81" t="s">
        <v>101</v>
      </c>
      <c r="AD102" s="81" t="s">
        <v>63</v>
      </c>
      <c r="AE102" s="81" t="s">
        <v>63</v>
      </c>
      <c r="AF102" s="81" t="s">
        <v>64</v>
      </c>
      <c r="AG102" s="81"/>
      <c r="AH102" s="77" t="s">
        <v>67</v>
      </c>
      <c r="AI102" s="81" t="s">
        <v>64</v>
      </c>
      <c r="AJ102" s="81" t="s">
        <v>64</v>
      </c>
      <c r="AK102" s="81" t="s">
        <v>64</v>
      </c>
      <c r="AL102" s="81" t="s">
        <v>63</v>
      </c>
      <c r="AM102" s="81" t="s">
        <v>64</v>
      </c>
      <c r="AN102" s="81"/>
      <c r="AO102" s="81"/>
      <c r="AP102" s="81" t="s">
        <v>1078</v>
      </c>
      <c r="AQ102" s="81" t="s">
        <v>1079</v>
      </c>
      <c r="AR102" s="81" t="s">
        <v>133</v>
      </c>
      <c r="AS102" s="81"/>
      <c r="AT102" s="81" t="s">
        <v>64</v>
      </c>
      <c r="AU102" s="81"/>
      <c r="AV102" s="81"/>
      <c r="AW102" s="81"/>
      <c r="AX102" s="91" t="s">
        <v>5398</v>
      </c>
      <c r="AY102" s="83" t="s">
        <v>1080</v>
      </c>
    </row>
    <row r="103" spans="1:51" ht="102.75" customHeight="1">
      <c r="A103" s="70">
        <v>102</v>
      </c>
      <c r="B103" s="81" t="s">
        <v>1081</v>
      </c>
      <c r="C103" s="81" t="s">
        <v>746</v>
      </c>
      <c r="D103" s="81" t="s">
        <v>1082</v>
      </c>
      <c r="E103" s="84">
        <v>2023</v>
      </c>
      <c r="F103" s="81" t="s">
        <v>232</v>
      </c>
      <c r="G103" s="84" t="s">
        <v>747</v>
      </c>
      <c r="H103" s="81" t="s">
        <v>218</v>
      </c>
      <c r="I103" s="71" t="str">
        <f t="array" ref="I103">_xlfn.TEXTJOIN(",", TRUE, IF(Table4[study_id]=Table3[[#This Row],[study_id]], Table4[iso_code], ""))</f>
        <v>CM</v>
      </c>
      <c r="J103" s="81">
        <f>COUNTIF(study_countries!A:A,A103)</f>
        <v>1</v>
      </c>
      <c r="K103" s="81" t="s">
        <v>280</v>
      </c>
      <c r="L103" s="81" t="s">
        <v>1083</v>
      </c>
      <c r="M103" s="81" t="s">
        <v>1084</v>
      </c>
      <c r="N103" s="81"/>
      <c r="O103" s="81"/>
      <c r="P103" s="81"/>
      <c r="Q103" s="84"/>
      <c r="R103" s="71"/>
      <c r="S103" s="81"/>
      <c r="T103" s="81"/>
      <c r="U103" s="81"/>
      <c r="V103" s="81"/>
      <c r="W103" s="81"/>
      <c r="X103" s="81"/>
      <c r="Y103" s="81"/>
      <c r="Z103" s="81"/>
      <c r="AA103" s="81"/>
      <c r="AB103" s="77" t="s">
        <v>65</v>
      </c>
      <c r="AC103" s="81" t="s">
        <v>66</v>
      </c>
      <c r="AD103" s="81" t="s">
        <v>63</v>
      </c>
      <c r="AE103" s="81" t="s">
        <v>64</v>
      </c>
      <c r="AF103" s="81" t="s">
        <v>64</v>
      </c>
      <c r="AG103" s="81"/>
      <c r="AH103" s="77" t="s">
        <v>67</v>
      </c>
      <c r="AI103" s="81" t="s">
        <v>64</v>
      </c>
      <c r="AJ103" s="81" t="s">
        <v>64</v>
      </c>
      <c r="AK103" s="81" t="s">
        <v>64</v>
      </c>
      <c r="AL103" s="81" t="s">
        <v>63</v>
      </c>
      <c r="AM103" s="81" t="s">
        <v>64</v>
      </c>
      <c r="AN103" s="81"/>
      <c r="AO103" s="81"/>
      <c r="AP103" s="81" t="s">
        <v>1085</v>
      </c>
      <c r="AQ103" s="81" t="s">
        <v>1086</v>
      </c>
      <c r="AR103" s="81" t="s">
        <v>63</v>
      </c>
      <c r="AS103" s="81"/>
      <c r="AT103" s="81" t="s">
        <v>64</v>
      </c>
      <c r="AU103" s="81"/>
      <c r="AV103" s="81"/>
      <c r="AW103" s="81"/>
      <c r="AX103" s="82" t="s">
        <v>1087</v>
      </c>
      <c r="AY103" s="83" t="s">
        <v>1088</v>
      </c>
    </row>
    <row r="104" spans="1:51" ht="122.25" customHeight="1">
      <c r="A104" s="70">
        <v>103</v>
      </c>
      <c r="B104" s="71" t="s">
        <v>1089</v>
      </c>
      <c r="C104" s="71" t="s">
        <v>290</v>
      </c>
      <c r="D104" s="71" t="s">
        <v>1090</v>
      </c>
      <c r="E104" s="71">
        <v>2026</v>
      </c>
      <c r="F104" s="71" t="s">
        <v>232</v>
      </c>
      <c r="G104" s="84" t="s">
        <v>233</v>
      </c>
      <c r="H104" s="81" t="s">
        <v>218</v>
      </c>
      <c r="I104" s="71" t="str">
        <f t="array" ref="I104">_xlfn.TEXTJOIN(",", TRUE, IF(Table4[study_id]=Table3[[#This Row],[study_id]], Table4[iso_code], ""))</f>
        <v>CD</v>
      </c>
      <c r="J104" s="81">
        <f>COUNTIF(study_countries!A:A,A104)</f>
        <v>1</v>
      </c>
      <c r="K104" s="71" t="s">
        <v>267</v>
      </c>
      <c r="L104" s="71" t="s">
        <v>1091</v>
      </c>
      <c r="M104" s="71" t="s">
        <v>1092</v>
      </c>
      <c r="N104" s="71">
        <v>2020</v>
      </c>
      <c r="O104" s="71">
        <v>2030</v>
      </c>
      <c r="P104" s="71"/>
      <c r="Q104" s="84"/>
      <c r="R104" s="71"/>
      <c r="S104" s="71"/>
      <c r="T104" s="71"/>
      <c r="U104" s="71"/>
      <c r="V104" s="71"/>
      <c r="W104" s="71"/>
      <c r="X104" s="71"/>
      <c r="Y104" s="71"/>
      <c r="Z104" s="71"/>
      <c r="AA104" s="71"/>
      <c r="AB104" s="77" t="s">
        <v>65</v>
      </c>
      <c r="AC104" s="71" t="s">
        <v>101</v>
      </c>
      <c r="AD104" s="71" t="s">
        <v>63</v>
      </c>
      <c r="AE104" s="71" t="s">
        <v>64</v>
      </c>
      <c r="AF104" s="71" t="s">
        <v>64</v>
      </c>
      <c r="AG104" s="71"/>
      <c r="AH104" s="71" t="s">
        <v>86</v>
      </c>
      <c r="AI104" s="71" t="s">
        <v>64</v>
      </c>
      <c r="AJ104" s="71" t="s">
        <v>64</v>
      </c>
      <c r="AK104" s="71" t="s">
        <v>64</v>
      </c>
      <c r="AL104" s="71" t="s">
        <v>133</v>
      </c>
      <c r="AM104" s="71" t="s">
        <v>64</v>
      </c>
      <c r="AN104" s="71"/>
      <c r="AO104" s="71"/>
      <c r="AP104" s="71" t="s">
        <v>1093</v>
      </c>
      <c r="AQ104" s="71" t="s">
        <v>1094</v>
      </c>
      <c r="AR104" s="71" t="s">
        <v>64</v>
      </c>
      <c r="AS104" s="71"/>
      <c r="AT104" s="71" t="s">
        <v>64</v>
      </c>
      <c r="AU104" s="71"/>
      <c r="AV104" s="71"/>
      <c r="AW104" s="71"/>
      <c r="AX104" s="72" t="s">
        <v>1095</v>
      </c>
      <c r="AY104" s="76" t="s">
        <v>1096</v>
      </c>
    </row>
    <row r="105" spans="1:51" ht="84.75" customHeight="1">
      <c r="A105" s="70">
        <v>104</v>
      </c>
      <c r="B105" s="71" t="s">
        <v>1097</v>
      </c>
      <c r="C105" s="71" t="s">
        <v>746</v>
      </c>
      <c r="D105" s="71" t="s">
        <v>1098</v>
      </c>
      <c r="E105" s="71">
        <v>2016</v>
      </c>
      <c r="F105" s="71" t="s">
        <v>232</v>
      </c>
      <c r="G105" s="84" t="s">
        <v>747</v>
      </c>
      <c r="H105" s="71" t="s">
        <v>218</v>
      </c>
      <c r="I105" s="71" t="str" cm="1">
        <f t="array" ref="I105">_xlfn.TEXTJOIN(",", TRUE, IF(Table4[study_id]=Table3[[#This Row],[study_id]], Table4[iso_code], ""))</f>
        <v>TN</v>
      </c>
      <c r="J105" s="81">
        <f>COUNTIF(study_countries!A:A,A105)</f>
        <v>1</v>
      </c>
      <c r="K105" s="71" t="s">
        <v>219</v>
      </c>
      <c r="L105" s="71" t="s">
        <v>1099</v>
      </c>
      <c r="M105" s="71" t="s">
        <v>1100</v>
      </c>
      <c r="N105" s="71"/>
      <c r="O105" s="71"/>
      <c r="P105" s="71"/>
      <c r="Q105" s="84"/>
      <c r="R105" s="71"/>
      <c r="S105" s="71"/>
      <c r="T105" s="71"/>
      <c r="U105" s="71"/>
      <c r="V105" s="71"/>
      <c r="W105" s="71"/>
      <c r="X105" s="71"/>
      <c r="Y105" s="71"/>
      <c r="Z105" s="71"/>
      <c r="AA105" s="71"/>
      <c r="AB105" s="77" t="s">
        <v>65</v>
      </c>
      <c r="AC105" s="71" t="s">
        <v>66</v>
      </c>
      <c r="AD105" s="71" t="s">
        <v>63</v>
      </c>
      <c r="AE105" s="71" t="s">
        <v>63</v>
      </c>
      <c r="AF105" s="71" t="s">
        <v>64</v>
      </c>
      <c r="AG105" s="71"/>
      <c r="AH105" s="71" t="s">
        <v>67</v>
      </c>
      <c r="AI105" s="71" t="s">
        <v>64</v>
      </c>
      <c r="AJ105" s="71" t="s">
        <v>64</v>
      </c>
      <c r="AK105" s="71" t="s">
        <v>64</v>
      </c>
      <c r="AL105" s="71" t="s">
        <v>63</v>
      </c>
      <c r="AM105" s="71" t="s">
        <v>64</v>
      </c>
      <c r="AN105" s="71"/>
      <c r="AO105" s="71"/>
      <c r="AP105" s="71" t="s">
        <v>1101</v>
      </c>
      <c r="AQ105" s="71" t="s">
        <v>953</v>
      </c>
      <c r="AR105" s="71" t="s">
        <v>63</v>
      </c>
      <c r="AS105" s="71"/>
      <c r="AT105" s="71" t="s">
        <v>64</v>
      </c>
      <c r="AU105" s="71"/>
      <c r="AV105" s="71"/>
      <c r="AW105" s="71"/>
      <c r="AX105" s="72" t="s">
        <v>1102</v>
      </c>
      <c r="AY105" s="76" t="s">
        <v>1103</v>
      </c>
    </row>
    <row r="106" spans="1:51" ht="78" customHeight="1">
      <c r="A106" s="70">
        <v>105</v>
      </c>
      <c r="B106" s="71" t="s">
        <v>1104</v>
      </c>
      <c r="C106" s="71" t="s">
        <v>811</v>
      </c>
      <c r="D106" s="71" t="s">
        <v>1105</v>
      </c>
      <c r="E106" s="71">
        <v>2022</v>
      </c>
      <c r="F106" s="71" t="s">
        <v>232</v>
      </c>
      <c r="G106" s="84" t="s">
        <v>747</v>
      </c>
      <c r="H106" s="71" t="s">
        <v>218</v>
      </c>
      <c r="I106" s="71" t="str" cm="1">
        <f t="array" ref="I106">_xlfn.TEXTJOIN(",", TRUE, IF(Table4[study_id]=Table3[[#This Row],[study_id]], Table4[iso_code], ""))</f>
        <v>SD</v>
      </c>
      <c r="J106" s="81">
        <f>COUNTIF(study_countries!A:A,A106)</f>
        <v>1</v>
      </c>
      <c r="K106" s="71" t="s">
        <v>316</v>
      </c>
      <c r="L106" s="71" t="s">
        <v>1106</v>
      </c>
      <c r="M106" s="71" t="s">
        <v>1107</v>
      </c>
      <c r="N106" s="71"/>
      <c r="O106" s="71"/>
      <c r="P106" s="71"/>
      <c r="Q106" s="84"/>
      <c r="R106" s="71"/>
      <c r="S106" s="71"/>
      <c r="T106" s="71"/>
      <c r="U106" s="71"/>
      <c r="V106" s="71"/>
      <c r="W106" s="71"/>
      <c r="X106" s="71"/>
      <c r="Y106" s="71"/>
      <c r="Z106" s="71"/>
      <c r="AA106" s="71"/>
      <c r="AB106" s="77" t="s">
        <v>65</v>
      </c>
      <c r="AC106" s="71" t="s">
        <v>66</v>
      </c>
      <c r="AD106" s="71" t="s">
        <v>63</v>
      </c>
      <c r="AE106" s="71" t="s">
        <v>63</v>
      </c>
      <c r="AF106" s="71" t="s">
        <v>64</v>
      </c>
      <c r="AG106" s="71"/>
      <c r="AH106" s="71" t="s">
        <v>67</v>
      </c>
      <c r="AI106" s="71" t="s">
        <v>64</v>
      </c>
      <c r="AJ106" s="71" t="s">
        <v>64</v>
      </c>
      <c r="AK106" s="71" t="s">
        <v>64</v>
      </c>
      <c r="AL106" s="71" t="s">
        <v>63</v>
      </c>
      <c r="AM106" s="71" t="s">
        <v>64</v>
      </c>
      <c r="AN106" s="71"/>
      <c r="AO106" s="71"/>
      <c r="AP106" s="71" t="s">
        <v>1108</v>
      </c>
      <c r="AQ106" s="71" t="s">
        <v>1109</v>
      </c>
      <c r="AR106" s="71" t="s">
        <v>133</v>
      </c>
      <c r="AS106" s="71"/>
      <c r="AT106" s="71" t="s">
        <v>64</v>
      </c>
      <c r="AU106" s="71"/>
      <c r="AV106" s="71"/>
      <c r="AW106" s="71"/>
      <c r="AX106" s="72" t="s">
        <v>1110</v>
      </c>
      <c r="AY106" s="76" t="s">
        <v>1111</v>
      </c>
    </row>
    <row r="107" spans="1:51" ht="84.75" customHeight="1">
      <c r="A107" s="70">
        <v>106</v>
      </c>
      <c r="B107" s="71" t="s">
        <v>1112</v>
      </c>
      <c r="C107" s="71" t="s">
        <v>1113</v>
      </c>
      <c r="D107" s="71" t="s">
        <v>1114</v>
      </c>
      <c r="E107" s="71">
        <v>2023</v>
      </c>
      <c r="F107" s="71" t="s">
        <v>232</v>
      </c>
      <c r="G107" s="84" t="s">
        <v>797</v>
      </c>
      <c r="H107" s="71" t="s">
        <v>218</v>
      </c>
      <c r="I107" s="81" t="str">
        <f t="array" ref="I107">_xlfn.TEXTJOIN(",", TRUE, IF(Table4[study_id]=Table3[[#This Row],[study_id]], Table4[iso_code], ""))</f>
        <v>DZ</v>
      </c>
      <c r="J107" s="81">
        <f>COUNTIF(study_countries!A:A,A107)</f>
        <v>1</v>
      </c>
      <c r="K107" s="71" t="s">
        <v>219</v>
      </c>
      <c r="L107" s="71" t="s">
        <v>1115</v>
      </c>
      <c r="M107" s="71" t="s">
        <v>1116</v>
      </c>
      <c r="N107" s="71"/>
      <c r="O107" s="71"/>
      <c r="P107" s="71"/>
      <c r="Q107" s="84"/>
      <c r="R107" s="71"/>
      <c r="S107" s="71"/>
      <c r="T107" s="71"/>
      <c r="U107" s="71"/>
      <c r="V107" s="71"/>
      <c r="W107" s="71"/>
      <c r="X107" s="71"/>
      <c r="Y107" s="71"/>
      <c r="Z107" s="71"/>
      <c r="AA107" s="71"/>
      <c r="AB107" s="77" t="s">
        <v>65</v>
      </c>
      <c r="AC107" s="71" t="s">
        <v>101</v>
      </c>
      <c r="AD107" s="71" t="s">
        <v>63</v>
      </c>
      <c r="AE107" s="71" t="s">
        <v>63</v>
      </c>
      <c r="AF107" s="71" t="s">
        <v>64</v>
      </c>
      <c r="AG107" s="71"/>
      <c r="AH107" s="71" t="s">
        <v>86</v>
      </c>
      <c r="AI107" s="71" t="s">
        <v>64</v>
      </c>
      <c r="AJ107" s="71" t="s">
        <v>64</v>
      </c>
      <c r="AK107" s="71" t="s">
        <v>64</v>
      </c>
      <c r="AL107" s="71" t="s">
        <v>64</v>
      </c>
      <c r="AM107" s="71" t="s">
        <v>64</v>
      </c>
      <c r="AN107" s="71"/>
      <c r="AO107" s="71"/>
      <c r="AP107" s="71" t="s">
        <v>1117</v>
      </c>
      <c r="AQ107" s="71" t="s">
        <v>801</v>
      </c>
      <c r="AR107" s="71" t="s">
        <v>63</v>
      </c>
      <c r="AS107" s="71"/>
      <c r="AT107" s="71" t="s">
        <v>64</v>
      </c>
      <c r="AU107" s="71"/>
      <c r="AV107" s="71"/>
      <c r="AW107" s="71"/>
      <c r="AX107" s="72" t="s">
        <v>1118</v>
      </c>
      <c r="AY107" s="76" t="s">
        <v>1119</v>
      </c>
    </row>
    <row r="108" spans="1:51" ht="109.5" customHeight="1">
      <c r="A108" s="70">
        <v>107</v>
      </c>
      <c r="B108" s="71" t="s">
        <v>1120</v>
      </c>
      <c r="C108" s="71" t="s">
        <v>382</v>
      </c>
      <c r="D108" s="71" t="s">
        <v>1121</v>
      </c>
      <c r="E108" s="71">
        <v>2024</v>
      </c>
      <c r="F108" s="71" t="s">
        <v>54</v>
      </c>
      <c r="G108" s="84" t="s">
        <v>126</v>
      </c>
      <c r="H108" s="71" t="s">
        <v>234</v>
      </c>
      <c r="I108" s="81" t="str">
        <f t="array" ref="I108">_xlfn.TEXTJOIN(",", TRUE, IF(Table4[study_id]=Table3[[#This Row],[study_id]], Table4[iso_code], ""))</f>
        <v>ZA</v>
      </c>
      <c r="J108" s="81">
        <f>COUNTIF(study_countries!A:A,A108)</f>
        <v>1</v>
      </c>
      <c r="K108" s="71" t="s">
        <v>267</v>
      </c>
      <c r="L108" s="71" t="s">
        <v>1122</v>
      </c>
      <c r="M108" s="71" t="s">
        <v>1123</v>
      </c>
      <c r="N108" s="71">
        <v>2015</v>
      </c>
      <c r="O108" s="71">
        <v>2040</v>
      </c>
      <c r="P108" s="71" t="s">
        <v>60</v>
      </c>
      <c r="Q108" s="84" t="s">
        <v>436</v>
      </c>
      <c r="R108" s="71" t="s">
        <v>190</v>
      </c>
      <c r="S108" s="77" t="s">
        <v>64</v>
      </c>
      <c r="T108" s="77" t="s">
        <v>64</v>
      </c>
      <c r="U108" s="77" t="s">
        <v>64</v>
      </c>
      <c r="V108" s="77" t="s">
        <v>64</v>
      </c>
      <c r="W108" s="77" t="s">
        <v>64</v>
      </c>
      <c r="X108" s="77" t="s">
        <v>64</v>
      </c>
      <c r="Y108" s="77" t="s">
        <v>64</v>
      </c>
      <c r="Z108" s="77" t="s">
        <v>64</v>
      </c>
      <c r="AA108" s="77" t="s">
        <v>64</v>
      </c>
      <c r="AB108" s="71" t="s">
        <v>65</v>
      </c>
      <c r="AC108" s="71" t="s">
        <v>66</v>
      </c>
      <c r="AD108" s="71" t="s">
        <v>63</v>
      </c>
      <c r="AE108" s="71" t="s">
        <v>64</v>
      </c>
      <c r="AF108" s="71" t="s">
        <v>64</v>
      </c>
      <c r="AG108" s="71" t="s">
        <v>64</v>
      </c>
      <c r="AH108" s="71" t="s">
        <v>86</v>
      </c>
      <c r="AI108" s="71" t="s">
        <v>64</v>
      </c>
      <c r="AJ108" s="71" t="s">
        <v>64</v>
      </c>
      <c r="AK108" s="71" t="s">
        <v>64</v>
      </c>
      <c r="AL108" s="71" t="s">
        <v>64</v>
      </c>
      <c r="AM108" s="71" t="s">
        <v>64</v>
      </c>
      <c r="AN108" s="71" t="s">
        <v>1124</v>
      </c>
      <c r="AO108" s="71" t="s">
        <v>1125</v>
      </c>
      <c r="AP108" s="71" t="s">
        <v>780</v>
      </c>
      <c r="AQ108" s="71" t="s">
        <v>613</v>
      </c>
      <c r="AR108" s="71" t="s">
        <v>63</v>
      </c>
      <c r="AS108" s="71"/>
      <c r="AT108" s="71" t="s">
        <v>64</v>
      </c>
      <c r="AU108" s="71" t="s">
        <v>73</v>
      </c>
      <c r="AV108" s="71" t="s">
        <v>64</v>
      </c>
      <c r="AW108" s="71"/>
      <c r="AX108" s="72" t="s">
        <v>1126</v>
      </c>
      <c r="AY108" s="76" t="s">
        <v>616</v>
      </c>
    </row>
    <row r="109" spans="1:51" ht="111.75" customHeight="1">
      <c r="A109" s="70">
        <v>108</v>
      </c>
      <c r="B109" s="71" t="s">
        <v>1127</v>
      </c>
      <c r="C109" s="71" t="s">
        <v>1128</v>
      </c>
      <c r="D109" s="71" t="s">
        <v>1129</v>
      </c>
      <c r="E109" s="71">
        <v>2024</v>
      </c>
      <c r="F109" s="71" t="s">
        <v>232</v>
      </c>
      <c r="G109" s="71" t="s">
        <v>233</v>
      </c>
      <c r="H109" s="71" t="s">
        <v>234</v>
      </c>
      <c r="I109" s="71" t="str">
        <f t="array" ref="I109">_xlfn.TEXTJOIN(",", TRUE, IF(Table4[study_id]=Table3[[#This Row],[study_id]], Table4[iso_code], ""))</f>
        <v>ZA</v>
      </c>
      <c r="J109" s="71">
        <f>COUNTIF(study_countries!A:A,A109)</f>
        <v>1</v>
      </c>
      <c r="K109" s="71" t="s">
        <v>267</v>
      </c>
      <c r="L109" s="71" t="s">
        <v>1130</v>
      </c>
      <c r="M109" s="71" t="s">
        <v>1131</v>
      </c>
      <c r="N109" s="71"/>
      <c r="O109" s="71"/>
      <c r="P109" s="71"/>
      <c r="Q109" s="71"/>
      <c r="R109" s="71"/>
      <c r="S109" s="71"/>
      <c r="T109" s="71"/>
      <c r="U109" s="71"/>
      <c r="V109" s="71"/>
      <c r="W109" s="71"/>
      <c r="X109" s="71"/>
      <c r="Y109" s="71"/>
      <c r="Z109" s="71"/>
      <c r="AA109" s="71"/>
      <c r="AB109" s="71" t="s">
        <v>65</v>
      </c>
      <c r="AC109" s="71" t="s">
        <v>66</v>
      </c>
      <c r="AD109" s="71" t="s">
        <v>63</v>
      </c>
      <c r="AE109" s="71" t="s">
        <v>63</v>
      </c>
      <c r="AF109" s="71" t="s">
        <v>64</v>
      </c>
      <c r="AG109" s="71"/>
      <c r="AH109" s="71" t="s">
        <v>86</v>
      </c>
      <c r="AI109" s="71" t="s">
        <v>64</v>
      </c>
      <c r="AJ109" s="71" t="s">
        <v>64</v>
      </c>
      <c r="AK109" s="71" t="s">
        <v>64</v>
      </c>
      <c r="AL109" s="71" t="s">
        <v>64</v>
      </c>
      <c r="AM109" s="71" t="s">
        <v>64</v>
      </c>
      <c r="AN109" s="71"/>
      <c r="AO109" s="71"/>
      <c r="AP109" s="71" t="s">
        <v>1132</v>
      </c>
      <c r="AQ109" s="71" t="s">
        <v>1133</v>
      </c>
      <c r="AR109" s="71" t="s">
        <v>64</v>
      </c>
      <c r="AS109" s="71"/>
      <c r="AT109" s="71" t="s">
        <v>64</v>
      </c>
      <c r="AU109" s="71"/>
      <c r="AV109" s="71"/>
      <c r="AW109" s="71"/>
      <c r="AX109" s="22" t="s">
        <v>1134</v>
      </c>
      <c r="AY109" s="76" t="s">
        <v>1135</v>
      </c>
    </row>
    <row r="110" spans="1:51" ht="92.25" customHeight="1">
      <c r="A110" s="90">
        <v>109</v>
      </c>
      <c r="B110" s="81" t="s">
        <v>1136</v>
      </c>
      <c r="C110" s="81" t="s">
        <v>868</v>
      </c>
      <c r="D110" s="81" t="s">
        <v>1137</v>
      </c>
      <c r="E110" s="71">
        <v>2017</v>
      </c>
      <c r="F110" s="81" t="s">
        <v>54</v>
      </c>
      <c r="G110" s="71" t="s">
        <v>126</v>
      </c>
      <c r="H110" s="71" t="s">
        <v>234</v>
      </c>
      <c r="I110" s="71" t="str">
        <f t="array" ref="I110">_xlfn.TEXTJOIN(",", TRUE, IF(Table4[study_id]=Table3[[#This Row],[study_id]], Table4[iso_code], ""))</f>
        <v>GH</v>
      </c>
      <c r="J110" s="81">
        <f>COUNTIF(study_countries!A:A,A110)</f>
        <v>1</v>
      </c>
      <c r="K110" s="81" t="s">
        <v>244</v>
      </c>
      <c r="L110" s="81" t="s">
        <v>1138</v>
      </c>
      <c r="M110" s="81" t="s">
        <v>1139</v>
      </c>
      <c r="N110" s="81">
        <v>2010</v>
      </c>
      <c r="O110" s="81">
        <v>2050</v>
      </c>
      <c r="P110" s="71" t="s">
        <v>60</v>
      </c>
      <c r="Q110" s="84" t="s">
        <v>82</v>
      </c>
      <c r="R110" s="71" t="s">
        <v>62</v>
      </c>
      <c r="S110" s="71" t="s">
        <v>63</v>
      </c>
      <c r="T110" s="71" t="s">
        <v>63</v>
      </c>
      <c r="U110" s="71" t="s">
        <v>63</v>
      </c>
      <c r="V110" s="71" t="s">
        <v>63</v>
      </c>
      <c r="W110" s="71" t="s">
        <v>64</v>
      </c>
      <c r="X110" s="71" t="s">
        <v>64</v>
      </c>
      <c r="Y110" s="71" t="s">
        <v>63</v>
      </c>
      <c r="Z110" s="71" t="s">
        <v>64</v>
      </c>
      <c r="AA110" s="71" t="s">
        <v>63</v>
      </c>
      <c r="AB110" s="71" t="s">
        <v>65</v>
      </c>
      <c r="AC110" s="71" t="s">
        <v>101</v>
      </c>
      <c r="AD110" s="71" t="s">
        <v>63</v>
      </c>
      <c r="AE110" s="71" t="s">
        <v>63</v>
      </c>
      <c r="AF110" s="71" t="s">
        <v>64</v>
      </c>
      <c r="AG110" s="71" t="s">
        <v>64</v>
      </c>
      <c r="AH110" s="71" t="s">
        <v>86</v>
      </c>
      <c r="AI110" s="71" t="s">
        <v>64</v>
      </c>
      <c r="AJ110" s="71" t="s">
        <v>64</v>
      </c>
      <c r="AK110" s="71" t="s">
        <v>64</v>
      </c>
      <c r="AL110" s="71" t="s">
        <v>63</v>
      </c>
      <c r="AM110" s="71" t="s">
        <v>63</v>
      </c>
      <c r="AN110" s="81" t="s">
        <v>1140</v>
      </c>
      <c r="AO110" s="81" t="s">
        <v>1141</v>
      </c>
      <c r="AP110" s="81" t="s">
        <v>469</v>
      </c>
      <c r="AQ110" s="81" t="s">
        <v>470</v>
      </c>
      <c r="AR110" s="77" t="s">
        <v>64</v>
      </c>
      <c r="AS110" s="81"/>
      <c r="AT110" s="81" t="s">
        <v>63</v>
      </c>
      <c r="AU110" s="81" t="s">
        <v>73</v>
      </c>
      <c r="AV110" s="81" t="s">
        <v>64</v>
      </c>
      <c r="AW110" s="81"/>
      <c r="AX110" s="91" t="s">
        <v>1142</v>
      </c>
      <c r="AY110" s="92" t="s">
        <v>1143</v>
      </c>
    </row>
    <row r="111" spans="1:51" ht="102.75" customHeight="1">
      <c r="A111" s="70">
        <v>110</v>
      </c>
      <c r="B111" s="71" t="s">
        <v>1144</v>
      </c>
      <c r="C111" s="71" t="s">
        <v>746</v>
      </c>
      <c r="D111" s="71" t="s">
        <v>1145</v>
      </c>
      <c r="E111" s="71">
        <v>2024</v>
      </c>
      <c r="F111" s="71" t="s">
        <v>232</v>
      </c>
      <c r="G111" s="71" t="s">
        <v>589</v>
      </c>
      <c r="H111" s="71" t="s">
        <v>218</v>
      </c>
      <c r="I111" s="71" t="str">
        <f t="array" ref="I111">_xlfn.TEXTJOIN(",", TRUE, IF(Table4[study_id]=Table3[[#This Row],[study_id]], Table4[iso_code], ""))</f>
        <v>ET</v>
      </c>
      <c r="J111" s="71">
        <f>COUNTIF(study_countries!A:A,A111)</f>
        <v>1</v>
      </c>
      <c r="K111" s="71" t="s">
        <v>316</v>
      </c>
      <c r="L111" s="71" t="s">
        <v>1146</v>
      </c>
      <c r="M111" s="71" t="s">
        <v>1147</v>
      </c>
      <c r="N111" s="71"/>
      <c r="O111" s="71"/>
      <c r="P111" s="71"/>
      <c r="Q111" s="84"/>
      <c r="R111" s="71"/>
      <c r="S111" s="71"/>
      <c r="T111" s="71"/>
      <c r="U111" s="71"/>
      <c r="V111" s="71"/>
      <c r="W111" s="71"/>
      <c r="X111" s="71"/>
      <c r="Y111" s="71"/>
      <c r="Z111" s="71"/>
      <c r="AA111" s="71"/>
      <c r="AB111" s="71" t="s">
        <v>65</v>
      </c>
      <c r="AC111" s="71" t="s">
        <v>66</v>
      </c>
      <c r="AD111" s="71" t="s">
        <v>63</v>
      </c>
      <c r="AE111" s="71" t="s">
        <v>63</v>
      </c>
      <c r="AF111" s="71" t="s">
        <v>64</v>
      </c>
      <c r="AG111" s="71"/>
      <c r="AH111" s="71" t="s">
        <v>67</v>
      </c>
      <c r="AI111" s="71" t="s">
        <v>64</v>
      </c>
      <c r="AJ111" s="71" t="s">
        <v>64</v>
      </c>
      <c r="AK111" s="71" t="s">
        <v>64</v>
      </c>
      <c r="AL111" s="71" t="s">
        <v>63</v>
      </c>
      <c r="AM111" s="71" t="s">
        <v>64</v>
      </c>
      <c r="AN111" s="71"/>
      <c r="AO111" s="71"/>
      <c r="AP111" s="71" t="s">
        <v>1148</v>
      </c>
      <c r="AQ111" s="71" t="s">
        <v>195</v>
      </c>
      <c r="AR111" s="77" t="s">
        <v>63</v>
      </c>
      <c r="AS111" s="71"/>
      <c r="AT111" s="71" t="s">
        <v>64</v>
      </c>
      <c r="AU111" s="71"/>
      <c r="AV111" s="71"/>
      <c r="AW111" s="71"/>
      <c r="AX111" s="22" t="s">
        <v>1149</v>
      </c>
      <c r="AY111" s="93" t="s">
        <v>1150</v>
      </c>
    </row>
    <row r="112" spans="1:51" ht="87.75" customHeight="1">
      <c r="A112" s="70">
        <v>111</v>
      </c>
      <c r="B112" s="71" t="s">
        <v>1151</v>
      </c>
      <c r="C112" s="71" t="s">
        <v>746</v>
      </c>
      <c r="D112" s="71" t="s">
        <v>1152</v>
      </c>
      <c r="E112" s="71">
        <v>2019</v>
      </c>
      <c r="F112" s="71" t="s">
        <v>232</v>
      </c>
      <c r="G112" s="71" t="s">
        <v>589</v>
      </c>
      <c r="H112" s="71" t="s">
        <v>218</v>
      </c>
      <c r="I112" s="71" t="str">
        <f t="array" ref="I112">_xlfn.TEXTJOIN(",", TRUE, IF(Table4[study_id]=Table3[[#This Row],[study_id]], Table4[iso_code], ""))</f>
        <v>NG</v>
      </c>
      <c r="J112" s="71">
        <f>COUNTIF(study_countries!A:A,A112)</f>
        <v>1</v>
      </c>
      <c r="K112" s="71" t="s">
        <v>244</v>
      </c>
      <c r="L112" s="71" t="s">
        <v>1153</v>
      </c>
      <c r="M112" s="71" t="s">
        <v>1154</v>
      </c>
      <c r="N112" s="71"/>
      <c r="O112" s="71"/>
      <c r="P112" s="71"/>
      <c r="Q112" s="84"/>
      <c r="R112" s="71"/>
      <c r="S112" s="71"/>
      <c r="T112" s="71"/>
      <c r="U112" s="71"/>
      <c r="V112" s="71"/>
      <c r="W112" s="71"/>
      <c r="X112" s="71"/>
      <c r="Y112" s="71"/>
      <c r="Z112" s="71"/>
      <c r="AA112" s="71"/>
      <c r="AB112" s="71" t="s">
        <v>65</v>
      </c>
      <c r="AC112" s="71" t="s">
        <v>66</v>
      </c>
      <c r="AD112" s="71" t="s">
        <v>63</v>
      </c>
      <c r="AE112" s="71" t="s">
        <v>63</v>
      </c>
      <c r="AF112" s="71" t="s">
        <v>64</v>
      </c>
      <c r="AG112" s="71"/>
      <c r="AH112" s="71" t="s">
        <v>67</v>
      </c>
      <c r="AI112" s="71" t="s">
        <v>64</v>
      </c>
      <c r="AJ112" s="71" t="s">
        <v>64</v>
      </c>
      <c r="AK112" s="71" t="s">
        <v>64</v>
      </c>
      <c r="AL112" s="71" t="s">
        <v>63</v>
      </c>
      <c r="AM112" s="71" t="s">
        <v>64</v>
      </c>
      <c r="AN112" s="71"/>
      <c r="AO112" s="71"/>
      <c r="AP112" s="71" t="s">
        <v>1155</v>
      </c>
      <c r="AQ112" s="71" t="s">
        <v>1156</v>
      </c>
      <c r="AR112" s="77" t="s">
        <v>133</v>
      </c>
      <c r="AS112" s="71"/>
      <c r="AT112" s="71" t="s">
        <v>64</v>
      </c>
      <c r="AU112" s="71"/>
      <c r="AV112" s="71"/>
      <c r="AW112" s="71"/>
      <c r="AX112" s="22" t="s">
        <v>1157</v>
      </c>
      <c r="AY112" s="93" t="s">
        <v>1158</v>
      </c>
    </row>
    <row r="113" spans="1:51" ht="93" customHeight="1">
      <c r="A113" s="70">
        <v>112</v>
      </c>
      <c r="B113" s="71" t="s">
        <v>1159</v>
      </c>
      <c r="C113" s="71" t="s">
        <v>1160</v>
      </c>
      <c r="D113" s="71" t="s">
        <v>1161</v>
      </c>
      <c r="E113" s="71">
        <v>2020</v>
      </c>
      <c r="F113" s="71" t="s">
        <v>232</v>
      </c>
      <c r="G113" s="71" t="s">
        <v>797</v>
      </c>
      <c r="H113" s="71" t="s">
        <v>218</v>
      </c>
      <c r="I113" s="71" t="str" cm="1">
        <f t="array" ref="I113">_xlfn.TEXTJOIN(",", TRUE, IF(Table4[study_id]=Table3[[#This Row],[study_id]], Table4[iso_code], ""))</f>
        <v>MW</v>
      </c>
      <c r="J113" s="71">
        <f>COUNTIF(study_countries!A:A,A113)</f>
        <v>1</v>
      </c>
      <c r="K113" s="71" t="s">
        <v>267</v>
      </c>
      <c r="L113" s="71" t="s">
        <v>1162</v>
      </c>
      <c r="M113" s="71" t="s">
        <v>1163</v>
      </c>
      <c r="N113" s="71"/>
      <c r="O113" s="71"/>
      <c r="P113" s="71"/>
      <c r="Q113" s="84"/>
      <c r="R113" s="71"/>
      <c r="S113" s="71"/>
      <c r="T113" s="71"/>
      <c r="U113" s="71"/>
      <c r="V113" s="71"/>
      <c r="W113" s="71"/>
      <c r="X113" s="71"/>
      <c r="Y113" s="71"/>
      <c r="Z113" s="71"/>
      <c r="AA113" s="71"/>
      <c r="AB113" s="71" t="s">
        <v>65</v>
      </c>
      <c r="AC113" s="71" t="s">
        <v>66</v>
      </c>
      <c r="AD113" s="71" t="s">
        <v>63</v>
      </c>
      <c r="AE113" s="71" t="s">
        <v>64</v>
      </c>
      <c r="AF113" s="71" t="s">
        <v>64</v>
      </c>
      <c r="AG113" s="71"/>
      <c r="AH113" s="71" t="s">
        <v>86</v>
      </c>
      <c r="AI113" s="71" t="s">
        <v>64</v>
      </c>
      <c r="AJ113" s="71" t="s">
        <v>64</v>
      </c>
      <c r="AK113" s="71" t="s">
        <v>64</v>
      </c>
      <c r="AL113" s="71" t="s">
        <v>63</v>
      </c>
      <c r="AM113" s="71" t="s">
        <v>64</v>
      </c>
      <c r="AN113" s="71"/>
      <c r="AO113" s="71"/>
      <c r="AP113" s="71" t="s">
        <v>1164</v>
      </c>
      <c r="AQ113" s="71" t="s">
        <v>1165</v>
      </c>
      <c r="AR113" s="77" t="s">
        <v>63</v>
      </c>
      <c r="AS113" s="71"/>
      <c r="AT113" s="71" t="s">
        <v>64</v>
      </c>
      <c r="AU113" s="71"/>
      <c r="AV113" s="71"/>
      <c r="AW113" s="71"/>
      <c r="AX113" s="22" t="s">
        <v>1166</v>
      </c>
      <c r="AY113" s="93" t="s">
        <v>1167</v>
      </c>
    </row>
    <row r="114" spans="1:51" ht="75.75" customHeight="1">
      <c r="A114" s="70">
        <v>113</v>
      </c>
      <c r="B114" s="71" t="s">
        <v>1168</v>
      </c>
      <c r="C114" s="71" t="s">
        <v>1169</v>
      </c>
      <c r="D114" s="71" t="s">
        <v>1170</v>
      </c>
      <c r="E114" s="71">
        <v>2020</v>
      </c>
      <c r="F114" s="71" t="s">
        <v>232</v>
      </c>
      <c r="G114" s="71" t="s">
        <v>126</v>
      </c>
      <c r="H114" s="71" t="s">
        <v>234</v>
      </c>
      <c r="I114" s="71" t="str" cm="1">
        <f t="array" ref="I114">_xlfn.TEXTJOIN(",", TRUE, IF(Table4[study_id]=Table3[[#This Row],[study_id]], Table4[iso_code], ""))</f>
        <v>MA</v>
      </c>
      <c r="J114" s="71">
        <f>COUNTIF(study_countries!A:A,A114)</f>
        <v>1</v>
      </c>
      <c r="K114" s="71" t="s">
        <v>219</v>
      </c>
      <c r="L114" s="71" t="s">
        <v>1171</v>
      </c>
      <c r="M114" s="71" t="s">
        <v>1172</v>
      </c>
      <c r="N114" s="71">
        <v>2009</v>
      </c>
      <c r="O114" s="71">
        <v>2030</v>
      </c>
      <c r="P114" s="71"/>
      <c r="Q114" s="84"/>
      <c r="R114" s="71"/>
      <c r="S114" s="71"/>
      <c r="T114" s="71"/>
      <c r="U114" s="71"/>
      <c r="V114" s="71"/>
      <c r="W114" s="71"/>
      <c r="X114" s="71"/>
      <c r="Y114" s="71"/>
      <c r="Z114" s="71"/>
      <c r="AA114" s="71"/>
      <c r="AB114" s="71" t="s">
        <v>65</v>
      </c>
      <c r="AC114" s="71" t="s">
        <v>66</v>
      </c>
      <c r="AD114" s="71" t="s">
        <v>63</v>
      </c>
      <c r="AE114" s="71" t="s">
        <v>63</v>
      </c>
      <c r="AF114" s="71" t="s">
        <v>64</v>
      </c>
      <c r="AG114" s="71"/>
      <c r="AH114" s="71" t="s">
        <v>86</v>
      </c>
      <c r="AI114" s="71" t="s">
        <v>64</v>
      </c>
      <c r="AJ114" s="71" t="s">
        <v>64</v>
      </c>
      <c r="AK114" s="71" t="s">
        <v>64</v>
      </c>
      <c r="AL114" s="71" t="s">
        <v>64</v>
      </c>
      <c r="AM114" s="71" t="s">
        <v>64</v>
      </c>
      <c r="AN114" s="71"/>
      <c r="AO114" s="71"/>
      <c r="AP114" s="71" t="s">
        <v>1173</v>
      </c>
      <c r="AQ114" s="71" t="s">
        <v>514</v>
      </c>
      <c r="AR114" s="77" t="s">
        <v>63</v>
      </c>
      <c r="AS114" s="71"/>
      <c r="AT114" s="71" t="s">
        <v>64</v>
      </c>
      <c r="AU114" s="71"/>
      <c r="AV114" s="71"/>
      <c r="AW114" s="71"/>
      <c r="AX114" s="22" t="s">
        <v>1174</v>
      </c>
      <c r="AY114" s="93" t="s">
        <v>1175</v>
      </c>
    </row>
    <row r="115" spans="1:51" ht="84.75" customHeight="1">
      <c r="A115" s="70">
        <v>114</v>
      </c>
      <c r="B115" s="71" t="s">
        <v>1176</v>
      </c>
      <c r="C115" s="71" t="s">
        <v>746</v>
      </c>
      <c r="D115" s="71" t="s">
        <v>1177</v>
      </c>
      <c r="E115" s="71">
        <v>2021</v>
      </c>
      <c r="F115" s="71" t="s">
        <v>232</v>
      </c>
      <c r="G115" s="71" t="s">
        <v>747</v>
      </c>
      <c r="H115" s="71" t="s">
        <v>218</v>
      </c>
      <c r="I115" s="71" t="str" cm="1">
        <f t="array" ref="I115">_xlfn.TEXTJOIN(",", TRUE, IF(Table4[study_id]=Table3[[#This Row],[study_id]], Table4[iso_code], ""))</f>
        <v>SO</v>
      </c>
      <c r="J115" s="71">
        <f>COUNTIF(study_countries!A:A,A115)</f>
        <v>1</v>
      </c>
      <c r="K115" s="71" t="s">
        <v>316</v>
      </c>
      <c r="L115" s="71" t="s">
        <v>1178</v>
      </c>
      <c r="M115" s="71" t="s">
        <v>1179</v>
      </c>
      <c r="N115" s="71"/>
      <c r="O115" s="71"/>
      <c r="P115" s="71"/>
      <c r="Q115" s="71"/>
      <c r="R115" s="71"/>
      <c r="S115" s="71"/>
      <c r="T115" s="71"/>
      <c r="U115" s="71"/>
      <c r="V115" s="71"/>
      <c r="W115" s="71"/>
      <c r="X115" s="71"/>
      <c r="Y115" s="71"/>
      <c r="Z115" s="71"/>
      <c r="AA115" s="71"/>
      <c r="AB115" s="71" t="s">
        <v>65</v>
      </c>
      <c r="AC115" s="71" t="s">
        <v>66</v>
      </c>
      <c r="AD115" s="71" t="s">
        <v>63</v>
      </c>
      <c r="AE115" s="71" t="s">
        <v>63</v>
      </c>
      <c r="AF115" s="71" t="s">
        <v>64</v>
      </c>
      <c r="AG115" s="71"/>
      <c r="AH115" s="71" t="s">
        <v>67</v>
      </c>
      <c r="AI115" s="71" t="s">
        <v>64</v>
      </c>
      <c r="AJ115" s="71" t="s">
        <v>64</v>
      </c>
      <c r="AK115" s="71" t="s">
        <v>64</v>
      </c>
      <c r="AL115" s="71" t="s">
        <v>63</v>
      </c>
      <c r="AM115" s="71" t="s">
        <v>64</v>
      </c>
      <c r="AN115" s="71"/>
      <c r="AO115" s="71"/>
      <c r="AP115" s="71" t="s">
        <v>1180</v>
      </c>
      <c r="AQ115" s="71" t="s">
        <v>722</v>
      </c>
      <c r="AR115" s="77" t="s">
        <v>64</v>
      </c>
      <c r="AS115" s="71"/>
      <c r="AT115" s="71" t="s">
        <v>64</v>
      </c>
      <c r="AU115" s="71"/>
      <c r="AV115" s="71"/>
      <c r="AW115" s="71"/>
      <c r="AX115" s="22" t="s">
        <v>1181</v>
      </c>
      <c r="AY115" s="93" t="s">
        <v>1182</v>
      </c>
    </row>
    <row r="116" spans="1:51" ht="95.25" customHeight="1">
      <c r="A116" s="70">
        <v>115</v>
      </c>
      <c r="B116" s="71" t="s">
        <v>1183</v>
      </c>
      <c r="C116" s="71" t="s">
        <v>382</v>
      </c>
      <c r="D116" s="71" t="s">
        <v>1184</v>
      </c>
      <c r="E116" s="71">
        <v>2023</v>
      </c>
      <c r="F116" s="71" t="s">
        <v>54</v>
      </c>
      <c r="G116" s="71" t="s">
        <v>126</v>
      </c>
      <c r="H116" s="71" t="s">
        <v>234</v>
      </c>
      <c r="I116" s="71" t="str" cm="1">
        <f t="array" ref="I116">_xlfn.TEXTJOIN(",", TRUE, IF(Table4[study_id]=Table3[[#This Row],[study_id]], Table4[iso_code], ""))</f>
        <v>CM</v>
      </c>
      <c r="J116" s="71">
        <f>COUNTIF(study_countries!A:A,A116)</f>
        <v>1</v>
      </c>
      <c r="K116" s="71" t="s">
        <v>280</v>
      </c>
      <c r="L116" s="71" t="s">
        <v>1185</v>
      </c>
      <c r="M116" s="71" t="s">
        <v>1186</v>
      </c>
      <c r="N116" s="71">
        <v>2016</v>
      </c>
      <c r="O116" s="71">
        <v>2045</v>
      </c>
      <c r="P116" s="71" t="s">
        <v>60</v>
      </c>
      <c r="Q116" s="71" t="s">
        <v>436</v>
      </c>
      <c r="R116" s="71" t="s">
        <v>190</v>
      </c>
      <c r="S116" s="71" t="s">
        <v>64</v>
      </c>
      <c r="T116" s="71" t="s">
        <v>64</v>
      </c>
      <c r="U116" s="71" t="s">
        <v>64</v>
      </c>
      <c r="V116" s="71" t="s">
        <v>63</v>
      </c>
      <c r="W116" s="71" t="s">
        <v>64</v>
      </c>
      <c r="X116" s="71" t="s">
        <v>64</v>
      </c>
      <c r="Y116" s="71" t="s">
        <v>63</v>
      </c>
      <c r="Z116" s="71" t="s">
        <v>64</v>
      </c>
      <c r="AA116" s="71" t="s">
        <v>64</v>
      </c>
      <c r="AB116" s="71" t="s">
        <v>143</v>
      </c>
      <c r="AC116" s="71" t="s">
        <v>66</v>
      </c>
      <c r="AD116" s="71" t="s">
        <v>63</v>
      </c>
      <c r="AE116" s="71" t="s">
        <v>63</v>
      </c>
      <c r="AF116" s="71" t="s">
        <v>63</v>
      </c>
      <c r="AG116" s="71" t="s">
        <v>64</v>
      </c>
      <c r="AH116" s="71" t="s">
        <v>86</v>
      </c>
      <c r="AI116" s="71" t="s">
        <v>64</v>
      </c>
      <c r="AJ116" s="71" t="s">
        <v>63</v>
      </c>
      <c r="AK116" s="71" t="s">
        <v>63</v>
      </c>
      <c r="AL116" s="71" t="s">
        <v>64</v>
      </c>
      <c r="AM116" s="71" t="s">
        <v>63</v>
      </c>
      <c r="AN116" s="71" t="s">
        <v>1187</v>
      </c>
      <c r="AO116" s="71" t="s">
        <v>1188</v>
      </c>
      <c r="AP116" s="71" t="s">
        <v>1189</v>
      </c>
      <c r="AQ116" s="71" t="s">
        <v>1190</v>
      </c>
      <c r="AR116" s="77" t="s">
        <v>64</v>
      </c>
      <c r="AS116" s="71"/>
      <c r="AT116" s="71" t="s">
        <v>64</v>
      </c>
      <c r="AU116" s="71" t="s">
        <v>73</v>
      </c>
      <c r="AV116" s="71" t="s">
        <v>64</v>
      </c>
      <c r="AW116" s="71"/>
      <c r="AX116" s="22" t="s">
        <v>1191</v>
      </c>
      <c r="AY116" s="93" t="s">
        <v>1192</v>
      </c>
    </row>
    <row r="117" spans="1:51" ht="99" customHeight="1">
      <c r="A117" s="70">
        <v>116</v>
      </c>
      <c r="B117" s="71" t="s">
        <v>1193</v>
      </c>
      <c r="C117" s="71" t="s">
        <v>265</v>
      </c>
      <c r="D117" s="71" t="s">
        <v>1194</v>
      </c>
      <c r="E117" s="71">
        <v>2022</v>
      </c>
      <c r="F117" s="71" t="s">
        <v>54</v>
      </c>
      <c r="G117" s="71" t="s">
        <v>126</v>
      </c>
      <c r="H117" s="71" t="s">
        <v>234</v>
      </c>
      <c r="I117" s="71" t="str" cm="1">
        <f t="array" ref="I117">_xlfn.TEXTJOIN(",", TRUE, IF(Table4[study_id]=Table3[[#This Row],[study_id]], Table4[iso_code], ""))</f>
        <v>ET</v>
      </c>
      <c r="J117" s="71">
        <f>COUNTIF(study_countries!A:A,A117)</f>
        <v>1</v>
      </c>
      <c r="K117" s="71" t="s">
        <v>316</v>
      </c>
      <c r="L117" s="71" t="s">
        <v>1195</v>
      </c>
      <c r="M117" s="71" t="s">
        <v>1196</v>
      </c>
      <c r="N117" s="71">
        <v>2015</v>
      </c>
      <c r="O117" s="71">
        <v>2065</v>
      </c>
      <c r="P117" s="71" t="s">
        <v>60</v>
      </c>
      <c r="Q117" s="71" t="s">
        <v>82</v>
      </c>
      <c r="R117" s="71" t="s">
        <v>62</v>
      </c>
      <c r="S117" s="71" t="s">
        <v>63</v>
      </c>
      <c r="T117" s="71" t="s">
        <v>63</v>
      </c>
      <c r="U117" s="71" t="s">
        <v>63</v>
      </c>
      <c r="V117" s="71" t="s">
        <v>63</v>
      </c>
      <c r="W117" s="71" t="s">
        <v>63</v>
      </c>
      <c r="X117" s="71" t="s">
        <v>63</v>
      </c>
      <c r="Y117" s="71" t="s">
        <v>63</v>
      </c>
      <c r="Z117" s="71" t="s">
        <v>64</v>
      </c>
      <c r="AA117" s="71" t="s">
        <v>63</v>
      </c>
      <c r="AB117" s="71" t="s">
        <v>65</v>
      </c>
      <c r="AC117" s="71" t="s">
        <v>101</v>
      </c>
      <c r="AD117" s="71" t="s">
        <v>63</v>
      </c>
      <c r="AE117" s="71" t="s">
        <v>63</v>
      </c>
      <c r="AF117" s="71" t="s">
        <v>63</v>
      </c>
      <c r="AG117" s="71" t="s">
        <v>64</v>
      </c>
      <c r="AH117" s="71" t="s">
        <v>86</v>
      </c>
      <c r="AI117" s="71" t="s">
        <v>64</v>
      </c>
      <c r="AJ117" s="71" t="s">
        <v>64</v>
      </c>
      <c r="AK117" s="71" t="s">
        <v>64</v>
      </c>
      <c r="AL117" s="71" t="s">
        <v>63</v>
      </c>
      <c r="AM117" s="71" t="s">
        <v>64</v>
      </c>
      <c r="AN117" s="71" t="s">
        <v>1197</v>
      </c>
      <c r="AO117" s="71" t="s">
        <v>1198</v>
      </c>
      <c r="AP117" s="71" t="s">
        <v>1199</v>
      </c>
      <c r="AQ117" s="71" t="s">
        <v>1200</v>
      </c>
      <c r="AR117" s="77" t="s">
        <v>133</v>
      </c>
      <c r="AS117" s="71"/>
      <c r="AT117" s="71" t="s">
        <v>64</v>
      </c>
      <c r="AU117" s="71" t="s">
        <v>73</v>
      </c>
      <c r="AV117" s="71" t="s">
        <v>64</v>
      </c>
      <c r="AW117" s="22"/>
      <c r="AX117" s="22" t="s">
        <v>1201</v>
      </c>
      <c r="AY117" s="93" t="s">
        <v>1202</v>
      </c>
    </row>
    <row r="118" spans="1:51" ht="75.75" customHeight="1">
      <c r="A118" s="70">
        <v>117</v>
      </c>
      <c r="B118" s="71" t="s">
        <v>1203</v>
      </c>
      <c r="C118" s="71" t="s">
        <v>746</v>
      </c>
      <c r="D118" s="71" t="s">
        <v>1204</v>
      </c>
      <c r="E118" s="71">
        <v>2022</v>
      </c>
      <c r="F118" s="71" t="s">
        <v>232</v>
      </c>
      <c r="G118" s="71" t="s">
        <v>747</v>
      </c>
      <c r="H118" s="71" t="s">
        <v>218</v>
      </c>
      <c r="I118" s="71" t="str" cm="1">
        <f t="array" ref="I118">_xlfn.TEXTJOIN(",", TRUE, IF(Table4[study_id]=Table3[[#This Row],[study_id]], Table4[iso_code], ""))</f>
        <v>ET</v>
      </c>
      <c r="J118" s="71">
        <f>COUNTIF(study_countries!A:A,A118)</f>
        <v>1</v>
      </c>
      <c r="K118" s="71" t="s">
        <v>316</v>
      </c>
      <c r="L118" s="71" t="s">
        <v>1205</v>
      </c>
      <c r="M118" s="71" t="s">
        <v>1206</v>
      </c>
      <c r="N118" s="71"/>
      <c r="O118" s="71"/>
      <c r="P118" s="71"/>
      <c r="Q118" s="71"/>
      <c r="R118" s="71"/>
      <c r="S118" s="71"/>
      <c r="T118" s="71"/>
      <c r="U118" s="71"/>
      <c r="V118" s="71"/>
      <c r="W118" s="71"/>
      <c r="X118" s="71"/>
      <c r="Y118" s="71"/>
      <c r="Z118" s="71"/>
      <c r="AA118" s="71"/>
      <c r="AB118" s="71" t="s">
        <v>65</v>
      </c>
      <c r="AC118" s="71" t="s">
        <v>66</v>
      </c>
      <c r="AD118" s="71" t="s">
        <v>64</v>
      </c>
      <c r="AE118" s="71" t="s">
        <v>64</v>
      </c>
      <c r="AF118" s="71" t="s">
        <v>64</v>
      </c>
      <c r="AG118" s="71"/>
      <c r="AH118" s="71" t="s">
        <v>67</v>
      </c>
      <c r="AI118" s="71" t="s">
        <v>64</v>
      </c>
      <c r="AJ118" s="71" t="s">
        <v>64</v>
      </c>
      <c r="AK118" s="71" t="s">
        <v>64</v>
      </c>
      <c r="AL118" s="71" t="s">
        <v>63</v>
      </c>
      <c r="AM118" s="71" t="s">
        <v>64</v>
      </c>
      <c r="AN118" s="71"/>
      <c r="AO118" s="71"/>
      <c r="AP118" s="71" t="s">
        <v>1207</v>
      </c>
      <c r="AQ118" s="71" t="s">
        <v>722</v>
      </c>
      <c r="AR118" s="77" t="s">
        <v>64</v>
      </c>
      <c r="AS118" s="71"/>
      <c r="AT118" s="71" t="s">
        <v>64</v>
      </c>
      <c r="AU118" s="71"/>
      <c r="AV118" s="71"/>
      <c r="AW118" s="71"/>
      <c r="AX118" s="22" t="s">
        <v>1208</v>
      </c>
      <c r="AY118" s="93" t="s">
        <v>1209</v>
      </c>
    </row>
    <row r="119" spans="1:51" ht="94.5" customHeight="1">
      <c r="A119" s="70">
        <v>118</v>
      </c>
      <c r="B119" s="71" t="s">
        <v>1210</v>
      </c>
      <c r="C119" s="71" t="s">
        <v>811</v>
      </c>
      <c r="D119" s="71" t="s">
        <v>1211</v>
      </c>
      <c r="E119" s="71">
        <v>2025</v>
      </c>
      <c r="F119" s="71" t="s">
        <v>232</v>
      </c>
      <c r="G119" s="71" t="s">
        <v>747</v>
      </c>
      <c r="H119" s="71" t="s">
        <v>218</v>
      </c>
      <c r="I119" s="71" t="str" cm="1">
        <f t="array" ref="I119">_xlfn.TEXTJOIN(",", TRUE, IF(Table4[study_id]=Table3[[#This Row],[study_id]], Table4[iso_code], ""))</f>
        <v>TZ</v>
      </c>
      <c r="J119" s="71">
        <f>COUNTIF(study_countries!A:A,A119)</f>
        <v>1</v>
      </c>
      <c r="K119" s="71" t="s">
        <v>316</v>
      </c>
      <c r="L119" s="71" t="s">
        <v>1212</v>
      </c>
      <c r="M119" s="71" t="s">
        <v>1213</v>
      </c>
      <c r="N119" s="71"/>
      <c r="O119" s="71"/>
      <c r="P119" s="71"/>
      <c r="Q119" s="71"/>
      <c r="R119" s="71"/>
      <c r="S119" s="71"/>
      <c r="T119" s="71"/>
      <c r="U119" s="71"/>
      <c r="V119" s="71"/>
      <c r="W119" s="71"/>
      <c r="X119" s="71"/>
      <c r="Y119" s="71"/>
      <c r="Z119" s="71"/>
      <c r="AA119" s="71"/>
      <c r="AB119" s="71" t="s">
        <v>65</v>
      </c>
      <c r="AC119" s="71" t="s">
        <v>66</v>
      </c>
      <c r="AD119" s="71" t="s">
        <v>64</v>
      </c>
      <c r="AE119" s="71" t="s">
        <v>64</v>
      </c>
      <c r="AF119" s="71" t="s">
        <v>64</v>
      </c>
      <c r="AG119" s="71"/>
      <c r="AH119" s="71" t="s">
        <v>67</v>
      </c>
      <c r="AI119" s="71" t="s">
        <v>64</v>
      </c>
      <c r="AJ119" s="71" t="s">
        <v>64</v>
      </c>
      <c r="AK119" s="71" t="s">
        <v>64</v>
      </c>
      <c r="AL119" s="71" t="s">
        <v>63</v>
      </c>
      <c r="AM119" s="71" t="s">
        <v>64</v>
      </c>
      <c r="AN119" s="71"/>
      <c r="AO119" s="71"/>
      <c r="AP119" s="71" t="s">
        <v>1214</v>
      </c>
      <c r="AQ119" s="71" t="s">
        <v>859</v>
      </c>
      <c r="AR119" s="77" t="s">
        <v>63</v>
      </c>
      <c r="AS119" s="71"/>
      <c r="AT119" s="71" t="s">
        <v>64</v>
      </c>
      <c r="AU119" s="71"/>
      <c r="AV119" s="71"/>
      <c r="AW119" s="71"/>
      <c r="AX119" s="22" t="s">
        <v>1215</v>
      </c>
      <c r="AY119" s="93" t="s">
        <v>1216</v>
      </c>
    </row>
    <row r="120" spans="1:51" ht="80.25" customHeight="1">
      <c r="A120" s="70">
        <v>119</v>
      </c>
      <c r="B120" s="71" t="s">
        <v>1217</v>
      </c>
      <c r="C120" s="71" t="s">
        <v>746</v>
      </c>
      <c r="D120" s="71" t="s">
        <v>1218</v>
      </c>
      <c r="E120" s="71">
        <v>2014</v>
      </c>
      <c r="F120" s="71" t="s">
        <v>232</v>
      </c>
      <c r="G120" s="71" t="s">
        <v>589</v>
      </c>
      <c r="H120" s="71" t="s">
        <v>218</v>
      </c>
      <c r="I120" s="71" t="str" cm="1">
        <f t="array" ref="I120">_xlfn.TEXTJOIN(",", TRUE, IF(Table4[study_id]=Table3[[#This Row],[study_id]], Table4[iso_code], ""))</f>
        <v>NG</v>
      </c>
      <c r="J120" s="71">
        <f>COUNTIF(study_countries!A:A,A120)</f>
        <v>1</v>
      </c>
      <c r="K120" s="71" t="s">
        <v>244</v>
      </c>
      <c r="L120" s="71" t="s">
        <v>1219</v>
      </c>
      <c r="M120" s="71" t="s">
        <v>1220</v>
      </c>
      <c r="N120" s="71"/>
      <c r="O120" s="71"/>
      <c r="P120" s="71"/>
      <c r="Q120" s="71"/>
      <c r="R120" s="71"/>
      <c r="S120" s="71"/>
      <c r="T120" s="71"/>
      <c r="U120" s="71"/>
      <c r="V120" s="71"/>
      <c r="W120" s="71"/>
      <c r="X120" s="71"/>
      <c r="Y120" s="71"/>
      <c r="Z120" s="71"/>
      <c r="AA120" s="71"/>
      <c r="AB120" s="71" t="s">
        <v>65</v>
      </c>
      <c r="AC120" s="71" t="s">
        <v>66</v>
      </c>
      <c r="AD120" s="71" t="s">
        <v>63</v>
      </c>
      <c r="AE120" s="71" t="s">
        <v>63</v>
      </c>
      <c r="AF120" s="71" t="s">
        <v>64</v>
      </c>
      <c r="AG120" s="71"/>
      <c r="AH120" s="71" t="s">
        <v>67</v>
      </c>
      <c r="AI120" s="71" t="s">
        <v>64</v>
      </c>
      <c r="AJ120" s="71" t="s">
        <v>64</v>
      </c>
      <c r="AK120" s="71" t="s">
        <v>64</v>
      </c>
      <c r="AL120" s="71" t="s">
        <v>63</v>
      </c>
      <c r="AM120" s="71" t="s">
        <v>64</v>
      </c>
      <c r="AN120" s="71"/>
      <c r="AO120" s="71"/>
      <c r="AP120" s="71" t="s">
        <v>1221</v>
      </c>
      <c r="AQ120" s="71" t="s">
        <v>1222</v>
      </c>
      <c r="AR120" s="77" t="s">
        <v>133</v>
      </c>
      <c r="AS120" s="71"/>
      <c r="AT120" s="71" t="s">
        <v>64</v>
      </c>
      <c r="AU120" s="71"/>
      <c r="AV120" s="71"/>
      <c r="AW120" s="71"/>
      <c r="AX120" s="22" t="s">
        <v>1223</v>
      </c>
      <c r="AY120" s="93" t="s">
        <v>1224</v>
      </c>
    </row>
    <row r="121" spans="1:51" ht="99.75" customHeight="1">
      <c r="A121" s="70">
        <v>120</v>
      </c>
      <c r="B121" s="71" t="s">
        <v>1225</v>
      </c>
      <c r="C121" s="71" t="s">
        <v>746</v>
      </c>
      <c r="D121" s="71" t="s">
        <v>1226</v>
      </c>
      <c r="E121" s="71">
        <v>2019</v>
      </c>
      <c r="F121" s="71" t="s">
        <v>232</v>
      </c>
      <c r="G121" s="71" t="s">
        <v>589</v>
      </c>
      <c r="H121" s="71" t="s">
        <v>234</v>
      </c>
      <c r="I121" s="71" t="str" cm="1">
        <f t="array" ref="I121">_xlfn.TEXTJOIN(",", TRUE, IF(Table4[study_id]=Table3[[#This Row],[study_id]], Table4[iso_code], ""))</f>
        <v>NG</v>
      </c>
      <c r="J121" s="71">
        <f>COUNTIF(study_countries!A:A,A121)</f>
        <v>1</v>
      </c>
      <c r="K121" s="71" t="s">
        <v>244</v>
      </c>
      <c r="L121" s="71" t="s">
        <v>1227</v>
      </c>
      <c r="M121" s="71" t="s">
        <v>1228</v>
      </c>
      <c r="N121" s="71"/>
      <c r="O121" s="71"/>
      <c r="P121" s="71"/>
      <c r="Q121" s="71"/>
      <c r="R121" s="71"/>
      <c r="S121" s="71"/>
      <c r="T121" s="71"/>
      <c r="U121" s="71"/>
      <c r="V121" s="71"/>
      <c r="W121" s="71"/>
      <c r="X121" s="71"/>
      <c r="Y121" s="71"/>
      <c r="Z121" s="71"/>
      <c r="AA121" s="71"/>
      <c r="AB121" s="71" t="s">
        <v>65</v>
      </c>
      <c r="AC121" s="71" t="s">
        <v>66</v>
      </c>
      <c r="AD121" s="71" t="s">
        <v>63</v>
      </c>
      <c r="AE121" s="71" t="s">
        <v>63</v>
      </c>
      <c r="AF121" s="71" t="s">
        <v>64</v>
      </c>
      <c r="AG121" s="71"/>
      <c r="AH121" s="71" t="s">
        <v>67</v>
      </c>
      <c r="AI121" s="71" t="s">
        <v>64</v>
      </c>
      <c r="AJ121" s="71" t="s">
        <v>64</v>
      </c>
      <c r="AK121" s="71" t="s">
        <v>64</v>
      </c>
      <c r="AL121" s="71" t="s">
        <v>63</v>
      </c>
      <c r="AM121" s="71" t="s">
        <v>64</v>
      </c>
      <c r="AN121" s="71"/>
      <c r="AO121" s="71"/>
      <c r="AP121" s="71" t="s">
        <v>1229</v>
      </c>
      <c r="AQ121" s="71" t="s">
        <v>1230</v>
      </c>
      <c r="AR121" s="77" t="s">
        <v>63</v>
      </c>
      <c r="AS121" s="71"/>
      <c r="AT121" s="71" t="s">
        <v>64</v>
      </c>
      <c r="AU121" s="71"/>
      <c r="AV121" s="71"/>
      <c r="AW121" s="71"/>
      <c r="AX121" s="22" t="s">
        <v>1231</v>
      </c>
      <c r="AY121" s="93" t="s">
        <v>1232</v>
      </c>
    </row>
    <row r="122" spans="1:51" ht="99.75" customHeight="1">
      <c r="A122" s="70">
        <v>121</v>
      </c>
      <c r="B122" s="71" t="s">
        <v>1234</v>
      </c>
      <c r="C122" s="71" t="s">
        <v>750</v>
      </c>
      <c r="D122" s="71" t="s">
        <v>1235</v>
      </c>
      <c r="E122" s="71">
        <v>2013</v>
      </c>
      <c r="F122" s="71" t="s">
        <v>232</v>
      </c>
      <c r="G122" s="71" t="s">
        <v>797</v>
      </c>
      <c r="H122" s="71" t="s">
        <v>234</v>
      </c>
      <c r="I122" s="71" t="str" cm="1">
        <f t="array" ref="I122">_xlfn.TEXTJOIN(",", TRUE, IF(Table4[study_id]=Table3[[#This Row],[study_id]], Table4[iso_code], ""))</f>
        <v>DZ</v>
      </c>
      <c r="J122" s="71">
        <f>COUNTIF(study_countries!A:A,A122)</f>
        <v>1</v>
      </c>
      <c r="K122" s="71" t="s">
        <v>219</v>
      </c>
      <c r="L122" s="71" t="s">
        <v>1236</v>
      </c>
      <c r="M122" s="71" t="s">
        <v>1237</v>
      </c>
      <c r="N122" s="71"/>
      <c r="O122" s="71"/>
      <c r="P122" s="71"/>
      <c r="Q122" s="71"/>
      <c r="R122" s="71"/>
      <c r="S122" s="71"/>
      <c r="T122" s="71"/>
      <c r="U122" s="71"/>
      <c r="V122" s="71"/>
      <c r="W122" s="71"/>
      <c r="X122" s="71"/>
      <c r="Y122" s="71"/>
      <c r="Z122" s="71"/>
      <c r="AA122" s="71"/>
      <c r="AB122" s="71" t="s">
        <v>65</v>
      </c>
      <c r="AC122" s="71" t="s">
        <v>101</v>
      </c>
      <c r="AD122" s="71" t="s">
        <v>64</v>
      </c>
      <c r="AE122" s="71" t="s">
        <v>64</v>
      </c>
      <c r="AF122" s="71" t="s">
        <v>64</v>
      </c>
      <c r="AG122" s="71"/>
      <c r="AH122" s="71" t="s">
        <v>86</v>
      </c>
      <c r="AI122" s="71" t="s">
        <v>64</v>
      </c>
      <c r="AJ122" s="71" t="s">
        <v>64</v>
      </c>
      <c r="AK122" s="71" t="s">
        <v>64</v>
      </c>
      <c r="AL122" s="71" t="s">
        <v>64</v>
      </c>
      <c r="AM122" s="71" t="s">
        <v>64</v>
      </c>
      <c r="AN122" s="71"/>
      <c r="AO122" s="71"/>
      <c r="AP122" s="71" t="s">
        <v>1238</v>
      </c>
      <c r="AQ122" s="71" t="s">
        <v>801</v>
      </c>
      <c r="AR122" s="77" t="s">
        <v>63</v>
      </c>
      <c r="AS122" s="71"/>
      <c r="AT122" s="71" t="s">
        <v>64</v>
      </c>
      <c r="AU122" s="71"/>
      <c r="AV122" s="71"/>
      <c r="AW122" s="71"/>
      <c r="AX122" s="22" t="s">
        <v>1239</v>
      </c>
      <c r="AY122" s="73"/>
    </row>
    <row r="123" spans="1:51" ht="97.5" customHeight="1">
      <c r="A123" s="70">
        <v>122</v>
      </c>
      <c r="B123" s="71" t="s">
        <v>1240</v>
      </c>
      <c r="C123" s="71" t="s">
        <v>811</v>
      </c>
      <c r="D123" s="71" t="s">
        <v>1241</v>
      </c>
      <c r="E123" s="71">
        <v>2025</v>
      </c>
      <c r="F123" s="71" t="s">
        <v>232</v>
      </c>
      <c r="G123" s="71" t="s">
        <v>747</v>
      </c>
      <c r="H123" s="71" t="s">
        <v>218</v>
      </c>
      <c r="I123" s="71" t="str" cm="1">
        <f t="array" ref="I123">_xlfn.TEXTJOIN(",", TRUE, IF(Table4[study_id]=Table3[[#This Row],[study_id]], Table4[iso_code], ""))</f>
        <v>ET</v>
      </c>
      <c r="J123" s="71">
        <f>COUNTIF(study_countries!A:A,A123)</f>
        <v>1</v>
      </c>
      <c r="K123" s="71" t="s">
        <v>316</v>
      </c>
      <c r="L123" s="71" t="s">
        <v>1242</v>
      </c>
      <c r="M123" s="71" t="s">
        <v>1243</v>
      </c>
      <c r="N123" s="71"/>
      <c r="O123" s="71"/>
      <c r="P123" s="71"/>
      <c r="Q123" s="71"/>
      <c r="R123" s="71"/>
      <c r="S123" s="71"/>
      <c r="T123" s="71"/>
      <c r="U123" s="71"/>
      <c r="V123" s="71"/>
      <c r="W123" s="71"/>
      <c r="X123" s="71"/>
      <c r="Y123" s="71"/>
      <c r="Z123" s="71"/>
      <c r="AA123" s="71"/>
      <c r="AB123" s="71" t="s">
        <v>65</v>
      </c>
      <c r="AC123" s="71" t="s">
        <v>66</v>
      </c>
      <c r="AD123" s="71" t="s">
        <v>63</v>
      </c>
      <c r="AE123" s="71" t="s">
        <v>63</v>
      </c>
      <c r="AF123" s="71" t="s">
        <v>64</v>
      </c>
      <c r="AG123" s="71"/>
      <c r="AH123" s="71" t="s">
        <v>67</v>
      </c>
      <c r="AI123" s="71" t="s">
        <v>64</v>
      </c>
      <c r="AJ123" s="71" t="s">
        <v>64</v>
      </c>
      <c r="AK123" s="71" t="s">
        <v>64</v>
      </c>
      <c r="AL123" s="71" t="s">
        <v>63</v>
      </c>
      <c r="AM123" s="71" t="s">
        <v>64</v>
      </c>
      <c r="AN123" s="71"/>
      <c r="AO123" s="71"/>
      <c r="AP123" s="71" t="s">
        <v>1244</v>
      </c>
      <c r="AQ123" s="71" t="s">
        <v>1245</v>
      </c>
      <c r="AR123" s="77" t="s">
        <v>133</v>
      </c>
      <c r="AS123" s="71"/>
      <c r="AT123" s="71" t="s">
        <v>64</v>
      </c>
      <c r="AU123" s="71"/>
      <c r="AV123" s="71"/>
      <c r="AW123" s="71"/>
      <c r="AX123" s="22" t="s">
        <v>1246</v>
      </c>
      <c r="AY123" s="93" t="s">
        <v>1247</v>
      </c>
    </row>
    <row r="124" spans="1:51" ht="89.25" customHeight="1">
      <c r="A124" s="70">
        <v>123</v>
      </c>
      <c r="B124" s="71" t="s">
        <v>1248</v>
      </c>
      <c r="C124" s="71" t="s">
        <v>746</v>
      </c>
      <c r="D124" s="71" t="s">
        <v>1249</v>
      </c>
      <c r="E124" s="71">
        <v>2020</v>
      </c>
      <c r="F124" s="71" t="s">
        <v>232</v>
      </c>
      <c r="G124" s="71" t="s">
        <v>747</v>
      </c>
      <c r="H124" s="71" t="s">
        <v>218</v>
      </c>
      <c r="I124" s="71" t="str" cm="1">
        <f t="array" ref="I124">_xlfn.TEXTJOIN(",", TRUE, IF(Table4[study_id]=Table3[[#This Row],[study_id]], Table4[iso_code], ""))</f>
        <v>NG</v>
      </c>
      <c r="J124" s="71">
        <f>COUNTIF(study_countries!A:A,A124)</f>
        <v>1</v>
      </c>
      <c r="K124" s="71" t="s">
        <v>244</v>
      </c>
      <c r="L124" s="71" t="s">
        <v>1250</v>
      </c>
      <c r="M124" s="71" t="s">
        <v>1251</v>
      </c>
      <c r="N124" s="71"/>
      <c r="O124" s="71"/>
      <c r="P124" s="71"/>
      <c r="Q124" s="71"/>
      <c r="R124" s="71"/>
      <c r="S124" s="71"/>
      <c r="T124" s="71"/>
      <c r="U124" s="71"/>
      <c r="V124" s="71"/>
      <c r="W124" s="71"/>
      <c r="X124" s="71"/>
      <c r="Y124" s="71"/>
      <c r="Z124" s="71"/>
      <c r="AA124" s="71"/>
      <c r="AB124" s="71" t="s">
        <v>65</v>
      </c>
      <c r="AC124" s="71" t="s">
        <v>66</v>
      </c>
      <c r="AD124" s="71" t="s">
        <v>63</v>
      </c>
      <c r="AE124" s="71" t="s">
        <v>63</v>
      </c>
      <c r="AF124" s="71" t="s">
        <v>64</v>
      </c>
      <c r="AG124" s="71"/>
      <c r="AH124" s="71" t="s">
        <v>86</v>
      </c>
      <c r="AI124" s="71" t="s">
        <v>64</v>
      </c>
      <c r="AJ124" s="71" t="s">
        <v>64</v>
      </c>
      <c r="AK124" s="71" t="s">
        <v>63</v>
      </c>
      <c r="AL124" s="71" t="s">
        <v>63</v>
      </c>
      <c r="AM124" s="71" t="s">
        <v>64</v>
      </c>
      <c r="AN124" s="71"/>
      <c r="AO124" s="71"/>
      <c r="AP124" s="71" t="s">
        <v>1252</v>
      </c>
      <c r="AQ124" s="71" t="s">
        <v>1253</v>
      </c>
      <c r="AR124" s="77" t="s">
        <v>133</v>
      </c>
      <c r="AS124" s="71"/>
      <c r="AT124" s="71" t="s">
        <v>64</v>
      </c>
      <c r="AU124" s="71"/>
      <c r="AV124" s="71"/>
      <c r="AW124" s="71"/>
      <c r="AX124" s="22" t="s">
        <v>1254</v>
      </c>
      <c r="AY124" s="93" t="s">
        <v>1255</v>
      </c>
    </row>
    <row r="125" spans="1:51" ht="95.25" customHeight="1">
      <c r="A125" s="70">
        <v>124</v>
      </c>
      <c r="B125" s="71" t="s">
        <v>1256</v>
      </c>
      <c r="C125" s="71" t="s">
        <v>811</v>
      </c>
      <c r="D125" s="71" t="s">
        <v>1257</v>
      </c>
      <c r="E125" s="71">
        <v>2023</v>
      </c>
      <c r="F125" s="71" t="s">
        <v>232</v>
      </c>
      <c r="G125" s="71" t="s">
        <v>747</v>
      </c>
      <c r="H125" s="71" t="s">
        <v>218</v>
      </c>
      <c r="I125" s="71" t="str" cm="1">
        <f t="array" ref="I125">_xlfn.TEXTJOIN(",", TRUE, IF(Table4[study_id]=Table3[[#This Row],[study_id]], Table4[iso_code], ""))</f>
        <v>MA</v>
      </c>
      <c r="J125" s="71">
        <f>COUNTIF(study_countries!A:A,A125)</f>
        <v>1</v>
      </c>
      <c r="K125" s="71" t="s">
        <v>219</v>
      </c>
      <c r="L125" s="71" t="s">
        <v>1258</v>
      </c>
      <c r="M125" s="71" t="s">
        <v>1259</v>
      </c>
      <c r="N125" s="71"/>
      <c r="O125" s="71"/>
      <c r="P125" s="71"/>
      <c r="Q125" s="71"/>
      <c r="R125" s="71"/>
      <c r="S125" s="71"/>
      <c r="T125" s="71"/>
      <c r="U125" s="71"/>
      <c r="V125" s="71"/>
      <c r="W125" s="71"/>
      <c r="X125" s="71"/>
      <c r="Y125" s="71"/>
      <c r="Z125" s="71"/>
      <c r="AA125" s="71"/>
      <c r="AB125" s="71" t="s">
        <v>65</v>
      </c>
      <c r="AC125" s="71" t="s">
        <v>66</v>
      </c>
      <c r="AD125" s="71" t="s">
        <v>64</v>
      </c>
      <c r="AE125" s="71" t="s">
        <v>63</v>
      </c>
      <c r="AF125" s="71" t="s">
        <v>64</v>
      </c>
      <c r="AG125" s="71"/>
      <c r="AH125" s="71" t="s">
        <v>102</v>
      </c>
      <c r="AI125" s="71" t="s">
        <v>64</v>
      </c>
      <c r="AJ125" s="71" t="s">
        <v>64</v>
      </c>
      <c r="AK125" s="71" t="s">
        <v>64</v>
      </c>
      <c r="AL125" s="71" t="s">
        <v>64</v>
      </c>
      <c r="AM125" s="71" t="s">
        <v>64</v>
      </c>
      <c r="AN125" s="71"/>
      <c r="AO125" s="71"/>
      <c r="AP125" s="71" t="s">
        <v>1260</v>
      </c>
      <c r="AQ125" s="71" t="s">
        <v>514</v>
      </c>
      <c r="AR125" s="77" t="s">
        <v>63</v>
      </c>
      <c r="AS125" s="71"/>
      <c r="AT125" s="71" t="s">
        <v>64</v>
      </c>
      <c r="AU125" s="71"/>
      <c r="AV125" s="71"/>
      <c r="AW125" s="71"/>
      <c r="AX125" s="22" t="s">
        <v>1261</v>
      </c>
      <c r="AY125" s="93" t="s">
        <v>1262</v>
      </c>
    </row>
    <row r="126" spans="1:51" ht="85.5" customHeight="1">
      <c r="A126" s="70">
        <v>125</v>
      </c>
      <c r="B126" s="71" t="s">
        <v>1263</v>
      </c>
      <c r="C126" s="71" t="s">
        <v>265</v>
      </c>
      <c r="D126" s="71" t="s">
        <v>1264</v>
      </c>
      <c r="E126" s="71">
        <v>2025</v>
      </c>
      <c r="F126" s="71" t="s">
        <v>54</v>
      </c>
      <c r="G126" s="71" t="s">
        <v>126</v>
      </c>
      <c r="H126" s="71" t="s">
        <v>234</v>
      </c>
      <c r="I126" s="71" t="str" cm="1">
        <f t="array" ref="I126">_xlfn.TEXTJOIN(",", TRUE, IF(Table4[study_id]=Table3[[#This Row],[study_id]], Table4[iso_code], ""))</f>
        <v>TN</v>
      </c>
      <c r="J126" s="71">
        <f>COUNTIF(study_countries!A:A,A126)</f>
        <v>1</v>
      </c>
      <c r="K126" s="71" t="s">
        <v>219</v>
      </c>
      <c r="L126" s="71" t="s">
        <v>1265</v>
      </c>
      <c r="M126" s="71" t="s">
        <v>1266</v>
      </c>
      <c r="N126" s="71">
        <v>2023</v>
      </c>
      <c r="O126" s="71">
        <v>2050</v>
      </c>
      <c r="P126" s="71" t="s">
        <v>60</v>
      </c>
      <c r="Q126" s="71" t="s">
        <v>82</v>
      </c>
      <c r="R126" s="71" t="s">
        <v>62</v>
      </c>
      <c r="S126" s="71" t="s">
        <v>63</v>
      </c>
      <c r="T126" s="71" t="s">
        <v>63</v>
      </c>
      <c r="U126" s="71" t="s">
        <v>63</v>
      </c>
      <c r="V126" s="71" t="s">
        <v>64</v>
      </c>
      <c r="W126" s="71" t="s">
        <v>64</v>
      </c>
      <c r="X126" s="71" t="s">
        <v>64</v>
      </c>
      <c r="Y126" s="71" t="s">
        <v>63</v>
      </c>
      <c r="Z126" s="71" t="s">
        <v>63</v>
      </c>
      <c r="AA126" s="71" t="s">
        <v>64</v>
      </c>
      <c r="AB126" s="71" t="s">
        <v>65</v>
      </c>
      <c r="AC126" s="71" t="s">
        <v>101</v>
      </c>
      <c r="AD126" s="71" t="s">
        <v>63</v>
      </c>
      <c r="AE126" s="71" t="s">
        <v>63</v>
      </c>
      <c r="AF126" s="71" t="s">
        <v>63</v>
      </c>
      <c r="AG126" s="71" t="s">
        <v>64</v>
      </c>
      <c r="AH126" s="71" t="s">
        <v>86</v>
      </c>
      <c r="AI126" s="71" t="s">
        <v>64</v>
      </c>
      <c r="AJ126" s="71" t="s">
        <v>64</v>
      </c>
      <c r="AK126" s="71" t="s">
        <v>64</v>
      </c>
      <c r="AL126" s="71" t="s">
        <v>64</v>
      </c>
      <c r="AM126" s="71" t="s">
        <v>64</v>
      </c>
      <c r="AN126" s="71" t="s">
        <v>1267</v>
      </c>
      <c r="AO126" s="71" t="s">
        <v>1268</v>
      </c>
      <c r="AP126" s="71" t="s">
        <v>469</v>
      </c>
      <c r="AQ126" s="71" t="s">
        <v>470</v>
      </c>
      <c r="AR126" s="77" t="s">
        <v>64</v>
      </c>
      <c r="AS126" s="71"/>
      <c r="AT126" s="71" t="s">
        <v>63</v>
      </c>
      <c r="AU126" s="74">
        <v>0.08</v>
      </c>
      <c r="AV126" s="71" t="s">
        <v>64</v>
      </c>
      <c r="AW126" s="71"/>
      <c r="AX126" s="22" t="s">
        <v>1269</v>
      </c>
      <c r="AY126" s="93" t="s">
        <v>706</v>
      </c>
    </row>
    <row r="127" spans="1:51" ht="91.5" customHeight="1">
      <c r="A127" s="70">
        <v>126</v>
      </c>
      <c r="B127" s="71" t="s">
        <v>1270</v>
      </c>
      <c r="C127" s="71" t="s">
        <v>1271</v>
      </c>
      <c r="D127" s="71" t="s">
        <v>1272</v>
      </c>
      <c r="E127" s="71">
        <v>2021</v>
      </c>
      <c r="F127" s="71" t="s">
        <v>54</v>
      </c>
      <c r="G127" s="71" t="s">
        <v>126</v>
      </c>
      <c r="H127" s="71" t="s">
        <v>234</v>
      </c>
      <c r="I127" s="71" t="str" cm="1">
        <f t="array" ref="I127">_xlfn.TEXTJOIN(",", TRUE, IF(Table4[study_id]=Table3[[#This Row],[study_id]], Table4[iso_code], ""))</f>
        <v>KE</v>
      </c>
      <c r="J127" s="71">
        <f>COUNTIF(study_countries!A:A,A127)</f>
        <v>1</v>
      </c>
      <c r="K127" s="71" t="s">
        <v>316</v>
      </c>
      <c r="L127" s="71" t="s">
        <v>1273</v>
      </c>
      <c r="M127" s="71" t="s">
        <v>1274</v>
      </c>
      <c r="N127" s="71">
        <v>2010</v>
      </c>
      <c r="O127" s="71">
        <v>2040</v>
      </c>
      <c r="P127" s="71" t="s">
        <v>60</v>
      </c>
      <c r="Q127" s="71" t="s">
        <v>436</v>
      </c>
      <c r="R127" s="71" t="s">
        <v>190</v>
      </c>
      <c r="S127" s="71" t="s">
        <v>63</v>
      </c>
      <c r="T127" s="71" t="s">
        <v>63</v>
      </c>
      <c r="U127" s="71" t="s">
        <v>63</v>
      </c>
      <c r="V127" s="71" t="s">
        <v>63</v>
      </c>
      <c r="W127" s="71" t="s">
        <v>63</v>
      </c>
      <c r="X127" s="71" t="s">
        <v>63</v>
      </c>
      <c r="Y127" s="71" t="s">
        <v>63</v>
      </c>
      <c r="Z127" s="71" t="s">
        <v>64</v>
      </c>
      <c r="AA127" s="71" t="s">
        <v>63</v>
      </c>
      <c r="AB127" s="71" t="s">
        <v>65</v>
      </c>
      <c r="AC127" s="71" t="s">
        <v>66</v>
      </c>
      <c r="AD127" s="71" t="s">
        <v>63</v>
      </c>
      <c r="AE127" s="71" t="s">
        <v>63</v>
      </c>
      <c r="AF127" s="71" t="s">
        <v>63</v>
      </c>
      <c r="AG127" s="71" t="s">
        <v>63</v>
      </c>
      <c r="AH127" s="71" t="s">
        <v>86</v>
      </c>
      <c r="AI127" s="71" t="s">
        <v>64</v>
      </c>
      <c r="AJ127" s="71" t="s">
        <v>64</v>
      </c>
      <c r="AK127" s="71" t="s">
        <v>64</v>
      </c>
      <c r="AL127" s="71" t="s">
        <v>64</v>
      </c>
      <c r="AM127" s="71" t="s">
        <v>64</v>
      </c>
      <c r="AN127" s="71"/>
      <c r="AO127" s="71" t="s">
        <v>1275</v>
      </c>
      <c r="AP127" s="71" t="s">
        <v>1276</v>
      </c>
      <c r="AQ127" s="71" t="s">
        <v>1277</v>
      </c>
      <c r="AR127" s="77" t="s">
        <v>133</v>
      </c>
      <c r="AS127" s="71"/>
      <c r="AT127" s="71" t="s">
        <v>64</v>
      </c>
      <c r="AU127" s="74" t="s">
        <v>73</v>
      </c>
      <c r="AV127" s="71" t="s">
        <v>64</v>
      </c>
      <c r="AW127" s="71"/>
      <c r="AX127" s="22" t="s">
        <v>1278</v>
      </c>
      <c r="AY127" s="93" t="s">
        <v>1279</v>
      </c>
    </row>
    <row r="128" spans="1:51" ht="79.5" customHeight="1">
      <c r="A128" s="70">
        <v>127</v>
      </c>
      <c r="B128" s="71" t="s">
        <v>1280</v>
      </c>
      <c r="C128" s="71" t="s">
        <v>746</v>
      </c>
      <c r="D128" s="71" t="s">
        <v>1281</v>
      </c>
      <c r="E128" s="71">
        <v>2025</v>
      </c>
      <c r="F128" s="71" t="s">
        <v>232</v>
      </c>
      <c r="G128" s="71" t="s">
        <v>589</v>
      </c>
      <c r="H128" s="71" t="s">
        <v>218</v>
      </c>
      <c r="I128" s="71" t="str" cm="1">
        <f t="array" ref="I128">_xlfn.TEXTJOIN(",", TRUE, IF(Table4[study_id]=Table3[[#This Row],[study_id]], Table4[iso_code], ""))</f>
        <v>KE</v>
      </c>
      <c r="J128" s="71">
        <f>COUNTIF(study_countries!A:A,A128)</f>
        <v>1</v>
      </c>
      <c r="K128" s="71" t="s">
        <v>316</v>
      </c>
      <c r="L128" s="71" t="s">
        <v>1281</v>
      </c>
      <c r="M128" s="71" t="s">
        <v>1282</v>
      </c>
      <c r="N128" s="71"/>
      <c r="O128" s="71"/>
      <c r="P128" s="71"/>
      <c r="Q128" s="71"/>
      <c r="R128" s="71"/>
      <c r="S128" s="71"/>
      <c r="T128" s="71"/>
      <c r="U128" s="71"/>
      <c r="V128" s="71"/>
      <c r="W128" s="71"/>
      <c r="X128" s="71"/>
      <c r="Y128" s="71"/>
      <c r="Z128" s="71"/>
      <c r="AA128" s="71"/>
      <c r="AB128" s="71" t="s">
        <v>65</v>
      </c>
      <c r="AC128" s="71" t="s">
        <v>66</v>
      </c>
      <c r="AD128" s="71" t="s">
        <v>63</v>
      </c>
      <c r="AE128" s="71" t="s">
        <v>63</v>
      </c>
      <c r="AF128" s="71" t="s">
        <v>64</v>
      </c>
      <c r="AG128" s="71"/>
      <c r="AH128" s="71" t="s">
        <v>67</v>
      </c>
      <c r="AI128" s="71" t="s">
        <v>64</v>
      </c>
      <c r="AJ128" s="71" t="s">
        <v>63</v>
      </c>
      <c r="AK128" s="71" t="s">
        <v>63</v>
      </c>
      <c r="AL128" s="71" t="s">
        <v>64</v>
      </c>
      <c r="AM128" s="71" t="s">
        <v>64</v>
      </c>
      <c r="AN128" s="71"/>
      <c r="AO128" s="71"/>
      <c r="AP128" s="71" t="s">
        <v>1283</v>
      </c>
      <c r="AQ128" s="71" t="s">
        <v>429</v>
      </c>
      <c r="AR128" s="77" t="s">
        <v>63</v>
      </c>
      <c r="AS128" s="71"/>
      <c r="AT128" s="71" t="s">
        <v>64</v>
      </c>
      <c r="AU128" s="71"/>
      <c r="AV128" s="71"/>
      <c r="AW128" s="71"/>
      <c r="AX128" s="22" t="s">
        <v>1284</v>
      </c>
      <c r="AY128" s="93" t="s">
        <v>1285</v>
      </c>
    </row>
    <row r="129" spans="1:51" ht="67.5" customHeight="1">
      <c r="A129" s="70">
        <v>128</v>
      </c>
      <c r="B129" s="71" t="s">
        <v>1286</v>
      </c>
      <c r="C129" s="71" t="s">
        <v>1287</v>
      </c>
      <c r="D129" s="71" t="s">
        <v>1288</v>
      </c>
      <c r="E129" s="71">
        <v>2023</v>
      </c>
      <c r="F129" s="71" t="s">
        <v>232</v>
      </c>
      <c r="G129" s="71" t="s">
        <v>797</v>
      </c>
      <c r="H129" s="71" t="s">
        <v>218</v>
      </c>
      <c r="I129" s="71" t="str" cm="1">
        <f t="array" ref="I129">_xlfn.TEXTJOIN(",", TRUE, IF(Table4[study_id]=Table3[[#This Row],[study_id]], Table4[iso_code], ""))</f>
        <v>NG</v>
      </c>
      <c r="J129" s="71">
        <f>COUNTIF(study_countries!A:A,A129)</f>
        <v>1</v>
      </c>
      <c r="K129" s="71" t="s">
        <v>244</v>
      </c>
      <c r="L129" s="71" t="s">
        <v>1289</v>
      </c>
      <c r="M129" s="71" t="s">
        <v>1290</v>
      </c>
      <c r="N129" s="71"/>
      <c r="O129" s="71"/>
      <c r="P129" s="71"/>
      <c r="Q129" s="71"/>
      <c r="R129" s="71"/>
      <c r="S129" s="71"/>
      <c r="T129" s="71"/>
      <c r="U129" s="71"/>
      <c r="V129" s="71"/>
      <c r="W129" s="71"/>
      <c r="X129" s="71"/>
      <c r="Y129" s="71"/>
      <c r="Z129" s="71"/>
      <c r="AA129" s="71"/>
      <c r="AB129" s="71" t="s">
        <v>65</v>
      </c>
      <c r="AC129" s="71" t="s">
        <v>66</v>
      </c>
      <c r="AD129" s="71" t="s">
        <v>63</v>
      </c>
      <c r="AE129" s="71" t="s">
        <v>63</v>
      </c>
      <c r="AF129" s="71" t="s">
        <v>64</v>
      </c>
      <c r="AG129" s="71"/>
      <c r="AH129" s="71" t="s">
        <v>67</v>
      </c>
      <c r="AI129" s="71" t="s">
        <v>64</v>
      </c>
      <c r="AJ129" s="71" t="s">
        <v>64</v>
      </c>
      <c r="AK129" s="71" t="s">
        <v>64</v>
      </c>
      <c r="AL129" s="71" t="s">
        <v>63</v>
      </c>
      <c r="AM129" s="71" t="s">
        <v>64</v>
      </c>
      <c r="AN129" s="71"/>
      <c r="AO129" s="71"/>
      <c r="AP129" s="71" t="s">
        <v>1291</v>
      </c>
      <c r="AQ129" s="71" t="s">
        <v>1292</v>
      </c>
      <c r="AR129" s="77" t="s">
        <v>133</v>
      </c>
      <c r="AS129" s="71"/>
      <c r="AT129" s="71" t="s">
        <v>64</v>
      </c>
      <c r="AU129" s="71"/>
      <c r="AV129" s="71"/>
      <c r="AW129" s="71"/>
      <c r="AX129" s="22" t="s">
        <v>1293</v>
      </c>
      <c r="AY129" s="93" t="s">
        <v>1294</v>
      </c>
    </row>
    <row r="130" spans="1:51" ht="83.25" customHeight="1">
      <c r="A130" s="70">
        <v>129</v>
      </c>
      <c r="B130" s="71" t="s">
        <v>1295</v>
      </c>
      <c r="C130" s="71" t="s">
        <v>746</v>
      </c>
      <c r="D130" s="71" t="s">
        <v>1296</v>
      </c>
      <c r="E130" s="71">
        <v>2021</v>
      </c>
      <c r="F130" s="71" t="s">
        <v>232</v>
      </c>
      <c r="G130" s="71" t="s">
        <v>747</v>
      </c>
      <c r="H130" s="71" t="s">
        <v>218</v>
      </c>
      <c r="I130" s="71" t="str">
        <f t="array" ref="I130">_xlfn.TEXTJOIN(",", TRUE, IF(Table4[study_id]=Table3[[#This Row],[study_id]], Table4[iso_code], ""))</f>
        <v>NG</v>
      </c>
      <c r="J130" s="71">
        <f>COUNTIF(study_countries!A:A,A130)</f>
        <v>1</v>
      </c>
      <c r="K130" s="71" t="s">
        <v>244</v>
      </c>
      <c r="L130" s="71" t="s">
        <v>1297</v>
      </c>
      <c r="M130" s="71" t="s">
        <v>1298</v>
      </c>
      <c r="N130" s="71"/>
      <c r="O130" s="71"/>
      <c r="P130" s="71"/>
      <c r="Q130" s="71"/>
      <c r="R130" s="71"/>
      <c r="S130" s="71"/>
      <c r="T130" s="71"/>
      <c r="U130" s="71"/>
      <c r="V130" s="71"/>
      <c r="W130" s="71"/>
      <c r="X130" s="71"/>
      <c r="Y130" s="71"/>
      <c r="Z130" s="71"/>
      <c r="AA130" s="71"/>
      <c r="AB130" s="71" t="s">
        <v>65</v>
      </c>
      <c r="AC130" s="71" t="s">
        <v>66</v>
      </c>
      <c r="AD130" s="71" t="s">
        <v>63</v>
      </c>
      <c r="AE130" s="71" t="s">
        <v>63</v>
      </c>
      <c r="AF130" s="71" t="s">
        <v>64</v>
      </c>
      <c r="AG130" s="71"/>
      <c r="AH130" s="71" t="s">
        <v>86</v>
      </c>
      <c r="AI130" s="71" t="s">
        <v>64</v>
      </c>
      <c r="AJ130" s="71" t="s">
        <v>64</v>
      </c>
      <c r="AK130" s="71" t="s">
        <v>64</v>
      </c>
      <c r="AL130" s="71" t="s">
        <v>63</v>
      </c>
      <c r="AM130" s="71" t="s">
        <v>64</v>
      </c>
      <c r="AN130" s="71"/>
      <c r="AO130" s="71"/>
      <c r="AP130" s="71" t="s">
        <v>1299</v>
      </c>
      <c r="AQ130" s="71" t="s">
        <v>1300</v>
      </c>
      <c r="AR130" s="77" t="s">
        <v>63</v>
      </c>
      <c r="AS130" s="71"/>
      <c r="AT130" s="71" t="s">
        <v>64</v>
      </c>
      <c r="AU130" s="71"/>
      <c r="AV130" s="71"/>
      <c r="AW130" s="71"/>
      <c r="AX130" s="22" t="s">
        <v>1301</v>
      </c>
      <c r="AY130" s="93" t="s">
        <v>1302</v>
      </c>
    </row>
    <row r="131" spans="1:51" ht="89.25" customHeight="1">
      <c r="A131" s="70">
        <v>130</v>
      </c>
      <c r="B131" s="71" t="s">
        <v>1303</v>
      </c>
      <c r="C131" s="71" t="s">
        <v>382</v>
      </c>
      <c r="D131" s="71" t="s">
        <v>1304</v>
      </c>
      <c r="E131" s="71">
        <v>2021</v>
      </c>
      <c r="F131" s="71" t="s">
        <v>54</v>
      </c>
      <c r="G131" s="71" t="s">
        <v>126</v>
      </c>
      <c r="H131" s="71" t="s">
        <v>234</v>
      </c>
      <c r="I131" s="71" t="str">
        <f t="array" ref="I131">_xlfn.TEXTJOIN(",", TRUE, IF(Table4[study_id]=Table3[[#This Row],[study_id]], Table4[iso_code], ""))</f>
        <v>ZA</v>
      </c>
      <c r="J131" s="71">
        <f>COUNTIF(study_countries!A:A,A131)</f>
        <v>1</v>
      </c>
      <c r="K131" s="71" t="s">
        <v>267</v>
      </c>
      <c r="L131" s="71" t="s">
        <v>1305</v>
      </c>
      <c r="M131" s="71" t="s">
        <v>1306</v>
      </c>
      <c r="N131" s="71">
        <v>2020</v>
      </c>
      <c r="O131" s="71">
        <v>2050</v>
      </c>
      <c r="P131" s="71" t="s">
        <v>60</v>
      </c>
      <c r="Q131" s="71" t="s">
        <v>436</v>
      </c>
      <c r="R131" s="71" t="s">
        <v>190</v>
      </c>
      <c r="S131" s="71" t="s">
        <v>63</v>
      </c>
      <c r="T131" s="71" t="s">
        <v>64</v>
      </c>
      <c r="U131" s="71" t="s">
        <v>63</v>
      </c>
      <c r="V131" s="71" t="s">
        <v>63</v>
      </c>
      <c r="W131" s="71" t="s">
        <v>63</v>
      </c>
      <c r="X131" s="71" t="s">
        <v>64</v>
      </c>
      <c r="Y131" s="71" t="s">
        <v>63</v>
      </c>
      <c r="Z131" s="71" t="s">
        <v>64</v>
      </c>
      <c r="AA131" s="71" t="s">
        <v>63</v>
      </c>
      <c r="AB131" s="71" t="s">
        <v>143</v>
      </c>
      <c r="AC131" s="71" t="s">
        <v>66</v>
      </c>
      <c r="AD131" s="71" t="s">
        <v>63</v>
      </c>
      <c r="AE131" s="71" t="s">
        <v>63</v>
      </c>
      <c r="AF131" s="71" t="s">
        <v>64</v>
      </c>
      <c r="AG131" s="71" t="s">
        <v>64</v>
      </c>
      <c r="AH131" s="71" t="s">
        <v>86</v>
      </c>
      <c r="AI131" s="71" t="s">
        <v>64</v>
      </c>
      <c r="AJ131" s="71" t="s">
        <v>64</v>
      </c>
      <c r="AK131" s="71" t="s">
        <v>63</v>
      </c>
      <c r="AL131" s="71" t="s">
        <v>64</v>
      </c>
      <c r="AM131" s="71" t="s">
        <v>64</v>
      </c>
      <c r="AN131" s="71" t="s">
        <v>1307</v>
      </c>
      <c r="AO131" s="71" t="s">
        <v>1308</v>
      </c>
      <c r="AP131" s="71" t="s">
        <v>1309</v>
      </c>
      <c r="AQ131" s="71" t="s">
        <v>613</v>
      </c>
      <c r="AR131" s="77" t="s">
        <v>63</v>
      </c>
      <c r="AS131" s="71"/>
      <c r="AT131" s="71" t="s">
        <v>64</v>
      </c>
      <c r="AU131" s="94">
        <v>9.7000000000000003E-2</v>
      </c>
      <c r="AV131" s="71" t="s">
        <v>64</v>
      </c>
      <c r="AW131" s="71"/>
      <c r="AX131" s="22" t="s">
        <v>1310</v>
      </c>
      <c r="AY131" s="93" t="s">
        <v>1311</v>
      </c>
    </row>
    <row r="132" spans="1:51" ht="52.5" customHeight="1">
      <c r="A132" s="70">
        <v>131</v>
      </c>
      <c r="B132" s="71" t="s">
        <v>1312</v>
      </c>
      <c r="C132" s="71" t="s">
        <v>746</v>
      </c>
      <c r="D132" s="71" t="s">
        <v>1313</v>
      </c>
      <c r="E132" s="71">
        <v>2017</v>
      </c>
      <c r="F132" s="71" t="s">
        <v>232</v>
      </c>
      <c r="G132" s="71" t="s">
        <v>747</v>
      </c>
      <c r="H132" s="71" t="s">
        <v>234</v>
      </c>
      <c r="I132" s="71" t="str">
        <f t="array" ref="I132">_xlfn.TEXTJOIN(",", TRUE, IF(Table4[study_id]=Table3[[#This Row],[study_id]], Table4[iso_code], ""))</f>
        <v>MA</v>
      </c>
      <c r="J132" s="71">
        <f>COUNTIF(study_countries!A:A,A132)</f>
        <v>1</v>
      </c>
      <c r="K132" s="71" t="s">
        <v>219</v>
      </c>
      <c r="L132" s="71" t="s">
        <v>1314</v>
      </c>
      <c r="M132" s="71" t="s">
        <v>1315</v>
      </c>
      <c r="N132" s="71"/>
      <c r="O132" s="71"/>
      <c r="P132" s="71"/>
      <c r="Q132" s="71"/>
      <c r="R132" s="71"/>
      <c r="S132" s="71"/>
      <c r="T132" s="71"/>
      <c r="U132" s="71"/>
      <c r="V132" s="71"/>
      <c r="W132" s="71"/>
      <c r="X132" s="71"/>
      <c r="Y132" s="71"/>
      <c r="Z132" s="71"/>
      <c r="AA132" s="71"/>
      <c r="AB132" s="71" t="s">
        <v>65</v>
      </c>
      <c r="AC132" s="71" t="s">
        <v>66</v>
      </c>
      <c r="AD132" s="71" t="s">
        <v>63</v>
      </c>
      <c r="AE132" s="71" t="s">
        <v>63</v>
      </c>
      <c r="AF132" s="71" t="s">
        <v>64</v>
      </c>
      <c r="AG132" s="71"/>
      <c r="AH132" s="71" t="s">
        <v>86</v>
      </c>
      <c r="AI132" s="71" t="s">
        <v>64</v>
      </c>
      <c r="AJ132" s="71" t="s">
        <v>64</v>
      </c>
      <c r="AK132" s="71" t="s">
        <v>64</v>
      </c>
      <c r="AL132" s="71" t="s">
        <v>64</v>
      </c>
      <c r="AM132" s="71" t="s">
        <v>64</v>
      </c>
      <c r="AN132" s="71"/>
      <c r="AO132" s="71"/>
      <c r="AP132" s="71" t="s">
        <v>1316</v>
      </c>
      <c r="AQ132" s="71" t="s">
        <v>514</v>
      </c>
      <c r="AR132" s="77" t="s">
        <v>63</v>
      </c>
      <c r="AS132" s="71"/>
      <c r="AT132" s="71" t="s">
        <v>64</v>
      </c>
      <c r="AU132" s="71"/>
      <c r="AV132" s="71"/>
      <c r="AW132" s="71"/>
      <c r="AX132" s="22" t="s">
        <v>1317</v>
      </c>
      <c r="AY132" s="93" t="s">
        <v>1318</v>
      </c>
    </row>
    <row r="133" spans="1:51" ht="70.5" customHeight="1">
      <c r="A133" s="70">
        <v>132</v>
      </c>
      <c r="B133" s="71" t="s">
        <v>1319</v>
      </c>
      <c r="C133" s="71" t="s">
        <v>811</v>
      </c>
      <c r="D133" s="71" t="s">
        <v>1320</v>
      </c>
      <c r="E133" s="71">
        <v>2025</v>
      </c>
      <c r="F133" s="71" t="s">
        <v>232</v>
      </c>
      <c r="G133" s="71" t="s">
        <v>797</v>
      </c>
      <c r="H133" s="71" t="s">
        <v>218</v>
      </c>
      <c r="I133" s="71" t="str">
        <f t="array" ref="I133">_xlfn.TEXTJOIN(",", TRUE, IF(Table4[study_id]=Table3[[#This Row],[study_id]], Table4[iso_code], ""))</f>
        <v>AO</v>
      </c>
      <c r="J133" s="71">
        <f>COUNTIF(study_countries!A:A,A133)</f>
        <v>1</v>
      </c>
      <c r="K133" s="71" t="s">
        <v>267</v>
      </c>
      <c r="L133" s="71" t="s">
        <v>1321</v>
      </c>
      <c r="M133" s="71" t="s">
        <v>1322</v>
      </c>
      <c r="N133" s="71"/>
      <c r="O133" s="71"/>
      <c r="P133" s="71"/>
      <c r="Q133" s="71"/>
      <c r="R133" s="71"/>
      <c r="S133" s="71"/>
      <c r="T133" s="71"/>
      <c r="U133" s="71"/>
      <c r="V133" s="71"/>
      <c r="W133" s="71"/>
      <c r="X133" s="71"/>
      <c r="Y133" s="71"/>
      <c r="Z133" s="71"/>
      <c r="AA133" s="71"/>
      <c r="AB133" s="71" t="s">
        <v>65</v>
      </c>
      <c r="AC133" s="71" t="s">
        <v>66</v>
      </c>
      <c r="AD133" s="71" t="s">
        <v>63</v>
      </c>
      <c r="AE133" s="71" t="s">
        <v>63</v>
      </c>
      <c r="AF133" s="71" t="s">
        <v>64</v>
      </c>
      <c r="AG133" s="71"/>
      <c r="AH133" s="71" t="s">
        <v>67</v>
      </c>
      <c r="AI133" s="71" t="s">
        <v>64</v>
      </c>
      <c r="AJ133" s="71" t="s">
        <v>64</v>
      </c>
      <c r="AK133" s="71" t="s">
        <v>64</v>
      </c>
      <c r="AL133" s="71" t="s">
        <v>63</v>
      </c>
      <c r="AM133" s="71" t="s">
        <v>63</v>
      </c>
      <c r="AN133" s="71"/>
      <c r="AO133" s="71"/>
      <c r="AP133" s="71" t="s">
        <v>1323</v>
      </c>
      <c r="AQ133" s="71" t="s">
        <v>261</v>
      </c>
      <c r="AR133" s="77" t="s">
        <v>64</v>
      </c>
      <c r="AS133" s="71"/>
      <c r="AT133" s="71" t="s">
        <v>64</v>
      </c>
      <c r="AU133" s="71"/>
      <c r="AV133" s="71"/>
      <c r="AW133" s="71"/>
      <c r="AX133" s="22" t="s">
        <v>1324</v>
      </c>
      <c r="AY133" s="93" t="s">
        <v>1325</v>
      </c>
    </row>
    <row r="134" spans="1:51" ht="102.75" customHeight="1">
      <c r="A134" s="70">
        <v>133</v>
      </c>
      <c r="B134" s="71" t="s">
        <v>1326</v>
      </c>
      <c r="C134" s="71" t="s">
        <v>1327</v>
      </c>
      <c r="D134" s="71" t="s">
        <v>1328</v>
      </c>
      <c r="E134" s="71">
        <v>2024</v>
      </c>
      <c r="F134" s="71" t="s">
        <v>232</v>
      </c>
      <c r="G134" s="71" t="s">
        <v>1329</v>
      </c>
      <c r="H134" s="71" t="s">
        <v>218</v>
      </c>
      <c r="I134" s="71" t="str">
        <f t="array" ref="I134">_xlfn.TEXTJOIN(",", TRUE, IF(Table4[study_id]=Table3[[#This Row],[study_id]], Table4[iso_code], ""))</f>
        <v>GH</v>
      </c>
      <c r="J134" s="71">
        <f>COUNTIF(study_countries!A:A,A134)</f>
        <v>1</v>
      </c>
      <c r="K134" s="71" t="s">
        <v>244</v>
      </c>
      <c r="L134" s="71" t="s">
        <v>1330</v>
      </c>
      <c r="M134" s="71" t="s">
        <v>1331</v>
      </c>
      <c r="N134" s="71"/>
      <c r="O134" s="71"/>
      <c r="P134" s="71"/>
      <c r="Q134" s="71"/>
      <c r="R134" s="71"/>
      <c r="S134" s="71"/>
      <c r="T134" s="71"/>
      <c r="U134" s="71"/>
      <c r="V134" s="71"/>
      <c r="W134" s="71"/>
      <c r="X134" s="71"/>
      <c r="Y134" s="71"/>
      <c r="Z134" s="71"/>
      <c r="AA134" s="71"/>
      <c r="AB134" s="71" t="s">
        <v>65</v>
      </c>
      <c r="AC134" s="71" t="s">
        <v>66</v>
      </c>
      <c r="AD134" s="71" t="s">
        <v>63</v>
      </c>
      <c r="AE134" s="71" t="s">
        <v>63</v>
      </c>
      <c r="AF134" s="71" t="s">
        <v>64</v>
      </c>
      <c r="AG134" s="71"/>
      <c r="AH134" s="71" t="s">
        <v>86</v>
      </c>
      <c r="AI134" s="71" t="s">
        <v>64</v>
      </c>
      <c r="AJ134" s="71" t="s">
        <v>64</v>
      </c>
      <c r="AK134" s="71" t="s">
        <v>64</v>
      </c>
      <c r="AL134" s="71" t="s">
        <v>63</v>
      </c>
      <c r="AM134" s="71" t="s">
        <v>64</v>
      </c>
      <c r="AN134" s="71"/>
      <c r="AO134" s="71"/>
      <c r="AP134" s="71" t="s">
        <v>1332</v>
      </c>
      <c r="AQ134" s="71" t="s">
        <v>251</v>
      </c>
      <c r="AR134" s="77" t="s">
        <v>63</v>
      </c>
      <c r="AS134" s="71"/>
      <c r="AT134" s="71" t="s">
        <v>64</v>
      </c>
      <c r="AU134" s="71"/>
      <c r="AV134" s="71"/>
      <c r="AW134" s="71"/>
      <c r="AX134" s="22" t="s">
        <v>1333</v>
      </c>
      <c r="AY134" s="93" t="s">
        <v>1334</v>
      </c>
    </row>
    <row r="135" spans="1:51" ht="85.5" customHeight="1">
      <c r="A135" s="70">
        <v>134</v>
      </c>
      <c r="B135" s="71" t="s">
        <v>1335</v>
      </c>
      <c r="C135" s="71" t="s">
        <v>1336</v>
      </c>
      <c r="D135" s="71" t="s">
        <v>1337</v>
      </c>
      <c r="E135" s="71">
        <v>2020</v>
      </c>
      <c r="F135" s="71" t="s">
        <v>232</v>
      </c>
      <c r="G135" s="71" t="s">
        <v>589</v>
      </c>
      <c r="H135" s="71" t="s">
        <v>234</v>
      </c>
      <c r="I135" s="71" t="str">
        <f t="array" ref="I135">_xlfn.TEXTJOIN(",", TRUE, IF(Table4[study_id]=Table3[[#This Row],[study_id]], Table4[iso_code], ""))</f>
        <v>MW</v>
      </c>
      <c r="J135" s="71">
        <f>COUNTIF(study_countries!A:A,A135)</f>
        <v>1</v>
      </c>
      <c r="K135" s="71" t="s">
        <v>267</v>
      </c>
      <c r="L135" s="71" t="s">
        <v>1338</v>
      </c>
      <c r="M135" s="71" t="s">
        <v>1339</v>
      </c>
      <c r="N135" s="71"/>
      <c r="O135" s="71"/>
      <c r="P135" s="71"/>
      <c r="Q135" s="71"/>
      <c r="R135" s="71"/>
      <c r="S135" s="71"/>
      <c r="T135" s="71"/>
      <c r="U135" s="71"/>
      <c r="V135" s="71"/>
      <c r="W135" s="71"/>
      <c r="X135" s="71"/>
      <c r="Y135" s="71"/>
      <c r="Z135" s="71"/>
      <c r="AA135" s="71"/>
      <c r="AB135" s="71" t="s">
        <v>65</v>
      </c>
      <c r="AC135" s="71" t="s">
        <v>66</v>
      </c>
      <c r="AD135" s="71" t="s">
        <v>63</v>
      </c>
      <c r="AE135" s="71" t="s">
        <v>64</v>
      </c>
      <c r="AF135" s="71" t="s">
        <v>64</v>
      </c>
      <c r="AG135" s="71"/>
      <c r="AH135" s="71" t="s">
        <v>67</v>
      </c>
      <c r="AI135" s="71" t="s">
        <v>64</v>
      </c>
      <c r="AJ135" s="71" t="s">
        <v>64</v>
      </c>
      <c r="AK135" s="71" t="s">
        <v>64</v>
      </c>
      <c r="AL135" s="71" t="s">
        <v>133</v>
      </c>
      <c r="AM135" s="71" t="s">
        <v>64</v>
      </c>
      <c r="AN135" s="71"/>
      <c r="AO135" s="71"/>
      <c r="AP135" s="71" t="s">
        <v>1340</v>
      </c>
      <c r="AQ135" s="71" t="s">
        <v>273</v>
      </c>
      <c r="AR135" s="77" t="s">
        <v>64</v>
      </c>
      <c r="AS135" s="71"/>
      <c r="AT135" s="71" t="s">
        <v>64</v>
      </c>
      <c r="AU135" s="71"/>
      <c r="AV135" s="71"/>
      <c r="AW135" s="71"/>
      <c r="AX135" s="22" t="s">
        <v>1341</v>
      </c>
      <c r="AY135" s="93" t="s">
        <v>1342</v>
      </c>
    </row>
    <row r="136" spans="1:51" ht="105.75" customHeight="1">
      <c r="A136" s="70">
        <v>135</v>
      </c>
      <c r="B136" s="71" t="s">
        <v>1343</v>
      </c>
      <c r="C136" s="71" t="s">
        <v>1344</v>
      </c>
      <c r="D136" s="71" t="s">
        <v>1345</v>
      </c>
      <c r="E136" s="71">
        <v>2026</v>
      </c>
      <c r="F136" s="71" t="s">
        <v>54</v>
      </c>
      <c r="G136" s="71" t="s">
        <v>126</v>
      </c>
      <c r="H136" s="71" t="s">
        <v>234</v>
      </c>
      <c r="I136" s="71" t="str">
        <f t="array" ref="I136">_xlfn.TEXTJOIN(",", TRUE, IF(Table4[study_id]=Table3[[#This Row],[study_id]], Table4[iso_code], ""))</f>
        <v>KE</v>
      </c>
      <c r="J136" s="71">
        <f>COUNTIF(study_countries!A:A,A136)</f>
        <v>1</v>
      </c>
      <c r="K136" s="71" t="s">
        <v>316</v>
      </c>
      <c r="L136" s="71" t="s">
        <v>1346</v>
      </c>
      <c r="M136" s="71" t="s">
        <v>1347</v>
      </c>
      <c r="N136" s="71">
        <v>2020</v>
      </c>
      <c r="O136" s="71">
        <v>2040</v>
      </c>
      <c r="P136" s="71" t="s">
        <v>60</v>
      </c>
      <c r="Q136" s="71" t="s">
        <v>82</v>
      </c>
      <c r="R136" s="71" t="s">
        <v>62</v>
      </c>
      <c r="S136" s="71" t="s">
        <v>63</v>
      </c>
      <c r="T136" s="71" t="s">
        <v>63</v>
      </c>
      <c r="U136" s="71" t="s">
        <v>63</v>
      </c>
      <c r="V136" s="71" t="s">
        <v>63</v>
      </c>
      <c r="W136" s="71" t="s">
        <v>64</v>
      </c>
      <c r="X136" s="71" t="s">
        <v>63</v>
      </c>
      <c r="Y136" s="71" t="s">
        <v>63</v>
      </c>
      <c r="Z136" s="71" t="s">
        <v>64</v>
      </c>
      <c r="AA136" s="71" t="s">
        <v>63</v>
      </c>
      <c r="AB136" s="71" t="s">
        <v>143</v>
      </c>
      <c r="AC136" s="71" t="s">
        <v>101</v>
      </c>
      <c r="AD136" s="71" t="s">
        <v>63</v>
      </c>
      <c r="AE136" s="71" t="s">
        <v>63</v>
      </c>
      <c r="AF136" s="71" t="s">
        <v>63</v>
      </c>
      <c r="AG136" s="71" t="s">
        <v>64</v>
      </c>
      <c r="AH136" s="71" t="s">
        <v>86</v>
      </c>
      <c r="AI136" s="71" t="s">
        <v>64</v>
      </c>
      <c r="AJ136" s="71" t="s">
        <v>64</v>
      </c>
      <c r="AK136" s="71" t="s">
        <v>64</v>
      </c>
      <c r="AL136" s="71" t="s">
        <v>63</v>
      </c>
      <c r="AM136" s="71" t="s">
        <v>64</v>
      </c>
      <c r="AN136" s="71" t="s">
        <v>1348</v>
      </c>
      <c r="AO136" s="71" t="s">
        <v>1349</v>
      </c>
      <c r="AP136" s="71" t="s">
        <v>1350</v>
      </c>
      <c r="AQ136" s="71" t="s">
        <v>1277</v>
      </c>
      <c r="AR136" s="77" t="s">
        <v>133</v>
      </c>
      <c r="AS136" s="71"/>
      <c r="AT136" s="71" t="s">
        <v>64</v>
      </c>
      <c r="AU136" s="71" t="s">
        <v>73</v>
      </c>
      <c r="AV136" s="71" t="s">
        <v>64</v>
      </c>
      <c r="AW136" s="71"/>
      <c r="AX136" s="22" t="s">
        <v>1351</v>
      </c>
      <c r="AY136" s="93" t="s">
        <v>1352</v>
      </c>
    </row>
    <row r="137" spans="1:51" ht="92.25" customHeight="1">
      <c r="A137" s="70">
        <v>136</v>
      </c>
      <c r="B137" s="71" t="s">
        <v>1353</v>
      </c>
      <c r="C137" s="71" t="s">
        <v>382</v>
      </c>
      <c r="D137" s="71" t="s">
        <v>1354</v>
      </c>
      <c r="E137" s="71">
        <v>2021</v>
      </c>
      <c r="F137" s="71" t="s">
        <v>54</v>
      </c>
      <c r="G137" s="71" t="s">
        <v>126</v>
      </c>
      <c r="H137" s="71" t="s">
        <v>234</v>
      </c>
      <c r="I137" s="71" t="str">
        <f t="array" ref="I137">_xlfn.TEXTJOIN(",", TRUE, IF(Table4[study_id]=Table3[[#This Row],[study_id]], Table4[iso_code], ""))</f>
        <v>MZ</v>
      </c>
      <c r="J137" s="71">
        <f>COUNTIF(study_countries!A:A,A137)</f>
        <v>1</v>
      </c>
      <c r="K137" s="71" t="s">
        <v>267</v>
      </c>
      <c r="L137" s="71" t="s">
        <v>1355</v>
      </c>
      <c r="M137" s="71" t="s">
        <v>1356</v>
      </c>
      <c r="N137" s="71">
        <v>2019</v>
      </c>
      <c r="O137" s="71">
        <v>2030</v>
      </c>
      <c r="P137" s="71" t="s">
        <v>60</v>
      </c>
      <c r="Q137" s="71" t="s">
        <v>436</v>
      </c>
      <c r="R137" s="71" t="s">
        <v>190</v>
      </c>
      <c r="S137" s="71" t="s">
        <v>63</v>
      </c>
      <c r="T137" s="71" t="s">
        <v>63</v>
      </c>
      <c r="U137" s="71" t="s">
        <v>63</v>
      </c>
      <c r="V137" s="71" t="s">
        <v>63</v>
      </c>
      <c r="W137" s="71" t="s">
        <v>64</v>
      </c>
      <c r="X137" s="71" t="s">
        <v>64</v>
      </c>
      <c r="Y137" s="71" t="s">
        <v>63</v>
      </c>
      <c r="Z137" s="71" t="s">
        <v>64</v>
      </c>
      <c r="AA137" s="71" t="s">
        <v>64</v>
      </c>
      <c r="AB137" s="71" t="s">
        <v>65</v>
      </c>
      <c r="AC137" s="71" t="s">
        <v>66</v>
      </c>
      <c r="AD137" s="71" t="s">
        <v>63</v>
      </c>
      <c r="AE137" s="71" t="s">
        <v>63</v>
      </c>
      <c r="AF137" s="71" t="s">
        <v>63</v>
      </c>
      <c r="AG137" s="71" t="s">
        <v>64</v>
      </c>
      <c r="AH137" s="71" t="s">
        <v>86</v>
      </c>
      <c r="AI137" s="71" t="s">
        <v>64</v>
      </c>
      <c r="AJ137" s="71" t="s">
        <v>133</v>
      </c>
      <c r="AK137" s="71" t="s">
        <v>64</v>
      </c>
      <c r="AL137" s="71" t="s">
        <v>63</v>
      </c>
      <c r="AM137" s="71" t="s">
        <v>64</v>
      </c>
      <c r="AN137" s="71" t="s">
        <v>1357</v>
      </c>
      <c r="AO137" s="71" t="s">
        <v>1358</v>
      </c>
      <c r="AP137" s="71" t="s">
        <v>1359</v>
      </c>
      <c r="AQ137" s="71" t="s">
        <v>1360</v>
      </c>
      <c r="AR137" s="77" t="s">
        <v>133</v>
      </c>
      <c r="AS137" s="71" t="s">
        <v>1361</v>
      </c>
      <c r="AT137" s="71" t="s">
        <v>64</v>
      </c>
      <c r="AU137" s="71" t="s">
        <v>73</v>
      </c>
      <c r="AV137" s="71" t="s">
        <v>64</v>
      </c>
      <c r="AW137" s="71"/>
      <c r="AX137" s="22" t="s">
        <v>1362</v>
      </c>
      <c r="AY137" s="93" t="s">
        <v>1363</v>
      </c>
    </row>
    <row r="138" spans="1:51" ht="75.75" customHeight="1">
      <c r="A138" s="70">
        <v>137</v>
      </c>
      <c r="B138" s="71" t="s">
        <v>1364</v>
      </c>
      <c r="C138" s="71" t="s">
        <v>1365</v>
      </c>
      <c r="D138" s="71" t="s">
        <v>1366</v>
      </c>
      <c r="E138" s="71">
        <v>2016</v>
      </c>
      <c r="F138" s="71" t="s">
        <v>232</v>
      </c>
      <c r="G138" s="71" t="s">
        <v>126</v>
      </c>
      <c r="H138" s="71" t="s">
        <v>234</v>
      </c>
      <c r="I138" s="71" t="str">
        <f t="array" ref="I138">_xlfn.TEXTJOIN(",", TRUE, IF(Table4[study_id]=Table3[[#This Row],[study_id]], Table4[iso_code], ""))</f>
        <v>EG</v>
      </c>
      <c r="J138" s="71">
        <f>COUNTIF(study_countries!A:A,A138)</f>
        <v>1</v>
      </c>
      <c r="K138" s="71" t="s">
        <v>316</v>
      </c>
      <c r="L138" s="71" t="s">
        <v>1367</v>
      </c>
      <c r="M138" s="71" t="s">
        <v>1368</v>
      </c>
      <c r="N138" s="71">
        <v>2007</v>
      </c>
      <c r="O138" s="71">
        <v>2030</v>
      </c>
      <c r="P138" s="71"/>
      <c r="Q138" s="71"/>
      <c r="R138" s="71"/>
      <c r="S138" s="71"/>
      <c r="T138" s="71"/>
      <c r="U138" s="71"/>
      <c r="V138" s="71"/>
      <c r="W138" s="71"/>
      <c r="X138" s="71"/>
      <c r="Y138" s="71"/>
      <c r="Z138" s="71"/>
      <c r="AA138" s="71"/>
      <c r="AB138" s="71" t="s">
        <v>143</v>
      </c>
      <c r="AC138" s="71" t="s">
        <v>66</v>
      </c>
      <c r="AD138" s="71" t="s">
        <v>63</v>
      </c>
      <c r="AE138" s="71" t="s">
        <v>63</v>
      </c>
      <c r="AF138" s="71" t="s">
        <v>64</v>
      </c>
      <c r="AG138" s="71"/>
      <c r="AH138" s="71" t="s">
        <v>86</v>
      </c>
      <c r="AI138" s="71" t="s">
        <v>64</v>
      </c>
      <c r="AJ138" s="71" t="s">
        <v>64</v>
      </c>
      <c r="AK138" s="71" t="s">
        <v>64</v>
      </c>
      <c r="AL138" s="71" t="s">
        <v>64</v>
      </c>
      <c r="AM138" s="71" t="s">
        <v>64</v>
      </c>
      <c r="AN138" s="71"/>
      <c r="AO138" s="71"/>
      <c r="AP138" s="71" t="s">
        <v>1369</v>
      </c>
      <c r="AQ138" s="71" t="s">
        <v>851</v>
      </c>
      <c r="AR138" s="77" t="s">
        <v>63</v>
      </c>
      <c r="AS138" s="71"/>
      <c r="AT138" s="71" t="s">
        <v>64</v>
      </c>
      <c r="AU138" s="71"/>
      <c r="AV138" s="71"/>
      <c r="AW138" s="71"/>
      <c r="AX138" s="22" t="s">
        <v>1370</v>
      </c>
      <c r="AY138" s="93" t="s">
        <v>1371</v>
      </c>
    </row>
    <row r="139" spans="1:51" ht="76.5" customHeight="1">
      <c r="A139" s="70">
        <v>138</v>
      </c>
      <c r="B139" s="71" t="s">
        <v>1372</v>
      </c>
      <c r="C139" s="71" t="s">
        <v>1373</v>
      </c>
      <c r="D139" s="71" t="s">
        <v>1374</v>
      </c>
      <c r="E139" s="71">
        <v>2025</v>
      </c>
      <c r="F139" s="71" t="s">
        <v>54</v>
      </c>
      <c r="G139" s="71" t="s">
        <v>126</v>
      </c>
      <c r="H139" s="71" t="s">
        <v>234</v>
      </c>
      <c r="I139" s="71" t="str">
        <f t="array" ref="I139">_xlfn.TEXTJOIN(",", TRUE, IF(Table4[study_id]=Table3[[#This Row],[study_id]], Table4[iso_code], ""))</f>
        <v>SL</v>
      </c>
      <c r="J139" s="71">
        <f>COUNTIF(study_countries!A:A,A139)</f>
        <v>1</v>
      </c>
      <c r="K139" s="71" t="s">
        <v>244</v>
      </c>
      <c r="L139" s="71" t="s">
        <v>1375</v>
      </c>
      <c r="M139" s="71" t="s">
        <v>1376</v>
      </c>
      <c r="N139" s="71">
        <v>2023</v>
      </c>
      <c r="O139" s="71">
        <v>2050</v>
      </c>
      <c r="P139" s="71" t="s">
        <v>60</v>
      </c>
      <c r="Q139" s="71" t="s">
        <v>156</v>
      </c>
      <c r="R139" s="71" t="s">
        <v>62</v>
      </c>
      <c r="S139" s="71" t="s">
        <v>63</v>
      </c>
      <c r="T139" s="71" t="s">
        <v>63</v>
      </c>
      <c r="U139" s="71" t="s">
        <v>64</v>
      </c>
      <c r="V139" s="71" t="s">
        <v>63</v>
      </c>
      <c r="W139" s="71" t="s">
        <v>64</v>
      </c>
      <c r="X139" s="71" t="s">
        <v>64</v>
      </c>
      <c r="Y139" s="71" t="s">
        <v>63</v>
      </c>
      <c r="Z139" s="71" t="s">
        <v>64</v>
      </c>
      <c r="AA139" s="71" t="s">
        <v>64</v>
      </c>
      <c r="AB139" s="71" t="s">
        <v>65</v>
      </c>
      <c r="AC139" s="71" t="s">
        <v>85</v>
      </c>
      <c r="AD139" s="71" t="s">
        <v>63</v>
      </c>
      <c r="AE139" s="71" t="s">
        <v>63</v>
      </c>
      <c r="AF139" s="71" t="s">
        <v>63</v>
      </c>
      <c r="AG139" s="71" t="s">
        <v>64</v>
      </c>
      <c r="AH139" s="71" t="s">
        <v>86</v>
      </c>
      <c r="AI139" s="71" t="s">
        <v>64</v>
      </c>
      <c r="AJ139" s="71" t="s">
        <v>64</v>
      </c>
      <c r="AK139" s="71" t="s">
        <v>64</v>
      </c>
      <c r="AL139" s="71" t="s">
        <v>133</v>
      </c>
      <c r="AM139" s="71" t="s">
        <v>64</v>
      </c>
      <c r="AN139" s="71" t="s">
        <v>1377</v>
      </c>
      <c r="AO139" s="71" t="s">
        <v>1378</v>
      </c>
      <c r="AP139" s="71" t="s">
        <v>1379</v>
      </c>
      <c r="AQ139" s="71" t="s">
        <v>251</v>
      </c>
      <c r="AR139" s="77" t="s">
        <v>63</v>
      </c>
      <c r="AS139" s="71"/>
      <c r="AT139" s="71" t="s">
        <v>64</v>
      </c>
      <c r="AU139" s="74">
        <v>0.1</v>
      </c>
      <c r="AV139" s="71" t="s">
        <v>64</v>
      </c>
      <c r="AW139" s="71"/>
      <c r="AX139" s="22" t="s">
        <v>1380</v>
      </c>
      <c r="AY139" s="93" t="s">
        <v>1381</v>
      </c>
    </row>
    <row r="140" spans="1:51" ht="78.75" customHeight="1">
      <c r="A140" s="70">
        <v>139</v>
      </c>
      <c r="B140" s="71" t="s">
        <v>1382</v>
      </c>
      <c r="C140" s="71" t="s">
        <v>1383</v>
      </c>
      <c r="D140" s="71" t="s">
        <v>1384</v>
      </c>
      <c r="E140" s="71">
        <v>2025</v>
      </c>
      <c r="F140" s="71" t="s">
        <v>54</v>
      </c>
      <c r="G140" s="71" t="s">
        <v>126</v>
      </c>
      <c r="H140" s="71" t="s">
        <v>98</v>
      </c>
      <c r="I140" s="71" t="str">
        <f t="array" ref="I140">_xlfn.TEXTJOIN(",", TRUE, IF(Table4[study_id]=Table3[[#This Row],[study_id]], Table4[iso_code], ""))</f>
        <v>MA,TN,DZ</v>
      </c>
      <c r="J140" s="71">
        <f>COUNTIF(study_countries!A:A,A140)</f>
        <v>3</v>
      </c>
      <c r="K140" s="71" t="s">
        <v>219</v>
      </c>
      <c r="L140" s="71" t="s">
        <v>1385</v>
      </c>
      <c r="M140" s="71" t="s">
        <v>1386</v>
      </c>
      <c r="N140" s="71">
        <v>2018</v>
      </c>
      <c r="O140" s="71">
        <v>2050</v>
      </c>
      <c r="P140" s="71" t="s">
        <v>156</v>
      </c>
      <c r="Q140" s="71" t="s">
        <v>82</v>
      </c>
      <c r="R140" s="71" t="s">
        <v>62</v>
      </c>
      <c r="S140" s="71" t="s">
        <v>63</v>
      </c>
      <c r="T140" s="71" t="s">
        <v>63</v>
      </c>
      <c r="U140" s="71" t="s">
        <v>63</v>
      </c>
      <c r="V140" s="71" t="s">
        <v>64</v>
      </c>
      <c r="W140" s="71" t="s">
        <v>64</v>
      </c>
      <c r="X140" s="71" t="s">
        <v>64</v>
      </c>
      <c r="Y140" s="71" t="s">
        <v>63</v>
      </c>
      <c r="Z140" s="71" t="s">
        <v>63</v>
      </c>
      <c r="AA140" s="71" t="s">
        <v>63</v>
      </c>
      <c r="AB140" s="71" t="s">
        <v>65</v>
      </c>
      <c r="AC140" s="71" t="s">
        <v>85</v>
      </c>
      <c r="AD140" s="71" t="s">
        <v>63</v>
      </c>
      <c r="AE140" s="71" t="s">
        <v>63</v>
      </c>
      <c r="AF140" s="71" t="s">
        <v>63</v>
      </c>
      <c r="AG140" s="71" t="s">
        <v>64</v>
      </c>
      <c r="AH140" s="71" t="s">
        <v>86</v>
      </c>
      <c r="AI140" s="71" t="s">
        <v>64</v>
      </c>
      <c r="AJ140" s="71" t="s">
        <v>64</v>
      </c>
      <c r="AK140" s="71" t="s">
        <v>64</v>
      </c>
      <c r="AL140" s="71" t="s">
        <v>64</v>
      </c>
      <c r="AM140" s="71" t="s">
        <v>64</v>
      </c>
      <c r="AN140" s="71" t="s">
        <v>1387</v>
      </c>
      <c r="AO140" s="71" t="s">
        <v>1388</v>
      </c>
      <c r="AP140" s="71" t="s">
        <v>1389</v>
      </c>
      <c r="AQ140" s="71" t="s">
        <v>1390</v>
      </c>
      <c r="AR140" s="71" t="s">
        <v>64</v>
      </c>
      <c r="AS140" s="71"/>
      <c r="AT140" s="71" t="s">
        <v>64</v>
      </c>
      <c r="AU140" s="74">
        <v>0.05</v>
      </c>
      <c r="AV140" s="71" t="s">
        <v>64</v>
      </c>
      <c r="AW140" s="71"/>
      <c r="AX140" s="22" t="s">
        <v>1391</v>
      </c>
      <c r="AY140" s="93" t="s">
        <v>1392</v>
      </c>
    </row>
    <row r="141" spans="1:51" ht="108.75" customHeight="1">
      <c r="A141" s="70">
        <v>140</v>
      </c>
      <c r="B141" s="71" t="s">
        <v>1393</v>
      </c>
      <c r="C141" s="71" t="s">
        <v>746</v>
      </c>
      <c r="D141" s="71" t="s">
        <v>1394</v>
      </c>
      <c r="E141" s="71">
        <v>2021</v>
      </c>
      <c r="F141" s="71" t="s">
        <v>232</v>
      </c>
      <c r="G141" s="71" t="s">
        <v>589</v>
      </c>
      <c r="H141" s="71" t="s">
        <v>218</v>
      </c>
      <c r="I141" s="71" t="str">
        <f t="array" ref="I141">_xlfn.TEXTJOIN(",", TRUE, IF(Table4[study_id]=Table3[[#This Row],[study_id]], Table4[iso_code], ""))</f>
        <v>GH</v>
      </c>
      <c r="J141" s="71">
        <f>COUNTIF(study_countries!A:A,A141)</f>
        <v>1</v>
      </c>
      <c r="K141" s="71" t="s">
        <v>244</v>
      </c>
      <c r="L141" s="71" t="s">
        <v>1395</v>
      </c>
      <c r="M141" s="71" t="s">
        <v>1396</v>
      </c>
      <c r="N141" s="71"/>
      <c r="O141" s="71"/>
      <c r="P141" s="71"/>
      <c r="Q141" s="71"/>
      <c r="R141" s="71"/>
      <c r="S141" s="71"/>
      <c r="T141" s="71"/>
      <c r="U141" s="71"/>
      <c r="V141" s="71"/>
      <c r="W141" s="71"/>
      <c r="X141" s="71"/>
      <c r="Y141" s="71"/>
      <c r="Z141" s="71"/>
      <c r="AA141" s="71"/>
      <c r="AB141" s="71" t="s">
        <v>65</v>
      </c>
      <c r="AC141" s="71" t="s">
        <v>66</v>
      </c>
      <c r="AD141" s="71" t="s">
        <v>63</v>
      </c>
      <c r="AE141" s="71" t="s">
        <v>63</v>
      </c>
      <c r="AF141" s="71" t="s">
        <v>64</v>
      </c>
      <c r="AG141" s="71"/>
      <c r="AH141" s="71" t="s">
        <v>67</v>
      </c>
      <c r="AI141" s="71" t="s">
        <v>64</v>
      </c>
      <c r="AJ141" s="71" t="s">
        <v>64</v>
      </c>
      <c r="AK141" s="71" t="s">
        <v>63</v>
      </c>
      <c r="AL141" s="71" t="s">
        <v>64</v>
      </c>
      <c r="AM141" s="71" t="s">
        <v>64</v>
      </c>
      <c r="AN141" s="71"/>
      <c r="AO141" s="71"/>
      <c r="AP141" s="71" t="s">
        <v>1397</v>
      </c>
      <c r="AQ141" s="71" t="s">
        <v>1398</v>
      </c>
      <c r="AR141" s="71" t="s">
        <v>64</v>
      </c>
      <c r="AS141" s="71"/>
      <c r="AT141" s="71" t="s">
        <v>64</v>
      </c>
      <c r="AU141" s="71"/>
      <c r="AV141" s="71"/>
      <c r="AW141" s="71"/>
      <c r="AX141" s="22" t="s">
        <v>1399</v>
      </c>
      <c r="AY141" s="93" t="s">
        <v>1400</v>
      </c>
    </row>
    <row r="142" spans="1:51" ht="83.25" customHeight="1">
      <c r="A142" s="70">
        <v>141</v>
      </c>
      <c r="B142" s="71" t="s">
        <v>1401</v>
      </c>
      <c r="C142" s="71" t="s">
        <v>382</v>
      </c>
      <c r="D142" s="71" t="s">
        <v>1402</v>
      </c>
      <c r="E142" s="71">
        <v>2026</v>
      </c>
      <c r="F142" s="71" t="s">
        <v>54</v>
      </c>
      <c r="G142" s="71" t="s">
        <v>126</v>
      </c>
      <c r="H142" s="71" t="s">
        <v>234</v>
      </c>
      <c r="I142" s="71" t="str">
        <f t="array" ref="I142">_xlfn.TEXTJOIN(",", TRUE, IF(Table4[study_id]=Table3[[#This Row],[study_id]], Table4[iso_code], ""))</f>
        <v>BI</v>
      </c>
      <c r="J142" s="71">
        <f>COUNTIF(study_countries!A:A,A142)</f>
        <v>1</v>
      </c>
      <c r="K142" s="71" t="s">
        <v>316</v>
      </c>
      <c r="L142" s="71" t="s">
        <v>1403</v>
      </c>
      <c r="M142" s="71" t="s">
        <v>1404</v>
      </c>
      <c r="N142" s="71">
        <v>2015</v>
      </c>
      <c r="O142" s="71">
        <v>2040</v>
      </c>
      <c r="P142" s="71" t="s">
        <v>60</v>
      </c>
      <c r="Q142" s="71" t="s">
        <v>436</v>
      </c>
      <c r="R142" s="71" t="s">
        <v>190</v>
      </c>
      <c r="S142" s="71" t="s">
        <v>63</v>
      </c>
      <c r="T142" s="71" t="s">
        <v>63</v>
      </c>
      <c r="U142" s="71" t="s">
        <v>63</v>
      </c>
      <c r="V142" s="71" t="s">
        <v>63</v>
      </c>
      <c r="W142" s="71" t="s">
        <v>64</v>
      </c>
      <c r="X142" s="71" t="s">
        <v>64</v>
      </c>
      <c r="Y142" s="71" t="s">
        <v>63</v>
      </c>
      <c r="Z142" s="71" t="s">
        <v>64</v>
      </c>
      <c r="AA142" s="71" t="s">
        <v>64</v>
      </c>
      <c r="AB142" s="71" t="s">
        <v>65</v>
      </c>
      <c r="AC142" s="71" t="s">
        <v>66</v>
      </c>
      <c r="AD142" s="71" t="s">
        <v>63</v>
      </c>
      <c r="AE142" s="71" t="s">
        <v>63</v>
      </c>
      <c r="AF142" s="71" t="s">
        <v>64</v>
      </c>
      <c r="AG142" s="71" t="s">
        <v>64</v>
      </c>
      <c r="AH142" s="71" t="s">
        <v>86</v>
      </c>
      <c r="AI142" s="71" t="s">
        <v>64</v>
      </c>
      <c r="AJ142" s="71" t="s">
        <v>63</v>
      </c>
      <c r="AK142" s="71" t="s">
        <v>63</v>
      </c>
      <c r="AL142" s="71" t="s">
        <v>63</v>
      </c>
      <c r="AM142" s="71" t="s">
        <v>63</v>
      </c>
      <c r="AN142" s="71" t="s">
        <v>1405</v>
      </c>
      <c r="AO142" s="71" t="s">
        <v>1406</v>
      </c>
      <c r="AP142" s="71" t="s">
        <v>1407</v>
      </c>
      <c r="AQ142" s="71" t="s">
        <v>1408</v>
      </c>
      <c r="AR142" s="71" t="s">
        <v>63</v>
      </c>
      <c r="AS142" s="71"/>
      <c r="AT142" s="71" t="s">
        <v>64</v>
      </c>
      <c r="AU142" s="71" t="s">
        <v>73</v>
      </c>
      <c r="AV142" s="71" t="s">
        <v>64</v>
      </c>
      <c r="AW142" s="71"/>
      <c r="AX142" s="22" t="s">
        <v>1409</v>
      </c>
      <c r="AY142" s="93" t="s">
        <v>1410</v>
      </c>
    </row>
    <row r="143" spans="1:51" ht="84.75" customHeight="1">
      <c r="A143" s="70">
        <v>142</v>
      </c>
      <c r="B143" s="71" t="s">
        <v>1411</v>
      </c>
      <c r="C143" s="71" t="s">
        <v>265</v>
      </c>
      <c r="D143" s="71" t="s">
        <v>1412</v>
      </c>
      <c r="E143" s="71">
        <v>2026</v>
      </c>
      <c r="F143" s="71" t="s">
        <v>54</v>
      </c>
      <c r="G143" s="71" t="s">
        <v>126</v>
      </c>
      <c r="H143" s="71" t="s">
        <v>234</v>
      </c>
      <c r="I143" s="71" t="str">
        <f t="array" ref="I143">_xlfn.TEXTJOIN(",", TRUE, IF(Table4[study_id]=Table3[[#This Row],[study_id]], Table4[iso_code], ""))</f>
        <v>ET</v>
      </c>
      <c r="J143" s="71">
        <f>COUNTIF(study_countries!A:A,A143)</f>
        <v>1</v>
      </c>
      <c r="K143" s="71" t="s">
        <v>316</v>
      </c>
      <c r="L143" s="71" t="s">
        <v>1413</v>
      </c>
      <c r="M143" s="71" t="s">
        <v>1414</v>
      </c>
      <c r="N143" s="71">
        <v>2022</v>
      </c>
      <c r="O143" s="71">
        <v>2050</v>
      </c>
      <c r="P143" s="71" t="s">
        <v>60</v>
      </c>
      <c r="Q143" s="71" t="s">
        <v>82</v>
      </c>
      <c r="R143" s="71" t="s">
        <v>62</v>
      </c>
      <c r="S143" s="71" t="s">
        <v>63</v>
      </c>
      <c r="T143" s="71" t="s">
        <v>63</v>
      </c>
      <c r="U143" s="71" t="s">
        <v>63</v>
      </c>
      <c r="V143" s="71" t="s">
        <v>64</v>
      </c>
      <c r="W143" s="71" t="s">
        <v>64</v>
      </c>
      <c r="X143" s="71" t="s">
        <v>63</v>
      </c>
      <c r="Y143" s="71" t="s">
        <v>63</v>
      </c>
      <c r="Z143" s="71" t="s">
        <v>64</v>
      </c>
      <c r="AA143" s="71" t="s">
        <v>63</v>
      </c>
      <c r="AB143" s="71" t="s">
        <v>143</v>
      </c>
      <c r="AC143" s="71" t="s">
        <v>101</v>
      </c>
      <c r="AD143" s="71" t="s">
        <v>63</v>
      </c>
      <c r="AE143" s="71" t="s">
        <v>63</v>
      </c>
      <c r="AF143" s="71" t="s">
        <v>64</v>
      </c>
      <c r="AG143" s="71" t="s">
        <v>64</v>
      </c>
      <c r="AH143" s="71" t="s">
        <v>857</v>
      </c>
      <c r="AI143" s="71" t="s">
        <v>64</v>
      </c>
      <c r="AJ143" s="71" t="s">
        <v>64</v>
      </c>
      <c r="AK143" s="71" t="s">
        <v>64</v>
      </c>
      <c r="AL143" s="71" t="s">
        <v>64</v>
      </c>
      <c r="AM143" s="71" t="s">
        <v>64</v>
      </c>
      <c r="AN143" s="71" t="s">
        <v>1415</v>
      </c>
      <c r="AO143" s="71"/>
      <c r="AP143" s="71" t="s">
        <v>1416</v>
      </c>
      <c r="AQ143" s="71" t="s">
        <v>195</v>
      </c>
      <c r="AR143" s="71" t="s">
        <v>63</v>
      </c>
      <c r="AS143" s="71"/>
      <c r="AT143" s="71" t="s">
        <v>63</v>
      </c>
      <c r="AU143" s="71" t="s">
        <v>73</v>
      </c>
      <c r="AV143" s="71" t="s">
        <v>64</v>
      </c>
      <c r="AW143" s="71"/>
      <c r="AX143" s="22" t="s">
        <v>1417</v>
      </c>
      <c r="AY143" s="93" t="s">
        <v>1418</v>
      </c>
    </row>
    <row r="144" spans="1:51" ht="84" customHeight="1">
      <c r="A144" s="70">
        <v>143</v>
      </c>
      <c r="B144" s="71" t="s">
        <v>1419</v>
      </c>
      <c r="C144" s="71" t="s">
        <v>1420</v>
      </c>
      <c r="D144" s="71" t="s">
        <v>1421</v>
      </c>
      <c r="E144" s="71">
        <v>2024</v>
      </c>
      <c r="F144" s="71" t="s">
        <v>232</v>
      </c>
      <c r="G144" s="71" t="s">
        <v>190</v>
      </c>
      <c r="H144" s="71" t="s">
        <v>218</v>
      </c>
      <c r="I144" s="71" t="str">
        <f t="array" ref="I144">_xlfn.TEXTJOIN(",", TRUE, IF(Table4[study_id]=Table3[[#This Row],[study_id]], Table4[iso_code], ""))</f>
        <v>KE</v>
      </c>
      <c r="J144" s="71">
        <f>COUNTIF(study_countries!A:A,A144)</f>
        <v>1</v>
      </c>
      <c r="K144" s="71" t="s">
        <v>316</v>
      </c>
      <c r="L144" s="71" t="s">
        <v>1422</v>
      </c>
      <c r="M144" s="71" t="s">
        <v>1423</v>
      </c>
      <c r="N144" s="71"/>
      <c r="O144" s="71"/>
      <c r="P144" s="71"/>
      <c r="Q144" s="71"/>
      <c r="R144" s="71"/>
      <c r="S144" s="71"/>
      <c r="T144" s="71"/>
      <c r="U144" s="71"/>
      <c r="V144" s="71"/>
      <c r="W144" s="71"/>
      <c r="X144" s="71"/>
      <c r="Y144" s="71"/>
      <c r="Z144" s="71"/>
      <c r="AA144" s="71"/>
      <c r="AB144" s="71" t="s">
        <v>65</v>
      </c>
      <c r="AC144" s="71" t="s">
        <v>66</v>
      </c>
      <c r="AD144" s="71" t="s">
        <v>63</v>
      </c>
      <c r="AE144" s="71" t="s">
        <v>64</v>
      </c>
      <c r="AF144" s="71" t="s">
        <v>64</v>
      </c>
      <c r="AG144" s="71"/>
      <c r="AH144" s="71" t="s">
        <v>86</v>
      </c>
      <c r="AI144" s="71" t="s">
        <v>64</v>
      </c>
      <c r="AJ144" s="71" t="s">
        <v>64</v>
      </c>
      <c r="AK144" s="71" t="s">
        <v>64</v>
      </c>
      <c r="AL144" s="71" t="s">
        <v>63</v>
      </c>
      <c r="AM144" s="71" t="s">
        <v>64</v>
      </c>
      <c r="AN144" s="71"/>
      <c r="AO144" s="71"/>
      <c r="AP144" s="71" t="s">
        <v>1424</v>
      </c>
      <c r="AQ144" s="71" t="s">
        <v>563</v>
      </c>
      <c r="AR144" s="71" t="s">
        <v>64</v>
      </c>
      <c r="AS144" s="71"/>
      <c r="AT144" s="71" t="s">
        <v>64</v>
      </c>
      <c r="AU144" s="71"/>
      <c r="AV144" s="71"/>
      <c r="AW144" s="71"/>
      <c r="AX144" s="22" t="s">
        <v>1425</v>
      </c>
      <c r="AY144" s="93" t="s">
        <v>1426</v>
      </c>
    </row>
    <row r="145" spans="1:51" ht="90.75" customHeight="1">
      <c r="A145" s="70">
        <v>144</v>
      </c>
      <c r="B145" s="71" t="s">
        <v>1427</v>
      </c>
      <c r="C145" s="71" t="s">
        <v>1428</v>
      </c>
      <c r="D145" s="71" t="s">
        <v>1429</v>
      </c>
      <c r="E145" s="71">
        <v>2016</v>
      </c>
      <c r="F145" s="71" t="s">
        <v>232</v>
      </c>
      <c r="G145" s="71" t="s">
        <v>202</v>
      </c>
      <c r="H145" s="71" t="s">
        <v>234</v>
      </c>
      <c r="I145" s="71" t="str">
        <f t="array" ref="I145">_xlfn.TEXTJOIN(",", TRUE, IF(Table4[study_id]=Table3[[#This Row],[study_id]], Table4[iso_code], ""))</f>
        <v>ZA</v>
      </c>
      <c r="J145" s="71">
        <f>COUNTIF(study_countries!A:A,A145)</f>
        <v>1</v>
      </c>
      <c r="K145" s="71" t="s">
        <v>267</v>
      </c>
      <c r="L145" s="71" t="s">
        <v>1430</v>
      </c>
      <c r="M145" s="71" t="s">
        <v>1431</v>
      </c>
      <c r="N145" s="71">
        <v>2015</v>
      </c>
      <c r="O145" s="71">
        <v>2050</v>
      </c>
      <c r="P145" s="71"/>
      <c r="Q145" s="71"/>
      <c r="R145" s="71"/>
      <c r="S145" s="71"/>
      <c r="T145" s="71"/>
      <c r="U145" s="71"/>
      <c r="V145" s="71"/>
      <c r="W145" s="71"/>
      <c r="X145" s="71"/>
      <c r="Y145" s="71"/>
      <c r="Z145" s="71"/>
      <c r="AA145" s="71"/>
      <c r="AB145" s="71" t="s">
        <v>143</v>
      </c>
      <c r="AC145" s="71" t="s">
        <v>66</v>
      </c>
      <c r="AD145" s="71" t="s">
        <v>63</v>
      </c>
      <c r="AE145" s="71" t="s">
        <v>63</v>
      </c>
      <c r="AF145" s="71" t="s">
        <v>64</v>
      </c>
      <c r="AG145" s="71"/>
      <c r="AH145" s="71" t="s">
        <v>86</v>
      </c>
      <c r="AI145" s="71" t="s">
        <v>64</v>
      </c>
      <c r="AJ145" s="71" t="s">
        <v>63</v>
      </c>
      <c r="AK145" s="71" t="s">
        <v>63</v>
      </c>
      <c r="AL145" s="71" t="s">
        <v>64</v>
      </c>
      <c r="AM145" s="71" t="s">
        <v>64</v>
      </c>
      <c r="AN145" s="71"/>
      <c r="AO145" s="71"/>
      <c r="AP145" s="71" t="s">
        <v>1432</v>
      </c>
      <c r="AQ145" s="71" t="s">
        <v>1433</v>
      </c>
      <c r="AR145" s="71" t="s">
        <v>133</v>
      </c>
      <c r="AS145" s="71"/>
      <c r="AT145" s="71" t="s">
        <v>64</v>
      </c>
      <c r="AU145" s="71"/>
      <c r="AV145" s="71"/>
      <c r="AW145" s="71"/>
      <c r="AX145" s="22" t="s">
        <v>1434</v>
      </c>
      <c r="AY145" s="93" t="s">
        <v>1435</v>
      </c>
    </row>
    <row r="146" spans="1:51" ht="83.25" customHeight="1">
      <c r="A146" s="70">
        <v>145</v>
      </c>
      <c r="B146" s="71" t="s">
        <v>1436</v>
      </c>
      <c r="C146" s="71" t="s">
        <v>746</v>
      </c>
      <c r="D146" s="71" t="s">
        <v>1437</v>
      </c>
      <c r="E146" s="71">
        <v>2021</v>
      </c>
      <c r="F146" s="71" t="s">
        <v>232</v>
      </c>
      <c r="G146" s="71" t="s">
        <v>747</v>
      </c>
      <c r="H146" s="71" t="s">
        <v>218</v>
      </c>
      <c r="I146" s="71" t="str">
        <f t="array" ref="I146">_xlfn.TEXTJOIN(",", TRUE, IF(Table4[study_id]=Table3[[#This Row],[study_id]], Table4[iso_code], ""))</f>
        <v>ZA</v>
      </c>
      <c r="J146" s="71">
        <f>COUNTIF(study_countries!A:A,A146)</f>
        <v>1</v>
      </c>
      <c r="K146" s="71" t="s">
        <v>267</v>
      </c>
      <c r="L146" s="71" t="s">
        <v>1438</v>
      </c>
      <c r="M146" s="71" t="s">
        <v>1439</v>
      </c>
      <c r="N146" s="71"/>
      <c r="O146" s="71"/>
      <c r="P146" s="71"/>
      <c r="Q146" s="71"/>
      <c r="R146" s="71"/>
      <c r="S146" s="71"/>
      <c r="T146" s="71"/>
      <c r="U146" s="71"/>
      <c r="V146" s="71"/>
      <c r="W146" s="71"/>
      <c r="X146" s="71"/>
      <c r="Y146" s="71"/>
      <c r="Z146" s="71"/>
      <c r="AA146" s="71"/>
      <c r="AB146" s="71" t="s">
        <v>65</v>
      </c>
      <c r="AC146" s="71" t="s">
        <v>66</v>
      </c>
      <c r="AD146" s="71" t="s">
        <v>63</v>
      </c>
      <c r="AE146" s="71" t="s">
        <v>63</v>
      </c>
      <c r="AF146" s="71" t="s">
        <v>64</v>
      </c>
      <c r="AG146" s="71"/>
      <c r="AH146" s="71" t="s">
        <v>116</v>
      </c>
      <c r="AI146" s="71" t="s">
        <v>64</v>
      </c>
      <c r="AJ146" s="71" t="s">
        <v>64</v>
      </c>
      <c r="AK146" s="71" t="s">
        <v>64</v>
      </c>
      <c r="AL146" s="71" t="s">
        <v>63</v>
      </c>
      <c r="AM146" s="71" t="s">
        <v>63</v>
      </c>
      <c r="AN146" s="71"/>
      <c r="AO146" s="71"/>
      <c r="AP146" s="71" t="s">
        <v>1440</v>
      </c>
      <c r="AQ146" s="71" t="s">
        <v>1441</v>
      </c>
      <c r="AR146" s="71" t="s">
        <v>63</v>
      </c>
      <c r="AS146" s="71"/>
      <c r="AT146" s="71" t="s">
        <v>64</v>
      </c>
      <c r="AU146" s="71"/>
      <c r="AV146" s="71"/>
      <c r="AW146" s="71"/>
      <c r="AX146" s="22" t="s">
        <v>1442</v>
      </c>
      <c r="AY146" s="93" t="s">
        <v>1443</v>
      </c>
    </row>
    <row r="147" spans="1:51" ht="91.5" customHeight="1">
      <c r="A147" s="70">
        <v>146</v>
      </c>
      <c r="B147" s="71" t="s">
        <v>1444</v>
      </c>
      <c r="C147" s="71" t="s">
        <v>382</v>
      </c>
      <c r="D147" s="71" t="s">
        <v>1445</v>
      </c>
      <c r="E147" s="71">
        <v>2024</v>
      </c>
      <c r="F147" s="71" t="s">
        <v>54</v>
      </c>
      <c r="G147" s="71" t="s">
        <v>126</v>
      </c>
      <c r="H147" s="71" t="s">
        <v>234</v>
      </c>
      <c r="I147" s="71" t="str">
        <f t="array" ref="I147">_xlfn.TEXTJOIN(",", TRUE, IF(Table4[study_id]=Table3[[#This Row],[study_id]], Table4[iso_code], ""))</f>
        <v>KE</v>
      </c>
      <c r="J147" s="71">
        <f>COUNTIF(study_countries!A:A,A147)</f>
        <v>1</v>
      </c>
      <c r="K147" s="71" t="s">
        <v>316</v>
      </c>
      <c r="L147" s="71" t="s">
        <v>1446</v>
      </c>
      <c r="M147" s="71" t="s">
        <v>1447</v>
      </c>
      <c r="N147" s="71">
        <v>2015</v>
      </c>
      <c r="O147" s="71">
        <v>2040</v>
      </c>
      <c r="P147" s="71" t="s">
        <v>156</v>
      </c>
      <c r="Q147" s="71" t="s">
        <v>436</v>
      </c>
      <c r="R147" s="71" t="s">
        <v>190</v>
      </c>
      <c r="S147" s="71" t="s">
        <v>63</v>
      </c>
      <c r="T147" s="71" t="s">
        <v>63</v>
      </c>
      <c r="U147" s="71" t="s">
        <v>64</v>
      </c>
      <c r="V147" s="71" t="s">
        <v>63</v>
      </c>
      <c r="W147" s="71" t="s">
        <v>63</v>
      </c>
      <c r="X147" s="71" t="s">
        <v>63</v>
      </c>
      <c r="Y147" s="71" t="s">
        <v>63</v>
      </c>
      <c r="Z147" s="71" t="s">
        <v>64</v>
      </c>
      <c r="AA147" s="71" t="s">
        <v>63</v>
      </c>
      <c r="AB147" s="71" t="s">
        <v>143</v>
      </c>
      <c r="AC147" s="71" t="s">
        <v>66</v>
      </c>
      <c r="AD147" s="71" t="s">
        <v>63</v>
      </c>
      <c r="AE147" s="71" t="s">
        <v>63</v>
      </c>
      <c r="AF147" s="71" t="s">
        <v>64</v>
      </c>
      <c r="AG147" s="71" t="s">
        <v>64</v>
      </c>
      <c r="AH147" s="71" t="s">
        <v>86</v>
      </c>
      <c r="AI147" s="71" t="s">
        <v>133</v>
      </c>
      <c r="AJ147" s="71" t="s">
        <v>63</v>
      </c>
      <c r="AK147" s="71" t="s">
        <v>63</v>
      </c>
      <c r="AL147" s="71" t="s">
        <v>64</v>
      </c>
      <c r="AM147" s="71" t="s">
        <v>63</v>
      </c>
      <c r="AN147" s="71" t="s">
        <v>1448</v>
      </c>
      <c r="AO147" s="71" t="s">
        <v>1449</v>
      </c>
      <c r="AP147" s="71" t="s">
        <v>1450</v>
      </c>
      <c r="AQ147" s="71" t="s">
        <v>1408</v>
      </c>
      <c r="AR147" s="71" t="s">
        <v>63</v>
      </c>
      <c r="AS147" s="71"/>
      <c r="AT147" s="71" t="s">
        <v>64</v>
      </c>
      <c r="AU147" s="71" t="s">
        <v>73</v>
      </c>
      <c r="AV147" s="71" t="s">
        <v>64</v>
      </c>
      <c r="AW147" s="71"/>
      <c r="AX147" s="22" t="s">
        <v>1451</v>
      </c>
      <c r="AY147" s="93" t="s">
        <v>1410</v>
      </c>
    </row>
    <row r="148" spans="1:51" ht="75" customHeight="1">
      <c r="A148" s="70">
        <v>147</v>
      </c>
      <c r="B148" s="71" t="s">
        <v>1452</v>
      </c>
      <c r="C148" s="71" t="s">
        <v>1453</v>
      </c>
      <c r="D148" s="71" t="s">
        <v>1454</v>
      </c>
      <c r="E148" s="71" t="s">
        <v>1455</v>
      </c>
      <c r="F148" s="71" t="s">
        <v>232</v>
      </c>
      <c r="G148" s="71" t="s">
        <v>589</v>
      </c>
      <c r="H148" s="71" t="s">
        <v>218</v>
      </c>
      <c r="I148" s="71" t="s">
        <v>1456</v>
      </c>
      <c r="J148" s="71" t="s">
        <v>1457</v>
      </c>
      <c r="K148" s="71" t="s">
        <v>267</v>
      </c>
      <c r="L148" s="71" t="s">
        <v>1458</v>
      </c>
      <c r="M148" s="71" t="s">
        <v>1459</v>
      </c>
      <c r="N148" s="71" t="s">
        <v>1455</v>
      </c>
      <c r="O148" s="71" t="s">
        <v>1460</v>
      </c>
      <c r="P148" s="71"/>
      <c r="Q148" s="71"/>
      <c r="R148" s="71"/>
      <c r="S148" s="71"/>
      <c r="T148" s="71"/>
      <c r="U148" s="71"/>
      <c r="V148" s="71"/>
      <c r="W148" s="71"/>
      <c r="X148" s="71"/>
      <c r="Y148" s="71"/>
      <c r="Z148" s="71"/>
      <c r="AA148" s="71"/>
      <c r="AB148" s="71" t="s">
        <v>65</v>
      </c>
      <c r="AC148" s="71" t="s">
        <v>101</v>
      </c>
      <c r="AD148" s="71" t="s">
        <v>63</v>
      </c>
      <c r="AE148" s="71" t="s">
        <v>63</v>
      </c>
      <c r="AF148" s="71" t="s">
        <v>64</v>
      </c>
      <c r="AG148" s="71"/>
      <c r="AH148" s="71" t="s">
        <v>67</v>
      </c>
      <c r="AI148" s="71" t="s">
        <v>133</v>
      </c>
      <c r="AJ148" s="71" t="s">
        <v>64</v>
      </c>
      <c r="AK148" s="71" t="s">
        <v>64</v>
      </c>
      <c r="AL148" s="71" t="s">
        <v>63</v>
      </c>
      <c r="AM148" s="71" t="s">
        <v>64</v>
      </c>
      <c r="AN148" s="71"/>
      <c r="AO148" s="71"/>
      <c r="AP148" s="71" t="s">
        <v>1461</v>
      </c>
      <c r="AQ148" s="71" t="s">
        <v>1462</v>
      </c>
      <c r="AR148" s="71" t="s">
        <v>133</v>
      </c>
      <c r="AS148" s="71"/>
      <c r="AT148" s="71" t="s">
        <v>64</v>
      </c>
      <c r="AU148" s="71"/>
      <c r="AV148" s="71"/>
      <c r="AW148" s="71"/>
      <c r="AX148" s="71" t="s">
        <v>1463</v>
      </c>
      <c r="AY148" s="73" t="s">
        <v>1464</v>
      </c>
    </row>
    <row r="149" spans="1:51" ht="75" customHeight="1">
      <c r="A149" s="70">
        <v>148</v>
      </c>
      <c r="B149" s="71" t="s">
        <v>1465</v>
      </c>
      <c r="C149" s="71" t="s">
        <v>746</v>
      </c>
      <c r="D149" s="71" t="s">
        <v>1466</v>
      </c>
      <c r="E149" s="71" t="s">
        <v>1467</v>
      </c>
      <c r="F149" s="71" t="s">
        <v>232</v>
      </c>
      <c r="G149" s="71" t="s">
        <v>589</v>
      </c>
      <c r="H149" s="71" t="s">
        <v>234</v>
      </c>
      <c r="I149" s="71" t="s">
        <v>1468</v>
      </c>
      <c r="J149" s="71" t="s">
        <v>1457</v>
      </c>
      <c r="K149" s="71" t="s">
        <v>316</v>
      </c>
      <c r="L149" s="71" t="s">
        <v>1469</v>
      </c>
      <c r="M149" s="71" t="s">
        <v>1470</v>
      </c>
      <c r="N149" s="71"/>
      <c r="O149" s="71"/>
      <c r="P149" s="71"/>
      <c r="Q149" s="71"/>
      <c r="R149" s="71"/>
      <c r="S149" s="71"/>
      <c r="T149" s="71"/>
      <c r="U149" s="71"/>
      <c r="V149" s="71"/>
      <c r="W149" s="71"/>
      <c r="X149" s="71"/>
      <c r="Y149" s="71"/>
      <c r="Z149" s="71"/>
      <c r="AA149" s="71"/>
      <c r="AB149" s="71" t="s">
        <v>65</v>
      </c>
      <c r="AC149" s="71" t="s">
        <v>66</v>
      </c>
      <c r="AD149" s="71" t="s">
        <v>63</v>
      </c>
      <c r="AE149" s="71" t="s">
        <v>63</v>
      </c>
      <c r="AF149" s="71" t="s">
        <v>64</v>
      </c>
      <c r="AG149" s="71"/>
      <c r="AH149" s="71" t="s">
        <v>67</v>
      </c>
      <c r="AI149" s="71" t="s">
        <v>64</v>
      </c>
      <c r="AJ149" s="71" t="s">
        <v>64</v>
      </c>
      <c r="AK149" s="71" t="s">
        <v>64</v>
      </c>
      <c r="AL149" s="71" t="s">
        <v>63</v>
      </c>
      <c r="AM149" s="71" t="s">
        <v>64</v>
      </c>
      <c r="AN149" s="71"/>
      <c r="AO149" s="71"/>
      <c r="AP149" s="71" t="s">
        <v>1471</v>
      </c>
      <c r="AQ149" s="71" t="s">
        <v>1472</v>
      </c>
      <c r="AR149" s="71" t="s">
        <v>64</v>
      </c>
      <c r="AS149" s="71"/>
      <c r="AT149" s="71" t="s">
        <v>64</v>
      </c>
      <c r="AU149" s="71"/>
      <c r="AV149" s="71"/>
      <c r="AW149" s="71"/>
      <c r="AX149" s="71" t="s">
        <v>1473</v>
      </c>
      <c r="AY149" s="73" t="s">
        <v>1474</v>
      </c>
    </row>
    <row r="150" spans="1:51" ht="75" customHeight="1">
      <c r="A150" s="70">
        <v>149</v>
      </c>
      <c r="B150" s="71" t="s">
        <v>1475</v>
      </c>
      <c r="C150" s="71" t="s">
        <v>746</v>
      </c>
      <c r="D150" s="71" t="s">
        <v>1476</v>
      </c>
      <c r="E150" s="71" t="s">
        <v>1477</v>
      </c>
      <c r="F150" s="71" t="s">
        <v>232</v>
      </c>
      <c r="G150" s="71" t="s">
        <v>747</v>
      </c>
      <c r="H150" s="71" t="s">
        <v>218</v>
      </c>
      <c r="I150" s="71" t="s">
        <v>195</v>
      </c>
      <c r="J150" s="71" t="s">
        <v>1457</v>
      </c>
      <c r="K150" s="71" t="s">
        <v>316</v>
      </c>
      <c r="L150" s="71" t="s">
        <v>1478</v>
      </c>
      <c r="M150" s="71" t="s">
        <v>1479</v>
      </c>
      <c r="N150" s="71"/>
      <c r="O150" s="71"/>
      <c r="P150" s="71"/>
      <c r="Q150" s="71"/>
      <c r="R150" s="71"/>
      <c r="S150" s="71"/>
      <c r="T150" s="71"/>
      <c r="U150" s="71"/>
      <c r="V150" s="71"/>
      <c r="W150" s="71"/>
      <c r="X150" s="71"/>
      <c r="Y150" s="71"/>
      <c r="Z150" s="71"/>
      <c r="AA150" s="71"/>
      <c r="AB150" s="71" t="s">
        <v>65</v>
      </c>
      <c r="AC150" s="71" t="s">
        <v>66</v>
      </c>
      <c r="AD150" s="71" t="s">
        <v>63</v>
      </c>
      <c r="AE150" s="71" t="s">
        <v>63</v>
      </c>
      <c r="AF150" s="71" t="s">
        <v>64</v>
      </c>
      <c r="AG150" s="71"/>
      <c r="AH150" s="71" t="s">
        <v>67</v>
      </c>
      <c r="AI150" s="71" t="s">
        <v>64</v>
      </c>
      <c r="AJ150" s="71" t="s">
        <v>64</v>
      </c>
      <c r="AK150" s="71" t="s">
        <v>64</v>
      </c>
      <c r="AL150" s="71" t="s">
        <v>63</v>
      </c>
      <c r="AM150" s="71" t="s">
        <v>64</v>
      </c>
      <c r="AN150" s="71"/>
      <c r="AO150" s="71"/>
      <c r="AP150" s="71" t="s">
        <v>1480</v>
      </c>
      <c r="AQ150" s="71" t="s">
        <v>1481</v>
      </c>
      <c r="AR150" s="71" t="s">
        <v>133</v>
      </c>
      <c r="AS150" s="71"/>
      <c r="AT150" s="71" t="s">
        <v>64</v>
      </c>
      <c r="AU150" s="71"/>
      <c r="AV150" s="71"/>
      <c r="AW150" s="71"/>
      <c r="AX150" s="71" t="s">
        <v>1482</v>
      </c>
      <c r="AY150" s="73" t="s">
        <v>1483</v>
      </c>
    </row>
    <row r="151" spans="1:51" ht="75" customHeight="1">
      <c r="A151" s="70">
        <v>150</v>
      </c>
      <c r="B151" s="71" t="s">
        <v>1484</v>
      </c>
      <c r="C151" s="71" t="s">
        <v>811</v>
      </c>
      <c r="D151" s="71" t="s">
        <v>1485</v>
      </c>
      <c r="E151" s="71" t="s">
        <v>1486</v>
      </c>
      <c r="F151" s="71" t="s">
        <v>232</v>
      </c>
      <c r="G151" s="71" t="s">
        <v>747</v>
      </c>
      <c r="H151" s="71" t="s">
        <v>218</v>
      </c>
      <c r="I151" s="71" t="s">
        <v>1233</v>
      </c>
      <c r="J151" s="71" t="s">
        <v>1457</v>
      </c>
      <c r="K151" s="71" t="s">
        <v>244</v>
      </c>
      <c r="L151" s="71" t="s">
        <v>1487</v>
      </c>
      <c r="M151" s="71" t="s">
        <v>1488</v>
      </c>
      <c r="N151" s="71"/>
      <c r="O151" s="71"/>
      <c r="P151" s="71"/>
      <c r="Q151" s="71"/>
      <c r="R151" s="71"/>
      <c r="S151" s="71"/>
      <c r="T151" s="71"/>
      <c r="U151" s="71"/>
      <c r="V151" s="71"/>
      <c r="W151" s="71"/>
      <c r="X151" s="71"/>
      <c r="Y151" s="71"/>
      <c r="Z151" s="71"/>
      <c r="AA151" s="71"/>
      <c r="AB151" s="71" t="s">
        <v>65</v>
      </c>
      <c r="AC151" s="71" t="s">
        <v>66</v>
      </c>
      <c r="AD151" s="71" t="s">
        <v>63</v>
      </c>
      <c r="AE151" s="71" t="s">
        <v>63</v>
      </c>
      <c r="AF151" s="71" t="s">
        <v>64</v>
      </c>
      <c r="AG151" s="71"/>
      <c r="AH151" s="71" t="s">
        <v>86</v>
      </c>
      <c r="AI151" s="71" t="s">
        <v>64</v>
      </c>
      <c r="AJ151" s="71" t="s">
        <v>64</v>
      </c>
      <c r="AK151" s="71" t="s">
        <v>64</v>
      </c>
      <c r="AL151" s="71" t="s">
        <v>64</v>
      </c>
      <c r="AM151" s="71" t="s">
        <v>64</v>
      </c>
      <c r="AN151" s="71"/>
      <c r="AO151" s="71"/>
      <c r="AP151" s="71" t="s">
        <v>1489</v>
      </c>
      <c r="AQ151" s="71" t="s">
        <v>1233</v>
      </c>
      <c r="AR151" s="71" t="s">
        <v>63</v>
      </c>
      <c r="AS151" s="71"/>
      <c r="AT151" s="71" t="s">
        <v>64</v>
      </c>
      <c r="AU151" s="71"/>
      <c r="AV151" s="71"/>
      <c r="AW151" s="71"/>
      <c r="AX151" s="71" t="s">
        <v>1490</v>
      </c>
      <c r="AY151" s="73" t="s">
        <v>1491</v>
      </c>
    </row>
    <row r="152" spans="1:51" ht="75" customHeight="1">
      <c r="A152" s="70">
        <v>151</v>
      </c>
      <c r="B152" s="71" t="s">
        <v>1492</v>
      </c>
      <c r="C152" s="71" t="s">
        <v>746</v>
      </c>
      <c r="D152" s="71" t="s">
        <v>1493</v>
      </c>
      <c r="E152" s="71" t="s">
        <v>1477</v>
      </c>
      <c r="F152" s="71" t="s">
        <v>232</v>
      </c>
      <c r="G152" s="71" t="s">
        <v>747</v>
      </c>
      <c r="H152" s="71" t="s">
        <v>218</v>
      </c>
      <c r="I152" s="71" t="s">
        <v>1233</v>
      </c>
      <c r="J152" s="71" t="s">
        <v>1457</v>
      </c>
      <c r="K152" s="71" t="s">
        <v>244</v>
      </c>
      <c r="L152" s="71" t="s">
        <v>1494</v>
      </c>
      <c r="M152" s="71" t="s">
        <v>1495</v>
      </c>
      <c r="N152" s="71"/>
      <c r="O152" s="71"/>
      <c r="P152" s="71"/>
      <c r="Q152" s="71"/>
      <c r="R152" s="71"/>
      <c r="S152" s="71"/>
      <c r="T152" s="71"/>
      <c r="U152" s="71"/>
      <c r="V152" s="71"/>
      <c r="W152" s="71"/>
      <c r="X152" s="71"/>
      <c r="Y152" s="71"/>
      <c r="Z152" s="71"/>
      <c r="AA152" s="71"/>
      <c r="AB152" s="71" t="s">
        <v>65</v>
      </c>
      <c r="AC152" s="71" t="s">
        <v>66</v>
      </c>
      <c r="AD152" s="71" t="s">
        <v>63</v>
      </c>
      <c r="AE152" s="71" t="s">
        <v>63</v>
      </c>
      <c r="AF152" s="71" t="s">
        <v>64</v>
      </c>
      <c r="AG152" s="71"/>
      <c r="AH152" s="71" t="s">
        <v>67</v>
      </c>
      <c r="AI152" s="71" t="s">
        <v>64</v>
      </c>
      <c r="AJ152" s="71" t="s">
        <v>64</v>
      </c>
      <c r="AK152" s="71" t="s">
        <v>64</v>
      </c>
      <c r="AL152" s="71" t="s">
        <v>63</v>
      </c>
      <c r="AM152" s="71" t="s">
        <v>64</v>
      </c>
      <c r="AN152" s="71"/>
      <c r="AO152" s="71"/>
      <c r="AP152" s="71" t="s">
        <v>1496</v>
      </c>
      <c r="AQ152" s="71" t="s">
        <v>1233</v>
      </c>
      <c r="AR152" s="71" t="s">
        <v>63</v>
      </c>
      <c r="AS152" s="71"/>
      <c r="AT152" s="71" t="s">
        <v>64</v>
      </c>
      <c r="AU152" s="71"/>
      <c r="AV152" s="71"/>
      <c r="AW152" s="71"/>
      <c r="AX152" s="71" t="s">
        <v>1497</v>
      </c>
      <c r="AY152" s="73" t="s">
        <v>1498</v>
      </c>
    </row>
    <row r="153" spans="1:51" ht="75" customHeight="1">
      <c r="A153" s="70">
        <v>152</v>
      </c>
      <c r="B153" s="71" t="s">
        <v>1499</v>
      </c>
      <c r="C153" s="71" t="s">
        <v>290</v>
      </c>
      <c r="D153" s="71" t="s">
        <v>1500</v>
      </c>
      <c r="E153" s="71" t="s">
        <v>1455</v>
      </c>
      <c r="F153" s="71" t="s">
        <v>232</v>
      </c>
      <c r="G153" s="71" t="s">
        <v>589</v>
      </c>
      <c r="H153" s="71" t="s">
        <v>218</v>
      </c>
      <c r="I153" s="71" t="s">
        <v>429</v>
      </c>
      <c r="J153" s="71" t="s">
        <v>1457</v>
      </c>
      <c r="K153" s="71" t="s">
        <v>316</v>
      </c>
      <c r="L153" s="71" t="s">
        <v>1501</v>
      </c>
      <c r="M153" s="71" t="s">
        <v>1502</v>
      </c>
      <c r="N153" s="71" t="s">
        <v>1503</v>
      </c>
      <c r="O153" s="71" t="s">
        <v>1504</v>
      </c>
      <c r="P153" s="71"/>
      <c r="Q153" s="71"/>
      <c r="R153" s="71"/>
      <c r="S153" s="71"/>
      <c r="T153" s="71"/>
      <c r="U153" s="71"/>
      <c r="V153" s="71"/>
      <c r="W153" s="71"/>
      <c r="X153" s="71"/>
      <c r="Y153" s="71"/>
      <c r="Z153" s="71"/>
      <c r="AA153" s="71"/>
      <c r="AB153" s="71" t="s">
        <v>65</v>
      </c>
      <c r="AC153" s="71" t="s">
        <v>85</v>
      </c>
      <c r="AD153" s="71" t="s">
        <v>63</v>
      </c>
      <c r="AE153" s="71" t="s">
        <v>64</v>
      </c>
      <c r="AF153" s="71" t="s">
        <v>64</v>
      </c>
      <c r="AG153" s="71"/>
      <c r="AH153" s="71" t="s">
        <v>67</v>
      </c>
      <c r="AI153" s="71" t="s">
        <v>64</v>
      </c>
      <c r="AJ153" s="71" t="s">
        <v>63</v>
      </c>
      <c r="AK153" s="71" t="s">
        <v>63</v>
      </c>
      <c r="AL153" s="71" t="s">
        <v>64</v>
      </c>
      <c r="AM153" s="71" t="s">
        <v>64</v>
      </c>
      <c r="AN153" s="71"/>
      <c r="AO153" s="71"/>
      <c r="AP153" s="71" t="s">
        <v>1505</v>
      </c>
      <c r="AQ153" s="71" t="s">
        <v>1506</v>
      </c>
      <c r="AR153" s="71" t="s">
        <v>63</v>
      </c>
      <c r="AS153" s="71"/>
      <c r="AT153" s="71" t="s">
        <v>63</v>
      </c>
      <c r="AU153" s="71"/>
      <c r="AV153" s="71"/>
      <c r="AW153" s="71"/>
      <c r="AX153" s="71" t="s">
        <v>1507</v>
      </c>
      <c r="AY153" s="73" t="s">
        <v>1508</v>
      </c>
    </row>
    <row r="154" spans="1:51" ht="75" customHeight="1">
      <c r="A154" s="70">
        <v>153</v>
      </c>
      <c r="B154" s="71" t="s">
        <v>1509</v>
      </c>
      <c r="C154" s="71" t="s">
        <v>811</v>
      </c>
      <c r="D154" s="71" t="s">
        <v>1510</v>
      </c>
      <c r="E154" s="71" t="s">
        <v>1511</v>
      </c>
      <c r="F154" s="71" t="s">
        <v>232</v>
      </c>
      <c r="G154" s="71" t="s">
        <v>1329</v>
      </c>
      <c r="H154" s="71" t="s">
        <v>234</v>
      </c>
      <c r="I154" s="71" t="s">
        <v>613</v>
      </c>
      <c r="J154" s="71" t="s">
        <v>1457</v>
      </c>
      <c r="K154" s="71" t="s">
        <v>267</v>
      </c>
      <c r="L154" s="71" t="s">
        <v>1512</v>
      </c>
      <c r="M154" s="71" t="s">
        <v>1513</v>
      </c>
      <c r="N154" s="71"/>
      <c r="O154" s="71"/>
      <c r="P154" s="71"/>
      <c r="Q154" s="71"/>
      <c r="R154" s="71"/>
      <c r="S154" s="71"/>
      <c r="T154" s="71"/>
      <c r="U154" s="71"/>
      <c r="V154" s="71"/>
      <c r="W154" s="71"/>
      <c r="X154" s="71"/>
      <c r="Y154" s="71"/>
      <c r="Z154" s="71"/>
      <c r="AA154" s="71"/>
      <c r="AB154" s="71" t="s">
        <v>65</v>
      </c>
      <c r="AC154" s="71" t="s">
        <v>66</v>
      </c>
      <c r="AD154" s="71" t="s">
        <v>63</v>
      </c>
      <c r="AE154" s="71" t="s">
        <v>63</v>
      </c>
      <c r="AF154" s="71" t="s">
        <v>64</v>
      </c>
      <c r="AG154" s="71"/>
      <c r="AH154" s="71" t="s">
        <v>86</v>
      </c>
      <c r="AI154" s="71" t="s">
        <v>64</v>
      </c>
      <c r="AJ154" s="71" t="s">
        <v>64</v>
      </c>
      <c r="AK154" s="71" t="s">
        <v>64</v>
      </c>
      <c r="AL154" s="71" t="s">
        <v>63</v>
      </c>
      <c r="AM154" s="71" t="s">
        <v>64</v>
      </c>
      <c r="AN154" s="71"/>
      <c r="AO154" s="71"/>
      <c r="AP154" s="71" t="s">
        <v>1514</v>
      </c>
      <c r="AQ154" s="71" t="s">
        <v>613</v>
      </c>
      <c r="AR154" s="71" t="s">
        <v>63</v>
      </c>
      <c r="AS154" s="71"/>
      <c r="AT154" s="71" t="s">
        <v>64</v>
      </c>
      <c r="AU154" s="71"/>
      <c r="AV154" s="71"/>
      <c r="AW154" s="71"/>
      <c r="AX154" s="71" t="s">
        <v>1515</v>
      </c>
      <c r="AY154" s="73" t="s">
        <v>1516</v>
      </c>
    </row>
    <row r="155" spans="1:51" ht="75" customHeight="1">
      <c r="A155" s="70">
        <v>154</v>
      </c>
      <c r="B155" s="71" t="s">
        <v>1517</v>
      </c>
      <c r="C155" s="71" t="s">
        <v>811</v>
      </c>
      <c r="D155" s="71" t="s">
        <v>1518</v>
      </c>
      <c r="E155" s="71" t="s">
        <v>1519</v>
      </c>
      <c r="F155" s="71" t="s">
        <v>232</v>
      </c>
      <c r="G155" s="71" t="s">
        <v>589</v>
      </c>
      <c r="H155" s="71" t="s">
        <v>218</v>
      </c>
      <c r="I155" s="71" t="s">
        <v>286</v>
      </c>
      <c r="J155" s="71" t="s">
        <v>1457</v>
      </c>
      <c r="K155" s="71" t="s">
        <v>280</v>
      </c>
      <c r="L155" s="71" t="s">
        <v>1520</v>
      </c>
      <c r="M155" s="71" t="s">
        <v>1521</v>
      </c>
      <c r="N155" s="71"/>
      <c r="O155" s="71"/>
      <c r="P155" s="71"/>
      <c r="Q155" s="71"/>
      <c r="R155" s="71"/>
      <c r="S155" s="71"/>
      <c r="T155" s="71"/>
      <c r="U155" s="71"/>
      <c r="V155" s="71"/>
      <c r="W155" s="71"/>
      <c r="X155" s="71"/>
      <c r="Y155" s="71"/>
      <c r="Z155" s="71"/>
      <c r="AA155" s="71"/>
      <c r="AB155" s="71" t="s">
        <v>65</v>
      </c>
      <c r="AC155" s="71" t="s">
        <v>66</v>
      </c>
      <c r="AD155" s="71" t="s">
        <v>63</v>
      </c>
      <c r="AE155" s="71" t="s">
        <v>64</v>
      </c>
      <c r="AF155" s="71" t="s">
        <v>64</v>
      </c>
      <c r="AG155" s="71"/>
      <c r="AH155" s="71" t="s">
        <v>67</v>
      </c>
      <c r="AI155" s="71" t="s">
        <v>64</v>
      </c>
      <c r="AJ155" s="71" t="s">
        <v>64</v>
      </c>
      <c r="AK155" s="71" t="s">
        <v>64</v>
      </c>
      <c r="AL155" s="71" t="s">
        <v>63</v>
      </c>
      <c r="AM155" s="71" t="s">
        <v>64</v>
      </c>
      <c r="AN155" s="71"/>
      <c r="AO155" s="71"/>
      <c r="AP155" s="71" t="s">
        <v>1522</v>
      </c>
      <c r="AQ155" s="71" t="s">
        <v>286</v>
      </c>
      <c r="AR155" s="71" t="s">
        <v>63</v>
      </c>
      <c r="AS155" s="71"/>
      <c r="AT155" s="71" t="s">
        <v>64</v>
      </c>
      <c r="AU155" s="71"/>
      <c r="AV155" s="71"/>
      <c r="AW155" s="71"/>
      <c r="AX155" s="71" t="s">
        <v>1523</v>
      </c>
      <c r="AY155" s="73" t="s">
        <v>1524</v>
      </c>
    </row>
    <row r="156" spans="1:51" ht="75" customHeight="1">
      <c r="A156" s="70">
        <v>155</v>
      </c>
      <c r="B156" s="71" t="s">
        <v>1525</v>
      </c>
      <c r="C156" s="71" t="s">
        <v>290</v>
      </c>
      <c r="D156" s="71" t="s">
        <v>1526</v>
      </c>
      <c r="E156" s="71" t="s">
        <v>1527</v>
      </c>
      <c r="F156" s="71" t="s">
        <v>232</v>
      </c>
      <c r="G156" s="71" t="s">
        <v>589</v>
      </c>
      <c r="H156" s="71" t="s">
        <v>234</v>
      </c>
      <c r="I156" s="71" t="s">
        <v>195</v>
      </c>
      <c r="J156" s="71" t="s">
        <v>1457</v>
      </c>
      <c r="K156" s="71" t="s">
        <v>316</v>
      </c>
      <c r="L156" s="71" t="s">
        <v>1528</v>
      </c>
      <c r="M156" s="71" t="s">
        <v>1529</v>
      </c>
      <c r="N156" s="71" t="s">
        <v>1530</v>
      </c>
      <c r="O156" s="71" t="s">
        <v>1531</v>
      </c>
      <c r="P156" s="71"/>
      <c r="Q156" s="71"/>
      <c r="R156" s="71"/>
      <c r="S156" s="71"/>
      <c r="T156" s="71"/>
      <c r="U156" s="71"/>
      <c r="V156" s="71"/>
      <c r="W156" s="71"/>
      <c r="X156" s="71"/>
      <c r="Y156" s="71"/>
      <c r="Z156" s="71"/>
      <c r="AA156" s="71"/>
      <c r="AB156" s="71" t="s">
        <v>65</v>
      </c>
      <c r="AC156" s="71" t="s">
        <v>101</v>
      </c>
      <c r="AD156" s="71" t="s">
        <v>63</v>
      </c>
      <c r="AE156" s="71" t="s">
        <v>64</v>
      </c>
      <c r="AF156" s="71" t="s">
        <v>64</v>
      </c>
      <c r="AG156" s="71"/>
      <c r="AH156" s="71" t="s">
        <v>86</v>
      </c>
      <c r="AI156" s="71" t="s">
        <v>64</v>
      </c>
      <c r="AJ156" s="71" t="s">
        <v>64</v>
      </c>
      <c r="AK156" s="71" t="s">
        <v>64</v>
      </c>
      <c r="AL156" s="71" t="s">
        <v>64</v>
      </c>
      <c r="AM156" s="71" t="s">
        <v>64</v>
      </c>
      <c r="AN156" s="71"/>
      <c r="AO156" s="71"/>
      <c r="AP156" s="71" t="s">
        <v>1532</v>
      </c>
      <c r="AQ156" s="71" t="s">
        <v>1533</v>
      </c>
      <c r="AR156" s="71" t="s">
        <v>133</v>
      </c>
      <c r="AS156" s="71"/>
      <c r="AT156" s="71" t="s">
        <v>64</v>
      </c>
      <c r="AU156" s="71"/>
      <c r="AV156" s="71"/>
      <c r="AW156" s="71"/>
      <c r="AX156" s="71" t="s">
        <v>1534</v>
      </c>
      <c r="AY156" s="73" t="s">
        <v>1535</v>
      </c>
    </row>
    <row r="157" spans="1:51" ht="75" customHeight="1">
      <c r="A157" s="70">
        <v>156</v>
      </c>
      <c r="B157" s="71" t="s">
        <v>1536</v>
      </c>
      <c r="C157" s="71" t="s">
        <v>811</v>
      </c>
      <c r="D157" s="71" t="s">
        <v>1537</v>
      </c>
      <c r="E157" s="71" t="s">
        <v>1455</v>
      </c>
      <c r="F157" s="71" t="s">
        <v>232</v>
      </c>
      <c r="G157" s="71" t="s">
        <v>797</v>
      </c>
      <c r="H157" s="71" t="s">
        <v>218</v>
      </c>
      <c r="I157" s="71" t="s">
        <v>1233</v>
      </c>
      <c r="J157" s="71" t="s">
        <v>1457</v>
      </c>
      <c r="K157" s="71" t="s">
        <v>244</v>
      </c>
      <c r="L157" s="71" t="s">
        <v>1538</v>
      </c>
      <c r="M157" s="71" t="s">
        <v>1539</v>
      </c>
      <c r="N157" s="71"/>
      <c r="O157" s="71"/>
      <c r="P157" s="71"/>
      <c r="Q157" s="71"/>
      <c r="R157" s="71"/>
      <c r="S157" s="71"/>
      <c r="T157" s="71"/>
      <c r="U157" s="71"/>
      <c r="V157" s="71"/>
      <c r="W157" s="71"/>
      <c r="X157" s="71"/>
      <c r="Y157" s="71"/>
      <c r="Z157" s="71"/>
      <c r="AA157" s="71"/>
      <c r="AB157" s="71" t="s">
        <v>65</v>
      </c>
      <c r="AC157" s="71" t="s">
        <v>66</v>
      </c>
      <c r="AD157" s="71" t="s">
        <v>63</v>
      </c>
      <c r="AE157" s="71" t="s">
        <v>63</v>
      </c>
      <c r="AF157" s="71" t="s">
        <v>64</v>
      </c>
      <c r="AG157" s="71"/>
      <c r="AH157" s="71" t="s">
        <v>1540</v>
      </c>
      <c r="AI157" s="71" t="s">
        <v>64</v>
      </c>
      <c r="AJ157" s="71" t="s">
        <v>64</v>
      </c>
      <c r="AK157" s="71" t="s">
        <v>64</v>
      </c>
      <c r="AL157" s="71" t="s">
        <v>64</v>
      </c>
      <c r="AM157" s="71" t="s">
        <v>64</v>
      </c>
      <c r="AN157" s="71"/>
      <c r="AO157" s="71"/>
      <c r="AP157" s="71" t="s">
        <v>1541</v>
      </c>
      <c r="AQ157" s="71" t="s">
        <v>997</v>
      </c>
      <c r="AR157" s="71" t="s">
        <v>64</v>
      </c>
      <c r="AS157" s="71"/>
      <c r="AT157" s="71" t="s">
        <v>64</v>
      </c>
      <c r="AU157" s="71"/>
      <c r="AV157" s="71"/>
      <c r="AW157" s="71"/>
      <c r="AX157" s="71" t="s">
        <v>1542</v>
      </c>
      <c r="AY157" s="73" t="s">
        <v>1543</v>
      </c>
    </row>
    <row r="158" spans="1:51" ht="75" customHeight="1">
      <c r="A158" s="70">
        <v>157</v>
      </c>
      <c r="B158" s="71" t="s">
        <v>1544</v>
      </c>
      <c r="C158" s="71" t="s">
        <v>1545</v>
      </c>
      <c r="D158" s="71" t="s">
        <v>1546</v>
      </c>
      <c r="E158" s="71" t="s">
        <v>1547</v>
      </c>
      <c r="F158" s="71" t="s">
        <v>232</v>
      </c>
      <c r="G158" s="71" t="s">
        <v>233</v>
      </c>
      <c r="H158" s="71" t="s">
        <v>218</v>
      </c>
      <c r="I158" s="71" t="s">
        <v>286</v>
      </c>
      <c r="J158" s="71" t="s">
        <v>1457</v>
      </c>
      <c r="K158" s="71" t="s">
        <v>280</v>
      </c>
      <c r="L158" s="71" t="s">
        <v>1548</v>
      </c>
      <c r="M158" s="71" t="s">
        <v>1549</v>
      </c>
      <c r="N158" s="71" t="s">
        <v>1550</v>
      </c>
      <c r="O158" s="71" t="s">
        <v>1551</v>
      </c>
      <c r="P158" s="71"/>
      <c r="Q158" s="71"/>
      <c r="R158" s="71"/>
      <c r="S158" s="71"/>
      <c r="T158" s="71"/>
      <c r="U158" s="71"/>
      <c r="V158" s="71"/>
      <c r="W158" s="71"/>
      <c r="X158" s="71"/>
      <c r="Y158" s="71"/>
      <c r="Z158" s="71"/>
      <c r="AA158" s="71"/>
      <c r="AB158" s="71" t="s">
        <v>65</v>
      </c>
      <c r="AC158" s="71" t="s">
        <v>66</v>
      </c>
      <c r="AD158" s="71" t="s">
        <v>63</v>
      </c>
      <c r="AE158" s="71" t="s">
        <v>64</v>
      </c>
      <c r="AF158" s="71" t="s">
        <v>64</v>
      </c>
      <c r="AG158" s="71"/>
      <c r="AH158" s="71" t="s">
        <v>67</v>
      </c>
      <c r="AI158" s="71" t="s">
        <v>64</v>
      </c>
      <c r="AJ158" s="71" t="s">
        <v>64</v>
      </c>
      <c r="AK158" s="71" t="s">
        <v>64</v>
      </c>
      <c r="AL158" s="71" t="s">
        <v>133</v>
      </c>
      <c r="AM158" s="71" t="s">
        <v>64</v>
      </c>
      <c r="AN158" s="71"/>
      <c r="AO158" s="71"/>
      <c r="AP158" s="71" t="s">
        <v>1552</v>
      </c>
      <c r="AQ158" s="71" t="s">
        <v>286</v>
      </c>
      <c r="AR158" s="71" t="s">
        <v>63</v>
      </c>
      <c r="AS158" s="71"/>
      <c r="AT158" s="71" t="s">
        <v>64</v>
      </c>
      <c r="AU158" s="71"/>
      <c r="AV158" s="71"/>
      <c r="AW158" s="71"/>
      <c r="AX158" s="71" t="s">
        <v>1553</v>
      </c>
      <c r="AY158" s="73" t="s">
        <v>1554</v>
      </c>
    </row>
    <row r="159" spans="1:51" ht="75" customHeight="1">
      <c r="A159" s="70">
        <v>158</v>
      </c>
      <c r="B159" s="71" t="s">
        <v>1555</v>
      </c>
      <c r="C159" s="71" t="s">
        <v>746</v>
      </c>
      <c r="D159" s="71" t="s">
        <v>1556</v>
      </c>
      <c r="E159" s="71" t="s">
        <v>1477</v>
      </c>
      <c r="F159" s="71" t="s">
        <v>232</v>
      </c>
      <c r="G159" s="71" t="s">
        <v>747</v>
      </c>
      <c r="H159" s="71" t="s">
        <v>234</v>
      </c>
      <c r="I159" s="71" t="s">
        <v>851</v>
      </c>
      <c r="J159" s="71" t="s">
        <v>1457</v>
      </c>
      <c r="K159" s="71" t="s">
        <v>316</v>
      </c>
      <c r="L159" s="71" t="s">
        <v>1557</v>
      </c>
      <c r="M159" s="71" t="s">
        <v>1558</v>
      </c>
      <c r="N159" s="71"/>
      <c r="O159" s="71"/>
      <c r="P159" s="71"/>
      <c r="Q159" s="71"/>
      <c r="R159" s="71"/>
      <c r="S159" s="71"/>
      <c r="T159" s="71"/>
      <c r="U159" s="71"/>
      <c r="V159" s="71"/>
      <c r="W159" s="71"/>
      <c r="X159" s="71"/>
      <c r="Y159" s="71"/>
      <c r="Z159" s="71"/>
      <c r="AA159" s="71"/>
      <c r="AB159" s="71" t="s">
        <v>65</v>
      </c>
      <c r="AC159" s="71" t="s">
        <v>66</v>
      </c>
      <c r="AD159" s="71" t="s">
        <v>63</v>
      </c>
      <c r="AE159" s="71" t="s">
        <v>63</v>
      </c>
      <c r="AF159" s="71" t="s">
        <v>64</v>
      </c>
      <c r="AG159" s="71"/>
      <c r="AH159" s="71" t="s">
        <v>86</v>
      </c>
      <c r="AI159" s="71" t="s">
        <v>64</v>
      </c>
      <c r="AJ159" s="71" t="s">
        <v>64</v>
      </c>
      <c r="AK159" s="71" t="s">
        <v>64</v>
      </c>
      <c r="AL159" s="71" t="s">
        <v>64</v>
      </c>
      <c r="AM159" s="71" t="s">
        <v>64</v>
      </c>
      <c r="AN159" s="71"/>
      <c r="AO159" s="71"/>
      <c r="AP159" s="71" t="s">
        <v>1559</v>
      </c>
      <c r="AQ159" s="71" t="s">
        <v>851</v>
      </c>
      <c r="AR159" s="71" t="s">
        <v>63</v>
      </c>
      <c r="AS159" s="71"/>
      <c r="AT159" s="71" t="s">
        <v>64</v>
      </c>
      <c r="AU159" s="71"/>
      <c r="AV159" s="71"/>
      <c r="AW159" s="71"/>
      <c r="AX159" s="71" t="s">
        <v>1560</v>
      </c>
      <c r="AY159" s="73" t="s">
        <v>1561</v>
      </c>
    </row>
    <row r="160" spans="1:51" ht="75" customHeight="1">
      <c r="A160" s="70">
        <v>159</v>
      </c>
      <c r="B160" s="71" t="s">
        <v>1562</v>
      </c>
      <c r="C160" s="71" t="s">
        <v>746</v>
      </c>
      <c r="D160" s="71" t="s">
        <v>1563</v>
      </c>
      <c r="E160" s="71" t="s">
        <v>1547</v>
      </c>
      <c r="F160" s="71" t="s">
        <v>232</v>
      </c>
      <c r="G160" s="71" t="s">
        <v>747</v>
      </c>
      <c r="H160" s="71" t="s">
        <v>218</v>
      </c>
      <c r="I160" s="71" t="s">
        <v>1468</v>
      </c>
      <c r="J160" s="71" t="s">
        <v>1457</v>
      </c>
      <c r="K160" s="71" t="s">
        <v>316</v>
      </c>
      <c r="L160" s="71" t="s">
        <v>1564</v>
      </c>
      <c r="M160" s="71" t="s">
        <v>1565</v>
      </c>
      <c r="N160" s="71"/>
      <c r="O160" s="71"/>
      <c r="P160" s="71"/>
      <c r="Q160" s="71"/>
      <c r="R160" s="71"/>
      <c r="S160" s="71"/>
      <c r="T160" s="71"/>
      <c r="U160" s="71"/>
      <c r="V160" s="71"/>
      <c r="W160" s="71"/>
      <c r="X160" s="71"/>
      <c r="Y160" s="71"/>
      <c r="Z160" s="71"/>
      <c r="AA160" s="71"/>
      <c r="AB160" s="71" t="s">
        <v>65</v>
      </c>
      <c r="AC160" s="71" t="s">
        <v>66</v>
      </c>
      <c r="AD160" s="71" t="s">
        <v>63</v>
      </c>
      <c r="AE160" s="71" t="s">
        <v>64</v>
      </c>
      <c r="AF160" s="71" t="s">
        <v>64</v>
      </c>
      <c r="AG160" s="71"/>
      <c r="AH160" s="71" t="s">
        <v>67</v>
      </c>
      <c r="AI160" s="71" t="s">
        <v>64</v>
      </c>
      <c r="AJ160" s="71" t="s">
        <v>64</v>
      </c>
      <c r="AK160" s="71" t="s">
        <v>64</v>
      </c>
      <c r="AL160" s="71" t="s">
        <v>63</v>
      </c>
      <c r="AM160" s="71" t="s">
        <v>64</v>
      </c>
      <c r="AN160" s="71"/>
      <c r="AO160" s="71"/>
      <c r="AP160" s="71" t="s">
        <v>1566</v>
      </c>
      <c r="AQ160" s="71" t="s">
        <v>1567</v>
      </c>
      <c r="AR160" s="71" t="s">
        <v>64</v>
      </c>
      <c r="AS160" s="71"/>
      <c r="AT160" s="71" t="s">
        <v>64</v>
      </c>
      <c r="AU160" s="71"/>
      <c r="AV160" s="71"/>
      <c r="AW160" s="71"/>
      <c r="AX160" s="71" t="s">
        <v>1568</v>
      </c>
      <c r="AY160" s="73" t="s">
        <v>1569</v>
      </c>
    </row>
    <row r="161" spans="1:51" ht="75" customHeight="1">
      <c r="A161" s="70">
        <v>160</v>
      </c>
      <c r="B161" s="71" t="s">
        <v>1570</v>
      </c>
      <c r="C161" s="71" t="s">
        <v>1571</v>
      </c>
      <c r="D161" s="71" t="s">
        <v>1572</v>
      </c>
      <c r="E161" s="71" t="s">
        <v>1511</v>
      </c>
      <c r="F161" s="71" t="s">
        <v>232</v>
      </c>
      <c r="G161" s="71" t="s">
        <v>797</v>
      </c>
      <c r="H161" s="71" t="s">
        <v>234</v>
      </c>
      <c r="I161" s="71" t="s">
        <v>195</v>
      </c>
      <c r="J161" s="71" t="s">
        <v>1457</v>
      </c>
      <c r="K161" s="71" t="s">
        <v>316</v>
      </c>
      <c r="L161" s="71" t="s">
        <v>1573</v>
      </c>
      <c r="M161" s="71" t="s">
        <v>1574</v>
      </c>
      <c r="N161" s="71" t="s">
        <v>1530</v>
      </c>
      <c r="O161" s="71" t="s">
        <v>1460</v>
      </c>
      <c r="P161" s="71"/>
      <c r="Q161" s="71"/>
      <c r="R161" s="71"/>
      <c r="S161" s="71"/>
      <c r="T161" s="71"/>
      <c r="U161" s="71"/>
      <c r="V161" s="71"/>
      <c r="W161" s="71"/>
      <c r="X161" s="71"/>
      <c r="Y161" s="71"/>
      <c r="Z161" s="71"/>
      <c r="AA161" s="71"/>
      <c r="AB161" s="71" t="s">
        <v>143</v>
      </c>
      <c r="AC161" s="71" t="s">
        <v>85</v>
      </c>
      <c r="AD161" s="71" t="s">
        <v>63</v>
      </c>
      <c r="AE161" s="71" t="s">
        <v>63</v>
      </c>
      <c r="AF161" s="71" t="s">
        <v>64</v>
      </c>
      <c r="AG161" s="71"/>
      <c r="AH161" s="71" t="s">
        <v>86</v>
      </c>
      <c r="AI161" s="71" t="s">
        <v>64</v>
      </c>
      <c r="AJ161" s="71" t="s">
        <v>64</v>
      </c>
      <c r="AK161" s="71" t="s">
        <v>64</v>
      </c>
      <c r="AL161" s="71" t="s">
        <v>64</v>
      </c>
      <c r="AM161" s="71" t="s">
        <v>63</v>
      </c>
      <c r="AN161" s="71"/>
      <c r="AO161" s="71"/>
      <c r="AP161" s="71" t="s">
        <v>1575</v>
      </c>
      <c r="AQ161" s="71" t="s">
        <v>195</v>
      </c>
      <c r="AR161" s="71" t="s">
        <v>63</v>
      </c>
      <c r="AS161" s="71"/>
      <c r="AT161" s="71" t="s">
        <v>64</v>
      </c>
      <c r="AU161" s="71"/>
      <c r="AV161" s="71"/>
      <c r="AW161" s="71"/>
      <c r="AX161" s="71" t="s">
        <v>1576</v>
      </c>
      <c r="AY161" s="73" t="s">
        <v>1577</v>
      </c>
    </row>
    <row r="162" spans="1:51" ht="75" customHeight="1">
      <c r="A162" s="70">
        <v>161</v>
      </c>
      <c r="B162" s="71" t="s">
        <v>1578</v>
      </c>
      <c r="C162" s="71" t="s">
        <v>1579</v>
      </c>
      <c r="D162" s="71" t="s">
        <v>1580</v>
      </c>
      <c r="E162" s="71" t="s">
        <v>1504</v>
      </c>
      <c r="F162" s="71" t="s">
        <v>232</v>
      </c>
      <c r="G162" s="71" t="s">
        <v>233</v>
      </c>
      <c r="H162" s="71" t="s">
        <v>234</v>
      </c>
      <c r="I162" s="71" t="s">
        <v>1006</v>
      </c>
      <c r="J162" s="71" t="s">
        <v>1457</v>
      </c>
      <c r="K162" s="71" t="s">
        <v>244</v>
      </c>
      <c r="L162" s="71" t="s">
        <v>1581</v>
      </c>
      <c r="M162" s="71" t="s">
        <v>1582</v>
      </c>
      <c r="N162" s="71"/>
      <c r="O162" s="71"/>
      <c r="P162" s="71"/>
      <c r="Q162" s="71"/>
      <c r="R162" s="71"/>
      <c r="S162" s="71"/>
      <c r="T162" s="71"/>
      <c r="U162" s="71"/>
      <c r="V162" s="71"/>
      <c r="W162" s="71"/>
      <c r="X162" s="71"/>
      <c r="Y162" s="71"/>
      <c r="Z162" s="71"/>
      <c r="AA162" s="71"/>
      <c r="AB162" s="71" t="s">
        <v>65</v>
      </c>
      <c r="AC162" s="71" t="s">
        <v>66</v>
      </c>
      <c r="AD162" s="71" t="s">
        <v>63</v>
      </c>
      <c r="AE162" s="71" t="s">
        <v>63</v>
      </c>
      <c r="AF162" s="71" t="s">
        <v>64</v>
      </c>
      <c r="AG162" s="71"/>
      <c r="AH162" s="71" t="s">
        <v>86</v>
      </c>
      <c r="AI162" s="71" t="s">
        <v>64</v>
      </c>
      <c r="AJ162" s="71" t="s">
        <v>64</v>
      </c>
      <c r="AK162" s="71" t="s">
        <v>64</v>
      </c>
      <c r="AL162" s="71" t="s">
        <v>64</v>
      </c>
      <c r="AM162" s="71" t="s">
        <v>64</v>
      </c>
      <c r="AN162" s="71"/>
      <c r="AO162" s="71"/>
      <c r="AP162" s="71" t="s">
        <v>1583</v>
      </c>
      <c r="AQ162" s="71" t="s">
        <v>1584</v>
      </c>
      <c r="AR162" s="71" t="s">
        <v>133</v>
      </c>
      <c r="AS162" s="71"/>
      <c r="AT162" s="71" t="s">
        <v>64</v>
      </c>
      <c r="AU162" s="71"/>
      <c r="AV162" s="71"/>
      <c r="AW162" s="71"/>
      <c r="AX162" s="71" t="s">
        <v>1585</v>
      </c>
      <c r="AY162" s="73" t="s">
        <v>1586</v>
      </c>
    </row>
    <row r="163" spans="1:51" ht="75" customHeight="1">
      <c r="A163" s="70">
        <v>162</v>
      </c>
      <c r="B163" s="71" t="s">
        <v>1587</v>
      </c>
      <c r="C163" s="71" t="s">
        <v>1588</v>
      </c>
      <c r="D163" s="71" t="s">
        <v>1589</v>
      </c>
      <c r="E163" s="71" t="s">
        <v>1590</v>
      </c>
      <c r="F163" s="71" t="s">
        <v>232</v>
      </c>
      <c r="G163" s="71" t="s">
        <v>797</v>
      </c>
      <c r="H163" s="71" t="s">
        <v>234</v>
      </c>
      <c r="I163" s="71" t="s">
        <v>429</v>
      </c>
      <c r="J163" s="71" t="s">
        <v>1457</v>
      </c>
      <c r="K163" s="71" t="s">
        <v>316</v>
      </c>
      <c r="L163" s="71" t="s">
        <v>1591</v>
      </c>
      <c r="M163" s="71" t="s">
        <v>1592</v>
      </c>
      <c r="N163" s="71"/>
      <c r="O163" s="71"/>
      <c r="P163" s="71"/>
      <c r="Q163" s="71"/>
      <c r="R163" s="71"/>
      <c r="S163" s="71"/>
      <c r="T163" s="71"/>
      <c r="U163" s="71"/>
      <c r="V163" s="71"/>
      <c r="W163" s="71"/>
      <c r="X163" s="71"/>
      <c r="Y163" s="71"/>
      <c r="Z163" s="71"/>
      <c r="AA163" s="71"/>
      <c r="AB163" s="71" t="s">
        <v>65</v>
      </c>
      <c r="AC163" s="71" t="s">
        <v>66</v>
      </c>
      <c r="AD163" s="71" t="s">
        <v>64</v>
      </c>
      <c r="AE163" s="71" t="s">
        <v>64</v>
      </c>
      <c r="AF163" s="71" t="s">
        <v>64</v>
      </c>
      <c r="AG163" s="71"/>
      <c r="AH163" s="71" t="s">
        <v>86</v>
      </c>
      <c r="AI163" s="71" t="s">
        <v>64</v>
      </c>
      <c r="AJ163" s="71" t="s">
        <v>64</v>
      </c>
      <c r="AK163" s="71" t="s">
        <v>64</v>
      </c>
      <c r="AL163" s="71" t="s">
        <v>63</v>
      </c>
      <c r="AM163" s="71" t="s">
        <v>64</v>
      </c>
      <c r="AN163" s="71"/>
      <c r="AO163" s="71"/>
      <c r="AP163" s="71" t="s">
        <v>1593</v>
      </c>
      <c r="AQ163" s="71" t="s">
        <v>613</v>
      </c>
      <c r="AR163" s="71" t="s">
        <v>63</v>
      </c>
      <c r="AS163" s="71"/>
      <c r="AT163" s="71" t="s">
        <v>64</v>
      </c>
      <c r="AU163" s="71"/>
      <c r="AV163" s="71"/>
      <c r="AW163" s="71"/>
      <c r="AX163" s="71" t="s">
        <v>1594</v>
      </c>
      <c r="AY163" s="73" t="s">
        <v>1595</v>
      </c>
    </row>
    <row r="164" spans="1:51" ht="75" customHeight="1">
      <c r="A164" s="70">
        <v>163</v>
      </c>
      <c r="B164" s="71" t="s">
        <v>1596</v>
      </c>
      <c r="C164" s="71" t="s">
        <v>382</v>
      </c>
      <c r="D164" s="71" t="s">
        <v>1597</v>
      </c>
      <c r="E164" s="71" t="s">
        <v>1503</v>
      </c>
      <c r="F164" s="71" t="s">
        <v>54</v>
      </c>
      <c r="G164" s="71" t="s">
        <v>126</v>
      </c>
      <c r="H164" s="71" t="s">
        <v>234</v>
      </c>
      <c r="I164" s="71" t="s">
        <v>429</v>
      </c>
      <c r="J164" s="71" t="s">
        <v>1457</v>
      </c>
      <c r="K164" s="71" t="s">
        <v>316</v>
      </c>
      <c r="L164" s="71" t="s">
        <v>1598</v>
      </c>
      <c r="M164" s="71" t="s">
        <v>1599</v>
      </c>
      <c r="N164" s="71" t="s">
        <v>1600</v>
      </c>
      <c r="O164" s="71" t="s">
        <v>1460</v>
      </c>
      <c r="P164" s="71" t="s">
        <v>60</v>
      </c>
      <c r="Q164" s="71" t="s">
        <v>436</v>
      </c>
      <c r="R164" s="71" t="s">
        <v>190</v>
      </c>
      <c r="S164" s="71" t="s">
        <v>63</v>
      </c>
      <c r="T164" s="71" t="s">
        <v>63</v>
      </c>
      <c r="U164" s="71" t="s">
        <v>63</v>
      </c>
      <c r="V164" s="71" t="s">
        <v>64</v>
      </c>
      <c r="W164" s="71" t="s">
        <v>63</v>
      </c>
      <c r="X164" s="71" t="s">
        <v>63</v>
      </c>
      <c r="Y164" s="71" t="s">
        <v>63</v>
      </c>
      <c r="Z164" s="71" t="s">
        <v>64</v>
      </c>
      <c r="AA164" s="71" t="s">
        <v>63</v>
      </c>
      <c r="AB164" s="71" t="s">
        <v>65</v>
      </c>
      <c r="AC164" s="71" t="s">
        <v>66</v>
      </c>
      <c r="AD164" s="71" t="s">
        <v>63</v>
      </c>
      <c r="AE164" s="71" t="s">
        <v>63</v>
      </c>
      <c r="AF164" s="71" t="s">
        <v>63</v>
      </c>
      <c r="AG164" s="71" t="s">
        <v>64</v>
      </c>
      <c r="AH164" s="71" t="s">
        <v>86</v>
      </c>
      <c r="AI164" s="71" t="s">
        <v>64</v>
      </c>
      <c r="AJ164" s="71" t="s">
        <v>64</v>
      </c>
      <c r="AK164" s="71" t="s">
        <v>64</v>
      </c>
      <c r="AL164" s="71" t="s">
        <v>64</v>
      </c>
      <c r="AM164" s="71" t="s">
        <v>133</v>
      </c>
      <c r="AN164" s="71" t="s">
        <v>1601</v>
      </c>
      <c r="AO164" s="71" t="s">
        <v>1602</v>
      </c>
      <c r="AP164" s="71" t="s">
        <v>1603</v>
      </c>
      <c r="AQ164" s="71" t="s">
        <v>429</v>
      </c>
      <c r="AR164" s="71" t="s">
        <v>63</v>
      </c>
      <c r="AS164" s="71"/>
      <c r="AT164" s="71" t="s">
        <v>64</v>
      </c>
      <c r="AU164" s="71" t="s">
        <v>1604</v>
      </c>
      <c r="AV164" s="71" t="s">
        <v>64</v>
      </c>
      <c r="AW164" s="71"/>
      <c r="AX164" s="71" t="s">
        <v>1605</v>
      </c>
      <c r="AY164" s="73" t="s">
        <v>1606</v>
      </c>
    </row>
    <row r="165" spans="1:51" ht="75" customHeight="1">
      <c r="A165" s="70">
        <v>164</v>
      </c>
      <c r="B165" s="71" t="s">
        <v>1607</v>
      </c>
      <c r="C165" s="71" t="s">
        <v>746</v>
      </c>
      <c r="D165" s="71" t="s">
        <v>1608</v>
      </c>
      <c r="E165" s="71" t="s">
        <v>1590</v>
      </c>
      <c r="F165" s="71" t="s">
        <v>232</v>
      </c>
      <c r="G165" s="71" t="s">
        <v>589</v>
      </c>
      <c r="H165" s="71" t="s">
        <v>218</v>
      </c>
      <c r="I165" s="71" t="s">
        <v>1233</v>
      </c>
      <c r="J165" s="71" t="s">
        <v>1457</v>
      </c>
      <c r="K165" s="71" t="s">
        <v>244</v>
      </c>
      <c r="L165" s="71" t="s">
        <v>1609</v>
      </c>
      <c r="M165" s="71" t="s">
        <v>1610</v>
      </c>
      <c r="N165" s="71"/>
      <c r="O165" s="71"/>
      <c r="P165" s="71"/>
      <c r="Q165" s="71"/>
      <c r="R165" s="71"/>
      <c r="S165" s="71"/>
      <c r="T165" s="71"/>
      <c r="U165" s="71"/>
      <c r="V165" s="71"/>
      <c r="W165" s="71"/>
      <c r="X165" s="71"/>
      <c r="Y165" s="71"/>
      <c r="Z165" s="71"/>
      <c r="AA165" s="71"/>
      <c r="AB165" s="71" t="s">
        <v>65</v>
      </c>
      <c r="AC165" s="71" t="s">
        <v>66</v>
      </c>
      <c r="AD165" s="71" t="s">
        <v>63</v>
      </c>
      <c r="AE165" s="71" t="s">
        <v>64</v>
      </c>
      <c r="AF165" s="71" t="s">
        <v>64</v>
      </c>
      <c r="AG165" s="71"/>
      <c r="AH165" s="71" t="s">
        <v>67</v>
      </c>
      <c r="AI165" s="71" t="s">
        <v>64</v>
      </c>
      <c r="AJ165" s="71" t="s">
        <v>64</v>
      </c>
      <c r="AK165" s="71" t="s">
        <v>64</v>
      </c>
      <c r="AL165" s="71" t="s">
        <v>63</v>
      </c>
      <c r="AM165" s="71" t="s">
        <v>64</v>
      </c>
      <c r="AN165" s="71"/>
      <c r="AO165" s="71"/>
      <c r="AP165" s="71" t="s">
        <v>1611</v>
      </c>
      <c r="AQ165" s="71" t="s">
        <v>1612</v>
      </c>
      <c r="AR165" s="71" t="s">
        <v>64</v>
      </c>
      <c r="AS165" s="71"/>
      <c r="AT165" s="71" t="s">
        <v>64</v>
      </c>
      <c r="AU165" s="71"/>
      <c r="AV165" s="71"/>
      <c r="AW165" s="71"/>
      <c r="AX165" s="71" t="s">
        <v>1613</v>
      </c>
      <c r="AY165" s="73" t="s">
        <v>1614</v>
      </c>
    </row>
    <row r="166" spans="1:51" ht="75" customHeight="1">
      <c r="A166" s="70">
        <v>165</v>
      </c>
      <c r="B166" s="71" t="s">
        <v>1615</v>
      </c>
      <c r="C166" s="71" t="s">
        <v>1616</v>
      </c>
      <c r="D166" s="71" t="s">
        <v>1617</v>
      </c>
      <c r="E166" s="71" t="s">
        <v>1477</v>
      </c>
      <c r="F166" s="71" t="s">
        <v>232</v>
      </c>
      <c r="G166" s="71" t="s">
        <v>233</v>
      </c>
      <c r="H166" s="71" t="s">
        <v>218</v>
      </c>
      <c r="I166" s="71" t="s">
        <v>1006</v>
      </c>
      <c r="J166" s="71" t="s">
        <v>1457</v>
      </c>
      <c r="K166" s="71" t="s">
        <v>244</v>
      </c>
      <c r="L166" s="71" t="s">
        <v>1618</v>
      </c>
      <c r="M166" s="71" t="s">
        <v>1619</v>
      </c>
      <c r="N166" s="71"/>
      <c r="O166" s="71"/>
      <c r="P166" s="71"/>
      <c r="Q166" s="71"/>
      <c r="R166" s="71"/>
      <c r="S166" s="71"/>
      <c r="T166" s="71"/>
      <c r="U166" s="71"/>
      <c r="V166" s="71"/>
      <c r="W166" s="71"/>
      <c r="X166" s="71"/>
      <c r="Y166" s="71"/>
      <c r="Z166" s="71"/>
      <c r="AA166" s="71"/>
      <c r="AB166" s="71" t="s">
        <v>65</v>
      </c>
      <c r="AC166" s="71" t="s">
        <v>66</v>
      </c>
      <c r="AD166" s="71" t="s">
        <v>63</v>
      </c>
      <c r="AE166" s="71" t="s">
        <v>63</v>
      </c>
      <c r="AF166" s="71" t="s">
        <v>64</v>
      </c>
      <c r="AG166" s="71"/>
      <c r="AH166" s="71" t="s">
        <v>86</v>
      </c>
      <c r="AI166" s="71" t="s">
        <v>64</v>
      </c>
      <c r="AJ166" s="71" t="s">
        <v>133</v>
      </c>
      <c r="AK166" s="71" t="s">
        <v>64</v>
      </c>
      <c r="AL166" s="71" t="s">
        <v>133</v>
      </c>
      <c r="AM166" s="71" t="s">
        <v>133</v>
      </c>
      <c r="AN166" s="71"/>
      <c r="AO166" s="71"/>
      <c r="AP166" s="71" t="s">
        <v>1620</v>
      </c>
      <c r="AQ166" s="71" t="s">
        <v>722</v>
      </c>
      <c r="AR166" s="71" t="s">
        <v>64</v>
      </c>
      <c r="AS166" s="71"/>
      <c r="AT166" s="71" t="s">
        <v>64</v>
      </c>
      <c r="AU166" s="71"/>
      <c r="AV166" s="71"/>
      <c r="AW166" s="71"/>
      <c r="AX166" s="71" t="s">
        <v>1621</v>
      </c>
      <c r="AY166" s="73" t="s">
        <v>1622</v>
      </c>
    </row>
    <row r="167" spans="1:51" ht="75" customHeight="1">
      <c r="A167" s="70">
        <v>166</v>
      </c>
      <c r="B167" s="71" t="s">
        <v>1217</v>
      </c>
      <c r="C167" s="71" t="s">
        <v>746</v>
      </c>
      <c r="D167" s="71" t="s">
        <v>1623</v>
      </c>
      <c r="E167" s="71" t="s">
        <v>1547</v>
      </c>
      <c r="F167" s="71" t="s">
        <v>232</v>
      </c>
      <c r="G167" s="71" t="s">
        <v>747</v>
      </c>
      <c r="H167" s="71" t="s">
        <v>218</v>
      </c>
      <c r="I167" s="71" t="s">
        <v>251</v>
      </c>
      <c r="J167" s="71" t="s">
        <v>1457</v>
      </c>
      <c r="K167" s="71" t="s">
        <v>244</v>
      </c>
      <c r="L167" s="71" t="s">
        <v>1624</v>
      </c>
      <c r="M167" s="71" t="s">
        <v>1625</v>
      </c>
      <c r="N167" s="71"/>
      <c r="O167" s="71"/>
      <c r="P167" s="71"/>
      <c r="Q167" s="71"/>
      <c r="R167" s="71"/>
      <c r="S167" s="71"/>
      <c r="T167" s="71"/>
      <c r="U167" s="71"/>
      <c r="V167" s="71"/>
      <c r="W167" s="71"/>
      <c r="X167" s="71"/>
      <c r="Y167" s="71"/>
      <c r="Z167" s="71"/>
      <c r="AA167" s="71"/>
      <c r="AB167" s="71" t="s">
        <v>65</v>
      </c>
      <c r="AC167" s="71" t="s">
        <v>66</v>
      </c>
      <c r="AD167" s="71" t="s">
        <v>63</v>
      </c>
      <c r="AE167" s="71" t="s">
        <v>64</v>
      </c>
      <c r="AF167" s="71" t="s">
        <v>64</v>
      </c>
      <c r="AG167" s="71"/>
      <c r="AH167" s="71" t="s">
        <v>86</v>
      </c>
      <c r="AI167" s="71" t="s">
        <v>64</v>
      </c>
      <c r="AJ167" s="71" t="s">
        <v>64</v>
      </c>
      <c r="AK167" s="71" t="s">
        <v>64</v>
      </c>
      <c r="AL167" s="71" t="s">
        <v>64</v>
      </c>
      <c r="AM167" s="71" t="s">
        <v>64</v>
      </c>
      <c r="AN167" s="71"/>
      <c r="AO167" s="71"/>
      <c r="AP167" s="71" t="s">
        <v>1626</v>
      </c>
      <c r="AQ167" s="71" t="s">
        <v>1627</v>
      </c>
      <c r="AR167" s="71" t="s">
        <v>64</v>
      </c>
      <c r="AS167" s="71"/>
      <c r="AT167" s="71" t="s">
        <v>64</v>
      </c>
      <c r="AU167" s="71"/>
      <c r="AV167" s="71"/>
      <c r="AW167" s="71"/>
      <c r="AX167" s="71" t="s">
        <v>1628</v>
      </c>
      <c r="AY167" s="73" t="s">
        <v>1224</v>
      </c>
    </row>
    <row r="168" spans="1:51" ht="75" customHeight="1">
      <c r="A168" s="70">
        <v>167</v>
      </c>
      <c r="B168" s="71" t="s">
        <v>1629</v>
      </c>
      <c r="C168" s="71" t="s">
        <v>382</v>
      </c>
      <c r="D168" s="71" t="s">
        <v>1630</v>
      </c>
      <c r="E168" s="71" t="s">
        <v>1530</v>
      </c>
      <c r="F168" s="71" t="s">
        <v>54</v>
      </c>
      <c r="G168" s="71" t="s">
        <v>126</v>
      </c>
      <c r="H168" s="71" t="s">
        <v>218</v>
      </c>
      <c r="I168" s="71" t="s">
        <v>1631</v>
      </c>
      <c r="J168" s="71" t="s">
        <v>1457</v>
      </c>
      <c r="K168" s="71" t="s">
        <v>244</v>
      </c>
      <c r="L168" s="71" t="s">
        <v>1632</v>
      </c>
      <c r="M168" s="71" t="s">
        <v>1633</v>
      </c>
      <c r="N168" s="71" t="s">
        <v>1590</v>
      </c>
      <c r="O168" s="71" t="s">
        <v>1634</v>
      </c>
      <c r="P168" s="71" t="s">
        <v>60</v>
      </c>
      <c r="Q168" s="71" t="s">
        <v>436</v>
      </c>
      <c r="R168" s="71" t="s">
        <v>190</v>
      </c>
      <c r="S168" s="71" t="s">
        <v>64</v>
      </c>
      <c r="T168" s="71" t="s">
        <v>63</v>
      </c>
      <c r="U168" s="71" t="s">
        <v>63</v>
      </c>
      <c r="V168" s="71" t="s">
        <v>64</v>
      </c>
      <c r="W168" s="71" t="s">
        <v>64</v>
      </c>
      <c r="X168" s="71" t="s">
        <v>64</v>
      </c>
      <c r="Y168" s="71" t="s">
        <v>63</v>
      </c>
      <c r="Z168" s="71" t="s">
        <v>64</v>
      </c>
      <c r="AA168" s="71" t="s">
        <v>64</v>
      </c>
      <c r="AB168" s="71" t="s">
        <v>65</v>
      </c>
      <c r="AC168" s="71" t="s">
        <v>66</v>
      </c>
      <c r="AD168" s="71" t="s">
        <v>63</v>
      </c>
      <c r="AE168" s="71" t="s">
        <v>63</v>
      </c>
      <c r="AF168" s="71" t="s">
        <v>64</v>
      </c>
      <c r="AG168" s="71" t="s">
        <v>64</v>
      </c>
      <c r="AH168" s="71" t="s">
        <v>86</v>
      </c>
      <c r="AI168" s="71" t="s">
        <v>64</v>
      </c>
      <c r="AJ168" s="71" t="s">
        <v>64</v>
      </c>
      <c r="AK168" s="71" t="s">
        <v>64</v>
      </c>
      <c r="AL168" s="71" t="s">
        <v>64</v>
      </c>
      <c r="AM168" s="71" t="s">
        <v>64</v>
      </c>
      <c r="AN168" s="71" t="s">
        <v>1635</v>
      </c>
      <c r="AO168" s="71" t="s">
        <v>1636</v>
      </c>
      <c r="AP168" s="71" t="s">
        <v>1637</v>
      </c>
      <c r="AQ168" s="71" t="s">
        <v>1638</v>
      </c>
      <c r="AR168" s="71" t="s">
        <v>133</v>
      </c>
      <c r="AS168" s="71"/>
      <c r="AT168" s="71" t="s">
        <v>64</v>
      </c>
      <c r="AU168" s="71" t="s">
        <v>73</v>
      </c>
      <c r="AV168" s="71" t="s">
        <v>64</v>
      </c>
      <c r="AW168" s="71"/>
      <c r="AX168" s="71" t="s">
        <v>1639</v>
      </c>
      <c r="AY168" s="73" t="s">
        <v>1640</v>
      </c>
    </row>
    <row r="169" spans="1:51" ht="75" customHeight="1">
      <c r="A169" s="70">
        <v>168</v>
      </c>
      <c r="B169" s="71" t="s">
        <v>1641</v>
      </c>
      <c r="C169" s="71" t="s">
        <v>746</v>
      </c>
      <c r="D169" s="71" t="s">
        <v>1642</v>
      </c>
      <c r="E169" s="71" t="s">
        <v>1467</v>
      </c>
      <c r="F169" s="71" t="s">
        <v>232</v>
      </c>
      <c r="G169" s="71" t="s">
        <v>747</v>
      </c>
      <c r="H169" s="71" t="s">
        <v>218</v>
      </c>
      <c r="I169" s="71" t="s">
        <v>613</v>
      </c>
      <c r="J169" s="71" t="s">
        <v>1457</v>
      </c>
      <c r="K169" s="71" t="s">
        <v>267</v>
      </c>
      <c r="L169" s="71" t="s">
        <v>1643</v>
      </c>
      <c r="M169" s="71" t="s">
        <v>1644</v>
      </c>
      <c r="N169" s="71"/>
      <c r="O169" s="71"/>
      <c r="P169" s="71"/>
      <c r="Q169" s="71"/>
      <c r="R169" s="71"/>
      <c r="S169" s="71"/>
      <c r="T169" s="71"/>
      <c r="U169" s="71"/>
      <c r="V169" s="71"/>
      <c r="W169" s="71"/>
      <c r="X169" s="71"/>
      <c r="Y169" s="71"/>
      <c r="Z169" s="71"/>
      <c r="AA169" s="71"/>
      <c r="AB169" s="71" t="s">
        <v>65</v>
      </c>
      <c r="AC169" s="71" t="s">
        <v>66</v>
      </c>
      <c r="AD169" s="71" t="s">
        <v>64</v>
      </c>
      <c r="AE169" s="71" t="s">
        <v>64</v>
      </c>
      <c r="AF169" s="71" t="s">
        <v>64</v>
      </c>
      <c r="AG169" s="71"/>
      <c r="AH169" s="71" t="s">
        <v>86</v>
      </c>
      <c r="AI169" s="71" t="s">
        <v>64</v>
      </c>
      <c r="AJ169" s="71" t="s">
        <v>64</v>
      </c>
      <c r="AK169" s="71" t="s">
        <v>64</v>
      </c>
      <c r="AL169" s="71" t="s">
        <v>63</v>
      </c>
      <c r="AM169" s="71" t="s">
        <v>64</v>
      </c>
      <c r="AN169" s="71"/>
      <c r="AO169" s="71"/>
      <c r="AP169" s="71" t="s">
        <v>1645</v>
      </c>
      <c r="AQ169" s="71" t="s">
        <v>613</v>
      </c>
      <c r="AR169" s="71" t="s">
        <v>63</v>
      </c>
      <c r="AS169" s="71"/>
      <c r="AT169" s="71" t="s">
        <v>64</v>
      </c>
      <c r="AU169" s="71"/>
      <c r="AV169" s="71"/>
      <c r="AW169" s="71"/>
      <c r="AX169" s="71" t="s">
        <v>1646</v>
      </c>
      <c r="AY169" s="73"/>
    </row>
    <row r="170" spans="1:51" ht="75" customHeight="1">
      <c r="A170" s="70">
        <v>169</v>
      </c>
      <c r="B170" s="71" t="s">
        <v>1647</v>
      </c>
      <c r="C170" s="71" t="s">
        <v>746</v>
      </c>
      <c r="D170" s="71" t="s">
        <v>1648</v>
      </c>
      <c r="E170" s="71" t="s">
        <v>1486</v>
      </c>
      <c r="F170" s="71" t="s">
        <v>232</v>
      </c>
      <c r="G170" s="71" t="s">
        <v>747</v>
      </c>
      <c r="H170" s="71" t="s">
        <v>218</v>
      </c>
      <c r="I170" s="71" t="s">
        <v>1233</v>
      </c>
      <c r="J170" s="71" t="s">
        <v>1457</v>
      </c>
      <c r="K170" s="71" t="s">
        <v>244</v>
      </c>
      <c r="L170" s="71" t="s">
        <v>1649</v>
      </c>
      <c r="M170" s="71" t="s">
        <v>1650</v>
      </c>
      <c r="N170" s="71"/>
      <c r="O170" s="71"/>
      <c r="P170" s="71"/>
      <c r="Q170" s="71"/>
      <c r="R170" s="71"/>
      <c r="S170" s="71"/>
      <c r="T170" s="71"/>
      <c r="U170" s="71"/>
      <c r="V170" s="71"/>
      <c r="W170" s="71"/>
      <c r="X170" s="71"/>
      <c r="Y170" s="71"/>
      <c r="Z170" s="71"/>
      <c r="AA170" s="71"/>
      <c r="AB170" s="71" t="s">
        <v>65</v>
      </c>
      <c r="AC170" s="71" t="s">
        <v>66</v>
      </c>
      <c r="AD170" s="71" t="s">
        <v>63</v>
      </c>
      <c r="AE170" s="71" t="s">
        <v>63</v>
      </c>
      <c r="AF170" s="71" t="s">
        <v>64</v>
      </c>
      <c r="AG170" s="71"/>
      <c r="AH170" s="71" t="s">
        <v>67</v>
      </c>
      <c r="AI170" s="71" t="s">
        <v>64</v>
      </c>
      <c r="AJ170" s="71" t="s">
        <v>64</v>
      </c>
      <c r="AK170" s="71" t="s">
        <v>64</v>
      </c>
      <c r="AL170" s="71" t="s">
        <v>63</v>
      </c>
      <c r="AM170" s="71" t="s">
        <v>64</v>
      </c>
      <c r="AN170" s="71"/>
      <c r="AO170" s="71"/>
      <c r="AP170" s="71" t="s">
        <v>1651</v>
      </c>
      <c r="AQ170" s="71" t="s">
        <v>1233</v>
      </c>
      <c r="AR170" s="71" t="s">
        <v>63</v>
      </c>
      <c r="AS170" s="71"/>
      <c r="AT170" s="71" t="s">
        <v>64</v>
      </c>
      <c r="AU170" s="71"/>
      <c r="AV170" s="71"/>
      <c r="AW170" s="71"/>
      <c r="AX170" s="71" t="s">
        <v>1652</v>
      </c>
      <c r="AY170" s="73" t="s">
        <v>1653</v>
      </c>
    </row>
    <row r="171" spans="1:51" ht="75" customHeight="1">
      <c r="A171" s="70">
        <v>170</v>
      </c>
      <c r="B171" s="71" t="s">
        <v>1654</v>
      </c>
      <c r="C171" s="71" t="s">
        <v>746</v>
      </c>
      <c r="D171" s="71" t="s">
        <v>1655</v>
      </c>
      <c r="E171" s="71" t="s">
        <v>1530</v>
      </c>
      <c r="F171" s="71" t="s">
        <v>232</v>
      </c>
      <c r="G171" s="71" t="s">
        <v>589</v>
      </c>
      <c r="H171" s="71" t="s">
        <v>218</v>
      </c>
      <c r="I171" s="71" t="s">
        <v>1233</v>
      </c>
      <c r="J171" s="71" t="s">
        <v>1457</v>
      </c>
      <c r="K171" s="71" t="s">
        <v>244</v>
      </c>
      <c r="L171" s="71" t="s">
        <v>1656</v>
      </c>
      <c r="M171" s="71" t="s">
        <v>1657</v>
      </c>
      <c r="N171" s="71"/>
      <c r="O171" s="71"/>
      <c r="P171" s="71"/>
      <c r="Q171" s="71"/>
      <c r="R171" s="71"/>
      <c r="S171" s="71"/>
      <c r="T171" s="71"/>
      <c r="U171" s="71"/>
      <c r="V171" s="71"/>
      <c r="W171" s="71"/>
      <c r="X171" s="71"/>
      <c r="Y171" s="71"/>
      <c r="Z171" s="71"/>
      <c r="AA171" s="71"/>
      <c r="AB171" s="71" t="s">
        <v>65</v>
      </c>
      <c r="AC171" s="71" t="s">
        <v>66</v>
      </c>
      <c r="AD171" s="71" t="s">
        <v>63</v>
      </c>
      <c r="AE171" s="71" t="s">
        <v>63</v>
      </c>
      <c r="AF171" s="71" t="s">
        <v>64</v>
      </c>
      <c r="AG171" s="71"/>
      <c r="AH171" s="71" t="s">
        <v>67</v>
      </c>
      <c r="AI171" s="71" t="s">
        <v>64</v>
      </c>
      <c r="AJ171" s="71" t="s">
        <v>133</v>
      </c>
      <c r="AK171" s="71" t="s">
        <v>64</v>
      </c>
      <c r="AL171" s="71" t="s">
        <v>133</v>
      </c>
      <c r="AM171" s="71" t="s">
        <v>64</v>
      </c>
      <c r="AN171" s="71"/>
      <c r="AO171" s="71"/>
      <c r="AP171" s="71" t="s">
        <v>1658</v>
      </c>
      <c r="AQ171" s="71" t="s">
        <v>1233</v>
      </c>
      <c r="AR171" s="71" t="s">
        <v>63</v>
      </c>
      <c r="AS171" s="71"/>
      <c r="AT171" s="71" t="s">
        <v>64</v>
      </c>
      <c r="AU171" s="71"/>
      <c r="AV171" s="71"/>
      <c r="AW171" s="71"/>
      <c r="AX171" s="71" t="s">
        <v>1659</v>
      </c>
      <c r="AY171" s="73" t="s">
        <v>1660</v>
      </c>
    </row>
    <row r="172" spans="1:51" ht="75" customHeight="1">
      <c r="A172" s="70">
        <v>171</v>
      </c>
      <c r="B172" s="71" t="s">
        <v>1661</v>
      </c>
      <c r="C172" s="71" t="s">
        <v>1662</v>
      </c>
      <c r="D172" s="71" t="s">
        <v>1663</v>
      </c>
      <c r="E172" s="71" t="s">
        <v>1530</v>
      </c>
      <c r="F172" s="71" t="s">
        <v>232</v>
      </c>
      <c r="G172" s="71" t="s">
        <v>797</v>
      </c>
      <c r="H172" s="71" t="s">
        <v>218</v>
      </c>
      <c r="I172" s="71" t="s">
        <v>1664</v>
      </c>
      <c r="J172" s="71" t="s">
        <v>1457</v>
      </c>
      <c r="K172" s="71" t="s">
        <v>280</v>
      </c>
      <c r="L172" s="71" t="s">
        <v>1665</v>
      </c>
      <c r="M172" s="71" t="s">
        <v>1666</v>
      </c>
      <c r="N172" s="71"/>
      <c r="O172" s="71"/>
      <c r="P172" s="71"/>
      <c r="Q172" s="71"/>
      <c r="R172" s="71"/>
      <c r="S172" s="71"/>
      <c r="T172" s="71"/>
      <c r="U172" s="71"/>
      <c r="V172" s="71"/>
      <c r="W172" s="71"/>
      <c r="X172" s="71"/>
      <c r="Y172" s="71"/>
      <c r="Z172" s="71"/>
      <c r="AA172" s="71"/>
      <c r="AB172" s="71" t="s">
        <v>65</v>
      </c>
      <c r="AC172" s="71" t="s">
        <v>66</v>
      </c>
      <c r="AD172" s="71" t="s">
        <v>63</v>
      </c>
      <c r="AE172" s="71" t="s">
        <v>64</v>
      </c>
      <c r="AF172" s="71" t="s">
        <v>64</v>
      </c>
      <c r="AG172" s="71"/>
      <c r="AH172" s="71" t="s">
        <v>67</v>
      </c>
      <c r="AI172" s="71" t="s">
        <v>64</v>
      </c>
      <c r="AJ172" s="71" t="s">
        <v>64</v>
      </c>
      <c r="AK172" s="71" t="s">
        <v>64</v>
      </c>
      <c r="AL172" s="71" t="s">
        <v>64</v>
      </c>
      <c r="AM172" s="71" t="s">
        <v>64</v>
      </c>
      <c r="AN172" s="71"/>
      <c r="AO172" s="71"/>
      <c r="AP172" s="71" t="s">
        <v>1667</v>
      </c>
      <c r="AQ172" s="71" t="s">
        <v>1668</v>
      </c>
      <c r="AR172" s="71" t="s">
        <v>63</v>
      </c>
      <c r="AS172" s="71"/>
      <c r="AT172" s="71" t="s">
        <v>64</v>
      </c>
      <c r="AU172" s="71"/>
      <c r="AV172" s="71"/>
      <c r="AW172" s="71"/>
      <c r="AX172" s="71" t="s">
        <v>1669</v>
      </c>
      <c r="AY172" s="73" t="s">
        <v>1670</v>
      </c>
    </row>
    <row r="173" spans="1:51" ht="75" customHeight="1">
      <c r="A173" s="70">
        <v>172</v>
      </c>
      <c r="B173" s="71" t="s">
        <v>1671</v>
      </c>
      <c r="C173" s="71" t="s">
        <v>1160</v>
      </c>
      <c r="D173" s="71" t="s">
        <v>1672</v>
      </c>
      <c r="E173" s="71" t="s">
        <v>1477</v>
      </c>
      <c r="F173" s="71" t="s">
        <v>232</v>
      </c>
      <c r="G173" s="71" t="s">
        <v>589</v>
      </c>
      <c r="H173" s="71" t="s">
        <v>218</v>
      </c>
      <c r="I173" s="71" t="s">
        <v>1233</v>
      </c>
      <c r="J173" s="71" t="s">
        <v>1457</v>
      </c>
      <c r="K173" s="71" t="s">
        <v>244</v>
      </c>
      <c r="L173" s="71" t="s">
        <v>1673</v>
      </c>
      <c r="M173" s="71" t="s">
        <v>1674</v>
      </c>
      <c r="N173" s="71"/>
      <c r="O173" s="71"/>
      <c r="P173" s="71"/>
      <c r="Q173" s="71"/>
      <c r="R173" s="71"/>
      <c r="S173" s="71"/>
      <c r="T173" s="71"/>
      <c r="U173" s="71"/>
      <c r="V173" s="71"/>
      <c r="W173" s="71"/>
      <c r="X173" s="71"/>
      <c r="Y173" s="71"/>
      <c r="Z173" s="71"/>
      <c r="AA173" s="71"/>
      <c r="AB173" s="71" t="s">
        <v>65</v>
      </c>
      <c r="AC173" s="71" t="s">
        <v>66</v>
      </c>
      <c r="AD173" s="71" t="s">
        <v>63</v>
      </c>
      <c r="AE173" s="71" t="s">
        <v>63</v>
      </c>
      <c r="AF173" s="71" t="s">
        <v>64</v>
      </c>
      <c r="AG173" s="71"/>
      <c r="AH173" s="71" t="s">
        <v>67</v>
      </c>
      <c r="AI173" s="71" t="s">
        <v>64</v>
      </c>
      <c r="AJ173" s="71" t="s">
        <v>64</v>
      </c>
      <c r="AK173" s="71" t="s">
        <v>64</v>
      </c>
      <c r="AL173" s="71" t="s">
        <v>64</v>
      </c>
      <c r="AM173" s="71" t="s">
        <v>64</v>
      </c>
      <c r="AN173" s="71"/>
      <c r="AO173" s="71"/>
      <c r="AP173" s="71" t="s">
        <v>1675</v>
      </c>
      <c r="AQ173" s="71" t="s">
        <v>1676</v>
      </c>
      <c r="AR173" s="71" t="s">
        <v>133</v>
      </c>
      <c r="AS173" s="71"/>
      <c r="AT173" s="71" t="s">
        <v>64</v>
      </c>
      <c r="AU173" s="71"/>
      <c r="AV173" s="71"/>
      <c r="AW173" s="71"/>
      <c r="AX173" s="71" t="s">
        <v>1677</v>
      </c>
      <c r="AY173" s="73" t="s">
        <v>1678</v>
      </c>
    </row>
    <row r="174" spans="1:51" ht="75" customHeight="1">
      <c r="A174" s="70">
        <v>173</v>
      </c>
      <c r="B174" s="71" t="s">
        <v>1679</v>
      </c>
      <c r="C174" s="71" t="s">
        <v>746</v>
      </c>
      <c r="D174" s="71" t="s">
        <v>1680</v>
      </c>
      <c r="E174" s="71" t="s">
        <v>1503</v>
      </c>
      <c r="F174" s="71" t="s">
        <v>232</v>
      </c>
      <c r="G174" s="71" t="s">
        <v>589</v>
      </c>
      <c r="H174" s="71" t="s">
        <v>218</v>
      </c>
      <c r="I174" s="71" t="s">
        <v>1233</v>
      </c>
      <c r="J174" s="71" t="s">
        <v>1457</v>
      </c>
      <c r="K174" s="71" t="s">
        <v>244</v>
      </c>
      <c r="L174" s="71" t="s">
        <v>1681</v>
      </c>
      <c r="M174" s="71" t="s">
        <v>1682</v>
      </c>
      <c r="N174" s="71"/>
      <c r="O174" s="71"/>
      <c r="P174" s="71"/>
      <c r="Q174" s="71"/>
      <c r="R174" s="71"/>
      <c r="S174" s="71"/>
      <c r="T174" s="71"/>
      <c r="U174" s="71"/>
      <c r="V174" s="71"/>
      <c r="W174" s="71"/>
      <c r="X174" s="71"/>
      <c r="Y174" s="71"/>
      <c r="Z174" s="71"/>
      <c r="AA174" s="71"/>
      <c r="AB174" s="71" t="s">
        <v>65</v>
      </c>
      <c r="AC174" s="71" t="s">
        <v>66</v>
      </c>
      <c r="AD174" s="71" t="s">
        <v>63</v>
      </c>
      <c r="AE174" s="71" t="s">
        <v>63</v>
      </c>
      <c r="AF174" s="71" t="s">
        <v>64</v>
      </c>
      <c r="AG174" s="71"/>
      <c r="AH174" s="71" t="s">
        <v>67</v>
      </c>
      <c r="AI174" s="71" t="s">
        <v>64</v>
      </c>
      <c r="AJ174" s="71" t="s">
        <v>64</v>
      </c>
      <c r="AK174" s="71" t="s">
        <v>64</v>
      </c>
      <c r="AL174" s="71" t="s">
        <v>63</v>
      </c>
      <c r="AM174" s="71" t="s">
        <v>64</v>
      </c>
      <c r="AN174" s="71"/>
      <c r="AO174" s="71"/>
      <c r="AP174" s="71" t="s">
        <v>1683</v>
      </c>
      <c r="AQ174" s="71" t="s">
        <v>613</v>
      </c>
      <c r="AR174" s="71" t="s">
        <v>63</v>
      </c>
      <c r="AS174" s="71"/>
      <c r="AT174" s="71" t="s">
        <v>64</v>
      </c>
      <c r="AU174" s="71"/>
      <c r="AV174" s="71"/>
      <c r="AW174" s="71"/>
      <c r="AX174" s="71" t="s">
        <v>1684</v>
      </c>
      <c r="AY174" s="73" t="s">
        <v>1685</v>
      </c>
    </row>
    <row r="175" spans="1:51" ht="75" customHeight="1">
      <c r="A175" s="70">
        <v>174</v>
      </c>
      <c r="B175" s="71" t="s">
        <v>1686</v>
      </c>
      <c r="C175" s="71" t="s">
        <v>1687</v>
      </c>
      <c r="D175" s="71" t="s">
        <v>1688</v>
      </c>
      <c r="E175" s="71" t="s">
        <v>1530</v>
      </c>
      <c r="F175" s="71" t="s">
        <v>232</v>
      </c>
      <c r="G175" s="71" t="s">
        <v>797</v>
      </c>
      <c r="H175" s="71" t="s">
        <v>234</v>
      </c>
      <c r="I175" s="71" t="s">
        <v>1689</v>
      </c>
      <c r="J175" s="71" t="s">
        <v>1457</v>
      </c>
      <c r="K175" s="71" t="s">
        <v>244</v>
      </c>
      <c r="L175" s="71" t="s">
        <v>1690</v>
      </c>
      <c r="M175" s="71" t="s">
        <v>1691</v>
      </c>
      <c r="N175" s="71"/>
      <c r="O175" s="71"/>
      <c r="P175" s="71"/>
      <c r="Q175" s="71"/>
      <c r="R175" s="71"/>
      <c r="S175" s="71"/>
      <c r="T175" s="71"/>
      <c r="U175" s="71"/>
      <c r="V175" s="71"/>
      <c r="W175" s="71"/>
      <c r="X175" s="71"/>
      <c r="Y175" s="71"/>
      <c r="Z175" s="71"/>
      <c r="AA175" s="71"/>
      <c r="AB175" s="71" t="s">
        <v>65</v>
      </c>
      <c r="AC175" s="71" t="s">
        <v>66</v>
      </c>
      <c r="AD175" s="71" t="s">
        <v>64</v>
      </c>
      <c r="AE175" s="71" t="s">
        <v>64</v>
      </c>
      <c r="AF175" s="71" t="s">
        <v>64</v>
      </c>
      <c r="AG175" s="71"/>
      <c r="AH175" s="71" t="s">
        <v>86</v>
      </c>
      <c r="AI175" s="71" t="s">
        <v>64</v>
      </c>
      <c r="AJ175" s="71" t="s">
        <v>64</v>
      </c>
      <c r="AK175" s="71" t="s">
        <v>64</v>
      </c>
      <c r="AL175" s="71" t="s">
        <v>63</v>
      </c>
      <c r="AM175" s="71" t="s">
        <v>64</v>
      </c>
      <c r="AN175" s="71"/>
      <c r="AO175" s="71"/>
      <c r="AP175" s="71" t="s">
        <v>1692</v>
      </c>
      <c r="AQ175" s="71" t="s">
        <v>1689</v>
      </c>
      <c r="AR175" s="71" t="s">
        <v>63</v>
      </c>
      <c r="AS175" s="71"/>
      <c r="AT175" s="71" t="s">
        <v>64</v>
      </c>
      <c r="AU175" s="71"/>
      <c r="AV175" s="71"/>
      <c r="AW175" s="71"/>
      <c r="AX175" s="71" t="s">
        <v>1693</v>
      </c>
      <c r="AY175" s="73" t="s">
        <v>1694</v>
      </c>
    </row>
    <row r="176" spans="1:51" ht="75" customHeight="1">
      <c r="A176" s="70">
        <v>175</v>
      </c>
      <c r="B176" s="71" t="s">
        <v>1695</v>
      </c>
      <c r="C176" s="71" t="s">
        <v>1696</v>
      </c>
      <c r="D176" s="71" t="s">
        <v>1697</v>
      </c>
      <c r="E176" s="71" t="s">
        <v>1477</v>
      </c>
      <c r="F176" s="71" t="s">
        <v>54</v>
      </c>
      <c r="G176" s="71" t="s">
        <v>126</v>
      </c>
      <c r="H176" s="71" t="s">
        <v>234</v>
      </c>
      <c r="I176" s="71" t="s">
        <v>851</v>
      </c>
      <c r="J176" s="71" t="s">
        <v>1457</v>
      </c>
      <c r="K176" s="71" t="s">
        <v>316</v>
      </c>
      <c r="L176" s="71" t="s">
        <v>1698</v>
      </c>
      <c r="M176" s="71" t="s">
        <v>1699</v>
      </c>
      <c r="N176" s="71" t="s">
        <v>1530</v>
      </c>
      <c r="O176" s="71" t="s">
        <v>1700</v>
      </c>
      <c r="P176" s="71" t="s">
        <v>60</v>
      </c>
      <c r="Q176" s="71" t="s">
        <v>82</v>
      </c>
      <c r="R176" s="71" t="s">
        <v>1701</v>
      </c>
      <c r="S176" s="71" t="s">
        <v>63</v>
      </c>
      <c r="T176" s="71" t="s">
        <v>63</v>
      </c>
      <c r="U176" s="71" t="s">
        <v>63</v>
      </c>
      <c r="V176" s="71" t="s">
        <v>63</v>
      </c>
      <c r="W176" s="71" t="s">
        <v>64</v>
      </c>
      <c r="X176" s="71" t="s">
        <v>63</v>
      </c>
      <c r="Y176" s="71" t="s">
        <v>63</v>
      </c>
      <c r="Z176" s="71" t="s">
        <v>63</v>
      </c>
      <c r="AA176" s="71" t="s">
        <v>64</v>
      </c>
      <c r="AB176" s="71" t="s">
        <v>143</v>
      </c>
      <c r="AC176" s="71" t="s">
        <v>66</v>
      </c>
      <c r="AD176" s="71" t="s">
        <v>63</v>
      </c>
      <c r="AE176" s="71" t="s">
        <v>63</v>
      </c>
      <c r="AF176" s="71" t="s">
        <v>64</v>
      </c>
      <c r="AG176" s="71" t="s">
        <v>64</v>
      </c>
      <c r="AH176" s="71" t="s">
        <v>86</v>
      </c>
      <c r="AI176" s="71" t="s">
        <v>64</v>
      </c>
      <c r="AJ176" s="71" t="s">
        <v>64</v>
      </c>
      <c r="AK176" s="71" t="s">
        <v>64</v>
      </c>
      <c r="AL176" s="71" t="s">
        <v>133</v>
      </c>
      <c r="AM176" s="71" t="s">
        <v>64</v>
      </c>
      <c r="AN176" s="71" t="s">
        <v>1702</v>
      </c>
      <c r="AO176" s="71" t="s">
        <v>1703</v>
      </c>
      <c r="AP176" s="71" t="s">
        <v>1704</v>
      </c>
      <c r="AQ176" s="71" t="s">
        <v>533</v>
      </c>
      <c r="AR176" s="71" t="s">
        <v>64</v>
      </c>
      <c r="AS176" s="71"/>
      <c r="AT176" s="71" t="s">
        <v>64</v>
      </c>
      <c r="AU176" s="71" t="s">
        <v>1705</v>
      </c>
      <c r="AV176" s="71" t="s">
        <v>64</v>
      </c>
      <c r="AW176" s="71"/>
      <c r="AX176" s="71" t="s">
        <v>1706</v>
      </c>
      <c r="AY176" s="73" t="s">
        <v>1707</v>
      </c>
    </row>
    <row r="177" spans="1:51" ht="75" customHeight="1">
      <c r="A177" s="70">
        <v>176</v>
      </c>
      <c r="B177" s="71" t="s">
        <v>1708</v>
      </c>
      <c r="C177" s="71" t="s">
        <v>1709</v>
      </c>
      <c r="D177" s="71" t="s">
        <v>1710</v>
      </c>
      <c r="E177" s="71" t="s">
        <v>1527</v>
      </c>
      <c r="F177" s="71" t="s">
        <v>54</v>
      </c>
      <c r="G177" s="71" t="s">
        <v>126</v>
      </c>
      <c r="H177" s="71" t="s">
        <v>234</v>
      </c>
      <c r="I177" s="71" t="s">
        <v>613</v>
      </c>
      <c r="J177" s="71" t="s">
        <v>1457</v>
      </c>
      <c r="K177" s="71" t="s">
        <v>267</v>
      </c>
      <c r="L177" s="71" t="s">
        <v>1711</v>
      </c>
      <c r="M177" s="71" t="s">
        <v>1712</v>
      </c>
      <c r="N177" s="71"/>
      <c r="O177" s="71" t="s">
        <v>1531</v>
      </c>
      <c r="P177" s="71" t="s">
        <v>60</v>
      </c>
      <c r="Q177" s="71" t="s">
        <v>82</v>
      </c>
      <c r="R177" s="71" t="s">
        <v>374</v>
      </c>
      <c r="S177" s="71" t="s">
        <v>63</v>
      </c>
      <c r="T177" s="71" t="s">
        <v>63</v>
      </c>
      <c r="U177" s="71" t="s">
        <v>63</v>
      </c>
      <c r="V177" s="71" t="s">
        <v>64</v>
      </c>
      <c r="W177" s="71" t="s">
        <v>63</v>
      </c>
      <c r="X177" s="71" t="s">
        <v>64</v>
      </c>
      <c r="Y177" s="71" t="s">
        <v>63</v>
      </c>
      <c r="Z177" s="71" t="s">
        <v>63</v>
      </c>
      <c r="AA177" s="71" t="s">
        <v>63</v>
      </c>
      <c r="AB177" s="71" t="s">
        <v>65</v>
      </c>
      <c r="AC177" s="71" t="s">
        <v>66</v>
      </c>
      <c r="AD177" s="71" t="s">
        <v>63</v>
      </c>
      <c r="AE177" s="71" t="s">
        <v>63</v>
      </c>
      <c r="AF177" s="71" t="s">
        <v>64</v>
      </c>
      <c r="AG177" s="71" t="s">
        <v>64</v>
      </c>
      <c r="AH177" s="71" t="s">
        <v>86</v>
      </c>
      <c r="AI177" s="71" t="s">
        <v>64</v>
      </c>
      <c r="AJ177" s="71" t="s">
        <v>64</v>
      </c>
      <c r="AK177" s="71" t="s">
        <v>64</v>
      </c>
      <c r="AL177" s="71" t="s">
        <v>63</v>
      </c>
      <c r="AM177" s="71" t="s">
        <v>64</v>
      </c>
      <c r="AN177" s="71" t="s">
        <v>1713</v>
      </c>
      <c r="AO177" s="71" t="s">
        <v>1714</v>
      </c>
      <c r="AP177" s="71" t="s">
        <v>1715</v>
      </c>
      <c r="AQ177" s="71" t="s">
        <v>1716</v>
      </c>
      <c r="AR177" s="71" t="s">
        <v>63</v>
      </c>
      <c r="AS177" s="71"/>
      <c r="AT177" s="71" t="s">
        <v>64</v>
      </c>
      <c r="AU177" s="71" t="s">
        <v>1717</v>
      </c>
      <c r="AV177" s="71" t="s">
        <v>64</v>
      </c>
      <c r="AW177" s="71"/>
      <c r="AX177" s="71" t="s">
        <v>1718</v>
      </c>
      <c r="AY177" s="73" t="s">
        <v>1719</v>
      </c>
    </row>
    <row r="178" spans="1:51" ht="75" customHeight="1">
      <c r="A178" s="70">
        <v>177</v>
      </c>
      <c r="B178" s="71" t="s">
        <v>1720</v>
      </c>
      <c r="C178" s="71" t="s">
        <v>265</v>
      </c>
      <c r="D178" s="71" t="s">
        <v>1721</v>
      </c>
      <c r="E178" s="71" t="s">
        <v>1590</v>
      </c>
      <c r="F178" s="71" t="s">
        <v>54</v>
      </c>
      <c r="G178" s="71" t="s">
        <v>202</v>
      </c>
      <c r="H178" s="71" t="s">
        <v>234</v>
      </c>
      <c r="I178" s="71" t="s">
        <v>1233</v>
      </c>
      <c r="J178" s="71" t="s">
        <v>1457</v>
      </c>
      <c r="K178" s="71" t="s">
        <v>244</v>
      </c>
      <c r="L178" s="71" t="s">
        <v>1722</v>
      </c>
      <c r="M178" s="71" t="s">
        <v>1723</v>
      </c>
      <c r="N178" s="71" t="s">
        <v>1600</v>
      </c>
      <c r="O178" s="71" t="s">
        <v>1531</v>
      </c>
      <c r="P178" s="71" t="s">
        <v>60</v>
      </c>
      <c r="Q178" s="71" t="s">
        <v>82</v>
      </c>
      <c r="R178" s="71" t="s">
        <v>1701</v>
      </c>
      <c r="S178" s="71" t="s">
        <v>63</v>
      </c>
      <c r="T178" s="71" t="s">
        <v>63</v>
      </c>
      <c r="U178" s="71" t="s">
        <v>63</v>
      </c>
      <c r="V178" s="71" t="s">
        <v>63</v>
      </c>
      <c r="W178" s="71" t="s">
        <v>64</v>
      </c>
      <c r="X178" s="71" t="s">
        <v>64</v>
      </c>
      <c r="Y178" s="71" t="s">
        <v>63</v>
      </c>
      <c r="Z178" s="71" t="s">
        <v>64</v>
      </c>
      <c r="AA178" s="71" t="s">
        <v>63</v>
      </c>
      <c r="AB178" s="71" t="s">
        <v>1724</v>
      </c>
      <c r="AC178" s="71" t="s">
        <v>101</v>
      </c>
      <c r="AD178" s="71" t="s">
        <v>63</v>
      </c>
      <c r="AE178" s="71" t="s">
        <v>63</v>
      </c>
      <c r="AF178" s="71" t="s">
        <v>63</v>
      </c>
      <c r="AG178" s="71" t="s">
        <v>64</v>
      </c>
      <c r="AH178" s="71" t="s">
        <v>86</v>
      </c>
      <c r="AI178" s="71" t="s">
        <v>133</v>
      </c>
      <c r="AJ178" s="71" t="s">
        <v>63</v>
      </c>
      <c r="AK178" s="71" t="s">
        <v>63</v>
      </c>
      <c r="AL178" s="71" t="s">
        <v>63</v>
      </c>
      <c r="AM178" s="71" t="s">
        <v>133</v>
      </c>
      <c r="AN178" s="71"/>
      <c r="AO178" s="71" t="s">
        <v>1725</v>
      </c>
      <c r="AP178" s="71" t="s">
        <v>469</v>
      </c>
      <c r="AQ178" s="71" t="s">
        <v>470</v>
      </c>
      <c r="AR178" s="71" t="s">
        <v>64</v>
      </c>
      <c r="AS178" s="71"/>
      <c r="AT178" s="71" t="s">
        <v>63</v>
      </c>
      <c r="AU178" s="71" t="s">
        <v>73</v>
      </c>
      <c r="AV178" s="71" t="s">
        <v>64</v>
      </c>
      <c r="AW178" s="71"/>
      <c r="AX178" s="71" t="s">
        <v>1726</v>
      </c>
      <c r="AY178" s="73"/>
    </row>
    <row r="179" spans="1:51" ht="75" customHeight="1">
      <c r="A179" s="70">
        <v>178</v>
      </c>
      <c r="B179" s="71" t="s">
        <v>1727</v>
      </c>
      <c r="C179" s="71" t="s">
        <v>265</v>
      </c>
      <c r="D179" s="71" t="s">
        <v>1728</v>
      </c>
      <c r="E179" s="71" t="s">
        <v>1486</v>
      </c>
      <c r="F179" s="71" t="s">
        <v>54</v>
      </c>
      <c r="G179" s="71" t="s">
        <v>126</v>
      </c>
      <c r="H179" s="71" t="s">
        <v>234</v>
      </c>
      <c r="I179" s="71" t="s">
        <v>514</v>
      </c>
      <c r="J179" s="71" t="s">
        <v>1457</v>
      </c>
      <c r="K179" s="71" t="s">
        <v>219</v>
      </c>
      <c r="L179" s="71" t="s">
        <v>1729</v>
      </c>
      <c r="M179" s="71" t="s">
        <v>1730</v>
      </c>
      <c r="N179" s="71" t="s">
        <v>1600</v>
      </c>
      <c r="O179" s="71" t="s">
        <v>1700</v>
      </c>
      <c r="P179" s="71" t="s">
        <v>60</v>
      </c>
      <c r="Q179" s="71" t="s">
        <v>82</v>
      </c>
      <c r="R179" s="71" t="s">
        <v>374</v>
      </c>
      <c r="S179" s="71" t="s">
        <v>63</v>
      </c>
      <c r="T179" s="71" t="s">
        <v>63</v>
      </c>
      <c r="U179" s="71" t="s">
        <v>63</v>
      </c>
      <c r="V179" s="71" t="s">
        <v>64</v>
      </c>
      <c r="W179" s="71" t="s">
        <v>64</v>
      </c>
      <c r="X179" s="71" t="s">
        <v>64</v>
      </c>
      <c r="Y179" s="71" t="s">
        <v>63</v>
      </c>
      <c r="Z179" s="71" t="s">
        <v>64</v>
      </c>
      <c r="AA179" s="71" t="s">
        <v>63</v>
      </c>
      <c r="AB179" s="71" t="s">
        <v>65</v>
      </c>
      <c r="AC179" s="71" t="s">
        <v>101</v>
      </c>
      <c r="AD179" s="71" t="s">
        <v>63</v>
      </c>
      <c r="AE179" s="71" t="s">
        <v>63</v>
      </c>
      <c r="AF179" s="71" t="s">
        <v>64</v>
      </c>
      <c r="AG179" s="71" t="s">
        <v>64</v>
      </c>
      <c r="AH179" s="71" t="s">
        <v>86</v>
      </c>
      <c r="AI179" s="71" t="s">
        <v>64</v>
      </c>
      <c r="AJ179" s="71" t="s">
        <v>64</v>
      </c>
      <c r="AK179" s="71" t="s">
        <v>64</v>
      </c>
      <c r="AL179" s="71" t="s">
        <v>63</v>
      </c>
      <c r="AM179" s="71" t="s">
        <v>64</v>
      </c>
      <c r="AN179" s="71" t="s">
        <v>1731</v>
      </c>
      <c r="AO179" s="71" t="s">
        <v>1732</v>
      </c>
      <c r="AP179" s="71" t="s">
        <v>1733</v>
      </c>
      <c r="AQ179" s="71" t="s">
        <v>514</v>
      </c>
      <c r="AR179" s="71" t="s">
        <v>63</v>
      </c>
      <c r="AS179" s="71"/>
      <c r="AT179" s="71" t="s">
        <v>64</v>
      </c>
      <c r="AU179" s="71" t="s">
        <v>1734</v>
      </c>
      <c r="AV179" s="71" t="s">
        <v>64</v>
      </c>
      <c r="AW179" s="71"/>
      <c r="AX179" s="71" t="s">
        <v>1735</v>
      </c>
      <c r="AY179" s="73" t="s">
        <v>1736</v>
      </c>
    </row>
    <row r="180" spans="1:51" ht="75" customHeight="1">
      <c r="A180" s="70">
        <v>179</v>
      </c>
      <c r="B180" s="71" t="s">
        <v>1737</v>
      </c>
      <c r="C180" s="71" t="s">
        <v>1738</v>
      </c>
      <c r="D180" s="71" t="s">
        <v>1739</v>
      </c>
      <c r="E180" s="71" t="s">
        <v>1590</v>
      </c>
      <c r="F180" s="71" t="s">
        <v>54</v>
      </c>
      <c r="G180" s="71" t="s">
        <v>126</v>
      </c>
      <c r="H180" s="71" t="s">
        <v>234</v>
      </c>
      <c r="I180" s="71" t="s">
        <v>251</v>
      </c>
      <c r="J180" s="71" t="s">
        <v>1457</v>
      </c>
      <c r="K180" s="71" t="s">
        <v>244</v>
      </c>
      <c r="L180" s="71" t="s">
        <v>1740</v>
      </c>
      <c r="M180" s="71" t="s">
        <v>1741</v>
      </c>
      <c r="N180" s="71" t="s">
        <v>1742</v>
      </c>
      <c r="O180" s="71" t="s">
        <v>1634</v>
      </c>
      <c r="P180" s="71" t="s">
        <v>60</v>
      </c>
      <c r="Q180" s="71" t="s">
        <v>82</v>
      </c>
      <c r="R180" s="71" t="s">
        <v>1701</v>
      </c>
      <c r="S180" s="71" t="s">
        <v>63</v>
      </c>
      <c r="T180" s="71" t="s">
        <v>63</v>
      </c>
      <c r="U180" s="71" t="s">
        <v>63</v>
      </c>
      <c r="V180" s="71" t="s">
        <v>63</v>
      </c>
      <c r="W180" s="71" t="s">
        <v>64</v>
      </c>
      <c r="X180" s="71" t="s">
        <v>64</v>
      </c>
      <c r="Y180" s="71" t="s">
        <v>63</v>
      </c>
      <c r="Z180" s="71" t="s">
        <v>64</v>
      </c>
      <c r="AA180" s="71" t="s">
        <v>64</v>
      </c>
      <c r="AB180" s="71" t="s">
        <v>65</v>
      </c>
      <c r="AC180" s="71" t="s">
        <v>85</v>
      </c>
      <c r="AD180" s="71" t="s">
        <v>63</v>
      </c>
      <c r="AE180" s="71" t="s">
        <v>63</v>
      </c>
      <c r="AF180" s="71" t="s">
        <v>63</v>
      </c>
      <c r="AG180" s="71" t="s">
        <v>64</v>
      </c>
      <c r="AH180" s="71" t="s">
        <v>86</v>
      </c>
      <c r="AI180" s="71" t="s">
        <v>64</v>
      </c>
      <c r="AJ180" s="71" t="s">
        <v>64</v>
      </c>
      <c r="AK180" s="71" t="s">
        <v>64</v>
      </c>
      <c r="AL180" s="71" t="s">
        <v>63</v>
      </c>
      <c r="AM180" s="71" t="s">
        <v>133</v>
      </c>
      <c r="AN180" s="71" t="s">
        <v>1743</v>
      </c>
      <c r="AO180" s="71"/>
      <c r="AP180" s="71" t="s">
        <v>1744</v>
      </c>
      <c r="AQ180" s="71" t="s">
        <v>273</v>
      </c>
      <c r="AR180" s="71" t="s">
        <v>64</v>
      </c>
      <c r="AS180" s="71"/>
      <c r="AT180" s="71" t="s">
        <v>64</v>
      </c>
      <c r="AU180" s="71" t="s">
        <v>1745</v>
      </c>
      <c r="AV180" s="71" t="s">
        <v>64</v>
      </c>
      <c r="AW180" s="71"/>
      <c r="AX180" s="71" t="s">
        <v>1746</v>
      </c>
      <c r="AY180" s="73" t="s">
        <v>1747</v>
      </c>
    </row>
    <row r="181" spans="1:51" ht="75" customHeight="1">
      <c r="A181" s="70">
        <v>180</v>
      </c>
      <c r="B181" s="71" t="s">
        <v>783</v>
      </c>
      <c r="C181" s="71" t="s">
        <v>1748</v>
      </c>
      <c r="D181" s="71" t="s">
        <v>1749</v>
      </c>
      <c r="E181" s="71" t="s">
        <v>1750</v>
      </c>
      <c r="F181" s="71" t="s">
        <v>54</v>
      </c>
      <c r="G181" s="71" t="s">
        <v>126</v>
      </c>
      <c r="H181" s="71" t="s">
        <v>234</v>
      </c>
      <c r="I181" s="71" t="s">
        <v>613</v>
      </c>
      <c r="J181" s="71" t="s">
        <v>1457</v>
      </c>
      <c r="K181" s="71" t="s">
        <v>267</v>
      </c>
      <c r="L181" s="71" t="s">
        <v>1751</v>
      </c>
      <c r="M181" s="71" t="s">
        <v>1752</v>
      </c>
      <c r="N181" s="71" t="s">
        <v>1753</v>
      </c>
      <c r="O181" s="71" t="s">
        <v>1530</v>
      </c>
      <c r="P181" s="71" t="s">
        <v>60</v>
      </c>
      <c r="Q181" s="71" t="s">
        <v>156</v>
      </c>
      <c r="R181" s="71" t="s">
        <v>1701</v>
      </c>
      <c r="S181" s="71" t="s">
        <v>63</v>
      </c>
      <c r="T181" s="71" t="s">
        <v>63</v>
      </c>
      <c r="U181" s="71" t="s">
        <v>63</v>
      </c>
      <c r="V181" s="71" t="s">
        <v>63</v>
      </c>
      <c r="W181" s="71" t="s">
        <v>63</v>
      </c>
      <c r="X181" s="71" t="s">
        <v>64</v>
      </c>
      <c r="Y181" s="71" t="s">
        <v>63</v>
      </c>
      <c r="Z181" s="71" t="s">
        <v>64</v>
      </c>
      <c r="AA181" s="71" t="s">
        <v>63</v>
      </c>
      <c r="AB181" s="71" t="s">
        <v>143</v>
      </c>
      <c r="AC181" s="71" t="s">
        <v>85</v>
      </c>
      <c r="AD181" s="71" t="s">
        <v>63</v>
      </c>
      <c r="AE181" s="71" t="s">
        <v>63</v>
      </c>
      <c r="AF181" s="71" t="s">
        <v>64</v>
      </c>
      <c r="AG181" s="71" t="s">
        <v>64</v>
      </c>
      <c r="AH181" s="71" t="s">
        <v>86</v>
      </c>
      <c r="AI181" s="71" t="s">
        <v>64</v>
      </c>
      <c r="AJ181" s="71" t="s">
        <v>64</v>
      </c>
      <c r="AK181" s="71" t="s">
        <v>64</v>
      </c>
      <c r="AL181" s="71" t="s">
        <v>133</v>
      </c>
      <c r="AM181" s="71" t="s">
        <v>64</v>
      </c>
      <c r="AN181" s="71" t="s">
        <v>1754</v>
      </c>
      <c r="AO181" s="71"/>
      <c r="AP181" s="71" t="s">
        <v>1755</v>
      </c>
      <c r="AQ181" s="71" t="s">
        <v>613</v>
      </c>
      <c r="AR181" s="71" t="s">
        <v>63</v>
      </c>
      <c r="AS181" s="71"/>
      <c r="AT181" s="71" t="s">
        <v>64</v>
      </c>
      <c r="AU181" s="71" t="s">
        <v>1756</v>
      </c>
      <c r="AV181" s="71" t="s">
        <v>64</v>
      </c>
      <c r="AW181" s="71"/>
      <c r="AX181" s="71" t="s">
        <v>1757</v>
      </c>
      <c r="AY181" s="73" t="s">
        <v>1758</v>
      </c>
    </row>
    <row r="182" spans="1:51" ht="75" customHeight="1">
      <c r="A182" s="70">
        <v>181</v>
      </c>
      <c r="B182" s="71" t="s">
        <v>1759</v>
      </c>
      <c r="C182" s="71" t="s">
        <v>746</v>
      </c>
      <c r="D182" s="71" t="s">
        <v>1760</v>
      </c>
      <c r="E182" s="71" t="s">
        <v>1503</v>
      </c>
      <c r="F182" s="71" t="s">
        <v>232</v>
      </c>
      <c r="G182" s="71" t="s">
        <v>747</v>
      </c>
      <c r="H182" s="71" t="s">
        <v>218</v>
      </c>
      <c r="I182" s="71" t="s">
        <v>1233</v>
      </c>
      <c r="J182" s="71" t="s">
        <v>1457</v>
      </c>
      <c r="K182" s="71" t="s">
        <v>244</v>
      </c>
      <c r="L182" s="71" t="s">
        <v>1761</v>
      </c>
      <c r="M182" s="71" t="s">
        <v>1762</v>
      </c>
      <c r="N182" s="71"/>
      <c r="O182" s="71"/>
      <c r="P182" s="71"/>
      <c r="Q182" s="71"/>
      <c r="R182" s="71"/>
      <c r="S182" s="71"/>
      <c r="T182" s="71"/>
      <c r="U182" s="71"/>
      <c r="V182" s="71"/>
      <c r="W182" s="71"/>
      <c r="X182" s="71"/>
      <c r="Y182" s="71"/>
      <c r="Z182" s="71"/>
      <c r="AA182" s="71"/>
      <c r="AB182" s="71" t="s">
        <v>65</v>
      </c>
      <c r="AC182" s="71" t="s">
        <v>66</v>
      </c>
      <c r="AD182" s="71" t="s">
        <v>63</v>
      </c>
      <c r="AE182" s="71" t="s">
        <v>63</v>
      </c>
      <c r="AF182" s="71" t="s">
        <v>64</v>
      </c>
      <c r="AG182" s="71"/>
      <c r="AH182" s="71" t="s">
        <v>67</v>
      </c>
      <c r="AI182" s="71" t="s">
        <v>64</v>
      </c>
      <c r="AJ182" s="71" t="s">
        <v>64</v>
      </c>
      <c r="AK182" s="71" t="s">
        <v>64</v>
      </c>
      <c r="AL182" s="71" t="s">
        <v>63</v>
      </c>
      <c r="AM182" s="71" t="s">
        <v>63</v>
      </c>
      <c r="AN182" s="71"/>
      <c r="AO182" s="71"/>
      <c r="AP182" s="71" t="s">
        <v>1763</v>
      </c>
      <c r="AQ182" s="71" t="s">
        <v>613</v>
      </c>
      <c r="AR182" s="71" t="s">
        <v>133</v>
      </c>
      <c r="AS182" s="71"/>
      <c r="AT182" s="71" t="s">
        <v>64</v>
      </c>
      <c r="AU182" s="71"/>
      <c r="AV182" s="71"/>
      <c r="AW182" s="71"/>
      <c r="AX182" s="71" t="s">
        <v>1764</v>
      </c>
      <c r="AY182" s="73" t="s">
        <v>1765</v>
      </c>
    </row>
    <row r="183" spans="1:51" ht="146.25" customHeight="1">
      <c r="A183" s="70">
        <v>182</v>
      </c>
      <c r="B183" s="71" t="s">
        <v>1766</v>
      </c>
      <c r="C183" s="71" t="s">
        <v>52</v>
      </c>
      <c r="D183" s="71" t="s">
        <v>1767</v>
      </c>
      <c r="E183" s="71" t="s">
        <v>1519</v>
      </c>
      <c r="F183" s="71" t="s">
        <v>54</v>
      </c>
      <c r="G183" s="71" t="s">
        <v>126</v>
      </c>
      <c r="H183" s="71" t="s">
        <v>56</v>
      </c>
      <c r="I183" s="71" t="s">
        <v>1768</v>
      </c>
      <c r="J183" s="71" t="s">
        <v>1769</v>
      </c>
      <c r="K183" s="71" t="s">
        <v>1770</v>
      </c>
      <c r="L183" s="71" t="s">
        <v>1771</v>
      </c>
      <c r="M183" s="71" t="s">
        <v>1772</v>
      </c>
      <c r="N183" s="71" t="s">
        <v>1742</v>
      </c>
      <c r="O183" s="71" t="s">
        <v>1700</v>
      </c>
      <c r="P183" s="71" t="s">
        <v>60</v>
      </c>
      <c r="Q183" s="71" t="s">
        <v>82</v>
      </c>
      <c r="R183" s="71" t="s">
        <v>1701</v>
      </c>
      <c r="S183" s="71" t="s">
        <v>63</v>
      </c>
      <c r="T183" s="71" t="s">
        <v>63</v>
      </c>
      <c r="U183" s="71" t="s">
        <v>63</v>
      </c>
      <c r="V183" s="71" t="s">
        <v>63</v>
      </c>
      <c r="W183" s="71" t="s">
        <v>63</v>
      </c>
      <c r="X183" s="71" t="s">
        <v>63</v>
      </c>
      <c r="Y183" s="71" t="s">
        <v>63</v>
      </c>
      <c r="Z183" s="71" t="s">
        <v>64</v>
      </c>
      <c r="AA183" s="71" t="s">
        <v>63</v>
      </c>
      <c r="AB183" s="71" t="s">
        <v>143</v>
      </c>
      <c r="AC183" s="71" t="s">
        <v>85</v>
      </c>
      <c r="AD183" s="71" t="s">
        <v>63</v>
      </c>
      <c r="AE183" s="71" t="s">
        <v>63</v>
      </c>
      <c r="AF183" s="71" t="s">
        <v>63</v>
      </c>
      <c r="AG183" s="71" t="s">
        <v>64</v>
      </c>
      <c r="AH183" s="71" t="s">
        <v>86</v>
      </c>
      <c r="AI183" s="71" t="s">
        <v>64</v>
      </c>
      <c r="AJ183" s="71" t="s">
        <v>63</v>
      </c>
      <c r="AK183" s="71" t="s">
        <v>63</v>
      </c>
      <c r="AL183" s="71" t="s">
        <v>64</v>
      </c>
      <c r="AM183" s="71" t="s">
        <v>64</v>
      </c>
      <c r="AN183" s="71" t="s">
        <v>1773</v>
      </c>
      <c r="AO183" s="71" t="s">
        <v>1774</v>
      </c>
      <c r="AP183" s="71" t="s">
        <v>1775</v>
      </c>
      <c r="AQ183" s="71" t="s">
        <v>1776</v>
      </c>
      <c r="AR183" s="71" t="s">
        <v>64</v>
      </c>
      <c r="AS183" s="71"/>
      <c r="AT183" s="71" t="s">
        <v>64</v>
      </c>
      <c r="AU183" s="71" t="s">
        <v>73</v>
      </c>
      <c r="AV183" s="71" t="s">
        <v>64</v>
      </c>
      <c r="AW183" s="71"/>
      <c r="AX183" s="71" t="s">
        <v>1777</v>
      </c>
      <c r="AY183" s="73" t="s">
        <v>1778</v>
      </c>
    </row>
    <row r="184" spans="1:51" ht="75" customHeight="1">
      <c r="A184" s="70">
        <v>183</v>
      </c>
      <c r="B184" s="71" t="s">
        <v>1779</v>
      </c>
      <c r="C184" s="71" t="s">
        <v>746</v>
      </c>
      <c r="D184" s="71" t="s">
        <v>1780</v>
      </c>
      <c r="E184" s="71" t="s">
        <v>1600</v>
      </c>
      <c r="F184" s="71" t="s">
        <v>232</v>
      </c>
      <c r="G184" s="71" t="s">
        <v>747</v>
      </c>
      <c r="H184" s="71" t="s">
        <v>218</v>
      </c>
      <c r="I184" s="71" t="s">
        <v>851</v>
      </c>
      <c r="J184" s="71" t="s">
        <v>1457</v>
      </c>
      <c r="K184" s="71" t="s">
        <v>316</v>
      </c>
      <c r="L184" s="71" t="s">
        <v>1781</v>
      </c>
      <c r="M184" s="71" t="s">
        <v>1782</v>
      </c>
      <c r="N184" s="71"/>
      <c r="O184" s="71"/>
      <c r="P184" s="71"/>
      <c r="Q184" s="71"/>
      <c r="R184" s="71"/>
      <c r="S184" s="71"/>
      <c r="T184" s="71"/>
      <c r="U184" s="71"/>
      <c r="V184" s="71"/>
      <c r="W184" s="71"/>
      <c r="X184" s="71"/>
      <c r="Y184" s="71"/>
      <c r="Z184" s="71"/>
      <c r="AA184" s="71"/>
      <c r="AB184" s="71" t="s">
        <v>65</v>
      </c>
      <c r="AC184" s="71" t="s">
        <v>66</v>
      </c>
      <c r="AD184" s="71" t="s">
        <v>64</v>
      </c>
      <c r="AE184" s="71" t="s">
        <v>64</v>
      </c>
      <c r="AF184" s="71" t="s">
        <v>64</v>
      </c>
      <c r="AG184" s="71"/>
      <c r="AH184" s="71" t="s">
        <v>102</v>
      </c>
      <c r="AI184" s="71" t="s">
        <v>64</v>
      </c>
      <c r="AJ184" s="71" t="s">
        <v>64</v>
      </c>
      <c r="AK184" s="71" t="s">
        <v>64</v>
      </c>
      <c r="AL184" s="71" t="s">
        <v>64</v>
      </c>
      <c r="AM184" s="71" t="s">
        <v>64</v>
      </c>
      <c r="AN184" s="71"/>
      <c r="AO184" s="71"/>
      <c r="AP184" s="71" t="s">
        <v>1783</v>
      </c>
      <c r="AQ184" s="71" t="s">
        <v>1784</v>
      </c>
      <c r="AR184" s="71" t="s">
        <v>133</v>
      </c>
      <c r="AS184" s="71"/>
      <c r="AT184" s="71" t="s">
        <v>64</v>
      </c>
      <c r="AU184" s="71"/>
      <c r="AV184" s="71"/>
      <c r="AW184" s="71"/>
      <c r="AX184" s="71" t="s">
        <v>1785</v>
      </c>
      <c r="AY184" s="73" t="s">
        <v>1786</v>
      </c>
    </row>
    <row r="185" spans="1:51" ht="75" customHeight="1">
      <c r="A185" s="70">
        <v>184</v>
      </c>
      <c r="B185" s="71" t="s">
        <v>1779</v>
      </c>
      <c r="C185" s="71" t="s">
        <v>746</v>
      </c>
      <c r="D185" s="71" t="s">
        <v>1787</v>
      </c>
      <c r="E185" s="71" t="s">
        <v>1788</v>
      </c>
      <c r="F185" s="71" t="s">
        <v>232</v>
      </c>
      <c r="G185" s="71" t="s">
        <v>747</v>
      </c>
      <c r="H185" s="71" t="s">
        <v>218</v>
      </c>
      <c r="I185" s="71" t="s">
        <v>851</v>
      </c>
      <c r="J185" s="71" t="s">
        <v>1457</v>
      </c>
      <c r="K185" s="71" t="s">
        <v>316</v>
      </c>
      <c r="L185" s="71" t="s">
        <v>1789</v>
      </c>
      <c r="M185" s="71" t="s">
        <v>1790</v>
      </c>
      <c r="N185" s="71"/>
      <c r="O185" s="71"/>
      <c r="P185" s="71"/>
      <c r="Q185" s="71"/>
      <c r="R185" s="71"/>
      <c r="S185" s="71"/>
      <c r="T185" s="71"/>
      <c r="U185" s="71"/>
      <c r="V185" s="71"/>
      <c r="W185" s="71"/>
      <c r="X185" s="71"/>
      <c r="Y185" s="71"/>
      <c r="Z185" s="71"/>
      <c r="AA185" s="71"/>
      <c r="AB185" s="71" t="s">
        <v>65</v>
      </c>
      <c r="AC185" s="71" t="s">
        <v>66</v>
      </c>
      <c r="AD185" s="71" t="s">
        <v>63</v>
      </c>
      <c r="AE185" s="71" t="s">
        <v>63</v>
      </c>
      <c r="AF185" s="71" t="s">
        <v>64</v>
      </c>
      <c r="AG185" s="71"/>
      <c r="AH185" s="71" t="s">
        <v>86</v>
      </c>
      <c r="AI185" s="71" t="s">
        <v>64</v>
      </c>
      <c r="AJ185" s="71" t="s">
        <v>64</v>
      </c>
      <c r="AK185" s="71" t="s">
        <v>64</v>
      </c>
      <c r="AL185" s="71" t="s">
        <v>63</v>
      </c>
      <c r="AM185" s="71" t="s">
        <v>63</v>
      </c>
      <c r="AN185" s="71"/>
      <c r="AO185" s="71"/>
      <c r="AP185" s="71" t="s">
        <v>1783</v>
      </c>
      <c r="AQ185" s="71" t="s">
        <v>1784</v>
      </c>
      <c r="AR185" s="71" t="s">
        <v>133</v>
      </c>
      <c r="AS185" s="71"/>
      <c r="AT185" s="71" t="s">
        <v>64</v>
      </c>
      <c r="AU185" s="71"/>
      <c r="AV185" s="71"/>
      <c r="AW185" s="71"/>
      <c r="AX185" s="71" t="s">
        <v>1791</v>
      </c>
      <c r="AY185" s="73" t="s">
        <v>1786</v>
      </c>
    </row>
    <row r="186" spans="1:51" ht="75" customHeight="1">
      <c r="A186" s="70">
        <v>185</v>
      </c>
      <c r="B186" s="71" t="s">
        <v>1792</v>
      </c>
      <c r="C186" s="71" t="s">
        <v>382</v>
      </c>
      <c r="D186" s="71" t="s">
        <v>1793</v>
      </c>
      <c r="E186" s="71" t="s">
        <v>1794</v>
      </c>
      <c r="F186" s="71" t="s">
        <v>54</v>
      </c>
      <c r="G186" s="71" t="s">
        <v>126</v>
      </c>
      <c r="H186" s="71" t="s">
        <v>234</v>
      </c>
      <c r="I186" s="71" t="s">
        <v>613</v>
      </c>
      <c r="J186" s="71" t="s">
        <v>1457</v>
      </c>
      <c r="K186" s="71" t="s">
        <v>267</v>
      </c>
      <c r="L186" s="71" t="s">
        <v>1795</v>
      </c>
      <c r="M186" s="71" t="s">
        <v>1796</v>
      </c>
      <c r="N186" s="71" t="s">
        <v>1797</v>
      </c>
      <c r="O186" s="71" t="s">
        <v>1531</v>
      </c>
      <c r="P186" s="71" t="s">
        <v>60</v>
      </c>
      <c r="Q186" s="71" t="s">
        <v>436</v>
      </c>
      <c r="R186" s="71" t="s">
        <v>190</v>
      </c>
      <c r="S186" s="71" t="s">
        <v>63</v>
      </c>
      <c r="T186" s="71" t="s">
        <v>63</v>
      </c>
      <c r="U186" s="71" t="s">
        <v>63</v>
      </c>
      <c r="V186" s="71" t="s">
        <v>63</v>
      </c>
      <c r="W186" s="71" t="s">
        <v>63</v>
      </c>
      <c r="X186" s="71" t="s">
        <v>64</v>
      </c>
      <c r="Y186" s="71" t="s">
        <v>63</v>
      </c>
      <c r="Z186" s="71" t="s">
        <v>64</v>
      </c>
      <c r="AA186" s="71" t="s">
        <v>63</v>
      </c>
      <c r="AB186" s="71" t="s">
        <v>143</v>
      </c>
      <c r="AC186" s="71" t="s">
        <v>66</v>
      </c>
      <c r="AD186" s="71" t="s">
        <v>63</v>
      </c>
      <c r="AE186" s="71" t="s">
        <v>63</v>
      </c>
      <c r="AF186" s="71" t="s">
        <v>64</v>
      </c>
      <c r="AG186" s="71" t="s">
        <v>64</v>
      </c>
      <c r="AH186" s="71" t="s">
        <v>86</v>
      </c>
      <c r="AI186" s="71" t="s">
        <v>64</v>
      </c>
      <c r="AJ186" s="71" t="s">
        <v>63</v>
      </c>
      <c r="AK186" s="71" t="s">
        <v>133</v>
      </c>
      <c r="AL186" s="71" t="s">
        <v>64</v>
      </c>
      <c r="AM186" s="71" t="s">
        <v>64</v>
      </c>
      <c r="AN186" s="71" t="s">
        <v>1798</v>
      </c>
      <c r="AO186" s="71" t="s">
        <v>1799</v>
      </c>
      <c r="AP186" s="71" t="s">
        <v>1800</v>
      </c>
      <c r="AQ186" s="71" t="s">
        <v>613</v>
      </c>
      <c r="AR186" s="71" t="s">
        <v>63</v>
      </c>
      <c r="AS186" s="71"/>
      <c r="AT186" s="71" t="s">
        <v>64</v>
      </c>
      <c r="AU186" s="71" t="s">
        <v>73</v>
      </c>
      <c r="AV186" s="71" t="s">
        <v>64</v>
      </c>
      <c r="AW186" s="71"/>
      <c r="AX186" s="71" t="s">
        <v>1801</v>
      </c>
      <c r="AY186" s="73" t="s">
        <v>1802</v>
      </c>
    </row>
    <row r="187" spans="1:51" ht="75" customHeight="1">
      <c r="A187" s="70">
        <v>186</v>
      </c>
      <c r="B187" s="71" t="s">
        <v>1803</v>
      </c>
      <c r="C187" s="71" t="s">
        <v>746</v>
      </c>
      <c r="D187" s="71" t="s">
        <v>1804</v>
      </c>
      <c r="E187" s="71" t="s">
        <v>1519</v>
      </c>
      <c r="F187" s="71" t="s">
        <v>232</v>
      </c>
      <c r="G187" s="71" t="s">
        <v>747</v>
      </c>
      <c r="H187" s="71" t="s">
        <v>218</v>
      </c>
      <c r="I187" s="71" t="s">
        <v>859</v>
      </c>
      <c r="J187" s="71" t="s">
        <v>1457</v>
      </c>
      <c r="K187" s="71" t="s">
        <v>316</v>
      </c>
      <c r="L187" s="71" t="s">
        <v>1805</v>
      </c>
      <c r="M187" s="71" t="s">
        <v>1806</v>
      </c>
      <c r="N187" s="71"/>
      <c r="O187" s="71"/>
      <c r="P187" s="71"/>
      <c r="Q187" s="71"/>
      <c r="R187" s="71"/>
      <c r="S187" s="71"/>
      <c r="T187" s="71"/>
      <c r="U187" s="71"/>
      <c r="V187" s="71"/>
      <c r="W187" s="71"/>
      <c r="X187" s="71"/>
      <c r="Y187" s="71"/>
      <c r="Z187" s="71"/>
      <c r="AA187" s="71"/>
      <c r="AB187" s="71" t="s">
        <v>65</v>
      </c>
      <c r="AC187" s="71" t="s">
        <v>66</v>
      </c>
      <c r="AD187" s="71" t="s">
        <v>63</v>
      </c>
      <c r="AE187" s="71" t="s">
        <v>63</v>
      </c>
      <c r="AF187" s="71" t="s">
        <v>64</v>
      </c>
      <c r="AG187" s="71"/>
      <c r="AH187" s="71" t="s">
        <v>67</v>
      </c>
      <c r="AI187" s="71" t="s">
        <v>64</v>
      </c>
      <c r="AJ187" s="71" t="s">
        <v>64</v>
      </c>
      <c r="AK187" s="71" t="s">
        <v>64</v>
      </c>
      <c r="AL187" s="71" t="s">
        <v>63</v>
      </c>
      <c r="AM187" s="71" t="s">
        <v>64</v>
      </c>
      <c r="AN187" s="71"/>
      <c r="AO187" s="71"/>
      <c r="AP187" s="71" t="s">
        <v>1807</v>
      </c>
      <c r="AQ187" s="71" t="s">
        <v>1808</v>
      </c>
      <c r="AR187" s="71" t="s">
        <v>64</v>
      </c>
      <c r="AS187" s="71"/>
      <c r="AT187" s="71" t="s">
        <v>64</v>
      </c>
      <c r="AU187" s="71"/>
      <c r="AV187" s="71"/>
      <c r="AW187" s="71"/>
      <c r="AX187" s="71" t="s">
        <v>1809</v>
      </c>
      <c r="AY187" s="73" t="s">
        <v>1810</v>
      </c>
    </row>
    <row r="188" spans="1:51" ht="75" customHeight="1">
      <c r="A188" s="70">
        <v>187</v>
      </c>
      <c r="B188" s="71" t="s">
        <v>1811</v>
      </c>
      <c r="C188" s="71" t="s">
        <v>1812</v>
      </c>
      <c r="D188" s="71" t="s">
        <v>1813</v>
      </c>
      <c r="E188" s="71" t="s">
        <v>1547</v>
      </c>
      <c r="F188" s="71" t="s">
        <v>232</v>
      </c>
      <c r="G188" s="71" t="s">
        <v>233</v>
      </c>
      <c r="H188" s="71" t="s">
        <v>234</v>
      </c>
      <c r="I188" s="71" t="s">
        <v>286</v>
      </c>
      <c r="J188" s="71" t="s">
        <v>1457</v>
      </c>
      <c r="K188" s="71" t="s">
        <v>280</v>
      </c>
      <c r="L188" s="71" t="s">
        <v>1814</v>
      </c>
      <c r="M188" s="71" t="s">
        <v>1815</v>
      </c>
      <c r="N188" s="71"/>
      <c r="O188" s="71"/>
      <c r="P188" s="71"/>
      <c r="Q188" s="71"/>
      <c r="R188" s="71"/>
      <c r="S188" s="71"/>
      <c r="T188" s="71"/>
      <c r="U188" s="71"/>
      <c r="V188" s="71"/>
      <c r="W188" s="71"/>
      <c r="X188" s="71"/>
      <c r="Y188" s="71"/>
      <c r="Z188" s="71"/>
      <c r="AA188" s="71"/>
      <c r="AB188" s="71" t="s">
        <v>65</v>
      </c>
      <c r="AC188" s="71" t="s">
        <v>66</v>
      </c>
      <c r="AD188" s="71" t="s">
        <v>63</v>
      </c>
      <c r="AE188" s="71" t="s">
        <v>63</v>
      </c>
      <c r="AF188" s="71" t="s">
        <v>64</v>
      </c>
      <c r="AG188" s="71"/>
      <c r="AH188" s="71" t="s">
        <v>86</v>
      </c>
      <c r="AI188" s="71" t="s">
        <v>64</v>
      </c>
      <c r="AJ188" s="71" t="s">
        <v>64</v>
      </c>
      <c r="AK188" s="71" t="s">
        <v>64</v>
      </c>
      <c r="AL188" s="71" t="s">
        <v>64</v>
      </c>
      <c r="AM188" s="71" t="s">
        <v>64</v>
      </c>
      <c r="AN188" s="71"/>
      <c r="AO188" s="71"/>
      <c r="AP188" s="71" t="s">
        <v>1816</v>
      </c>
      <c r="AQ188" s="71" t="s">
        <v>1817</v>
      </c>
      <c r="AR188" s="71" t="s">
        <v>64</v>
      </c>
      <c r="AS188" s="71"/>
      <c r="AT188" s="71" t="s">
        <v>64</v>
      </c>
      <c r="AU188" s="71"/>
      <c r="AV188" s="71"/>
      <c r="AW188" s="71"/>
      <c r="AX188" s="71" t="s">
        <v>1818</v>
      </c>
      <c r="AY188" s="73" t="s">
        <v>1819</v>
      </c>
    </row>
    <row r="189" spans="1:51" ht="75" customHeight="1">
      <c r="A189" s="70">
        <v>188</v>
      </c>
      <c r="B189" s="71" t="s">
        <v>1820</v>
      </c>
      <c r="C189" s="71" t="s">
        <v>1821</v>
      </c>
      <c r="D189" s="71" t="s">
        <v>1822</v>
      </c>
      <c r="E189" s="71" t="s">
        <v>1486</v>
      </c>
      <c r="F189" s="71" t="s">
        <v>232</v>
      </c>
      <c r="G189" s="71" t="s">
        <v>202</v>
      </c>
      <c r="H189" s="71" t="s">
        <v>218</v>
      </c>
      <c r="I189" s="71" t="s">
        <v>286</v>
      </c>
      <c r="J189" s="71" t="s">
        <v>1457</v>
      </c>
      <c r="K189" s="71" t="s">
        <v>280</v>
      </c>
      <c r="L189" s="71" t="s">
        <v>1823</v>
      </c>
      <c r="M189" s="71" t="s">
        <v>1824</v>
      </c>
      <c r="N189" s="71"/>
      <c r="O189" s="71"/>
      <c r="P189" s="71"/>
      <c r="Q189" s="71"/>
      <c r="R189" s="71"/>
      <c r="S189" s="71"/>
      <c r="T189" s="71"/>
      <c r="U189" s="71"/>
      <c r="V189" s="71"/>
      <c r="W189" s="71"/>
      <c r="X189" s="71"/>
      <c r="Y189" s="71"/>
      <c r="Z189" s="71"/>
      <c r="AA189" s="71"/>
      <c r="AB189" s="71" t="s">
        <v>65</v>
      </c>
      <c r="AC189" s="71" t="s">
        <v>85</v>
      </c>
      <c r="AD189" s="71" t="s">
        <v>63</v>
      </c>
      <c r="AE189" s="71" t="s">
        <v>63</v>
      </c>
      <c r="AF189" s="71" t="s">
        <v>64</v>
      </c>
      <c r="AG189" s="71"/>
      <c r="AH189" s="71" t="s">
        <v>86</v>
      </c>
      <c r="AI189" s="71" t="s">
        <v>64</v>
      </c>
      <c r="AJ189" s="71" t="s">
        <v>64</v>
      </c>
      <c r="AK189" s="71" t="s">
        <v>64</v>
      </c>
      <c r="AL189" s="71" t="s">
        <v>64</v>
      </c>
      <c r="AM189" s="71" t="s">
        <v>64</v>
      </c>
      <c r="AN189" s="71"/>
      <c r="AO189" s="71"/>
      <c r="AP189" s="71" t="s">
        <v>1825</v>
      </c>
      <c r="AQ189" s="71" t="s">
        <v>1826</v>
      </c>
      <c r="AR189" s="71" t="s">
        <v>133</v>
      </c>
      <c r="AS189" s="71"/>
      <c r="AT189" s="71" t="s">
        <v>64</v>
      </c>
      <c r="AU189" s="71"/>
      <c r="AV189" s="71"/>
      <c r="AW189" s="71"/>
      <c r="AX189" s="71" t="s">
        <v>1827</v>
      </c>
      <c r="AY189" s="73"/>
    </row>
    <row r="190" spans="1:51" ht="75" customHeight="1">
      <c r="A190" s="70">
        <v>189</v>
      </c>
      <c r="B190" s="71" t="s">
        <v>1828</v>
      </c>
      <c r="C190" s="71" t="s">
        <v>811</v>
      </c>
      <c r="D190" s="71" t="s">
        <v>1829</v>
      </c>
      <c r="E190" s="71" t="s">
        <v>1503</v>
      </c>
      <c r="F190" s="71" t="s">
        <v>232</v>
      </c>
      <c r="G190" s="71" t="s">
        <v>589</v>
      </c>
      <c r="H190" s="71" t="s">
        <v>218</v>
      </c>
      <c r="I190" s="71" t="s">
        <v>1830</v>
      </c>
      <c r="J190" s="71" t="s">
        <v>1457</v>
      </c>
      <c r="K190" s="71" t="s">
        <v>267</v>
      </c>
      <c r="L190" s="71" t="s">
        <v>1831</v>
      </c>
      <c r="M190" s="71" t="s">
        <v>1832</v>
      </c>
      <c r="N190" s="71"/>
      <c r="O190" s="71"/>
      <c r="P190" s="71"/>
      <c r="Q190" s="71"/>
      <c r="R190" s="71"/>
      <c r="S190" s="71"/>
      <c r="T190" s="71"/>
      <c r="U190" s="71"/>
      <c r="V190" s="71"/>
      <c r="W190" s="71"/>
      <c r="X190" s="71"/>
      <c r="Y190" s="71"/>
      <c r="Z190" s="71"/>
      <c r="AA190" s="71"/>
      <c r="AB190" s="71" t="s">
        <v>65</v>
      </c>
      <c r="AC190" s="71" t="s">
        <v>66</v>
      </c>
      <c r="AD190" s="71" t="s">
        <v>63</v>
      </c>
      <c r="AE190" s="71" t="s">
        <v>63</v>
      </c>
      <c r="AF190" s="71" t="s">
        <v>64</v>
      </c>
      <c r="AG190" s="71"/>
      <c r="AH190" s="71" t="s">
        <v>67</v>
      </c>
      <c r="AI190" s="71" t="s">
        <v>133</v>
      </c>
      <c r="AJ190" s="71" t="s">
        <v>133</v>
      </c>
      <c r="AK190" s="71" t="s">
        <v>64</v>
      </c>
      <c r="AL190" s="71" t="s">
        <v>63</v>
      </c>
      <c r="AM190" s="71" t="s">
        <v>64</v>
      </c>
      <c r="AN190" s="71"/>
      <c r="AO190" s="71"/>
      <c r="AP190" s="71" t="s">
        <v>1833</v>
      </c>
      <c r="AQ190" s="71" t="s">
        <v>1834</v>
      </c>
      <c r="AR190" s="71" t="s">
        <v>63</v>
      </c>
      <c r="AS190" s="71"/>
      <c r="AT190" s="71" t="s">
        <v>64</v>
      </c>
      <c r="AU190" s="71"/>
      <c r="AV190" s="71"/>
      <c r="AW190" s="71"/>
      <c r="AX190" s="71" t="s">
        <v>1835</v>
      </c>
      <c r="AY190" s="73" t="s">
        <v>1836</v>
      </c>
    </row>
    <row r="191" spans="1:51" ht="75" customHeight="1">
      <c r="A191" s="70">
        <v>190</v>
      </c>
      <c r="B191" s="71" t="s">
        <v>1837</v>
      </c>
      <c r="C191" s="71" t="s">
        <v>717</v>
      </c>
      <c r="D191" s="71" t="s">
        <v>1838</v>
      </c>
      <c r="E191" s="71" t="s">
        <v>1530</v>
      </c>
      <c r="F191" s="71" t="s">
        <v>54</v>
      </c>
      <c r="G191" s="71" t="s">
        <v>126</v>
      </c>
      <c r="H191" s="71" t="s">
        <v>234</v>
      </c>
      <c r="I191" s="71" t="s">
        <v>1233</v>
      </c>
      <c r="J191" s="71" t="s">
        <v>1457</v>
      </c>
      <c r="K191" s="71" t="s">
        <v>244</v>
      </c>
      <c r="L191" s="71" t="s">
        <v>1839</v>
      </c>
      <c r="M191" s="71" t="s">
        <v>1840</v>
      </c>
      <c r="N191" s="71"/>
      <c r="O191" s="71" t="s">
        <v>1531</v>
      </c>
      <c r="P191" s="71" t="s">
        <v>60</v>
      </c>
      <c r="Q191" s="71" t="s">
        <v>82</v>
      </c>
      <c r="R191" s="71" t="s">
        <v>190</v>
      </c>
      <c r="S191" s="71" t="s">
        <v>63</v>
      </c>
      <c r="T191" s="71" t="s">
        <v>63</v>
      </c>
      <c r="U191" s="71" t="s">
        <v>63</v>
      </c>
      <c r="V191" s="71" t="s">
        <v>64</v>
      </c>
      <c r="W191" s="71" t="s">
        <v>64</v>
      </c>
      <c r="X191" s="71" t="s">
        <v>64</v>
      </c>
      <c r="Y191" s="71" t="s">
        <v>63</v>
      </c>
      <c r="Z191" s="71" t="s">
        <v>64</v>
      </c>
      <c r="AA191" s="71" t="s">
        <v>64</v>
      </c>
      <c r="AB191" s="71" t="s">
        <v>65</v>
      </c>
      <c r="AC191" s="71" t="s">
        <v>66</v>
      </c>
      <c r="AD191" s="71" t="s">
        <v>63</v>
      </c>
      <c r="AE191" s="71" t="s">
        <v>63</v>
      </c>
      <c r="AF191" s="71" t="s">
        <v>64</v>
      </c>
      <c r="AG191" s="71" t="s">
        <v>64</v>
      </c>
      <c r="AH191" s="71" t="s">
        <v>86</v>
      </c>
      <c r="AI191" s="71" t="s">
        <v>64</v>
      </c>
      <c r="AJ191" s="71" t="s">
        <v>64</v>
      </c>
      <c r="AK191" s="71" t="s">
        <v>64</v>
      </c>
      <c r="AL191" s="71" t="s">
        <v>63</v>
      </c>
      <c r="AM191" s="71" t="s">
        <v>64</v>
      </c>
      <c r="AN191" s="71" t="s">
        <v>1841</v>
      </c>
      <c r="AO191" s="71" t="s">
        <v>1842</v>
      </c>
      <c r="AP191" s="71" t="s">
        <v>1843</v>
      </c>
      <c r="AQ191" s="71" t="s">
        <v>1844</v>
      </c>
      <c r="AR191" s="71" t="s">
        <v>64</v>
      </c>
      <c r="AS191" s="71"/>
      <c r="AT191" s="71" t="s">
        <v>64</v>
      </c>
      <c r="AU191" s="71" t="s">
        <v>1845</v>
      </c>
      <c r="AV191" s="71" t="s">
        <v>64</v>
      </c>
      <c r="AW191" s="71"/>
      <c r="AX191" s="71" t="s">
        <v>1846</v>
      </c>
      <c r="AY191" s="73" t="s">
        <v>1847</v>
      </c>
    </row>
    <row r="192" spans="1:51" ht="75" customHeight="1">
      <c r="A192" s="70">
        <v>191</v>
      </c>
      <c r="B192" s="71" t="s">
        <v>1848</v>
      </c>
      <c r="C192" s="71" t="s">
        <v>1849</v>
      </c>
      <c r="D192" s="71" t="s">
        <v>1850</v>
      </c>
      <c r="E192" s="71" t="s">
        <v>1503</v>
      </c>
      <c r="F192" s="71" t="s">
        <v>232</v>
      </c>
      <c r="G192" s="71" t="s">
        <v>233</v>
      </c>
      <c r="H192" s="71" t="s">
        <v>234</v>
      </c>
      <c r="I192" s="71" t="s">
        <v>514</v>
      </c>
      <c r="J192" s="71" t="s">
        <v>1457</v>
      </c>
      <c r="K192" s="71" t="s">
        <v>219</v>
      </c>
      <c r="L192" s="71" t="s">
        <v>1851</v>
      </c>
      <c r="M192" s="71" t="s">
        <v>1852</v>
      </c>
      <c r="N192" s="71"/>
      <c r="O192" s="71"/>
      <c r="P192" s="71"/>
      <c r="Q192" s="71"/>
      <c r="R192" s="71"/>
      <c r="S192" s="71"/>
      <c r="T192" s="71"/>
      <c r="U192" s="71"/>
      <c r="V192" s="71"/>
      <c r="W192" s="71"/>
      <c r="X192" s="71"/>
      <c r="Y192" s="71"/>
      <c r="Z192" s="71"/>
      <c r="AA192" s="71"/>
      <c r="AB192" s="71" t="s">
        <v>65</v>
      </c>
      <c r="AC192" s="71" t="s">
        <v>101</v>
      </c>
      <c r="AD192" s="71" t="s">
        <v>63</v>
      </c>
      <c r="AE192" s="71" t="s">
        <v>64</v>
      </c>
      <c r="AF192" s="71" t="s">
        <v>64</v>
      </c>
      <c r="AG192" s="71"/>
      <c r="AH192" s="71" t="s">
        <v>86</v>
      </c>
      <c r="AI192" s="71" t="s">
        <v>64</v>
      </c>
      <c r="AJ192" s="71" t="s">
        <v>64</v>
      </c>
      <c r="AK192" s="71" t="s">
        <v>64</v>
      </c>
      <c r="AL192" s="71" t="s">
        <v>64</v>
      </c>
      <c r="AM192" s="71" t="s">
        <v>64</v>
      </c>
      <c r="AN192" s="71"/>
      <c r="AO192" s="71"/>
      <c r="AP192" s="71" t="s">
        <v>1853</v>
      </c>
      <c r="AQ192" s="71" t="s">
        <v>514</v>
      </c>
      <c r="AR192" s="71" t="s">
        <v>63</v>
      </c>
      <c r="AS192" s="71"/>
      <c r="AT192" s="71" t="s">
        <v>64</v>
      </c>
      <c r="AU192" s="71"/>
      <c r="AV192" s="71"/>
      <c r="AW192" s="71"/>
      <c r="AX192" s="71" t="s">
        <v>1854</v>
      </c>
      <c r="AY192" s="73" t="s">
        <v>1855</v>
      </c>
    </row>
    <row r="193" spans="1:51" ht="75" customHeight="1">
      <c r="A193" s="70">
        <v>192</v>
      </c>
      <c r="B193" s="71" t="s">
        <v>1856</v>
      </c>
      <c r="C193" s="71" t="s">
        <v>1662</v>
      </c>
      <c r="D193" s="71" t="s">
        <v>1857</v>
      </c>
      <c r="E193" s="71" t="s">
        <v>1527</v>
      </c>
      <c r="F193" s="71" t="s">
        <v>232</v>
      </c>
      <c r="G193" s="71" t="s">
        <v>233</v>
      </c>
      <c r="H193" s="71" t="s">
        <v>218</v>
      </c>
      <c r="I193" s="71" t="s">
        <v>801</v>
      </c>
      <c r="J193" s="71" t="s">
        <v>1457</v>
      </c>
      <c r="K193" s="71" t="s">
        <v>219</v>
      </c>
      <c r="L193" s="71" t="s">
        <v>1858</v>
      </c>
      <c r="M193" s="71" t="s">
        <v>1859</v>
      </c>
      <c r="N193" s="71"/>
      <c r="O193" s="71"/>
      <c r="P193" s="71"/>
      <c r="Q193" s="71"/>
      <c r="R193" s="71"/>
      <c r="S193" s="71"/>
      <c r="T193" s="71"/>
      <c r="U193" s="71"/>
      <c r="V193" s="71"/>
      <c r="W193" s="71"/>
      <c r="X193" s="71"/>
      <c r="Y193" s="71"/>
      <c r="Z193" s="71"/>
      <c r="AA193" s="71"/>
      <c r="AB193" s="71" t="s">
        <v>65</v>
      </c>
      <c r="AC193" s="71" t="s">
        <v>66</v>
      </c>
      <c r="AD193" s="71" t="s">
        <v>63</v>
      </c>
      <c r="AE193" s="71" t="s">
        <v>63</v>
      </c>
      <c r="AF193" s="71" t="s">
        <v>64</v>
      </c>
      <c r="AG193" s="71"/>
      <c r="AH193" s="71" t="s">
        <v>86</v>
      </c>
      <c r="AI193" s="71" t="s">
        <v>64</v>
      </c>
      <c r="AJ193" s="71" t="s">
        <v>64</v>
      </c>
      <c r="AK193" s="71" t="s">
        <v>64</v>
      </c>
      <c r="AL193" s="71" t="s">
        <v>64</v>
      </c>
      <c r="AM193" s="71" t="s">
        <v>64</v>
      </c>
      <c r="AN193" s="71"/>
      <c r="AO193" s="71"/>
      <c r="AP193" s="71" t="s">
        <v>1860</v>
      </c>
      <c r="AQ193" s="71" t="s">
        <v>801</v>
      </c>
      <c r="AR193" s="71" t="s">
        <v>63</v>
      </c>
      <c r="AS193" s="71"/>
      <c r="AT193" s="71" t="s">
        <v>64</v>
      </c>
      <c r="AU193" s="71"/>
      <c r="AV193" s="71"/>
      <c r="AW193" s="71"/>
      <c r="AX193" s="71" t="s">
        <v>1861</v>
      </c>
      <c r="AY193" s="73" t="s">
        <v>1862</v>
      </c>
    </row>
    <row r="194" spans="1:51" ht="75" customHeight="1">
      <c r="A194" s="70">
        <v>193</v>
      </c>
      <c r="B194" s="71" t="s">
        <v>1863</v>
      </c>
      <c r="C194" s="71" t="s">
        <v>1864</v>
      </c>
      <c r="D194" s="71" t="s">
        <v>1865</v>
      </c>
      <c r="E194" s="71" t="s">
        <v>1503</v>
      </c>
      <c r="F194" s="71" t="s">
        <v>232</v>
      </c>
      <c r="G194" s="71" t="s">
        <v>747</v>
      </c>
      <c r="H194" s="71" t="s">
        <v>218</v>
      </c>
      <c r="I194" s="71" t="s">
        <v>851</v>
      </c>
      <c r="J194" s="71" t="s">
        <v>1457</v>
      </c>
      <c r="K194" s="71" t="s">
        <v>316</v>
      </c>
      <c r="L194" s="71" t="s">
        <v>1866</v>
      </c>
      <c r="M194" s="71" t="s">
        <v>1867</v>
      </c>
      <c r="N194" s="71"/>
      <c r="O194" s="71"/>
      <c r="P194" s="71"/>
      <c r="Q194" s="71"/>
      <c r="R194" s="71"/>
      <c r="S194" s="71"/>
      <c r="T194" s="71"/>
      <c r="U194" s="71"/>
      <c r="V194" s="71"/>
      <c r="W194" s="71"/>
      <c r="X194" s="71"/>
      <c r="Y194" s="71"/>
      <c r="Z194" s="71"/>
      <c r="AA194" s="71"/>
      <c r="AB194" s="71" t="s">
        <v>65</v>
      </c>
      <c r="AC194" s="71" t="s">
        <v>66</v>
      </c>
      <c r="AD194" s="71" t="s">
        <v>63</v>
      </c>
      <c r="AE194" s="71" t="s">
        <v>63</v>
      </c>
      <c r="AF194" s="71" t="s">
        <v>64</v>
      </c>
      <c r="AG194" s="71"/>
      <c r="AH194" s="71" t="s">
        <v>67</v>
      </c>
      <c r="AI194" s="71" t="s">
        <v>64</v>
      </c>
      <c r="AJ194" s="71" t="s">
        <v>64</v>
      </c>
      <c r="AK194" s="71" t="s">
        <v>64</v>
      </c>
      <c r="AL194" s="71" t="s">
        <v>64</v>
      </c>
      <c r="AM194" s="71" t="s">
        <v>64</v>
      </c>
      <c r="AN194" s="71"/>
      <c r="AO194" s="71"/>
      <c r="AP194" s="71" t="s">
        <v>1868</v>
      </c>
      <c r="AQ194" s="71" t="s">
        <v>851</v>
      </c>
      <c r="AR194" s="71" t="s">
        <v>63</v>
      </c>
      <c r="AS194" s="71"/>
      <c r="AT194" s="71" t="s">
        <v>64</v>
      </c>
      <c r="AU194" s="71"/>
      <c r="AV194" s="71"/>
      <c r="AW194" s="71"/>
      <c r="AX194" s="71" t="s">
        <v>1869</v>
      </c>
      <c r="AY194" s="73"/>
    </row>
    <row r="195" spans="1:51" ht="75" customHeight="1">
      <c r="A195" s="70">
        <v>194</v>
      </c>
      <c r="B195" s="71" t="s">
        <v>1870</v>
      </c>
      <c r="C195" s="71" t="s">
        <v>1871</v>
      </c>
      <c r="D195" s="71" t="s">
        <v>1872</v>
      </c>
      <c r="E195" s="71" t="s">
        <v>1486</v>
      </c>
      <c r="F195" s="71" t="s">
        <v>54</v>
      </c>
      <c r="G195" s="71" t="s">
        <v>202</v>
      </c>
      <c r="H195" s="71" t="s">
        <v>98</v>
      </c>
      <c r="I195" s="71" t="s">
        <v>1873</v>
      </c>
      <c r="J195" s="71" t="s">
        <v>1874</v>
      </c>
      <c r="K195" s="71" t="s">
        <v>267</v>
      </c>
      <c r="L195" s="71" t="s">
        <v>1875</v>
      </c>
      <c r="M195" s="71" t="s">
        <v>1876</v>
      </c>
      <c r="N195" s="71"/>
      <c r="O195" s="71"/>
      <c r="P195" s="71" t="s">
        <v>60</v>
      </c>
      <c r="Q195" s="71" t="s">
        <v>82</v>
      </c>
      <c r="R195" s="71" t="s">
        <v>1701</v>
      </c>
      <c r="S195" s="71" t="s">
        <v>63</v>
      </c>
      <c r="T195" s="71" t="s">
        <v>63</v>
      </c>
      <c r="U195" s="71" t="s">
        <v>63</v>
      </c>
      <c r="V195" s="71" t="s">
        <v>63</v>
      </c>
      <c r="W195" s="71" t="s">
        <v>63</v>
      </c>
      <c r="X195" s="71" t="s">
        <v>64</v>
      </c>
      <c r="Y195" s="71" t="s">
        <v>63</v>
      </c>
      <c r="Z195" s="71" t="s">
        <v>64</v>
      </c>
      <c r="AA195" s="71" t="s">
        <v>63</v>
      </c>
      <c r="AB195" s="71" t="s">
        <v>65</v>
      </c>
      <c r="AC195" s="71" t="s">
        <v>101</v>
      </c>
      <c r="AD195" s="71" t="s">
        <v>63</v>
      </c>
      <c r="AE195" s="71" t="s">
        <v>64</v>
      </c>
      <c r="AF195" s="71" t="s">
        <v>64</v>
      </c>
      <c r="AG195" s="71" t="s">
        <v>64</v>
      </c>
      <c r="AH195" s="71" t="s">
        <v>86</v>
      </c>
      <c r="AI195" s="71" t="s">
        <v>64</v>
      </c>
      <c r="AJ195" s="71" t="s">
        <v>64</v>
      </c>
      <c r="AK195" s="71" t="s">
        <v>64</v>
      </c>
      <c r="AL195" s="71" t="s">
        <v>64</v>
      </c>
      <c r="AM195" s="71" t="s">
        <v>64</v>
      </c>
      <c r="AN195" s="71" t="s">
        <v>1877</v>
      </c>
      <c r="AO195" s="71" t="s">
        <v>1878</v>
      </c>
      <c r="AP195" s="71" t="s">
        <v>1879</v>
      </c>
      <c r="AQ195" s="71" t="s">
        <v>106</v>
      </c>
      <c r="AR195" s="71" t="s">
        <v>64</v>
      </c>
      <c r="AS195" s="71"/>
      <c r="AT195" s="71" t="s">
        <v>64</v>
      </c>
      <c r="AU195" s="71" t="s">
        <v>73</v>
      </c>
      <c r="AV195" s="71" t="s">
        <v>64</v>
      </c>
      <c r="AW195" s="71"/>
      <c r="AX195" s="71" t="s">
        <v>1880</v>
      </c>
      <c r="AY195" s="73" t="s">
        <v>109</v>
      </c>
    </row>
    <row r="196" spans="1:51" ht="75" customHeight="1">
      <c r="A196" s="70">
        <v>195</v>
      </c>
      <c r="B196" s="71" t="s">
        <v>1881</v>
      </c>
      <c r="C196" s="71" t="s">
        <v>811</v>
      </c>
      <c r="D196" s="71" t="s">
        <v>1882</v>
      </c>
      <c r="E196" s="71" t="s">
        <v>1455</v>
      </c>
      <c r="F196" s="71" t="s">
        <v>232</v>
      </c>
      <c r="G196" s="71" t="s">
        <v>589</v>
      </c>
      <c r="H196" s="71" t="s">
        <v>234</v>
      </c>
      <c r="I196" s="71" t="s">
        <v>801</v>
      </c>
      <c r="J196" s="71" t="s">
        <v>1457</v>
      </c>
      <c r="K196" s="71" t="s">
        <v>219</v>
      </c>
      <c r="L196" s="71" t="s">
        <v>1883</v>
      </c>
      <c r="M196" s="71" t="s">
        <v>1884</v>
      </c>
      <c r="N196" s="71"/>
      <c r="O196" s="71"/>
      <c r="P196" s="71"/>
      <c r="Q196" s="71"/>
      <c r="R196" s="71"/>
      <c r="S196" s="71"/>
      <c r="T196" s="71"/>
      <c r="U196" s="71"/>
      <c r="V196" s="71"/>
      <c r="W196" s="71"/>
      <c r="X196" s="71"/>
      <c r="Y196" s="71"/>
      <c r="Z196" s="71"/>
      <c r="AA196" s="71"/>
      <c r="AB196" s="71" t="s">
        <v>65</v>
      </c>
      <c r="AC196" s="71" t="s">
        <v>66</v>
      </c>
      <c r="AD196" s="71" t="s">
        <v>63</v>
      </c>
      <c r="AE196" s="71" t="s">
        <v>63</v>
      </c>
      <c r="AF196" s="71" t="s">
        <v>64</v>
      </c>
      <c r="AG196" s="71"/>
      <c r="AH196" s="71" t="s">
        <v>86</v>
      </c>
      <c r="AI196" s="71" t="s">
        <v>64</v>
      </c>
      <c r="AJ196" s="71" t="s">
        <v>64</v>
      </c>
      <c r="AK196" s="71" t="s">
        <v>64</v>
      </c>
      <c r="AL196" s="71" t="s">
        <v>63</v>
      </c>
      <c r="AM196" s="71" t="s">
        <v>64</v>
      </c>
      <c r="AN196" s="71"/>
      <c r="AO196" s="71"/>
      <c r="AP196" s="71" t="s">
        <v>1885</v>
      </c>
      <c r="AQ196" s="71" t="s">
        <v>1886</v>
      </c>
      <c r="AR196" s="71" t="s">
        <v>133</v>
      </c>
      <c r="AS196" s="71"/>
      <c r="AT196" s="71" t="s">
        <v>64</v>
      </c>
      <c r="AU196" s="71"/>
      <c r="AV196" s="71"/>
      <c r="AW196" s="71"/>
      <c r="AX196" s="71" t="s">
        <v>1887</v>
      </c>
      <c r="AY196" s="73" t="s">
        <v>1888</v>
      </c>
    </row>
    <row r="197" spans="1:51" ht="75" customHeight="1">
      <c r="A197" s="70">
        <v>196</v>
      </c>
      <c r="B197" s="71" t="s">
        <v>1889</v>
      </c>
      <c r="C197" s="71" t="s">
        <v>52</v>
      </c>
      <c r="D197" s="71" t="s">
        <v>1890</v>
      </c>
      <c r="E197" s="71" t="s">
        <v>1519</v>
      </c>
      <c r="F197" s="71" t="s">
        <v>54</v>
      </c>
      <c r="G197" s="71" t="s">
        <v>126</v>
      </c>
      <c r="H197" s="71" t="s">
        <v>234</v>
      </c>
      <c r="I197" s="71" t="s">
        <v>195</v>
      </c>
      <c r="J197" s="71" t="s">
        <v>1457</v>
      </c>
      <c r="K197" s="71" t="s">
        <v>316</v>
      </c>
      <c r="L197" s="71" t="s">
        <v>1891</v>
      </c>
      <c r="M197" s="71" t="s">
        <v>1892</v>
      </c>
      <c r="N197" s="71" t="s">
        <v>1742</v>
      </c>
      <c r="O197" s="71" t="s">
        <v>1700</v>
      </c>
      <c r="P197" s="71" t="s">
        <v>60</v>
      </c>
      <c r="Q197" s="71" t="s">
        <v>82</v>
      </c>
      <c r="R197" s="71" t="s">
        <v>1701</v>
      </c>
      <c r="S197" s="71" t="s">
        <v>63</v>
      </c>
      <c r="T197" s="71" t="s">
        <v>63</v>
      </c>
      <c r="U197" s="71" t="s">
        <v>63</v>
      </c>
      <c r="V197" s="71" t="s">
        <v>63</v>
      </c>
      <c r="W197" s="71" t="s">
        <v>64</v>
      </c>
      <c r="X197" s="71" t="s">
        <v>63</v>
      </c>
      <c r="Y197" s="71" t="s">
        <v>63</v>
      </c>
      <c r="Z197" s="71" t="s">
        <v>64</v>
      </c>
      <c r="AA197" s="71" t="s">
        <v>63</v>
      </c>
      <c r="AB197" s="71" t="s">
        <v>65</v>
      </c>
      <c r="AC197" s="71" t="s">
        <v>85</v>
      </c>
      <c r="AD197" s="71" t="s">
        <v>63</v>
      </c>
      <c r="AE197" s="71" t="s">
        <v>63</v>
      </c>
      <c r="AF197" s="71" t="s">
        <v>63</v>
      </c>
      <c r="AG197" s="71" t="s">
        <v>64</v>
      </c>
      <c r="AH197" s="71" t="s">
        <v>86</v>
      </c>
      <c r="AI197" s="71" t="s">
        <v>64</v>
      </c>
      <c r="AJ197" s="71" t="s">
        <v>64</v>
      </c>
      <c r="AK197" s="71" t="s">
        <v>64</v>
      </c>
      <c r="AL197" s="71" t="s">
        <v>64</v>
      </c>
      <c r="AM197" s="71" t="s">
        <v>64</v>
      </c>
      <c r="AN197" s="71" t="s">
        <v>1893</v>
      </c>
      <c r="AO197" s="71" t="s">
        <v>1894</v>
      </c>
      <c r="AP197" s="71" t="s">
        <v>1895</v>
      </c>
      <c r="AQ197" s="71" t="s">
        <v>1896</v>
      </c>
      <c r="AR197" s="71" t="s">
        <v>64</v>
      </c>
      <c r="AS197" s="71"/>
      <c r="AT197" s="71" t="s">
        <v>64</v>
      </c>
      <c r="AU197" s="71" t="s">
        <v>73</v>
      </c>
      <c r="AV197" s="71" t="s">
        <v>64</v>
      </c>
      <c r="AW197" s="71"/>
      <c r="AX197" s="71" t="s">
        <v>1897</v>
      </c>
      <c r="AY197" s="73" t="s">
        <v>1898</v>
      </c>
    </row>
    <row r="198" spans="1:51" ht="75" customHeight="1">
      <c r="A198" s="70">
        <v>197</v>
      </c>
      <c r="B198" s="71" t="s">
        <v>1899</v>
      </c>
      <c r="C198" s="71" t="s">
        <v>1687</v>
      </c>
      <c r="D198" s="71" t="s">
        <v>1900</v>
      </c>
      <c r="E198" s="71" t="s">
        <v>1600</v>
      </c>
      <c r="F198" s="71" t="s">
        <v>232</v>
      </c>
      <c r="G198" s="71" t="s">
        <v>797</v>
      </c>
      <c r="H198" s="71" t="s">
        <v>218</v>
      </c>
      <c r="I198" s="71" t="s">
        <v>195</v>
      </c>
      <c r="J198" s="71" t="s">
        <v>1457</v>
      </c>
      <c r="K198" s="71" t="s">
        <v>316</v>
      </c>
      <c r="L198" s="71" t="s">
        <v>1901</v>
      </c>
      <c r="M198" s="71" t="s">
        <v>1902</v>
      </c>
      <c r="N198" s="71"/>
      <c r="O198" s="71"/>
      <c r="P198" s="71"/>
      <c r="Q198" s="71"/>
      <c r="R198" s="71"/>
      <c r="S198" s="71"/>
      <c r="T198" s="71"/>
      <c r="U198" s="71"/>
      <c r="V198" s="71"/>
      <c r="W198" s="71"/>
      <c r="X198" s="71"/>
      <c r="Y198" s="71"/>
      <c r="Z198" s="71"/>
      <c r="AA198" s="71"/>
      <c r="AB198" s="71" t="s">
        <v>65</v>
      </c>
      <c r="AC198" s="71" t="s">
        <v>66</v>
      </c>
      <c r="AD198" s="71" t="s">
        <v>63</v>
      </c>
      <c r="AE198" s="71" t="s">
        <v>63</v>
      </c>
      <c r="AF198" s="71" t="s">
        <v>64</v>
      </c>
      <c r="AG198" s="71"/>
      <c r="AH198" s="71" t="s">
        <v>1540</v>
      </c>
      <c r="AI198" s="71" t="s">
        <v>64</v>
      </c>
      <c r="AJ198" s="71" t="s">
        <v>64</v>
      </c>
      <c r="AK198" s="71" t="s">
        <v>64</v>
      </c>
      <c r="AL198" s="71" t="s">
        <v>64</v>
      </c>
      <c r="AM198" s="71" t="s">
        <v>63</v>
      </c>
      <c r="AN198" s="71"/>
      <c r="AO198" s="71"/>
      <c r="AP198" s="71" t="s">
        <v>1903</v>
      </c>
      <c r="AQ198" s="71" t="s">
        <v>195</v>
      </c>
      <c r="AR198" s="71" t="s">
        <v>63</v>
      </c>
      <c r="AS198" s="71"/>
      <c r="AT198" s="71" t="s">
        <v>63</v>
      </c>
      <c r="AU198" s="71"/>
      <c r="AV198" s="71"/>
      <c r="AW198" s="71"/>
      <c r="AX198" s="71" t="s">
        <v>1904</v>
      </c>
      <c r="AY198" s="73"/>
    </row>
    <row r="199" spans="1:51" ht="75" customHeight="1">
      <c r="A199" s="70">
        <v>198</v>
      </c>
      <c r="B199" s="71" t="s">
        <v>1905</v>
      </c>
      <c r="C199" s="71" t="s">
        <v>811</v>
      </c>
      <c r="D199" s="71" t="s">
        <v>1906</v>
      </c>
      <c r="E199" s="71" t="s">
        <v>1527</v>
      </c>
      <c r="F199" s="71" t="s">
        <v>232</v>
      </c>
      <c r="G199" s="71" t="s">
        <v>589</v>
      </c>
      <c r="H199" s="71" t="s">
        <v>218</v>
      </c>
      <c r="I199" s="71" t="s">
        <v>1233</v>
      </c>
      <c r="J199" s="71" t="s">
        <v>1457</v>
      </c>
      <c r="K199" s="71" t="s">
        <v>244</v>
      </c>
      <c r="L199" s="71" t="s">
        <v>1907</v>
      </c>
      <c r="M199" s="71" t="s">
        <v>1908</v>
      </c>
      <c r="N199" s="71"/>
      <c r="O199" s="71"/>
      <c r="P199" s="71"/>
      <c r="Q199" s="71"/>
      <c r="R199" s="71"/>
      <c r="S199" s="71"/>
      <c r="T199" s="71"/>
      <c r="U199" s="71"/>
      <c r="V199" s="71"/>
      <c r="W199" s="71"/>
      <c r="X199" s="71"/>
      <c r="Y199" s="71"/>
      <c r="Z199" s="71"/>
      <c r="AA199" s="71"/>
      <c r="AB199" s="71" t="s">
        <v>65</v>
      </c>
      <c r="AC199" s="71" t="s">
        <v>66</v>
      </c>
      <c r="AD199" s="71" t="s">
        <v>63</v>
      </c>
      <c r="AE199" s="71" t="s">
        <v>64</v>
      </c>
      <c r="AF199" s="71" t="s">
        <v>64</v>
      </c>
      <c r="AG199" s="71"/>
      <c r="AH199" s="71" t="s">
        <v>67</v>
      </c>
      <c r="AI199" s="71" t="s">
        <v>64</v>
      </c>
      <c r="AJ199" s="71" t="s">
        <v>133</v>
      </c>
      <c r="AK199" s="71" t="s">
        <v>64</v>
      </c>
      <c r="AL199" s="71" t="s">
        <v>63</v>
      </c>
      <c r="AM199" s="71" t="s">
        <v>64</v>
      </c>
      <c r="AN199" s="71"/>
      <c r="AO199" s="71"/>
      <c r="AP199" s="71" t="s">
        <v>1909</v>
      </c>
      <c r="AQ199" s="71" t="s">
        <v>1910</v>
      </c>
      <c r="AR199" s="71" t="s">
        <v>133</v>
      </c>
      <c r="AS199" s="71"/>
      <c r="AT199" s="71" t="s">
        <v>64</v>
      </c>
      <c r="AU199" s="71"/>
      <c r="AV199" s="71"/>
      <c r="AW199" s="71"/>
      <c r="AX199" s="71" t="s">
        <v>1911</v>
      </c>
      <c r="AY199" s="73" t="s">
        <v>1912</v>
      </c>
    </row>
    <row r="200" spans="1:51" ht="75" customHeight="1">
      <c r="A200" s="70">
        <v>199</v>
      </c>
      <c r="B200" s="71" t="s">
        <v>1913</v>
      </c>
      <c r="C200" s="71" t="s">
        <v>1160</v>
      </c>
      <c r="D200" s="71" t="s">
        <v>1914</v>
      </c>
      <c r="E200" s="71" t="s">
        <v>1527</v>
      </c>
      <c r="F200" s="71" t="s">
        <v>232</v>
      </c>
      <c r="G200" s="71" t="s">
        <v>589</v>
      </c>
      <c r="H200" s="71" t="s">
        <v>218</v>
      </c>
      <c r="I200" s="71" t="s">
        <v>251</v>
      </c>
      <c r="J200" s="71" t="s">
        <v>1457</v>
      </c>
      <c r="K200" s="71" t="s">
        <v>244</v>
      </c>
      <c r="L200" s="71" t="s">
        <v>1915</v>
      </c>
      <c r="M200" s="71" t="s">
        <v>1916</v>
      </c>
      <c r="N200" s="71"/>
      <c r="O200" s="71"/>
      <c r="P200" s="71"/>
      <c r="Q200" s="71"/>
      <c r="R200" s="71"/>
      <c r="S200" s="71"/>
      <c r="T200" s="71"/>
      <c r="U200" s="71"/>
      <c r="V200" s="71"/>
      <c r="W200" s="71"/>
      <c r="X200" s="71"/>
      <c r="Y200" s="71"/>
      <c r="Z200" s="71"/>
      <c r="AA200" s="71"/>
      <c r="AB200" s="71" t="s">
        <v>65</v>
      </c>
      <c r="AC200" s="71" t="s">
        <v>66</v>
      </c>
      <c r="AD200" s="71" t="s">
        <v>63</v>
      </c>
      <c r="AE200" s="71" t="s">
        <v>63</v>
      </c>
      <c r="AF200" s="71" t="s">
        <v>64</v>
      </c>
      <c r="AG200" s="71"/>
      <c r="AH200" s="71" t="s">
        <v>67</v>
      </c>
      <c r="AI200" s="71" t="s">
        <v>64</v>
      </c>
      <c r="AJ200" s="71" t="s">
        <v>64</v>
      </c>
      <c r="AK200" s="71" t="s">
        <v>64</v>
      </c>
      <c r="AL200" s="71" t="s">
        <v>64</v>
      </c>
      <c r="AM200" s="71" t="s">
        <v>64</v>
      </c>
      <c r="AN200" s="71"/>
      <c r="AO200" s="71"/>
      <c r="AP200" s="71" t="s">
        <v>1917</v>
      </c>
      <c r="AQ200" s="71" t="s">
        <v>1918</v>
      </c>
      <c r="AR200" s="71" t="s">
        <v>133</v>
      </c>
      <c r="AS200" s="71"/>
      <c r="AT200" s="71" t="s">
        <v>64</v>
      </c>
      <c r="AU200" s="71"/>
      <c r="AV200" s="71"/>
      <c r="AW200" s="71"/>
      <c r="AX200" s="71" t="s">
        <v>1919</v>
      </c>
      <c r="AY200" s="73" t="s">
        <v>1920</v>
      </c>
    </row>
    <row r="201" spans="1:51" ht="75" customHeight="1">
      <c r="A201" s="70">
        <v>200</v>
      </c>
      <c r="B201" s="71" t="s">
        <v>1921</v>
      </c>
      <c r="C201" s="71" t="s">
        <v>382</v>
      </c>
      <c r="D201" s="71" t="s">
        <v>1922</v>
      </c>
      <c r="E201" s="71" t="s">
        <v>1530</v>
      </c>
      <c r="F201" s="71" t="s">
        <v>54</v>
      </c>
      <c r="G201" s="71" t="s">
        <v>126</v>
      </c>
      <c r="H201" s="71" t="s">
        <v>234</v>
      </c>
      <c r="I201" s="71" t="s">
        <v>1233</v>
      </c>
      <c r="J201" s="71" t="s">
        <v>1457</v>
      </c>
      <c r="K201" s="71" t="s">
        <v>244</v>
      </c>
      <c r="L201" s="71" t="s">
        <v>1923</v>
      </c>
      <c r="M201" s="71" t="s">
        <v>1924</v>
      </c>
      <c r="N201" s="71" t="s">
        <v>1600</v>
      </c>
      <c r="O201" s="71" t="s">
        <v>1531</v>
      </c>
      <c r="P201" s="71" t="s">
        <v>60</v>
      </c>
      <c r="Q201" s="71" t="s">
        <v>189</v>
      </c>
      <c r="R201" s="71" t="s">
        <v>190</v>
      </c>
      <c r="S201" s="71" t="s">
        <v>63</v>
      </c>
      <c r="T201" s="71" t="s">
        <v>63</v>
      </c>
      <c r="U201" s="71" t="s">
        <v>63</v>
      </c>
      <c r="V201" s="71" t="s">
        <v>63</v>
      </c>
      <c r="W201" s="71" t="s">
        <v>64</v>
      </c>
      <c r="X201" s="71" t="s">
        <v>64</v>
      </c>
      <c r="Y201" s="71" t="s">
        <v>63</v>
      </c>
      <c r="Z201" s="71" t="s">
        <v>64</v>
      </c>
      <c r="AA201" s="71" t="s">
        <v>63</v>
      </c>
      <c r="AB201" s="71" t="s">
        <v>65</v>
      </c>
      <c r="AC201" s="71" t="s">
        <v>66</v>
      </c>
      <c r="AD201" s="71" t="s">
        <v>63</v>
      </c>
      <c r="AE201" s="71" t="s">
        <v>63</v>
      </c>
      <c r="AF201" s="71" t="s">
        <v>63</v>
      </c>
      <c r="AG201" s="71" t="s">
        <v>64</v>
      </c>
      <c r="AH201" s="71" t="s">
        <v>86</v>
      </c>
      <c r="AI201" s="71" t="s">
        <v>64</v>
      </c>
      <c r="AJ201" s="71" t="s">
        <v>64</v>
      </c>
      <c r="AK201" s="71" t="s">
        <v>64</v>
      </c>
      <c r="AL201" s="71" t="s">
        <v>63</v>
      </c>
      <c r="AM201" s="71" t="s">
        <v>64</v>
      </c>
      <c r="AN201" s="71" t="s">
        <v>1925</v>
      </c>
      <c r="AO201" s="71" t="s">
        <v>1926</v>
      </c>
      <c r="AP201" s="71" t="s">
        <v>1927</v>
      </c>
      <c r="AQ201" s="71" t="s">
        <v>1928</v>
      </c>
      <c r="AR201" s="71" t="s">
        <v>133</v>
      </c>
      <c r="AS201" s="71"/>
      <c r="AT201" s="71" t="s">
        <v>64</v>
      </c>
      <c r="AU201" s="71" t="s">
        <v>73</v>
      </c>
      <c r="AV201" s="71" t="s">
        <v>64</v>
      </c>
      <c r="AW201" s="71"/>
      <c r="AX201" s="71" t="s">
        <v>1929</v>
      </c>
      <c r="AY201" s="73" t="s">
        <v>1930</v>
      </c>
    </row>
    <row r="202" spans="1:51" ht="75" customHeight="1">
      <c r="A202" s="70">
        <v>201</v>
      </c>
      <c r="B202" s="71" t="s">
        <v>1931</v>
      </c>
      <c r="C202" s="71" t="s">
        <v>1932</v>
      </c>
      <c r="D202" s="71" t="s">
        <v>1933</v>
      </c>
      <c r="E202" s="71" t="s">
        <v>1788</v>
      </c>
      <c r="F202" s="71" t="s">
        <v>54</v>
      </c>
      <c r="G202" s="71" t="s">
        <v>126</v>
      </c>
      <c r="H202" s="71" t="s">
        <v>234</v>
      </c>
      <c r="I202" s="71" t="s">
        <v>613</v>
      </c>
      <c r="J202" s="71" t="s">
        <v>1457</v>
      </c>
      <c r="K202" s="71" t="s">
        <v>267</v>
      </c>
      <c r="L202" s="71" t="s">
        <v>1934</v>
      </c>
      <c r="M202" s="71" t="s">
        <v>1935</v>
      </c>
      <c r="N202" s="71" t="s">
        <v>1936</v>
      </c>
      <c r="O202" s="71" t="s">
        <v>1700</v>
      </c>
      <c r="P202" s="71" t="s">
        <v>156</v>
      </c>
      <c r="Q202" s="71" t="s">
        <v>156</v>
      </c>
      <c r="R202" s="71" t="s">
        <v>1701</v>
      </c>
      <c r="S202" s="71" t="s">
        <v>64</v>
      </c>
      <c r="T202" s="71" t="s">
        <v>63</v>
      </c>
      <c r="U202" s="71" t="s">
        <v>63</v>
      </c>
      <c r="V202" s="71" t="s">
        <v>64</v>
      </c>
      <c r="W202" s="71" t="s">
        <v>64</v>
      </c>
      <c r="X202" s="71" t="s">
        <v>64</v>
      </c>
      <c r="Y202" s="71" t="s">
        <v>63</v>
      </c>
      <c r="Z202" s="71" t="s">
        <v>63</v>
      </c>
      <c r="AA202" s="71" t="s">
        <v>63</v>
      </c>
      <c r="AB202" s="71" t="s">
        <v>143</v>
      </c>
      <c r="AC202" s="71" t="s">
        <v>85</v>
      </c>
      <c r="AD202" s="71" t="s">
        <v>63</v>
      </c>
      <c r="AE202" s="71" t="s">
        <v>63</v>
      </c>
      <c r="AF202" s="71" t="s">
        <v>63</v>
      </c>
      <c r="AG202" s="71" t="s">
        <v>64</v>
      </c>
      <c r="AH202" s="71" t="s">
        <v>86</v>
      </c>
      <c r="AI202" s="71" t="s">
        <v>64</v>
      </c>
      <c r="AJ202" s="71" t="s">
        <v>133</v>
      </c>
      <c r="AK202" s="71" t="s">
        <v>63</v>
      </c>
      <c r="AL202" s="71" t="s">
        <v>133</v>
      </c>
      <c r="AM202" s="71" t="s">
        <v>133</v>
      </c>
      <c r="AN202" s="71" t="s">
        <v>1937</v>
      </c>
      <c r="AO202" s="71" t="s">
        <v>1938</v>
      </c>
      <c r="AP202" s="71" t="s">
        <v>1939</v>
      </c>
      <c r="AQ202" s="71" t="s">
        <v>613</v>
      </c>
      <c r="AR202" s="71" t="s">
        <v>63</v>
      </c>
      <c r="AS202" s="71"/>
      <c r="AT202" s="71" t="s">
        <v>64</v>
      </c>
      <c r="AU202" s="71" t="s">
        <v>1717</v>
      </c>
      <c r="AV202" s="71" t="s">
        <v>64</v>
      </c>
      <c r="AW202" s="71"/>
      <c r="AX202" s="71" t="s">
        <v>1940</v>
      </c>
      <c r="AY202" s="73" t="s">
        <v>1941</v>
      </c>
    </row>
    <row r="203" spans="1:51" ht="75" customHeight="1">
      <c r="A203" s="70">
        <v>202</v>
      </c>
      <c r="B203" s="71" t="s">
        <v>1942</v>
      </c>
      <c r="C203" s="71" t="s">
        <v>811</v>
      </c>
      <c r="D203" s="71" t="s">
        <v>1943</v>
      </c>
      <c r="E203" s="71" t="s">
        <v>1486</v>
      </c>
      <c r="F203" s="71" t="s">
        <v>232</v>
      </c>
      <c r="G203" s="71" t="s">
        <v>747</v>
      </c>
      <c r="H203" s="71" t="s">
        <v>218</v>
      </c>
      <c r="I203" s="71" t="s">
        <v>851</v>
      </c>
      <c r="J203" s="71" t="s">
        <v>1457</v>
      </c>
      <c r="K203" s="71" t="s">
        <v>316</v>
      </c>
      <c r="L203" s="71" t="s">
        <v>1944</v>
      </c>
      <c r="M203" s="71" t="s">
        <v>1945</v>
      </c>
      <c r="N203" s="71"/>
      <c r="O203" s="71"/>
      <c r="P203" s="71"/>
      <c r="Q203" s="71"/>
      <c r="R203" s="71"/>
      <c r="S203" s="71"/>
      <c r="T203" s="71"/>
      <c r="U203" s="71"/>
      <c r="V203" s="71"/>
      <c r="W203" s="71"/>
      <c r="X203" s="71"/>
      <c r="Y203" s="71"/>
      <c r="Z203" s="71"/>
      <c r="AA203" s="71"/>
      <c r="AB203" s="71" t="s">
        <v>65</v>
      </c>
      <c r="AC203" s="71" t="s">
        <v>66</v>
      </c>
      <c r="AD203" s="71" t="s">
        <v>63</v>
      </c>
      <c r="AE203" s="71" t="s">
        <v>63</v>
      </c>
      <c r="AF203" s="71" t="s">
        <v>64</v>
      </c>
      <c r="AG203" s="71"/>
      <c r="AH203" s="71" t="s">
        <v>1540</v>
      </c>
      <c r="AI203" s="71" t="s">
        <v>64</v>
      </c>
      <c r="AJ203" s="71" t="s">
        <v>64</v>
      </c>
      <c r="AK203" s="71" t="s">
        <v>64</v>
      </c>
      <c r="AL203" s="71" t="s">
        <v>63</v>
      </c>
      <c r="AM203" s="71" t="s">
        <v>63</v>
      </c>
      <c r="AN203" s="71"/>
      <c r="AO203" s="71"/>
      <c r="AP203" s="71" t="s">
        <v>1946</v>
      </c>
      <c r="AQ203" s="71" t="s">
        <v>1947</v>
      </c>
      <c r="AR203" s="71" t="s">
        <v>133</v>
      </c>
      <c r="AS203" s="71"/>
      <c r="AT203" s="71" t="s">
        <v>64</v>
      </c>
      <c r="AU203" s="71"/>
      <c r="AV203" s="71"/>
      <c r="AW203" s="71"/>
      <c r="AX203" s="71" t="s">
        <v>1948</v>
      </c>
      <c r="AY203" s="73" t="s">
        <v>1949</v>
      </c>
    </row>
    <row r="204" spans="1:51" ht="75" customHeight="1">
      <c r="A204" s="70">
        <v>203</v>
      </c>
      <c r="B204" s="71" t="s">
        <v>1950</v>
      </c>
      <c r="C204" s="71" t="s">
        <v>811</v>
      </c>
      <c r="D204" s="71" t="s">
        <v>1951</v>
      </c>
      <c r="E204" s="71" t="s">
        <v>1527</v>
      </c>
      <c r="F204" s="71" t="s">
        <v>232</v>
      </c>
      <c r="G204" s="71" t="s">
        <v>589</v>
      </c>
      <c r="H204" s="71" t="s">
        <v>218</v>
      </c>
      <c r="I204" s="71" t="s">
        <v>851</v>
      </c>
      <c r="J204" s="71" t="s">
        <v>1457</v>
      </c>
      <c r="K204" s="71" t="s">
        <v>316</v>
      </c>
      <c r="L204" s="71" t="s">
        <v>1952</v>
      </c>
      <c r="M204" s="71" t="s">
        <v>1953</v>
      </c>
      <c r="N204" s="71"/>
      <c r="O204" s="71"/>
      <c r="P204" s="71"/>
      <c r="Q204" s="71"/>
      <c r="R204" s="71"/>
      <c r="S204" s="71"/>
      <c r="T204" s="71"/>
      <c r="U204" s="71"/>
      <c r="V204" s="71"/>
      <c r="W204" s="71"/>
      <c r="X204" s="71"/>
      <c r="Y204" s="71"/>
      <c r="Z204" s="71"/>
      <c r="AA204" s="71"/>
      <c r="AB204" s="71" t="s">
        <v>65</v>
      </c>
      <c r="AC204" s="71" t="s">
        <v>66</v>
      </c>
      <c r="AD204" s="71" t="s">
        <v>63</v>
      </c>
      <c r="AE204" s="71" t="s">
        <v>63</v>
      </c>
      <c r="AF204" s="71" t="s">
        <v>64</v>
      </c>
      <c r="AG204" s="71"/>
      <c r="AH204" s="71" t="s">
        <v>67</v>
      </c>
      <c r="AI204" s="71" t="s">
        <v>64</v>
      </c>
      <c r="AJ204" s="71" t="s">
        <v>64</v>
      </c>
      <c r="AK204" s="71" t="s">
        <v>64</v>
      </c>
      <c r="AL204" s="71" t="s">
        <v>63</v>
      </c>
      <c r="AM204" s="71" t="s">
        <v>64</v>
      </c>
      <c r="AN204" s="71"/>
      <c r="AO204" s="71"/>
      <c r="AP204" s="71" t="s">
        <v>1954</v>
      </c>
      <c r="AQ204" s="71" t="s">
        <v>1955</v>
      </c>
      <c r="AR204" s="71" t="s">
        <v>133</v>
      </c>
      <c r="AS204" s="71"/>
      <c r="AT204" s="71" t="s">
        <v>64</v>
      </c>
      <c r="AU204" s="71"/>
      <c r="AV204" s="71"/>
      <c r="AW204" s="71"/>
      <c r="AX204" s="71" t="s">
        <v>1956</v>
      </c>
      <c r="AY204" s="73" t="s">
        <v>1957</v>
      </c>
    </row>
    <row r="205" spans="1:51" ht="75" customHeight="1">
      <c r="A205" s="70">
        <v>204</v>
      </c>
      <c r="B205" s="71" t="s">
        <v>1958</v>
      </c>
      <c r="C205" s="71" t="s">
        <v>811</v>
      </c>
      <c r="D205" s="71" t="s">
        <v>1959</v>
      </c>
      <c r="E205" s="71" t="s">
        <v>1527</v>
      </c>
      <c r="F205" s="71" t="s">
        <v>232</v>
      </c>
      <c r="G205" s="71" t="s">
        <v>747</v>
      </c>
      <c r="H205" s="71" t="s">
        <v>218</v>
      </c>
      <c r="I205" s="71" t="s">
        <v>286</v>
      </c>
      <c r="J205" s="71" t="s">
        <v>1457</v>
      </c>
      <c r="K205" s="71" t="s">
        <v>280</v>
      </c>
      <c r="L205" s="71" t="s">
        <v>1960</v>
      </c>
      <c r="M205" s="71" t="s">
        <v>1961</v>
      </c>
      <c r="N205" s="71"/>
      <c r="O205" s="71"/>
      <c r="P205" s="71"/>
      <c r="Q205" s="71"/>
      <c r="R205" s="71"/>
      <c r="S205" s="71"/>
      <c r="T205" s="71"/>
      <c r="U205" s="71"/>
      <c r="V205" s="71"/>
      <c r="W205" s="71"/>
      <c r="X205" s="71"/>
      <c r="Y205" s="71"/>
      <c r="Z205" s="71"/>
      <c r="AA205" s="71"/>
      <c r="AB205" s="71" t="s">
        <v>65</v>
      </c>
      <c r="AC205" s="71" t="s">
        <v>66</v>
      </c>
      <c r="AD205" s="71" t="s">
        <v>63</v>
      </c>
      <c r="AE205" s="71" t="s">
        <v>64</v>
      </c>
      <c r="AF205" s="71" t="s">
        <v>64</v>
      </c>
      <c r="AG205" s="71"/>
      <c r="AH205" s="71" t="s">
        <v>1540</v>
      </c>
      <c r="AI205" s="71" t="s">
        <v>64</v>
      </c>
      <c r="AJ205" s="71" t="s">
        <v>64</v>
      </c>
      <c r="AK205" s="71" t="s">
        <v>64</v>
      </c>
      <c r="AL205" s="71" t="s">
        <v>63</v>
      </c>
      <c r="AM205" s="71" t="s">
        <v>63</v>
      </c>
      <c r="AN205" s="71"/>
      <c r="AO205" s="71"/>
      <c r="AP205" s="71" t="s">
        <v>1962</v>
      </c>
      <c r="AQ205" s="71" t="s">
        <v>1963</v>
      </c>
      <c r="AR205" s="71" t="s">
        <v>133</v>
      </c>
      <c r="AS205" s="71"/>
      <c r="AT205" s="71" t="s">
        <v>64</v>
      </c>
      <c r="AU205" s="71"/>
      <c r="AV205" s="71"/>
      <c r="AW205" s="71"/>
      <c r="AX205" s="71" t="s">
        <v>1964</v>
      </c>
      <c r="AY205" s="73" t="s">
        <v>1965</v>
      </c>
    </row>
    <row r="206" spans="1:51" ht="75" customHeight="1">
      <c r="A206" s="70">
        <v>205</v>
      </c>
      <c r="B206" s="71" t="s">
        <v>1966</v>
      </c>
      <c r="C206" s="71" t="s">
        <v>746</v>
      </c>
      <c r="D206" s="71" t="s">
        <v>1967</v>
      </c>
      <c r="E206" s="71" t="s">
        <v>1530</v>
      </c>
      <c r="F206" s="71" t="s">
        <v>232</v>
      </c>
      <c r="G206" s="71" t="s">
        <v>797</v>
      </c>
      <c r="H206" s="71" t="s">
        <v>218</v>
      </c>
      <c r="I206" s="71" t="s">
        <v>195</v>
      </c>
      <c r="J206" s="71" t="s">
        <v>1457</v>
      </c>
      <c r="K206" s="71" t="s">
        <v>316</v>
      </c>
      <c r="L206" s="71" t="s">
        <v>1968</v>
      </c>
      <c r="M206" s="71" t="s">
        <v>1969</v>
      </c>
      <c r="N206" s="71"/>
      <c r="O206" s="71"/>
      <c r="P206" s="71"/>
      <c r="Q206" s="71"/>
      <c r="R206" s="71"/>
      <c r="S206" s="71"/>
      <c r="T206" s="71"/>
      <c r="U206" s="71"/>
      <c r="V206" s="71"/>
      <c r="W206" s="71"/>
      <c r="X206" s="71"/>
      <c r="Y206" s="71"/>
      <c r="Z206" s="71"/>
      <c r="AA206" s="71"/>
      <c r="AB206" s="71" t="s">
        <v>65</v>
      </c>
      <c r="AC206" s="71" t="s">
        <v>66</v>
      </c>
      <c r="AD206" s="71" t="s">
        <v>63</v>
      </c>
      <c r="AE206" s="71" t="s">
        <v>63</v>
      </c>
      <c r="AF206" s="71" t="s">
        <v>64</v>
      </c>
      <c r="AG206" s="71"/>
      <c r="AH206" s="71" t="s">
        <v>86</v>
      </c>
      <c r="AI206" s="71" t="s">
        <v>64</v>
      </c>
      <c r="AJ206" s="71" t="s">
        <v>64</v>
      </c>
      <c r="AK206" s="71" t="s">
        <v>64</v>
      </c>
      <c r="AL206" s="71" t="s">
        <v>64</v>
      </c>
      <c r="AM206" s="71" t="s">
        <v>64</v>
      </c>
      <c r="AN206" s="71"/>
      <c r="AO206" s="71"/>
      <c r="AP206" s="71" t="s">
        <v>1970</v>
      </c>
      <c r="AQ206" s="71" t="s">
        <v>1971</v>
      </c>
      <c r="AR206" s="71" t="s">
        <v>133</v>
      </c>
      <c r="AS206" s="71"/>
      <c r="AT206" s="71" t="s">
        <v>64</v>
      </c>
      <c r="AU206" s="71"/>
      <c r="AV206" s="71"/>
      <c r="AW206" s="71"/>
      <c r="AX206" s="71" t="s">
        <v>1972</v>
      </c>
      <c r="AY206" s="73" t="s">
        <v>1973</v>
      </c>
    </row>
    <row r="207" spans="1:51" ht="75" customHeight="1">
      <c r="A207" s="70">
        <v>206</v>
      </c>
      <c r="B207" s="71" t="s">
        <v>1974</v>
      </c>
      <c r="C207" s="71" t="s">
        <v>746</v>
      </c>
      <c r="D207" s="71" t="s">
        <v>1975</v>
      </c>
      <c r="E207" s="71" t="s">
        <v>1527</v>
      </c>
      <c r="F207" s="71" t="s">
        <v>232</v>
      </c>
      <c r="G207" s="71" t="s">
        <v>589</v>
      </c>
      <c r="H207" s="71" t="s">
        <v>218</v>
      </c>
      <c r="I207" s="71" t="s">
        <v>1300</v>
      </c>
      <c r="J207" s="71" t="s">
        <v>1976</v>
      </c>
      <c r="K207" s="71" t="s">
        <v>1977</v>
      </c>
      <c r="L207" s="71" t="s">
        <v>1978</v>
      </c>
      <c r="M207" s="71" t="s">
        <v>1979</v>
      </c>
      <c r="N207" s="71"/>
      <c r="O207" s="71"/>
      <c r="P207" s="71"/>
      <c r="Q207" s="71"/>
      <c r="R207" s="71"/>
      <c r="S207" s="71"/>
      <c r="T207" s="71"/>
      <c r="U207" s="71"/>
      <c r="V207" s="71"/>
      <c r="W207" s="71"/>
      <c r="X207" s="71"/>
      <c r="Y207" s="71"/>
      <c r="Z207" s="71"/>
      <c r="AA207" s="71"/>
      <c r="AB207" s="71" t="s">
        <v>65</v>
      </c>
      <c r="AC207" s="71" t="s">
        <v>66</v>
      </c>
      <c r="AD207" s="71" t="s">
        <v>63</v>
      </c>
      <c r="AE207" s="71" t="s">
        <v>63</v>
      </c>
      <c r="AF207" s="71" t="s">
        <v>64</v>
      </c>
      <c r="AG207" s="71"/>
      <c r="AH207" s="71" t="s">
        <v>67</v>
      </c>
      <c r="AI207" s="71" t="s">
        <v>64</v>
      </c>
      <c r="AJ207" s="71" t="s">
        <v>64</v>
      </c>
      <c r="AK207" s="71" t="s">
        <v>64</v>
      </c>
      <c r="AL207" s="71" t="s">
        <v>63</v>
      </c>
      <c r="AM207" s="71" t="s">
        <v>64</v>
      </c>
      <c r="AN207" s="71"/>
      <c r="AO207" s="71"/>
      <c r="AP207" s="71" t="s">
        <v>1980</v>
      </c>
      <c r="AQ207" s="71" t="s">
        <v>1981</v>
      </c>
      <c r="AR207" s="71" t="s">
        <v>63</v>
      </c>
      <c r="AS207" s="71"/>
      <c r="AT207" s="71" t="s">
        <v>64</v>
      </c>
      <c r="AU207" s="71"/>
      <c r="AV207" s="71"/>
      <c r="AW207" s="71"/>
      <c r="AX207" s="71" t="s">
        <v>1982</v>
      </c>
      <c r="AY207" s="73" t="s">
        <v>1983</v>
      </c>
    </row>
    <row r="208" spans="1:51" ht="75" customHeight="1">
      <c r="A208" s="70">
        <v>207</v>
      </c>
      <c r="B208" s="71" t="s">
        <v>1183</v>
      </c>
      <c r="C208" s="71" t="s">
        <v>382</v>
      </c>
      <c r="D208" s="71" t="s">
        <v>1984</v>
      </c>
      <c r="E208" s="71" t="s">
        <v>1477</v>
      </c>
      <c r="F208" s="71" t="s">
        <v>54</v>
      </c>
      <c r="G208" s="71" t="s">
        <v>126</v>
      </c>
      <c r="H208" s="71" t="s">
        <v>234</v>
      </c>
      <c r="I208" s="71" t="s">
        <v>286</v>
      </c>
      <c r="J208" s="71" t="s">
        <v>1457</v>
      </c>
      <c r="K208" s="71" t="s">
        <v>280</v>
      </c>
      <c r="L208" s="71" t="s">
        <v>1985</v>
      </c>
      <c r="M208" s="71" t="s">
        <v>1986</v>
      </c>
      <c r="N208" s="71" t="s">
        <v>1788</v>
      </c>
      <c r="O208" s="71" t="s">
        <v>1987</v>
      </c>
      <c r="P208" s="71" t="s">
        <v>60</v>
      </c>
      <c r="Q208" s="71" t="s">
        <v>436</v>
      </c>
      <c r="R208" s="71" t="s">
        <v>190</v>
      </c>
      <c r="S208" s="71" t="s">
        <v>63</v>
      </c>
      <c r="T208" s="71" t="s">
        <v>63</v>
      </c>
      <c r="U208" s="71" t="s">
        <v>63</v>
      </c>
      <c r="V208" s="71" t="s">
        <v>63</v>
      </c>
      <c r="W208" s="71" t="s">
        <v>64</v>
      </c>
      <c r="X208" s="71" t="s">
        <v>64</v>
      </c>
      <c r="Y208" s="71" t="s">
        <v>63</v>
      </c>
      <c r="Z208" s="71" t="s">
        <v>64</v>
      </c>
      <c r="AA208" s="71" t="s">
        <v>64</v>
      </c>
      <c r="AB208" s="71" t="s">
        <v>65</v>
      </c>
      <c r="AC208" s="71" t="s">
        <v>66</v>
      </c>
      <c r="AD208" s="71" t="s">
        <v>63</v>
      </c>
      <c r="AE208" s="71" t="s">
        <v>63</v>
      </c>
      <c r="AF208" s="71" t="s">
        <v>63</v>
      </c>
      <c r="AG208" s="71" t="s">
        <v>64</v>
      </c>
      <c r="AH208" s="71" t="s">
        <v>86</v>
      </c>
      <c r="AI208" s="71" t="s">
        <v>64</v>
      </c>
      <c r="AJ208" s="71" t="s">
        <v>133</v>
      </c>
      <c r="AK208" s="71" t="s">
        <v>64</v>
      </c>
      <c r="AL208" s="71" t="s">
        <v>63</v>
      </c>
      <c r="AM208" s="71" t="s">
        <v>133</v>
      </c>
      <c r="AN208" s="71"/>
      <c r="AO208" s="71" t="s">
        <v>1988</v>
      </c>
      <c r="AP208" s="71" t="s">
        <v>1989</v>
      </c>
      <c r="AQ208" s="71" t="s">
        <v>1190</v>
      </c>
      <c r="AR208" s="71" t="s">
        <v>133</v>
      </c>
      <c r="AS208" s="71"/>
      <c r="AT208" s="71" t="s">
        <v>64</v>
      </c>
      <c r="AU208" s="71" t="s">
        <v>1717</v>
      </c>
      <c r="AV208" s="71" t="s">
        <v>64</v>
      </c>
      <c r="AW208" s="71"/>
      <c r="AX208" s="71" t="s">
        <v>1990</v>
      </c>
      <c r="AY208" s="73" t="s">
        <v>1192</v>
      </c>
    </row>
    <row r="209" spans="1:51" ht="75" customHeight="1">
      <c r="A209" s="70">
        <v>208</v>
      </c>
      <c r="B209" s="71" t="s">
        <v>1991</v>
      </c>
      <c r="C209" s="71" t="s">
        <v>811</v>
      </c>
      <c r="D209" s="71" t="s">
        <v>1992</v>
      </c>
      <c r="E209" s="71" t="s">
        <v>1527</v>
      </c>
      <c r="F209" s="71" t="s">
        <v>232</v>
      </c>
      <c r="G209" s="71" t="s">
        <v>797</v>
      </c>
      <c r="H209" s="71" t="s">
        <v>218</v>
      </c>
      <c r="I209" s="71" t="s">
        <v>1993</v>
      </c>
      <c r="J209" s="71" t="s">
        <v>1457</v>
      </c>
      <c r="K209" s="71" t="s">
        <v>219</v>
      </c>
      <c r="L209" s="71" t="s">
        <v>1994</v>
      </c>
      <c r="M209" s="71" t="s">
        <v>1995</v>
      </c>
      <c r="N209" s="71"/>
      <c r="O209" s="71"/>
      <c r="P209" s="71"/>
      <c r="Q209" s="71"/>
      <c r="R209" s="71"/>
      <c r="S209" s="71"/>
      <c r="T209" s="71"/>
      <c r="U209" s="71"/>
      <c r="V209" s="71"/>
      <c r="W209" s="71"/>
      <c r="X209" s="71"/>
      <c r="Y209" s="71"/>
      <c r="Z209" s="71"/>
      <c r="AA209" s="71"/>
      <c r="AB209" s="71" t="s">
        <v>65</v>
      </c>
      <c r="AC209" s="71" t="s">
        <v>66</v>
      </c>
      <c r="AD209" s="71" t="s">
        <v>63</v>
      </c>
      <c r="AE209" s="71" t="s">
        <v>63</v>
      </c>
      <c r="AF209" s="71" t="s">
        <v>64</v>
      </c>
      <c r="AG209" s="71"/>
      <c r="AH209" s="71" t="s">
        <v>67</v>
      </c>
      <c r="AI209" s="71" t="s">
        <v>64</v>
      </c>
      <c r="AJ209" s="71" t="s">
        <v>64</v>
      </c>
      <c r="AK209" s="71" t="s">
        <v>64</v>
      </c>
      <c r="AL209" s="71" t="s">
        <v>63</v>
      </c>
      <c r="AM209" s="71" t="s">
        <v>63</v>
      </c>
      <c r="AN209" s="71"/>
      <c r="AO209" s="71"/>
      <c r="AP209" s="71" t="s">
        <v>1996</v>
      </c>
      <c r="AQ209" s="71" t="s">
        <v>1997</v>
      </c>
      <c r="AR209" s="71" t="s">
        <v>133</v>
      </c>
      <c r="AS209" s="71"/>
      <c r="AT209" s="71" t="s">
        <v>64</v>
      </c>
      <c r="AU209" s="71"/>
      <c r="AV209" s="71"/>
      <c r="AW209" s="71"/>
      <c r="AX209" s="71" t="s">
        <v>1998</v>
      </c>
      <c r="AY209" s="73" t="s">
        <v>1999</v>
      </c>
    </row>
    <row r="210" spans="1:51" ht="75" customHeight="1">
      <c r="A210" s="70">
        <v>209</v>
      </c>
      <c r="B210" s="71" t="s">
        <v>2000</v>
      </c>
      <c r="C210" s="71" t="s">
        <v>811</v>
      </c>
      <c r="D210" s="71" t="s">
        <v>2001</v>
      </c>
      <c r="E210" s="71" t="s">
        <v>1477</v>
      </c>
      <c r="F210" s="71" t="s">
        <v>232</v>
      </c>
      <c r="G210" s="71" t="s">
        <v>747</v>
      </c>
      <c r="H210" s="71" t="s">
        <v>218</v>
      </c>
      <c r="I210" s="71" t="s">
        <v>286</v>
      </c>
      <c r="J210" s="71" t="s">
        <v>1457</v>
      </c>
      <c r="K210" s="71" t="s">
        <v>280</v>
      </c>
      <c r="L210" s="71" t="s">
        <v>2002</v>
      </c>
      <c r="M210" s="71" t="s">
        <v>2003</v>
      </c>
      <c r="N210" s="71"/>
      <c r="O210" s="71"/>
      <c r="P210" s="71"/>
      <c r="Q210" s="71"/>
      <c r="R210" s="71"/>
      <c r="S210" s="71"/>
      <c r="T210" s="71"/>
      <c r="U210" s="71"/>
      <c r="V210" s="71"/>
      <c r="W210" s="71"/>
      <c r="X210" s="71"/>
      <c r="Y210" s="71"/>
      <c r="Z210" s="71"/>
      <c r="AA210" s="71"/>
      <c r="AB210" s="71" t="s">
        <v>65</v>
      </c>
      <c r="AC210" s="71" t="s">
        <v>66</v>
      </c>
      <c r="AD210" s="71" t="s">
        <v>63</v>
      </c>
      <c r="AE210" s="71" t="s">
        <v>63</v>
      </c>
      <c r="AF210" s="71" t="s">
        <v>64</v>
      </c>
      <c r="AG210" s="71"/>
      <c r="AH210" s="71" t="s">
        <v>67</v>
      </c>
      <c r="AI210" s="71" t="s">
        <v>64</v>
      </c>
      <c r="AJ210" s="71" t="s">
        <v>64</v>
      </c>
      <c r="AK210" s="71" t="s">
        <v>64</v>
      </c>
      <c r="AL210" s="71" t="s">
        <v>63</v>
      </c>
      <c r="AM210" s="71" t="s">
        <v>64</v>
      </c>
      <c r="AN210" s="71"/>
      <c r="AO210" s="71"/>
      <c r="AP210" s="71" t="s">
        <v>2004</v>
      </c>
      <c r="AQ210" s="71" t="s">
        <v>2005</v>
      </c>
      <c r="AR210" s="71" t="s">
        <v>63</v>
      </c>
      <c r="AS210" s="71"/>
      <c r="AT210" s="71" t="s">
        <v>64</v>
      </c>
      <c r="AU210" s="71"/>
      <c r="AV210" s="71"/>
      <c r="AW210" s="71"/>
      <c r="AX210" s="71" t="s">
        <v>2006</v>
      </c>
      <c r="AY210" s="73" t="s">
        <v>2007</v>
      </c>
    </row>
    <row r="211" spans="1:51" ht="75" customHeight="1">
      <c r="A211" s="70">
        <v>210</v>
      </c>
      <c r="B211" s="71" t="s">
        <v>1942</v>
      </c>
      <c r="C211" s="71" t="s">
        <v>811</v>
      </c>
      <c r="D211" s="71" t="s">
        <v>2008</v>
      </c>
      <c r="E211" s="71" t="s">
        <v>1530</v>
      </c>
      <c r="F211" s="71" t="s">
        <v>232</v>
      </c>
      <c r="G211" s="71" t="s">
        <v>747</v>
      </c>
      <c r="H211" s="71" t="s">
        <v>218</v>
      </c>
      <c r="I211" s="71" t="s">
        <v>851</v>
      </c>
      <c r="J211" s="71" t="s">
        <v>1457</v>
      </c>
      <c r="K211" s="71" t="s">
        <v>316</v>
      </c>
      <c r="L211" s="71" t="s">
        <v>2009</v>
      </c>
      <c r="M211" s="71" t="s">
        <v>2010</v>
      </c>
      <c r="N211" s="71"/>
      <c r="O211" s="71"/>
      <c r="P211" s="71"/>
      <c r="Q211" s="71"/>
      <c r="R211" s="71"/>
      <c r="S211" s="71"/>
      <c r="T211" s="71"/>
      <c r="U211" s="71"/>
      <c r="V211" s="71"/>
      <c r="W211" s="71"/>
      <c r="X211" s="71"/>
      <c r="Y211" s="71"/>
      <c r="Z211" s="71"/>
      <c r="AA211" s="71"/>
      <c r="AB211" s="71" t="s">
        <v>65</v>
      </c>
      <c r="AC211" s="71" t="s">
        <v>66</v>
      </c>
      <c r="AD211" s="71" t="s">
        <v>63</v>
      </c>
      <c r="AE211" s="71" t="s">
        <v>63</v>
      </c>
      <c r="AF211" s="71" t="s">
        <v>64</v>
      </c>
      <c r="AG211" s="71"/>
      <c r="AH211" s="71" t="s">
        <v>67</v>
      </c>
      <c r="AI211" s="71" t="s">
        <v>64</v>
      </c>
      <c r="AJ211" s="71" t="s">
        <v>64</v>
      </c>
      <c r="AK211" s="71" t="s">
        <v>64</v>
      </c>
      <c r="AL211" s="71" t="s">
        <v>63</v>
      </c>
      <c r="AM211" s="71" t="s">
        <v>63</v>
      </c>
      <c r="AN211" s="71"/>
      <c r="AO211" s="71"/>
      <c r="AP211" s="71" t="s">
        <v>2011</v>
      </c>
      <c r="AQ211" s="71" t="s">
        <v>1784</v>
      </c>
      <c r="AR211" s="71" t="s">
        <v>133</v>
      </c>
      <c r="AS211" s="71"/>
      <c r="AT211" s="71" t="s">
        <v>64</v>
      </c>
      <c r="AU211" s="71"/>
      <c r="AV211" s="71"/>
      <c r="AW211" s="71"/>
      <c r="AX211" s="71" t="s">
        <v>2012</v>
      </c>
      <c r="AY211" s="73" t="s">
        <v>2013</v>
      </c>
    </row>
    <row r="212" spans="1:51" ht="75" customHeight="1">
      <c r="A212" s="70">
        <v>211</v>
      </c>
      <c r="B212" s="71" t="s">
        <v>2014</v>
      </c>
      <c r="C212" s="71" t="s">
        <v>2015</v>
      </c>
      <c r="D212" s="71" t="s">
        <v>2016</v>
      </c>
      <c r="E212" s="71" t="s">
        <v>1486</v>
      </c>
      <c r="F212" s="71" t="s">
        <v>232</v>
      </c>
      <c r="G212" s="71" t="s">
        <v>797</v>
      </c>
      <c r="H212" s="71" t="s">
        <v>218</v>
      </c>
      <c r="I212" s="71" t="s">
        <v>2017</v>
      </c>
      <c r="J212" s="71" t="s">
        <v>1457</v>
      </c>
      <c r="K212" s="71" t="s">
        <v>244</v>
      </c>
      <c r="L212" s="71" t="s">
        <v>2018</v>
      </c>
      <c r="M212" s="71" t="s">
        <v>2019</v>
      </c>
      <c r="N212" s="71" t="s">
        <v>1753</v>
      </c>
      <c r="O212" s="71" t="s">
        <v>1700</v>
      </c>
      <c r="P212" s="71"/>
      <c r="Q212" s="71"/>
      <c r="R212" s="71"/>
      <c r="S212" s="71"/>
      <c r="T212" s="71"/>
      <c r="U212" s="71"/>
      <c r="V212" s="71"/>
      <c r="W212" s="71"/>
      <c r="X212" s="71"/>
      <c r="Y212" s="71"/>
      <c r="Z212" s="71"/>
      <c r="AA212" s="71"/>
      <c r="AB212" s="71" t="s">
        <v>65</v>
      </c>
      <c r="AC212" s="71" t="s">
        <v>66</v>
      </c>
      <c r="AD212" s="71" t="s">
        <v>63</v>
      </c>
      <c r="AE212" s="71" t="s">
        <v>64</v>
      </c>
      <c r="AF212" s="71" t="s">
        <v>64</v>
      </c>
      <c r="AG212" s="71"/>
      <c r="AH212" s="71" t="s">
        <v>1540</v>
      </c>
      <c r="AI212" s="71" t="s">
        <v>64</v>
      </c>
      <c r="AJ212" s="71" t="s">
        <v>64</v>
      </c>
      <c r="AK212" s="71" t="s">
        <v>64</v>
      </c>
      <c r="AL212" s="71" t="s">
        <v>64</v>
      </c>
      <c r="AM212" s="71" t="s">
        <v>133</v>
      </c>
      <c r="AN212" s="71"/>
      <c r="AO212" s="71"/>
      <c r="AP212" s="71" t="s">
        <v>2020</v>
      </c>
      <c r="AQ212" s="71" t="s">
        <v>2021</v>
      </c>
      <c r="AR212" s="71" t="s">
        <v>133</v>
      </c>
      <c r="AS212" s="71"/>
      <c r="AT212" s="71" t="s">
        <v>64</v>
      </c>
      <c r="AU212" s="71"/>
      <c r="AV212" s="71"/>
      <c r="AW212" s="71"/>
      <c r="AX212" s="71" t="s">
        <v>2022</v>
      </c>
      <c r="AY212" s="73"/>
    </row>
    <row r="213" spans="1:51" ht="75" customHeight="1">
      <c r="A213" s="70">
        <v>212</v>
      </c>
      <c r="B213" s="71" t="s">
        <v>2023</v>
      </c>
      <c r="C213" s="71" t="s">
        <v>827</v>
      </c>
      <c r="D213" s="71" t="s">
        <v>2024</v>
      </c>
      <c r="E213" s="71" t="s">
        <v>1527</v>
      </c>
      <c r="F213" s="71" t="s">
        <v>232</v>
      </c>
      <c r="G213" s="71" t="s">
        <v>202</v>
      </c>
      <c r="H213" s="71" t="s">
        <v>218</v>
      </c>
      <c r="I213" s="71" t="s">
        <v>2025</v>
      </c>
      <c r="J213" s="71" t="s">
        <v>1457</v>
      </c>
      <c r="K213" s="71" t="s">
        <v>267</v>
      </c>
      <c r="L213" s="71" t="s">
        <v>2026</v>
      </c>
      <c r="M213" s="71" t="s">
        <v>2027</v>
      </c>
      <c r="N213" s="71" t="s">
        <v>1503</v>
      </c>
      <c r="O213" s="71" t="s">
        <v>1700</v>
      </c>
      <c r="P213" s="71"/>
      <c r="Q213" s="71"/>
      <c r="R213" s="71"/>
      <c r="S213" s="71"/>
      <c r="T213" s="71"/>
      <c r="U213" s="71"/>
      <c r="V213" s="71"/>
      <c r="W213" s="71"/>
      <c r="X213" s="71"/>
      <c r="Y213" s="71"/>
      <c r="Z213" s="71"/>
      <c r="AA213" s="71"/>
      <c r="AB213" s="71" t="s">
        <v>190</v>
      </c>
      <c r="AC213" s="71" t="s">
        <v>66</v>
      </c>
      <c r="AD213" s="71" t="s">
        <v>63</v>
      </c>
      <c r="AE213" s="71" t="s">
        <v>63</v>
      </c>
      <c r="AF213" s="71" t="s">
        <v>64</v>
      </c>
      <c r="AG213" s="71"/>
      <c r="AH213" s="71" t="s">
        <v>1540</v>
      </c>
      <c r="AI213" s="71" t="s">
        <v>64</v>
      </c>
      <c r="AJ213" s="71" t="s">
        <v>63</v>
      </c>
      <c r="AK213" s="71" t="s">
        <v>133</v>
      </c>
      <c r="AL213" s="71" t="s">
        <v>63</v>
      </c>
      <c r="AM213" s="71" t="s">
        <v>63</v>
      </c>
      <c r="AN213" s="71"/>
      <c r="AO213" s="71"/>
      <c r="AP213" s="71" t="s">
        <v>2028</v>
      </c>
      <c r="AQ213" s="71" t="s">
        <v>2029</v>
      </c>
      <c r="AR213" s="71" t="s">
        <v>133</v>
      </c>
      <c r="AS213" s="71"/>
      <c r="AT213" s="71" t="s">
        <v>64</v>
      </c>
      <c r="AU213" s="71"/>
      <c r="AV213" s="71"/>
      <c r="AW213" s="71"/>
      <c r="AX213" s="71" t="s">
        <v>2030</v>
      </c>
      <c r="AY213" s="73" t="s">
        <v>2031</v>
      </c>
    </row>
    <row r="214" spans="1:51" ht="75" customHeight="1">
      <c r="A214" s="70">
        <v>213</v>
      </c>
      <c r="B214" s="71" t="s">
        <v>2032</v>
      </c>
      <c r="C214" s="71" t="s">
        <v>2033</v>
      </c>
      <c r="D214" s="71" t="s">
        <v>2034</v>
      </c>
      <c r="E214" s="71" t="s">
        <v>1455</v>
      </c>
      <c r="F214" s="71" t="s">
        <v>232</v>
      </c>
      <c r="G214" s="71" t="s">
        <v>126</v>
      </c>
      <c r="H214" s="71" t="s">
        <v>234</v>
      </c>
      <c r="I214" s="71" t="s">
        <v>195</v>
      </c>
      <c r="J214" s="71" t="s">
        <v>1457</v>
      </c>
      <c r="K214" s="71" t="s">
        <v>316</v>
      </c>
      <c r="L214" s="71" t="s">
        <v>2035</v>
      </c>
      <c r="M214" s="71" t="s">
        <v>2036</v>
      </c>
      <c r="N214" s="71" t="s">
        <v>1753</v>
      </c>
      <c r="O214" s="71" t="s">
        <v>1700</v>
      </c>
      <c r="P214" s="71"/>
      <c r="Q214" s="71"/>
      <c r="R214" s="71"/>
      <c r="S214" s="71"/>
      <c r="T214" s="71"/>
      <c r="U214" s="71"/>
      <c r="V214" s="71"/>
      <c r="W214" s="71"/>
      <c r="X214" s="71"/>
      <c r="Y214" s="71"/>
      <c r="Z214" s="71"/>
      <c r="AA214" s="71"/>
      <c r="AB214" s="71" t="s">
        <v>65</v>
      </c>
      <c r="AC214" s="71" t="s">
        <v>66</v>
      </c>
      <c r="AD214" s="71" t="s">
        <v>63</v>
      </c>
      <c r="AE214" s="71" t="s">
        <v>63</v>
      </c>
      <c r="AF214" s="71" t="s">
        <v>64</v>
      </c>
      <c r="AG214" s="71"/>
      <c r="AH214" s="71" t="s">
        <v>86</v>
      </c>
      <c r="AI214" s="71" t="s">
        <v>64</v>
      </c>
      <c r="AJ214" s="71" t="s">
        <v>64</v>
      </c>
      <c r="AK214" s="71" t="s">
        <v>64</v>
      </c>
      <c r="AL214" s="71" t="s">
        <v>63</v>
      </c>
      <c r="AM214" s="71" t="s">
        <v>63</v>
      </c>
      <c r="AN214" s="71"/>
      <c r="AO214" s="71"/>
      <c r="AP214" s="71" t="s">
        <v>2037</v>
      </c>
      <c r="AQ214" s="71" t="s">
        <v>2038</v>
      </c>
      <c r="AR214" s="71" t="s">
        <v>133</v>
      </c>
      <c r="AS214" s="71"/>
      <c r="AT214" s="71" t="s">
        <v>64</v>
      </c>
      <c r="AU214" s="71"/>
      <c r="AV214" s="71"/>
      <c r="AW214" s="71"/>
      <c r="AX214" s="71" t="s">
        <v>2039</v>
      </c>
      <c r="AY214" s="73" t="s">
        <v>2040</v>
      </c>
    </row>
    <row r="215" spans="1:51" ht="75" customHeight="1">
      <c r="A215" s="70">
        <v>214</v>
      </c>
      <c r="B215" s="71" t="s">
        <v>2041</v>
      </c>
      <c r="C215" s="71" t="s">
        <v>2042</v>
      </c>
      <c r="D215" s="71" t="s">
        <v>2043</v>
      </c>
      <c r="E215" s="71" t="s">
        <v>1467</v>
      </c>
      <c r="F215" s="71" t="s">
        <v>232</v>
      </c>
      <c r="G215" s="71" t="s">
        <v>202</v>
      </c>
      <c r="H215" s="71" t="s">
        <v>218</v>
      </c>
      <c r="I215" s="71" t="s">
        <v>613</v>
      </c>
      <c r="J215" s="71" t="s">
        <v>1457</v>
      </c>
      <c r="K215" s="71" t="s">
        <v>267</v>
      </c>
      <c r="L215" s="71" t="s">
        <v>2044</v>
      </c>
      <c r="M215" s="71" t="s">
        <v>2045</v>
      </c>
      <c r="N215" s="71" t="s">
        <v>1797</v>
      </c>
      <c r="O215" s="71" t="s">
        <v>2046</v>
      </c>
      <c r="P215" s="71"/>
      <c r="Q215" s="71"/>
      <c r="R215" s="71"/>
      <c r="S215" s="71"/>
      <c r="T215" s="71"/>
      <c r="U215" s="71"/>
      <c r="V215" s="71"/>
      <c r="W215" s="71"/>
      <c r="X215" s="71"/>
      <c r="Y215" s="71"/>
      <c r="Z215" s="71"/>
      <c r="AA215" s="71"/>
      <c r="AB215" s="71" t="s">
        <v>190</v>
      </c>
      <c r="AC215" s="71" t="s">
        <v>66</v>
      </c>
      <c r="AD215" s="71" t="s">
        <v>64</v>
      </c>
      <c r="AE215" s="71" t="s">
        <v>64</v>
      </c>
      <c r="AF215" s="71" t="s">
        <v>64</v>
      </c>
      <c r="AG215" s="71"/>
      <c r="AH215" s="71" t="s">
        <v>86</v>
      </c>
      <c r="AI215" s="71" t="s">
        <v>64</v>
      </c>
      <c r="AJ215" s="71" t="s">
        <v>64</v>
      </c>
      <c r="AK215" s="71" t="s">
        <v>64</v>
      </c>
      <c r="AL215" s="71" t="s">
        <v>64</v>
      </c>
      <c r="AM215" s="71" t="s">
        <v>64</v>
      </c>
      <c r="AN215" s="71"/>
      <c r="AO215" s="71"/>
      <c r="AP215" s="71" t="s">
        <v>2047</v>
      </c>
      <c r="AQ215" s="71" t="s">
        <v>1441</v>
      </c>
      <c r="AR215" s="71" t="s">
        <v>63</v>
      </c>
      <c r="AS215" s="71"/>
      <c r="AT215" s="71" t="s">
        <v>64</v>
      </c>
      <c r="AU215" s="71"/>
      <c r="AV215" s="71"/>
      <c r="AW215" s="71"/>
      <c r="AX215" s="71" t="s">
        <v>2048</v>
      </c>
      <c r="AY215" s="73" t="s">
        <v>2049</v>
      </c>
    </row>
    <row r="216" spans="1:51" ht="75" customHeight="1">
      <c r="A216" s="70">
        <v>215</v>
      </c>
      <c r="B216" s="71" t="s">
        <v>2050</v>
      </c>
      <c r="C216" s="71" t="s">
        <v>2051</v>
      </c>
      <c r="D216" s="71" t="s">
        <v>2052</v>
      </c>
      <c r="E216" s="71" t="s">
        <v>1503</v>
      </c>
      <c r="F216" s="71" t="s">
        <v>232</v>
      </c>
      <c r="G216" s="71" t="s">
        <v>233</v>
      </c>
      <c r="H216" s="71" t="s">
        <v>234</v>
      </c>
      <c r="I216" s="71" t="s">
        <v>851</v>
      </c>
      <c r="J216" s="71" t="s">
        <v>1457</v>
      </c>
      <c r="K216" s="71" t="s">
        <v>316</v>
      </c>
      <c r="L216" s="71" t="s">
        <v>2053</v>
      </c>
      <c r="M216" s="71" t="s">
        <v>2054</v>
      </c>
      <c r="N216" s="71"/>
      <c r="O216" s="71"/>
      <c r="P216" s="71"/>
      <c r="Q216" s="71"/>
      <c r="R216" s="71"/>
      <c r="S216" s="71"/>
      <c r="T216" s="71"/>
      <c r="U216" s="71"/>
      <c r="V216" s="71"/>
      <c r="W216" s="71"/>
      <c r="X216" s="71"/>
      <c r="Y216" s="71"/>
      <c r="Z216" s="71"/>
      <c r="AA216" s="71"/>
      <c r="AB216" s="71" t="s">
        <v>65</v>
      </c>
      <c r="AC216" s="71" t="s">
        <v>66</v>
      </c>
      <c r="AD216" s="71" t="s">
        <v>63</v>
      </c>
      <c r="AE216" s="71" t="s">
        <v>64</v>
      </c>
      <c r="AF216" s="71" t="s">
        <v>64</v>
      </c>
      <c r="AG216" s="71"/>
      <c r="AH216" s="71" t="s">
        <v>86</v>
      </c>
      <c r="AI216" s="71" t="s">
        <v>64</v>
      </c>
      <c r="AJ216" s="71" t="s">
        <v>64</v>
      </c>
      <c r="AK216" s="71" t="s">
        <v>64</v>
      </c>
      <c r="AL216" s="71" t="s">
        <v>64</v>
      </c>
      <c r="AM216" s="71" t="s">
        <v>64</v>
      </c>
      <c r="AN216" s="71"/>
      <c r="AO216" s="71"/>
      <c r="AP216" s="71" t="s">
        <v>2055</v>
      </c>
      <c r="AQ216" s="71" t="s">
        <v>2056</v>
      </c>
      <c r="AR216" s="71" t="s">
        <v>63</v>
      </c>
      <c r="AS216" s="71"/>
      <c r="AT216" s="71" t="s">
        <v>64</v>
      </c>
      <c r="AU216" s="71"/>
      <c r="AV216" s="71"/>
      <c r="AW216" s="71"/>
      <c r="AX216" s="71" t="s">
        <v>2057</v>
      </c>
      <c r="AY216" s="73" t="s">
        <v>1064</v>
      </c>
    </row>
    <row r="217" spans="1:51" ht="75" customHeight="1">
      <c r="A217" s="70">
        <v>216</v>
      </c>
      <c r="B217" s="71" t="s">
        <v>2058</v>
      </c>
      <c r="C217" s="71" t="s">
        <v>370</v>
      </c>
      <c r="D217" s="71" t="s">
        <v>2059</v>
      </c>
      <c r="E217" s="71" t="s">
        <v>1503</v>
      </c>
      <c r="F217" s="71" t="s">
        <v>54</v>
      </c>
      <c r="G217" s="71" t="s">
        <v>126</v>
      </c>
      <c r="H217" s="71" t="s">
        <v>234</v>
      </c>
      <c r="I217" s="71" t="s">
        <v>1468</v>
      </c>
      <c r="J217" s="71" t="s">
        <v>1457</v>
      </c>
      <c r="K217" s="71" t="s">
        <v>316</v>
      </c>
      <c r="L217" s="71" t="s">
        <v>2060</v>
      </c>
      <c r="M217" s="71" t="s">
        <v>2061</v>
      </c>
      <c r="N217" s="71" t="s">
        <v>1600</v>
      </c>
      <c r="O217" s="71" t="s">
        <v>1700</v>
      </c>
      <c r="P217" s="71" t="s">
        <v>60</v>
      </c>
      <c r="Q217" s="71" t="s">
        <v>82</v>
      </c>
      <c r="R217" s="71" t="s">
        <v>1701</v>
      </c>
      <c r="S217" s="71" t="s">
        <v>63</v>
      </c>
      <c r="T217" s="71" t="s">
        <v>63</v>
      </c>
      <c r="U217" s="71" t="s">
        <v>64</v>
      </c>
      <c r="V217" s="71" t="s">
        <v>63</v>
      </c>
      <c r="W217" s="71" t="s">
        <v>63</v>
      </c>
      <c r="X217" s="71" t="s">
        <v>63</v>
      </c>
      <c r="Y217" s="71" t="s">
        <v>63</v>
      </c>
      <c r="Z217" s="71" t="s">
        <v>64</v>
      </c>
      <c r="AA217" s="71" t="s">
        <v>64</v>
      </c>
      <c r="AB217" s="71" t="s">
        <v>65</v>
      </c>
      <c r="AC217" s="71" t="s">
        <v>66</v>
      </c>
      <c r="AD217" s="71" t="s">
        <v>63</v>
      </c>
      <c r="AE217" s="71" t="s">
        <v>63</v>
      </c>
      <c r="AF217" s="71" t="s">
        <v>64</v>
      </c>
      <c r="AG217" s="71" t="s">
        <v>64</v>
      </c>
      <c r="AH217" s="71" t="s">
        <v>86</v>
      </c>
      <c r="AI217" s="71" t="s">
        <v>64</v>
      </c>
      <c r="AJ217" s="71" t="s">
        <v>64</v>
      </c>
      <c r="AK217" s="71" t="s">
        <v>64</v>
      </c>
      <c r="AL217" s="71" t="s">
        <v>64</v>
      </c>
      <c r="AM217" s="71" t="s">
        <v>64</v>
      </c>
      <c r="AN217" s="71" t="s">
        <v>2062</v>
      </c>
      <c r="AO217" s="71" t="s">
        <v>2063</v>
      </c>
      <c r="AP217" s="71" t="s">
        <v>1424</v>
      </c>
      <c r="AQ217" s="71" t="s">
        <v>563</v>
      </c>
      <c r="AR217" s="71" t="s">
        <v>133</v>
      </c>
      <c r="AS217" s="71"/>
      <c r="AT217" s="71" t="s">
        <v>64</v>
      </c>
      <c r="AU217" s="71" t="s">
        <v>1734</v>
      </c>
      <c r="AV217" s="71" t="s">
        <v>64</v>
      </c>
      <c r="AW217" s="71"/>
      <c r="AX217" s="71" t="s">
        <v>2064</v>
      </c>
      <c r="AY217" s="73" t="s">
        <v>2065</v>
      </c>
    </row>
    <row r="218" spans="1:51" ht="75" customHeight="1">
      <c r="A218" s="70">
        <v>217</v>
      </c>
      <c r="B218" s="71" t="s">
        <v>2066</v>
      </c>
      <c r="C218" s="71" t="s">
        <v>1113</v>
      </c>
      <c r="D218" s="71" t="s">
        <v>2067</v>
      </c>
      <c r="E218" s="71" t="s">
        <v>1486</v>
      </c>
      <c r="F218" s="71" t="s">
        <v>232</v>
      </c>
      <c r="G218" s="71" t="s">
        <v>797</v>
      </c>
      <c r="H218" s="71" t="s">
        <v>234</v>
      </c>
      <c r="I218" s="71" t="s">
        <v>748</v>
      </c>
      <c r="J218" s="71" t="s">
        <v>1457</v>
      </c>
      <c r="K218" s="71" t="s">
        <v>267</v>
      </c>
      <c r="L218" s="71" t="s">
        <v>2068</v>
      </c>
      <c r="M218" s="71" t="s">
        <v>2069</v>
      </c>
      <c r="N218" s="71"/>
      <c r="O218" s="71"/>
      <c r="P218" s="71"/>
      <c r="Q218" s="71"/>
      <c r="R218" s="71"/>
      <c r="S218" s="71"/>
      <c r="T218" s="71"/>
      <c r="U218" s="71"/>
      <c r="V218" s="71"/>
      <c r="W218" s="71"/>
      <c r="X218" s="71"/>
      <c r="Y218" s="71"/>
      <c r="Z218" s="71"/>
      <c r="AA218" s="71"/>
      <c r="AB218" s="71" t="s">
        <v>65</v>
      </c>
      <c r="AC218" s="71" t="s">
        <v>101</v>
      </c>
      <c r="AD218" s="71" t="s">
        <v>63</v>
      </c>
      <c r="AE218" s="71" t="s">
        <v>64</v>
      </c>
      <c r="AF218" s="71" t="s">
        <v>64</v>
      </c>
      <c r="AG218" s="71"/>
      <c r="AH218" s="71" t="s">
        <v>67</v>
      </c>
      <c r="AI218" s="71" t="s">
        <v>64</v>
      </c>
      <c r="AJ218" s="71" t="s">
        <v>64</v>
      </c>
      <c r="AK218" s="71" t="s">
        <v>64</v>
      </c>
      <c r="AL218" s="71" t="s">
        <v>63</v>
      </c>
      <c r="AM218" s="71" t="s">
        <v>64</v>
      </c>
      <c r="AN218" s="71"/>
      <c r="AO218" s="71"/>
      <c r="AP218" s="71" t="s">
        <v>2070</v>
      </c>
      <c r="AQ218" s="71" t="s">
        <v>2071</v>
      </c>
      <c r="AR218" s="71" t="s">
        <v>63</v>
      </c>
      <c r="AS218" s="71"/>
      <c r="AT218" s="71" t="s">
        <v>64</v>
      </c>
      <c r="AU218" s="71"/>
      <c r="AV218" s="71"/>
      <c r="AW218" s="71"/>
      <c r="AX218" s="71" t="s">
        <v>2072</v>
      </c>
      <c r="AY218" s="73" t="s">
        <v>2073</v>
      </c>
    </row>
    <row r="219" spans="1:51" ht="75" customHeight="1">
      <c r="A219" s="70">
        <v>218</v>
      </c>
      <c r="B219" s="71" t="s">
        <v>2074</v>
      </c>
      <c r="C219" s="71" t="s">
        <v>2075</v>
      </c>
      <c r="D219" s="71" t="s">
        <v>2076</v>
      </c>
      <c r="E219" s="71" t="s">
        <v>1455</v>
      </c>
      <c r="F219" s="71" t="s">
        <v>232</v>
      </c>
      <c r="G219" s="71" t="s">
        <v>1329</v>
      </c>
      <c r="H219" s="71" t="s">
        <v>98</v>
      </c>
      <c r="I219" s="71" t="s">
        <v>2077</v>
      </c>
      <c r="J219" s="71" t="s">
        <v>2078</v>
      </c>
      <c r="K219" s="71" t="s">
        <v>316</v>
      </c>
      <c r="L219" s="71" t="s">
        <v>2079</v>
      </c>
      <c r="M219" s="71" t="s">
        <v>2080</v>
      </c>
      <c r="N219" s="71"/>
      <c r="O219" s="71"/>
      <c r="P219" s="71"/>
      <c r="Q219" s="71"/>
      <c r="R219" s="71"/>
      <c r="S219" s="71"/>
      <c r="T219" s="71"/>
      <c r="U219" s="71"/>
      <c r="V219" s="71"/>
      <c r="W219" s="71"/>
      <c r="X219" s="71"/>
      <c r="Y219" s="71"/>
      <c r="Z219" s="71"/>
      <c r="AA219" s="71"/>
      <c r="AB219" s="71" t="s">
        <v>65</v>
      </c>
      <c r="AC219" s="71" t="s">
        <v>101</v>
      </c>
      <c r="AD219" s="71" t="s">
        <v>64</v>
      </c>
      <c r="AE219" s="71" t="s">
        <v>64</v>
      </c>
      <c r="AF219" s="71" t="s">
        <v>64</v>
      </c>
      <c r="AG219" s="71"/>
      <c r="AH219" s="71" t="s">
        <v>86</v>
      </c>
      <c r="AI219" s="71" t="s">
        <v>64</v>
      </c>
      <c r="AJ219" s="71" t="s">
        <v>64</v>
      </c>
      <c r="AK219" s="71" t="s">
        <v>64</v>
      </c>
      <c r="AL219" s="71" t="s">
        <v>63</v>
      </c>
      <c r="AM219" s="71" t="s">
        <v>64</v>
      </c>
      <c r="AN219" s="71"/>
      <c r="AO219" s="71"/>
      <c r="AP219" s="71" t="s">
        <v>2081</v>
      </c>
      <c r="AQ219" s="71" t="s">
        <v>2082</v>
      </c>
      <c r="AR219" s="71" t="s">
        <v>64</v>
      </c>
      <c r="AS219" s="71"/>
      <c r="AT219" s="71" t="s">
        <v>64</v>
      </c>
      <c r="AU219" s="71"/>
      <c r="AV219" s="71"/>
      <c r="AW219" s="71"/>
      <c r="AX219" s="71" t="s">
        <v>2083</v>
      </c>
      <c r="AY219" s="73" t="s">
        <v>2084</v>
      </c>
    </row>
    <row r="220" spans="1:51" ht="75" customHeight="1">
      <c r="A220" s="70">
        <v>219</v>
      </c>
      <c r="B220" s="71" t="s">
        <v>2085</v>
      </c>
      <c r="C220" s="71" t="s">
        <v>1932</v>
      </c>
      <c r="D220" s="71" t="s">
        <v>2086</v>
      </c>
      <c r="E220" s="71" t="s">
        <v>1788</v>
      </c>
      <c r="F220" s="71" t="s">
        <v>54</v>
      </c>
      <c r="G220" s="71" t="s">
        <v>126</v>
      </c>
      <c r="H220" s="71" t="s">
        <v>234</v>
      </c>
      <c r="I220" s="71" t="s">
        <v>613</v>
      </c>
      <c r="J220" s="71" t="s">
        <v>1457</v>
      </c>
      <c r="K220" s="71" t="s">
        <v>267</v>
      </c>
      <c r="L220" s="71" t="s">
        <v>2087</v>
      </c>
      <c r="M220" s="71" t="s">
        <v>2088</v>
      </c>
      <c r="N220" s="71" t="s">
        <v>1742</v>
      </c>
      <c r="O220" s="71" t="s">
        <v>1460</v>
      </c>
      <c r="P220" s="71" t="s">
        <v>60</v>
      </c>
      <c r="Q220" s="71" t="s">
        <v>156</v>
      </c>
      <c r="R220" s="71" t="s">
        <v>1701</v>
      </c>
      <c r="S220" s="71" t="s">
        <v>63</v>
      </c>
      <c r="T220" s="71" t="s">
        <v>63</v>
      </c>
      <c r="U220" s="71" t="s">
        <v>63</v>
      </c>
      <c r="V220" s="71" t="s">
        <v>64</v>
      </c>
      <c r="W220" s="71" t="s">
        <v>63</v>
      </c>
      <c r="X220" s="71" t="s">
        <v>64</v>
      </c>
      <c r="Y220" s="71" t="s">
        <v>63</v>
      </c>
      <c r="Z220" s="71" t="s">
        <v>64</v>
      </c>
      <c r="AA220" s="71" t="s">
        <v>63</v>
      </c>
      <c r="AB220" s="71" t="s">
        <v>65</v>
      </c>
      <c r="AC220" s="71" t="s">
        <v>85</v>
      </c>
      <c r="AD220" s="71" t="s">
        <v>63</v>
      </c>
      <c r="AE220" s="71" t="s">
        <v>63</v>
      </c>
      <c r="AF220" s="71" t="s">
        <v>64</v>
      </c>
      <c r="AG220" s="71" t="s">
        <v>64</v>
      </c>
      <c r="AH220" s="71" t="s">
        <v>86</v>
      </c>
      <c r="AI220" s="71" t="s">
        <v>64</v>
      </c>
      <c r="AJ220" s="71" t="s">
        <v>64</v>
      </c>
      <c r="AK220" s="71" t="s">
        <v>64</v>
      </c>
      <c r="AL220" s="71" t="s">
        <v>63</v>
      </c>
      <c r="AM220" s="71" t="s">
        <v>64</v>
      </c>
      <c r="AN220" s="71"/>
      <c r="AO220" s="71"/>
      <c r="AP220" s="71" t="s">
        <v>2089</v>
      </c>
      <c r="AQ220" s="71" t="s">
        <v>2090</v>
      </c>
      <c r="AR220" s="71" t="s">
        <v>133</v>
      </c>
      <c r="AS220" s="71"/>
      <c r="AT220" s="71" t="s">
        <v>64</v>
      </c>
      <c r="AU220" s="71" t="s">
        <v>73</v>
      </c>
      <c r="AV220" s="71" t="s">
        <v>64</v>
      </c>
      <c r="AW220" s="71"/>
      <c r="AX220" s="71" t="s">
        <v>2091</v>
      </c>
      <c r="AY220" s="73" t="s">
        <v>2092</v>
      </c>
    </row>
    <row r="221" spans="1:51" ht="75" customHeight="1">
      <c r="A221" s="70">
        <v>220</v>
      </c>
      <c r="B221" s="71" t="s">
        <v>2093</v>
      </c>
      <c r="C221" s="71" t="s">
        <v>746</v>
      </c>
      <c r="D221" s="71" t="s">
        <v>2094</v>
      </c>
      <c r="E221" s="71" t="s">
        <v>1477</v>
      </c>
      <c r="F221" s="71" t="s">
        <v>232</v>
      </c>
      <c r="G221" s="71" t="s">
        <v>589</v>
      </c>
      <c r="H221" s="71" t="s">
        <v>218</v>
      </c>
      <c r="I221" s="71" t="s">
        <v>2095</v>
      </c>
      <c r="J221" s="71" t="s">
        <v>1457</v>
      </c>
      <c r="K221" s="71" t="s">
        <v>244</v>
      </c>
      <c r="L221" s="71" t="s">
        <v>2096</v>
      </c>
      <c r="M221" s="71" t="s">
        <v>2097</v>
      </c>
      <c r="N221" s="71"/>
      <c r="O221" s="71"/>
      <c r="P221" s="71"/>
      <c r="Q221" s="71"/>
      <c r="R221" s="71"/>
      <c r="S221" s="71"/>
      <c r="T221" s="71"/>
      <c r="U221" s="71"/>
      <c r="V221" s="71"/>
      <c r="W221" s="71"/>
      <c r="X221" s="71"/>
      <c r="Y221" s="71"/>
      <c r="Z221" s="71"/>
      <c r="AA221" s="71"/>
      <c r="AB221" s="71" t="s">
        <v>65</v>
      </c>
      <c r="AC221" s="71" t="s">
        <v>66</v>
      </c>
      <c r="AD221" s="71" t="s">
        <v>63</v>
      </c>
      <c r="AE221" s="71" t="s">
        <v>63</v>
      </c>
      <c r="AF221" s="71" t="s">
        <v>64</v>
      </c>
      <c r="AG221" s="71"/>
      <c r="AH221" s="71" t="s">
        <v>67</v>
      </c>
      <c r="AI221" s="71" t="s">
        <v>64</v>
      </c>
      <c r="AJ221" s="71" t="s">
        <v>64</v>
      </c>
      <c r="AK221" s="71" t="s">
        <v>64</v>
      </c>
      <c r="AL221" s="71" t="s">
        <v>63</v>
      </c>
      <c r="AM221" s="71" t="s">
        <v>64</v>
      </c>
      <c r="AN221" s="71"/>
      <c r="AO221" s="71"/>
      <c r="AP221" s="71" t="s">
        <v>2098</v>
      </c>
      <c r="AQ221" s="71" t="s">
        <v>2099</v>
      </c>
      <c r="AR221" s="71" t="s">
        <v>64</v>
      </c>
      <c r="AS221" s="71"/>
      <c r="AT221" s="71" t="s">
        <v>64</v>
      </c>
      <c r="AU221" s="71"/>
      <c r="AV221" s="71"/>
      <c r="AW221" s="71"/>
      <c r="AX221" s="71" t="s">
        <v>2100</v>
      </c>
      <c r="AY221" s="73" t="s">
        <v>2101</v>
      </c>
    </row>
    <row r="222" spans="1:51" ht="75" customHeight="1">
      <c r="A222" s="70">
        <v>221</v>
      </c>
      <c r="B222" s="71" t="s">
        <v>2102</v>
      </c>
      <c r="C222" s="71" t="s">
        <v>746</v>
      </c>
      <c r="D222" s="71" t="s">
        <v>2103</v>
      </c>
      <c r="E222" s="71" t="s">
        <v>1519</v>
      </c>
      <c r="F222" s="71" t="s">
        <v>232</v>
      </c>
      <c r="G222" s="71" t="s">
        <v>589</v>
      </c>
      <c r="H222" s="71" t="s">
        <v>218</v>
      </c>
      <c r="I222" s="71" t="s">
        <v>859</v>
      </c>
      <c r="J222" s="71" t="s">
        <v>1457</v>
      </c>
      <c r="K222" s="71" t="s">
        <v>316</v>
      </c>
      <c r="L222" s="71" t="s">
        <v>2104</v>
      </c>
      <c r="M222" s="71" t="s">
        <v>2105</v>
      </c>
      <c r="N222" s="71"/>
      <c r="O222" s="71"/>
      <c r="P222" s="71"/>
      <c r="Q222" s="71"/>
      <c r="R222" s="71"/>
      <c r="S222" s="71"/>
      <c r="T222" s="71"/>
      <c r="U222" s="71"/>
      <c r="V222" s="71"/>
      <c r="W222" s="71"/>
      <c r="X222" s="71"/>
      <c r="Y222" s="71"/>
      <c r="Z222" s="71"/>
      <c r="AA222" s="71"/>
      <c r="AB222" s="71" t="s">
        <v>65</v>
      </c>
      <c r="AC222" s="71" t="s">
        <v>66</v>
      </c>
      <c r="AD222" s="71" t="s">
        <v>63</v>
      </c>
      <c r="AE222" s="71" t="s">
        <v>64</v>
      </c>
      <c r="AF222" s="71" t="s">
        <v>64</v>
      </c>
      <c r="AG222" s="71"/>
      <c r="AH222" s="71" t="s">
        <v>67</v>
      </c>
      <c r="AI222" s="71" t="s">
        <v>64</v>
      </c>
      <c r="AJ222" s="71" t="s">
        <v>64</v>
      </c>
      <c r="AK222" s="71" t="s">
        <v>64</v>
      </c>
      <c r="AL222" s="71" t="s">
        <v>63</v>
      </c>
      <c r="AM222" s="71" t="s">
        <v>64</v>
      </c>
      <c r="AN222" s="71"/>
      <c r="AO222" s="71"/>
      <c r="AP222" s="71" t="s">
        <v>2106</v>
      </c>
      <c r="AQ222" s="71" t="s">
        <v>563</v>
      </c>
      <c r="AR222" s="71" t="s">
        <v>64</v>
      </c>
      <c r="AS222" s="71"/>
      <c r="AT222" s="71" t="s">
        <v>64</v>
      </c>
      <c r="AU222" s="71"/>
      <c r="AV222" s="71"/>
      <c r="AW222" s="71"/>
      <c r="AX222" s="71" t="s">
        <v>2107</v>
      </c>
      <c r="AY222" s="73" t="s">
        <v>2108</v>
      </c>
    </row>
    <row r="223" spans="1:51" ht="75" customHeight="1">
      <c r="A223" s="70">
        <v>222</v>
      </c>
      <c r="B223" s="71" t="s">
        <v>2109</v>
      </c>
      <c r="C223" s="71" t="s">
        <v>811</v>
      </c>
      <c r="D223" s="71" t="s">
        <v>2110</v>
      </c>
      <c r="E223" s="71" t="s">
        <v>1477</v>
      </c>
      <c r="F223" s="71" t="s">
        <v>232</v>
      </c>
      <c r="G223" s="71" t="s">
        <v>589</v>
      </c>
      <c r="H223" s="71" t="s">
        <v>218</v>
      </c>
      <c r="I223" s="71" t="s">
        <v>2111</v>
      </c>
      <c r="J223" s="71" t="s">
        <v>1457</v>
      </c>
      <c r="K223" s="71" t="s">
        <v>219</v>
      </c>
      <c r="L223" s="71" t="s">
        <v>2112</v>
      </c>
      <c r="M223" s="71" t="s">
        <v>2113</v>
      </c>
      <c r="N223" s="71" t="s">
        <v>1477</v>
      </c>
      <c r="O223" s="71" t="s">
        <v>2114</v>
      </c>
      <c r="P223" s="71"/>
      <c r="Q223" s="71"/>
      <c r="R223" s="71"/>
      <c r="S223" s="71"/>
      <c r="T223" s="71"/>
      <c r="U223" s="71"/>
      <c r="V223" s="71"/>
      <c r="W223" s="71"/>
      <c r="X223" s="71"/>
      <c r="Y223" s="71"/>
      <c r="Z223" s="71"/>
      <c r="AA223" s="71"/>
      <c r="AB223" s="71" t="s">
        <v>65</v>
      </c>
      <c r="AC223" s="71" t="s">
        <v>66</v>
      </c>
      <c r="AD223" s="71" t="s">
        <v>63</v>
      </c>
      <c r="AE223" s="71" t="s">
        <v>64</v>
      </c>
      <c r="AF223" s="71" t="s">
        <v>64</v>
      </c>
      <c r="AG223" s="71"/>
      <c r="AH223" s="71" t="s">
        <v>67</v>
      </c>
      <c r="AI223" s="71" t="s">
        <v>64</v>
      </c>
      <c r="AJ223" s="71" t="s">
        <v>64</v>
      </c>
      <c r="AK223" s="71" t="s">
        <v>64</v>
      </c>
      <c r="AL223" s="71" t="s">
        <v>64</v>
      </c>
      <c r="AM223" s="71" t="s">
        <v>64</v>
      </c>
      <c r="AN223" s="71"/>
      <c r="AO223" s="71"/>
      <c r="AP223" s="71" t="s">
        <v>2115</v>
      </c>
      <c r="AQ223" s="71" t="s">
        <v>2116</v>
      </c>
      <c r="AR223" s="71" t="s">
        <v>63</v>
      </c>
      <c r="AS223" s="71"/>
      <c r="AT223" s="71" t="s">
        <v>64</v>
      </c>
      <c r="AU223" s="71"/>
      <c r="AV223" s="71"/>
      <c r="AW223" s="71"/>
      <c r="AX223" s="71" t="s">
        <v>2117</v>
      </c>
      <c r="AY223" s="73" t="s">
        <v>2118</v>
      </c>
    </row>
    <row r="224" spans="1:51" ht="75" customHeight="1">
      <c r="A224" s="70">
        <v>223</v>
      </c>
      <c r="B224" s="71" t="s">
        <v>2119</v>
      </c>
      <c r="C224" s="71" t="s">
        <v>746</v>
      </c>
      <c r="D224" s="71" t="s">
        <v>2120</v>
      </c>
      <c r="E224" s="71" t="s">
        <v>1477</v>
      </c>
      <c r="F224" s="71" t="s">
        <v>232</v>
      </c>
      <c r="G224" s="71" t="s">
        <v>797</v>
      </c>
      <c r="H224" s="71" t="s">
        <v>218</v>
      </c>
      <c r="I224" s="71" t="s">
        <v>851</v>
      </c>
      <c r="J224" s="71" t="s">
        <v>1457</v>
      </c>
      <c r="K224" s="71" t="s">
        <v>316</v>
      </c>
      <c r="L224" s="71" t="s">
        <v>2121</v>
      </c>
      <c r="M224" s="71" t="s">
        <v>2122</v>
      </c>
      <c r="N224" s="71"/>
      <c r="O224" s="71"/>
      <c r="P224" s="71"/>
      <c r="Q224" s="71"/>
      <c r="R224" s="71"/>
      <c r="S224" s="71"/>
      <c r="T224" s="71"/>
      <c r="U224" s="71"/>
      <c r="V224" s="71"/>
      <c r="W224" s="71"/>
      <c r="X224" s="71"/>
      <c r="Y224" s="71"/>
      <c r="Z224" s="71"/>
      <c r="AA224" s="71"/>
      <c r="AB224" s="71" t="s">
        <v>65</v>
      </c>
      <c r="AC224" s="71" t="s">
        <v>66</v>
      </c>
      <c r="AD224" s="71" t="s">
        <v>63</v>
      </c>
      <c r="AE224" s="71" t="s">
        <v>63</v>
      </c>
      <c r="AF224" s="71" t="s">
        <v>64</v>
      </c>
      <c r="AG224" s="71"/>
      <c r="AH224" s="71" t="s">
        <v>933</v>
      </c>
      <c r="AI224" s="71" t="s">
        <v>64</v>
      </c>
      <c r="AJ224" s="71" t="s">
        <v>64</v>
      </c>
      <c r="AK224" s="71" t="s">
        <v>64</v>
      </c>
      <c r="AL224" s="71" t="s">
        <v>63</v>
      </c>
      <c r="AM224" s="71" t="s">
        <v>64</v>
      </c>
      <c r="AN224" s="71"/>
      <c r="AO224" s="71"/>
      <c r="AP224" s="71" t="s">
        <v>2123</v>
      </c>
      <c r="AQ224" s="71" t="s">
        <v>851</v>
      </c>
      <c r="AR224" s="71" t="s">
        <v>63</v>
      </c>
      <c r="AS224" s="71"/>
      <c r="AT224" s="71" t="s">
        <v>64</v>
      </c>
      <c r="AU224" s="71"/>
      <c r="AV224" s="71"/>
      <c r="AW224" s="71"/>
      <c r="AX224" s="71" t="s">
        <v>2124</v>
      </c>
      <c r="AY224" s="73" t="s">
        <v>2125</v>
      </c>
    </row>
    <row r="225" spans="1:51" ht="75" customHeight="1">
      <c r="A225" s="70">
        <v>224</v>
      </c>
      <c r="B225" s="71" t="s">
        <v>1353</v>
      </c>
      <c r="C225" s="71" t="s">
        <v>382</v>
      </c>
      <c r="D225" s="71" t="s">
        <v>1354</v>
      </c>
      <c r="E225" s="71" t="s">
        <v>1486</v>
      </c>
      <c r="F225" s="71" t="s">
        <v>54</v>
      </c>
      <c r="G225" s="71" t="s">
        <v>126</v>
      </c>
      <c r="H225" s="71" t="s">
        <v>234</v>
      </c>
      <c r="I225" s="71" t="s">
        <v>1456</v>
      </c>
      <c r="J225" s="71" t="s">
        <v>1457</v>
      </c>
      <c r="K225" s="71" t="s">
        <v>267</v>
      </c>
      <c r="L225" s="71" t="s">
        <v>1355</v>
      </c>
      <c r="M225" s="71" t="s">
        <v>1356</v>
      </c>
      <c r="N225" s="71" t="s">
        <v>1511</v>
      </c>
      <c r="O225" s="71" t="s">
        <v>1531</v>
      </c>
      <c r="P225" s="71" t="s">
        <v>60</v>
      </c>
      <c r="Q225" s="71" t="s">
        <v>436</v>
      </c>
      <c r="R225" s="71" t="s">
        <v>1701</v>
      </c>
      <c r="S225" s="71" t="s">
        <v>63</v>
      </c>
      <c r="T225" s="71" t="s">
        <v>63</v>
      </c>
      <c r="U225" s="71" t="s">
        <v>63</v>
      </c>
      <c r="V225" s="71" t="s">
        <v>63</v>
      </c>
      <c r="W225" s="71" t="s">
        <v>64</v>
      </c>
      <c r="X225" s="71" t="s">
        <v>64</v>
      </c>
      <c r="Y225" s="71" t="s">
        <v>63</v>
      </c>
      <c r="Z225" s="71" t="s">
        <v>64</v>
      </c>
      <c r="AA225" s="71" t="s">
        <v>63</v>
      </c>
      <c r="AB225" s="71" t="s">
        <v>65</v>
      </c>
      <c r="AC225" s="71" t="s">
        <v>66</v>
      </c>
      <c r="AD225" s="71" t="s">
        <v>63</v>
      </c>
      <c r="AE225" s="71" t="s">
        <v>63</v>
      </c>
      <c r="AF225" s="71" t="s">
        <v>63</v>
      </c>
      <c r="AG225" s="71" t="s">
        <v>64</v>
      </c>
      <c r="AH225" s="71" t="s">
        <v>86</v>
      </c>
      <c r="AI225" s="71" t="s">
        <v>64</v>
      </c>
      <c r="AJ225" s="71" t="s">
        <v>133</v>
      </c>
      <c r="AK225" s="71" t="s">
        <v>64</v>
      </c>
      <c r="AL225" s="71" t="s">
        <v>63</v>
      </c>
      <c r="AM225" s="71" t="s">
        <v>64</v>
      </c>
      <c r="AN225" s="71" t="s">
        <v>1357</v>
      </c>
      <c r="AO225" s="71" t="s">
        <v>1358</v>
      </c>
      <c r="AP225" s="71" t="s">
        <v>1359</v>
      </c>
      <c r="AQ225" s="71" t="s">
        <v>1360</v>
      </c>
      <c r="AR225" s="71" t="s">
        <v>133</v>
      </c>
      <c r="AS225" s="71" t="s">
        <v>1361</v>
      </c>
      <c r="AT225" s="71" t="s">
        <v>64</v>
      </c>
      <c r="AU225" s="71" t="s">
        <v>73</v>
      </c>
      <c r="AV225" s="71" t="s">
        <v>64</v>
      </c>
      <c r="AW225" s="71"/>
      <c r="AX225" s="71" t="s">
        <v>1362</v>
      </c>
      <c r="AY225" s="73" t="s">
        <v>1363</v>
      </c>
    </row>
    <row r="226" spans="1:51" ht="75" customHeight="1">
      <c r="A226" s="70">
        <v>225</v>
      </c>
      <c r="B226" s="71" t="s">
        <v>2126</v>
      </c>
      <c r="C226" s="71" t="s">
        <v>382</v>
      </c>
      <c r="D226" s="71" t="s">
        <v>1445</v>
      </c>
      <c r="E226" s="71" t="s">
        <v>1527</v>
      </c>
      <c r="F226" s="71" t="s">
        <v>54</v>
      </c>
      <c r="G226" s="71" t="s">
        <v>126</v>
      </c>
      <c r="H226" s="71" t="s">
        <v>234</v>
      </c>
      <c r="I226" s="71" t="s">
        <v>429</v>
      </c>
      <c r="J226" s="71" t="s">
        <v>1457</v>
      </c>
      <c r="K226" s="71" t="s">
        <v>316</v>
      </c>
      <c r="L226" s="71" t="s">
        <v>2127</v>
      </c>
      <c r="M226" s="71" t="s">
        <v>2128</v>
      </c>
      <c r="N226" s="71" t="s">
        <v>1600</v>
      </c>
      <c r="O226" s="71" t="s">
        <v>1634</v>
      </c>
      <c r="P226" s="71" t="s">
        <v>156</v>
      </c>
      <c r="Q226" s="71" t="s">
        <v>436</v>
      </c>
      <c r="R226" s="71" t="s">
        <v>190</v>
      </c>
      <c r="S226" s="71" t="s">
        <v>63</v>
      </c>
      <c r="T226" s="71" t="s">
        <v>63</v>
      </c>
      <c r="U226" s="71" t="s">
        <v>64</v>
      </c>
      <c r="V226" s="71" t="s">
        <v>63</v>
      </c>
      <c r="W226" s="71" t="s">
        <v>63</v>
      </c>
      <c r="X226" s="71" t="s">
        <v>63</v>
      </c>
      <c r="Y226" s="71" t="s">
        <v>63</v>
      </c>
      <c r="Z226" s="71" t="s">
        <v>64</v>
      </c>
      <c r="AA226" s="71" t="s">
        <v>63</v>
      </c>
      <c r="AB226" s="71" t="s">
        <v>143</v>
      </c>
      <c r="AC226" s="71" t="s">
        <v>66</v>
      </c>
      <c r="AD226" s="71" t="s">
        <v>63</v>
      </c>
      <c r="AE226" s="71" t="s">
        <v>63</v>
      </c>
      <c r="AF226" s="71" t="s">
        <v>64</v>
      </c>
      <c r="AG226" s="71" t="s">
        <v>64</v>
      </c>
      <c r="AH226" s="71" t="s">
        <v>86</v>
      </c>
      <c r="AI226" s="71" t="s">
        <v>133</v>
      </c>
      <c r="AJ226" s="71" t="s">
        <v>63</v>
      </c>
      <c r="AK226" s="71" t="s">
        <v>63</v>
      </c>
      <c r="AL226" s="71" t="s">
        <v>64</v>
      </c>
      <c r="AM226" s="71" t="s">
        <v>63</v>
      </c>
      <c r="AN226" s="71" t="s">
        <v>1448</v>
      </c>
      <c r="AO226" s="71" t="s">
        <v>1449</v>
      </c>
      <c r="AP226" s="71" t="s">
        <v>1450</v>
      </c>
      <c r="AQ226" s="71" t="s">
        <v>1408</v>
      </c>
      <c r="AR226" s="71" t="s">
        <v>63</v>
      </c>
      <c r="AS226" s="71"/>
      <c r="AT226" s="71" t="s">
        <v>64</v>
      </c>
      <c r="AU226" s="71" t="s">
        <v>73</v>
      </c>
      <c r="AV226" s="71" t="s">
        <v>64</v>
      </c>
      <c r="AW226" s="71"/>
      <c r="AX226" s="71" t="s">
        <v>1451</v>
      </c>
      <c r="AY226" s="73" t="s">
        <v>1410</v>
      </c>
    </row>
    <row r="227" spans="1:51" ht="75" customHeight="1">
      <c r="A227" s="70">
        <v>226</v>
      </c>
      <c r="B227" s="71" t="s">
        <v>2129</v>
      </c>
      <c r="C227" s="71" t="s">
        <v>382</v>
      </c>
      <c r="D227" s="71" t="s">
        <v>2130</v>
      </c>
      <c r="E227" s="71" t="s">
        <v>1590</v>
      </c>
      <c r="F227" s="71" t="s">
        <v>54</v>
      </c>
      <c r="G227" s="71" t="s">
        <v>126</v>
      </c>
      <c r="H227" s="71" t="s">
        <v>234</v>
      </c>
      <c r="I227" s="71" t="s">
        <v>251</v>
      </c>
      <c r="J227" s="71" t="s">
        <v>1457</v>
      </c>
      <c r="K227" s="71" t="s">
        <v>244</v>
      </c>
      <c r="L227" s="71" t="s">
        <v>2131</v>
      </c>
      <c r="M227" s="71" t="s">
        <v>2132</v>
      </c>
      <c r="N227" s="71" t="s">
        <v>1742</v>
      </c>
      <c r="O227" s="71" t="s">
        <v>1531</v>
      </c>
      <c r="P227" s="71" t="s">
        <v>60</v>
      </c>
      <c r="Q227" s="71" t="s">
        <v>436</v>
      </c>
      <c r="R227" s="71" t="s">
        <v>190</v>
      </c>
      <c r="S227" s="71" t="s">
        <v>64</v>
      </c>
      <c r="T227" s="71" t="s">
        <v>64</v>
      </c>
      <c r="U227" s="71" t="s">
        <v>64</v>
      </c>
      <c r="V227" s="71" t="s">
        <v>63</v>
      </c>
      <c r="W227" s="71" t="s">
        <v>64</v>
      </c>
      <c r="X227" s="71" t="s">
        <v>64</v>
      </c>
      <c r="Y227" s="71" t="s">
        <v>63</v>
      </c>
      <c r="Z227" s="71" t="s">
        <v>64</v>
      </c>
      <c r="AA227" s="71" t="s">
        <v>64</v>
      </c>
      <c r="AB227" s="71" t="s">
        <v>143</v>
      </c>
      <c r="AC227" s="71" t="s">
        <v>66</v>
      </c>
      <c r="AD227" s="71" t="s">
        <v>63</v>
      </c>
      <c r="AE227" s="71" t="s">
        <v>63</v>
      </c>
      <c r="AF227" s="71" t="s">
        <v>64</v>
      </c>
      <c r="AG227" s="71" t="s">
        <v>64</v>
      </c>
      <c r="AH227" s="71" t="s">
        <v>67</v>
      </c>
      <c r="AI227" s="71" t="s">
        <v>64</v>
      </c>
      <c r="AJ227" s="71" t="s">
        <v>63</v>
      </c>
      <c r="AK227" s="71" t="s">
        <v>63</v>
      </c>
      <c r="AL227" s="71" t="s">
        <v>63</v>
      </c>
      <c r="AM227" s="71" t="s">
        <v>63</v>
      </c>
      <c r="AN227" s="71" t="s">
        <v>2133</v>
      </c>
      <c r="AO227" s="71" t="s">
        <v>2134</v>
      </c>
      <c r="AP227" s="71" t="s">
        <v>2135</v>
      </c>
      <c r="AQ227" s="71" t="s">
        <v>2136</v>
      </c>
      <c r="AR227" s="71" t="s">
        <v>133</v>
      </c>
      <c r="AS227" s="71"/>
      <c r="AT227" s="71" t="s">
        <v>64</v>
      </c>
      <c r="AU227" s="71" t="s">
        <v>73</v>
      </c>
      <c r="AV227" s="71" t="s">
        <v>64</v>
      </c>
      <c r="AW227" s="71"/>
      <c r="AX227" s="71" t="s">
        <v>2137</v>
      </c>
      <c r="AY227" s="73" t="s">
        <v>2138</v>
      </c>
    </row>
    <row r="228" spans="1:51" ht="75" customHeight="1">
      <c r="A228" s="70">
        <v>227</v>
      </c>
      <c r="B228" s="71" t="s">
        <v>2139</v>
      </c>
      <c r="C228" s="71" t="s">
        <v>717</v>
      </c>
      <c r="D228" s="71" t="s">
        <v>2140</v>
      </c>
      <c r="E228" s="71" t="s">
        <v>1527</v>
      </c>
      <c r="F228" s="71" t="s">
        <v>54</v>
      </c>
      <c r="G228" s="71" t="s">
        <v>1329</v>
      </c>
      <c r="H228" s="71" t="s">
        <v>98</v>
      </c>
      <c r="I228" s="71" t="s">
        <v>2141</v>
      </c>
      <c r="J228" s="71" t="s">
        <v>1874</v>
      </c>
      <c r="K228" s="71" t="s">
        <v>280</v>
      </c>
      <c r="L228" s="71" t="s">
        <v>2142</v>
      </c>
      <c r="M228" s="71" t="s">
        <v>2143</v>
      </c>
      <c r="N228" s="71"/>
      <c r="O228" s="71"/>
      <c r="P228" s="71" t="s">
        <v>60</v>
      </c>
      <c r="Q228" s="71" t="s">
        <v>436</v>
      </c>
      <c r="R228" s="71" t="s">
        <v>190</v>
      </c>
      <c r="S228" s="71" t="s">
        <v>63</v>
      </c>
      <c r="T228" s="71" t="s">
        <v>63</v>
      </c>
      <c r="U228" s="71" t="s">
        <v>63</v>
      </c>
      <c r="V228" s="71" t="s">
        <v>64</v>
      </c>
      <c r="W228" s="71" t="s">
        <v>64</v>
      </c>
      <c r="X228" s="71" t="s">
        <v>64</v>
      </c>
      <c r="Y228" s="71" t="s">
        <v>63</v>
      </c>
      <c r="Z228" s="71" t="s">
        <v>64</v>
      </c>
      <c r="AA228" s="71" t="s">
        <v>64</v>
      </c>
      <c r="AB228" s="71" t="s">
        <v>65</v>
      </c>
      <c r="AC228" s="71" t="s">
        <v>66</v>
      </c>
      <c r="AD228" s="71" t="s">
        <v>63</v>
      </c>
      <c r="AE228" s="71" t="s">
        <v>63</v>
      </c>
      <c r="AF228" s="71" t="s">
        <v>64</v>
      </c>
      <c r="AG228" s="71" t="s">
        <v>64</v>
      </c>
      <c r="AH228" s="71" t="s">
        <v>86</v>
      </c>
      <c r="AI228" s="71" t="s">
        <v>64</v>
      </c>
      <c r="AJ228" s="71" t="s">
        <v>64</v>
      </c>
      <c r="AK228" s="71" t="s">
        <v>64</v>
      </c>
      <c r="AL228" s="71" t="s">
        <v>63</v>
      </c>
      <c r="AM228" s="71" t="s">
        <v>64</v>
      </c>
      <c r="AN228" s="71"/>
      <c r="AO228" s="71" t="s">
        <v>2144</v>
      </c>
      <c r="AP228" s="71" t="s">
        <v>2145</v>
      </c>
      <c r="AQ228" s="71" t="s">
        <v>2146</v>
      </c>
      <c r="AR228" s="71" t="s">
        <v>64</v>
      </c>
      <c r="AS228" s="71"/>
      <c r="AT228" s="71" t="s">
        <v>64</v>
      </c>
      <c r="AU228" s="71" t="s">
        <v>1845</v>
      </c>
      <c r="AV228" s="71" t="s">
        <v>64</v>
      </c>
      <c r="AW228" s="71"/>
      <c r="AX228" s="71" t="s">
        <v>2147</v>
      </c>
      <c r="AY228" s="73" t="s">
        <v>2148</v>
      </c>
    </row>
    <row r="229" spans="1:51" ht="75" customHeight="1">
      <c r="A229" s="70">
        <v>228</v>
      </c>
      <c r="B229" s="71" t="s">
        <v>2149</v>
      </c>
      <c r="C229" s="71" t="s">
        <v>382</v>
      </c>
      <c r="D229" s="71" t="s">
        <v>2150</v>
      </c>
      <c r="E229" s="71" t="s">
        <v>1742</v>
      </c>
      <c r="F229" s="71" t="s">
        <v>54</v>
      </c>
      <c r="G229" s="71" t="s">
        <v>126</v>
      </c>
      <c r="H229" s="71" t="s">
        <v>98</v>
      </c>
      <c r="I229" s="71" t="s">
        <v>2151</v>
      </c>
      <c r="J229" s="71" t="s">
        <v>2152</v>
      </c>
      <c r="K229" s="71" t="s">
        <v>2153</v>
      </c>
      <c r="L229" s="71" t="s">
        <v>2154</v>
      </c>
      <c r="M229" s="71" t="s">
        <v>2155</v>
      </c>
      <c r="N229" s="71" t="s">
        <v>1797</v>
      </c>
      <c r="O229" s="71" t="s">
        <v>1531</v>
      </c>
      <c r="P229" s="71" t="s">
        <v>60</v>
      </c>
      <c r="Q229" s="71" t="s">
        <v>436</v>
      </c>
      <c r="R229" s="71" t="s">
        <v>190</v>
      </c>
      <c r="S229" s="71" t="s">
        <v>63</v>
      </c>
      <c r="T229" s="71" t="s">
        <v>63</v>
      </c>
      <c r="U229" s="71" t="s">
        <v>63</v>
      </c>
      <c r="V229" s="71" t="s">
        <v>63</v>
      </c>
      <c r="W229" s="71" t="s">
        <v>64</v>
      </c>
      <c r="X229" s="71" t="s">
        <v>63</v>
      </c>
      <c r="Y229" s="71" t="s">
        <v>63</v>
      </c>
      <c r="Z229" s="71" t="s">
        <v>64</v>
      </c>
      <c r="AA229" s="71" t="s">
        <v>63</v>
      </c>
      <c r="AB229" s="71" t="s">
        <v>143</v>
      </c>
      <c r="AC229" s="71" t="s">
        <v>66</v>
      </c>
      <c r="AD229" s="71" t="s">
        <v>63</v>
      </c>
      <c r="AE229" s="71" t="s">
        <v>64</v>
      </c>
      <c r="AF229" s="71" t="s">
        <v>64</v>
      </c>
      <c r="AG229" s="71" t="s">
        <v>64</v>
      </c>
      <c r="AH229" s="71" t="s">
        <v>86</v>
      </c>
      <c r="AI229" s="71" t="s">
        <v>133</v>
      </c>
      <c r="AJ229" s="71" t="s">
        <v>63</v>
      </c>
      <c r="AK229" s="71" t="s">
        <v>133</v>
      </c>
      <c r="AL229" s="71" t="s">
        <v>63</v>
      </c>
      <c r="AM229" s="71" t="s">
        <v>63</v>
      </c>
      <c r="AN229" s="71"/>
      <c r="AO229" s="71" t="s">
        <v>2156</v>
      </c>
      <c r="AP229" s="71" t="s">
        <v>1939</v>
      </c>
      <c r="AQ229" s="71" t="s">
        <v>613</v>
      </c>
      <c r="AR229" s="71" t="s">
        <v>63</v>
      </c>
      <c r="AS229" s="71"/>
      <c r="AT229" s="71" t="s">
        <v>64</v>
      </c>
      <c r="AU229" s="71" t="s">
        <v>73</v>
      </c>
      <c r="AV229" s="71" t="s">
        <v>64</v>
      </c>
      <c r="AW229" s="71"/>
      <c r="AX229" s="22" t="s">
        <v>2157</v>
      </c>
      <c r="AY229" s="73"/>
    </row>
    <row r="230" spans="1:51" ht="75" customHeight="1">
      <c r="A230" s="70">
        <v>229</v>
      </c>
      <c r="B230" s="71" t="s">
        <v>1913</v>
      </c>
      <c r="C230" s="71" t="s">
        <v>1160</v>
      </c>
      <c r="D230" s="71" t="s">
        <v>4288</v>
      </c>
      <c r="E230" s="71" t="s">
        <v>1527</v>
      </c>
      <c r="F230" s="71" t="s">
        <v>232</v>
      </c>
      <c r="G230" s="71" t="s">
        <v>747</v>
      </c>
      <c r="H230" s="71" t="s">
        <v>218</v>
      </c>
      <c r="I230" s="71" t="s">
        <v>251</v>
      </c>
      <c r="J230" s="71" t="s">
        <v>1457</v>
      </c>
      <c r="K230" s="71" t="s">
        <v>244</v>
      </c>
      <c r="L230" s="71" t="s">
        <v>4289</v>
      </c>
      <c r="M230" s="71" t="s">
        <v>4290</v>
      </c>
      <c r="N230" s="71"/>
      <c r="O230" s="71"/>
      <c r="P230" s="71"/>
      <c r="Q230" s="71"/>
      <c r="R230" s="71"/>
      <c r="S230" s="71"/>
      <c r="T230" s="71"/>
      <c r="U230" s="71"/>
      <c r="V230" s="71"/>
      <c r="W230" s="71"/>
      <c r="X230" s="71"/>
      <c r="Y230" s="71"/>
      <c r="Z230" s="71"/>
      <c r="AA230" s="71"/>
      <c r="AB230" s="71" t="s">
        <v>65</v>
      </c>
      <c r="AC230" s="71" t="s">
        <v>66</v>
      </c>
      <c r="AD230" s="71" t="s">
        <v>64</v>
      </c>
      <c r="AE230" s="71" t="s">
        <v>64</v>
      </c>
      <c r="AF230" s="71" t="s">
        <v>64</v>
      </c>
      <c r="AG230" s="71"/>
      <c r="AH230" s="71" t="s">
        <v>67</v>
      </c>
      <c r="AI230" s="71" t="s">
        <v>64</v>
      </c>
      <c r="AJ230" s="71" t="s">
        <v>64</v>
      </c>
      <c r="AK230" s="71" t="s">
        <v>64</v>
      </c>
      <c r="AL230" s="71" t="s">
        <v>64</v>
      </c>
      <c r="AM230" s="71" t="s">
        <v>64</v>
      </c>
      <c r="AN230" s="71"/>
      <c r="AO230" s="71"/>
      <c r="AP230" s="71" t="s">
        <v>4291</v>
      </c>
      <c r="AQ230" s="71" t="s">
        <v>387</v>
      </c>
      <c r="AR230" s="71" t="s">
        <v>133</v>
      </c>
      <c r="AS230" s="71"/>
      <c r="AT230" s="71" t="s">
        <v>64</v>
      </c>
      <c r="AU230" s="71"/>
      <c r="AV230" s="71"/>
      <c r="AW230" s="71"/>
      <c r="AX230" s="95" t="s">
        <v>4292</v>
      </c>
      <c r="AY230" s="73" t="s">
        <v>1920</v>
      </c>
    </row>
    <row r="231" spans="1:51" ht="75" customHeight="1">
      <c r="A231" s="70">
        <v>230</v>
      </c>
      <c r="B231" s="71" t="s">
        <v>4293</v>
      </c>
      <c r="C231" s="71" t="s">
        <v>4284</v>
      </c>
      <c r="D231" s="71" t="s">
        <v>4294</v>
      </c>
      <c r="E231" s="71" t="s">
        <v>1477</v>
      </c>
      <c r="F231" s="71" t="s">
        <v>232</v>
      </c>
      <c r="G231" s="71" t="s">
        <v>126</v>
      </c>
      <c r="H231" s="71" t="s">
        <v>234</v>
      </c>
      <c r="I231" s="71" t="s">
        <v>1233</v>
      </c>
      <c r="J231" s="71" t="s">
        <v>1457</v>
      </c>
      <c r="K231" s="71" t="s">
        <v>244</v>
      </c>
      <c r="L231" s="71" t="s">
        <v>4295</v>
      </c>
      <c r="M231" s="71" t="s">
        <v>4296</v>
      </c>
      <c r="N231" s="71" t="s">
        <v>1600</v>
      </c>
      <c r="O231" s="71" t="s">
        <v>1700</v>
      </c>
      <c r="P231" s="71"/>
      <c r="Q231" s="71"/>
      <c r="R231" s="71"/>
      <c r="S231" s="71"/>
      <c r="T231" s="71"/>
      <c r="U231" s="71"/>
      <c r="V231" s="71"/>
      <c r="W231" s="71"/>
      <c r="X231" s="71"/>
      <c r="Y231" s="71"/>
      <c r="Z231" s="71"/>
      <c r="AA231" s="71"/>
      <c r="AB231" s="71" t="s">
        <v>190</v>
      </c>
      <c r="AC231" s="71" t="s">
        <v>101</v>
      </c>
      <c r="AD231" s="71" t="s">
        <v>64</v>
      </c>
      <c r="AE231" s="71" t="s">
        <v>63</v>
      </c>
      <c r="AF231" s="71" t="s">
        <v>63</v>
      </c>
      <c r="AG231" s="71"/>
      <c r="AH231" s="71" t="s">
        <v>933</v>
      </c>
      <c r="AI231" s="71" t="s">
        <v>64</v>
      </c>
      <c r="AJ231" s="71" t="s">
        <v>64</v>
      </c>
      <c r="AK231" s="71" t="s">
        <v>64</v>
      </c>
      <c r="AL231" s="71" t="s">
        <v>63</v>
      </c>
      <c r="AM231" s="71" t="s">
        <v>63</v>
      </c>
      <c r="AN231" s="71"/>
      <c r="AO231" s="71"/>
      <c r="AP231" s="71" t="s">
        <v>4297</v>
      </c>
      <c r="AQ231" s="71" t="s">
        <v>322</v>
      </c>
      <c r="AR231" s="71" t="s">
        <v>64</v>
      </c>
      <c r="AS231" s="71"/>
      <c r="AT231" s="71" t="s">
        <v>64</v>
      </c>
      <c r="AU231" s="71"/>
      <c r="AV231" s="71"/>
      <c r="AW231" s="71"/>
      <c r="AX231" s="95" t="s">
        <v>4298</v>
      </c>
      <c r="AY231" s="73" t="s">
        <v>1930</v>
      </c>
    </row>
    <row r="232" spans="1:51" ht="75" customHeight="1">
      <c r="A232" s="70">
        <v>231</v>
      </c>
      <c r="B232" s="71" t="s">
        <v>4299</v>
      </c>
      <c r="C232" s="71" t="s">
        <v>4285</v>
      </c>
      <c r="D232" s="71" t="s">
        <v>4300</v>
      </c>
      <c r="E232" s="71" t="s">
        <v>1527</v>
      </c>
      <c r="F232" s="71" t="s">
        <v>232</v>
      </c>
      <c r="G232" s="71" t="s">
        <v>747</v>
      </c>
      <c r="H232" s="71" t="s">
        <v>218</v>
      </c>
      <c r="I232" s="71" t="s">
        <v>613</v>
      </c>
      <c r="J232" s="71" t="s">
        <v>1457</v>
      </c>
      <c r="K232" s="71" t="s">
        <v>267</v>
      </c>
      <c r="L232" s="71" t="s">
        <v>4301</v>
      </c>
      <c r="M232" s="71" t="s">
        <v>4302</v>
      </c>
      <c r="N232" s="71"/>
      <c r="O232" s="71"/>
      <c r="P232" s="71"/>
      <c r="Q232" s="71"/>
      <c r="R232" s="71"/>
      <c r="S232" s="71"/>
      <c r="T232" s="71"/>
      <c r="U232" s="71"/>
      <c r="V232" s="71"/>
      <c r="W232" s="71"/>
      <c r="X232" s="71"/>
      <c r="Y232" s="71"/>
      <c r="Z232" s="71"/>
      <c r="AA232" s="71"/>
      <c r="AB232" s="71" t="s">
        <v>65</v>
      </c>
      <c r="AC232" s="71" t="s">
        <v>66</v>
      </c>
      <c r="AD232" s="71" t="s">
        <v>63</v>
      </c>
      <c r="AE232" s="71" t="s">
        <v>63</v>
      </c>
      <c r="AF232" s="71" t="s">
        <v>64</v>
      </c>
      <c r="AG232" s="71"/>
      <c r="AH232" s="71" t="s">
        <v>933</v>
      </c>
      <c r="AI232" s="71" t="s">
        <v>64</v>
      </c>
      <c r="AJ232" s="71" t="s">
        <v>64</v>
      </c>
      <c r="AK232" s="71" t="s">
        <v>64</v>
      </c>
      <c r="AL232" s="71" t="s">
        <v>63</v>
      </c>
      <c r="AM232" s="71" t="s">
        <v>63</v>
      </c>
      <c r="AN232" s="71"/>
      <c r="AO232" s="71"/>
      <c r="AP232" s="71" t="s">
        <v>1683</v>
      </c>
      <c r="AQ232" s="71" t="s">
        <v>613</v>
      </c>
      <c r="AR232" s="71" t="s">
        <v>63</v>
      </c>
      <c r="AS232" s="71"/>
      <c r="AT232" s="71" t="s">
        <v>64</v>
      </c>
      <c r="AU232" s="71"/>
      <c r="AV232" s="71"/>
      <c r="AW232" s="71"/>
      <c r="AX232" s="95" t="s">
        <v>4303</v>
      </c>
      <c r="AY232" s="73" t="s">
        <v>4304</v>
      </c>
    </row>
    <row r="233" spans="1:51" ht="75" customHeight="1">
      <c r="A233" s="70">
        <v>232</v>
      </c>
      <c r="B233" s="71" t="s">
        <v>4305</v>
      </c>
      <c r="C233" s="71" t="s">
        <v>4306</v>
      </c>
      <c r="D233" s="71" t="s">
        <v>4307</v>
      </c>
      <c r="E233" s="71" t="s">
        <v>1455</v>
      </c>
      <c r="F233" s="71" t="s">
        <v>232</v>
      </c>
      <c r="G233" s="71" t="s">
        <v>747</v>
      </c>
      <c r="H233" s="71" t="s">
        <v>218</v>
      </c>
      <c r="I233" s="71" t="s">
        <v>859</v>
      </c>
      <c r="J233" s="71" t="s">
        <v>1457</v>
      </c>
      <c r="K233" s="71" t="s">
        <v>316</v>
      </c>
      <c r="L233" s="71" t="s">
        <v>4308</v>
      </c>
      <c r="M233" s="71" t="s">
        <v>4309</v>
      </c>
      <c r="N233" s="71"/>
      <c r="O233" s="71"/>
      <c r="P233" s="71"/>
      <c r="Q233" s="71"/>
      <c r="R233" s="71"/>
      <c r="S233" s="71"/>
      <c r="T233" s="71"/>
      <c r="U233" s="71"/>
      <c r="V233" s="71"/>
      <c r="W233" s="71"/>
      <c r="X233" s="71"/>
      <c r="Y233" s="71"/>
      <c r="Z233" s="71"/>
      <c r="AA233" s="71"/>
      <c r="AB233" s="71" t="s">
        <v>65</v>
      </c>
      <c r="AC233" s="71" t="s">
        <v>66</v>
      </c>
      <c r="AD233" s="71" t="s">
        <v>63</v>
      </c>
      <c r="AE233" s="71" t="s">
        <v>64</v>
      </c>
      <c r="AF233" s="71" t="s">
        <v>64</v>
      </c>
      <c r="AG233" s="71"/>
      <c r="AH233" s="71" t="s">
        <v>67</v>
      </c>
      <c r="AI233" s="71" t="s">
        <v>64</v>
      </c>
      <c r="AJ233" s="71" t="s">
        <v>64</v>
      </c>
      <c r="AK233" s="71" t="s">
        <v>64</v>
      </c>
      <c r="AL233" s="71" t="s">
        <v>63</v>
      </c>
      <c r="AM233" s="71" t="s">
        <v>64</v>
      </c>
      <c r="AN233" s="71"/>
      <c r="AO233" s="71"/>
      <c r="AP233" s="71" t="s">
        <v>4310</v>
      </c>
      <c r="AQ233" s="71" t="s">
        <v>4311</v>
      </c>
      <c r="AR233" s="71" t="s">
        <v>64</v>
      </c>
      <c r="AS233" s="71"/>
      <c r="AT233" s="71" t="s">
        <v>64</v>
      </c>
      <c r="AU233" s="71"/>
      <c r="AV233" s="71"/>
      <c r="AW233" s="71"/>
      <c r="AX233" s="95" t="s">
        <v>4312</v>
      </c>
      <c r="AY233" s="73" t="s">
        <v>4313</v>
      </c>
    </row>
    <row r="234" spans="1:51" ht="75" customHeight="1">
      <c r="A234" s="70">
        <v>233</v>
      </c>
      <c r="B234" s="71" t="s">
        <v>4314</v>
      </c>
      <c r="C234" s="71" t="s">
        <v>1128</v>
      </c>
      <c r="D234" s="71" t="s">
        <v>4315</v>
      </c>
      <c r="E234" s="71" t="s">
        <v>1527</v>
      </c>
      <c r="F234" s="71" t="s">
        <v>232</v>
      </c>
      <c r="G234" s="71" t="s">
        <v>233</v>
      </c>
      <c r="H234" s="71" t="s">
        <v>218</v>
      </c>
      <c r="I234" s="71" t="s">
        <v>801</v>
      </c>
      <c r="J234" s="71" t="s">
        <v>1457</v>
      </c>
      <c r="K234" s="71" t="s">
        <v>219</v>
      </c>
      <c r="L234" s="71" t="s">
        <v>4316</v>
      </c>
      <c r="M234" s="71" t="s">
        <v>4317</v>
      </c>
      <c r="N234" s="71" t="s">
        <v>1530</v>
      </c>
      <c r="O234" s="71" t="s">
        <v>1700</v>
      </c>
      <c r="P234" s="71"/>
      <c r="Q234" s="71"/>
      <c r="R234" s="71"/>
      <c r="S234" s="71"/>
      <c r="T234" s="71"/>
      <c r="U234" s="71"/>
      <c r="V234" s="71"/>
      <c r="W234" s="71"/>
      <c r="X234" s="71"/>
      <c r="Y234" s="71"/>
      <c r="Z234" s="71"/>
      <c r="AA234" s="71"/>
      <c r="AB234" s="71" t="s">
        <v>190</v>
      </c>
      <c r="AC234" s="71" t="s">
        <v>66</v>
      </c>
      <c r="AD234" s="71" t="s">
        <v>64</v>
      </c>
      <c r="AE234" s="71" t="s">
        <v>63</v>
      </c>
      <c r="AF234" s="71" t="s">
        <v>63</v>
      </c>
      <c r="AG234" s="71"/>
      <c r="AH234" s="71" t="s">
        <v>86</v>
      </c>
      <c r="AI234" s="71" t="s">
        <v>64</v>
      </c>
      <c r="AJ234" s="71" t="s">
        <v>64</v>
      </c>
      <c r="AK234" s="71" t="s">
        <v>64</v>
      </c>
      <c r="AL234" s="71" t="s">
        <v>64</v>
      </c>
      <c r="AM234" s="71" t="s">
        <v>64</v>
      </c>
      <c r="AN234" s="71"/>
      <c r="AO234" s="71"/>
      <c r="AP234" s="71" t="s">
        <v>4318</v>
      </c>
      <c r="AQ234" s="71" t="s">
        <v>801</v>
      </c>
      <c r="AR234" s="71" t="s">
        <v>63</v>
      </c>
      <c r="AS234" s="71"/>
      <c r="AT234" s="71" t="s">
        <v>64</v>
      </c>
      <c r="AU234" s="71"/>
      <c r="AV234" s="71"/>
      <c r="AW234" s="71"/>
      <c r="AX234" s="95" t="s">
        <v>4319</v>
      </c>
      <c r="AY234" s="73" t="s">
        <v>4320</v>
      </c>
    </row>
    <row r="235" spans="1:51" ht="75" customHeight="1">
      <c r="A235" s="70">
        <v>234</v>
      </c>
      <c r="B235" s="71" t="s">
        <v>4321</v>
      </c>
      <c r="C235" s="71" t="s">
        <v>4286</v>
      </c>
      <c r="D235" s="71" t="s">
        <v>4322</v>
      </c>
      <c r="E235" s="71" t="s">
        <v>1486</v>
      </c>
      <c r="F235" s="71" t="s">
        <v>232</v>
      </c>
      <c r="G235" s="71" t="s">
        <v>797</v>
      </c>
      <c r="H235" s="71" t="s">
        <v>98</v>
      </c>
      <c r="I235" s="71" t="s">
        <v>4323</v>
      </c>
      <c r="J235" s="71" t="s">
        <v>4324</v>
      </c>
      <c r="K235" s="71" t="s">
        <v>4325</v>
      </c>
      <c r="L235" s="71" t="s">
        <v>4326</v>
      </c>
      <c r="M235" s="71" t="s">
        <v>4327</v>
      </c>
      <c r="N235" s="71"/>
      <c r="O235" s="71"/>
      <c r="P235" s="71"/>
      <c r="Q235" s="71"/>
      <c r="R235" s="71"/>
      <c r="S235" s="71"/>
      <c r="T235" s="71"/>
      <c r="U235" s="71"/>
      <c r="V235" s="71"/>
      <c r="W235" s="71"/>
      <c r="X235" s="71"/>
      <c r="Y235" s="71"/>
      <c r="Z235" s="71"/>
      <c r="AA235" s="71"/>
      <c r="AB235" s="71" t="s">
        <v>1724</v>
      </c>
      <c r="AC235" s="71" t="s">
        <v>66</v>
      </c>
      <c r="AD235" s="71" t="s">
        <v>63</v>
      </c>
      <c r="AE235" s="71" t="s">
        <v>64</v>
      </c>
      <c r="AF235" s="71" t="s">
        <v>64</v>
      </c>
      <c r="AG235" s="71"/>
      <c r="AH235" s="71" t="s">
        <v>933</v>
      </c>
      <c r="AI235" s="71" t="s">
        <v>64</v>
      </c>
      <c r="AJ235" s="71" t="s">
        <v>63</v>
      </c>
      <c r="AK235" s="71" t="s">
        <v>64</v>
      </c>
      <c r="AL235" s="71" t="s">
        <v>64</v>
      </c>
      <c r="AM235" s="71" t="s">
        <v>64</v>
      </c>
      <c r="AN235" s="71"/>
      <c r="AO235" s="71"/>
      <c r="AP235" s="71" t="s">
        <v>4328</v>
      </c>
      <c r="AQ235" s="71" t="s">
        <v>273</v>
      </c>
      <c r="AR235" s="71" t="s">
        <v>64</v>
      </c>
      <c r="AS235" s="71"/>
      <c r="AT235" s="71" t="s">
        <v>63</v>
      </c>
      <c r="AU235" s="71"/>
      <c r="AV235" s="71"/>
      <c r="AW235" s="71"/>
      <c r="AX235" s="95" t="s">
        <v>4329</v>
      </c>
      <c r="AY235" s="73" t="s">
        <v>4330</v>
      </c>
    </row>
    <row r="236" spans="1:51" ht="75" customHeight="1">
      <c r="A236" s="70">
        <v>235</v>
      </c>
      <c r="B236" s="71" t="s">
        <v>4331</v>
      </c>
      <c r="C236" s="71" t="s">
        <v>746</v>
      </c>
      <c r="D236" s="71" t="s">
        <v>4332</v>
      </c>
      <c r="E236" s="71" t="s">
        <v>1547</v>
      </c>
      <c r="F236" s="71" t="s">
        <v>232</v>
      </c>
      <c r="G236" s="71" t="s">
        <v>747</v>
      </c>
      <c r="H236" s="71" t="s">
        <v>218</v>
      </c>
      <c r="I236" s="71" t="s">
        <v>1233</v>
      </c>
      <c r="J236" s="71" t="s">
        <v>1457</v>
      </c>
      <c r="K236" s="71" t="s">
        <v>244</v>
      </c>
      <c r="L236" s="71" t="s">
        <v>4333</v>
      </c>
      <c r="M236" s="71" t="s">
        <v>4334</v>
      </c>
      <c r="N236" s="71"/>
      <c r="O236" s="71"/>
      <c r="P236" s="71"/>
      <c r="Q236" s="71"/>
      <c r="R236" s="71"/>
      <c r="S236" s="71"/>
      <c r="T236" s="71"/>
      <c r="U236" s="71"/>
      <c r="V236" s="71"/>
      <c r="W236" s="71"/>
      <c r="X236" s="71"/>
      <c r="Y236" s="71"/>
      <c r="Z236" s="71"/>
      <c r="AA236" s="71"/>
      <c r="AB236" s="71" t="s">
        <v>65</v>
      </c>
      <c r="AC236" s="71" t="s">
        <v>66</v>
      </c>
      <c r="AD236" s="71" t="s">
        <v>63</v>
      </c>
      <c r="AE236" s="71" t="s">
        <v>63</v>
      </c>
      <c r="AF236" s="71" t="s">
        <v>64</v>
      </c>
      <c r="AG236" s="71"/>
      <c r="AH236" s="71" t="s">
        <v>67</v>
      </c>
      <c r="AI236" s="71" t="s">
        <v>64</v>
      </c>
      <c r="AJ236" s="71" t="s">
        <v>133</v>
      </c>
      <c r="AK236" s="71" t="s">
        <v>133</v>
      </c>
      <c r="AL236" s="71" t="s">
        <v>63</v>
      </c>
      <c r="AM236" s="71" t="s">
        <v>64</v>
      </c>
      <c r="AN236" s="71"/>
      <c r="AO236" s="71"/>
      <c r="AP236" s="71" t="s">
        <v>4335</v>
      </c>
      <c r="AQ236" s="71" t="s">
        <v>593</v>
      </c>
      <c r="AR236" s="71" t="s">
        <v>63</v>
      </c>
      <c r="AS236" s="71"/>
      <c r="AT236" s="71" t="s">
        <v>64</v>
      </c>
      <c r="AU236" s="71"/>
      <c r="AV236" s="71"/>
      <c r="AW236" s="71"/>
      <c r="AX236" s="95"/>
      <c r="AY236" s="73" t="s">
        <v>4336</v>
      </c>
    </row>
    <row r="237" spans="1:51" ht="75" customHeight="1">
      <c r="A237" s="70">
        <v>236</v>
      </c>
      <c r="B237" s="71" t="s">
        <v>4337</v>
      </c>
      <c r="C237" s="71" t="s">
        <v>4287</v>
      </c>
      <c r="D237" s="71" t="s">
        <v>4338</v>
      </c>
      <c r="E237" s="71" t="s">
        <v>1788</v>
      </c>
      <c r="F237" s="71" t="s">
        <v>232</v>
      </c>
      <c r="G237" s="71" t="s">
        <v>589</v>
      </c>
      <c r="H237" s="71" t="s">
        <v>234</v>
      </c>
      <c r="I237" s="71" t="s">
        <v>2238</v>
      </c>
      <c r="J237" s="71" t="s">
        <v>1457</v>
      </c>
      <c r="K237" s="71" t="s">
        <v>244</v>
      </c>
      <c r="L237" s="71" t="s">
        <v>4339</v>
      </c>
      <c r="M237" s="71" t="s">
        <v>4340</v>
      </c>
      <c r="N237" s="71"/>
      <c r="O237" s="71"/>
      <c r="P237" s="71"/>
      <c r="Q237" s="71"/>
      <c r="R237" s="71"/>
      <c r="S237" s="71"/>
      <c r="T237" s="71"/>
      <c r="U237" s="71"/>
      <c r="V237" s="71"/>
      <c r="W237" s="71"/>
      <c r="X237" s="71"/>
      <c r="Y237" s="71"/>
      <c r="Z237" s="71"/>
      <c r="AA237" s="71"/>
      <c r="AB237" s="71" t="s">
        <v>65</v>
      </c>
      <c r="AC237" s="71" t="s">
        <v>101</v>
      </c>
      <c r="AD237" s="71" t="s">
        <v>63</v>
      </c>
      <c r="AE237" s="71" t="s">
        <v>64</v>
      </c>
      <c r="AF237" s="71" t="s">
        <v>64</v>
      </c>
      <c r="AG237" s="71"/>
      <c r="AH237" s="71" t="s">
        <v>67</v>
      </c>
      <c r="AI237" s="71" t="s">
        <v>133</v>
      </c>
      <c r="AJ237" s="71" t="s">
        <v>63</v>
      </c>
      <c r="AK237" s="71" t="s">
        <v>64</v>
      </c>
      <c r="AL237" s="71" t="s">
        <v>64</v>
      </c>
      <c r="AM237" s="71" t="s">
        <v>64</v>
      </c>
      <c r="AN237" s="71"/>
      <c r="AO237" s="71"/>
      <c r="AP237" s="71" t="s">
        <v>4341</v>
      </c>
      <c r="AQ237" s="71" t="s">
        <v>367</v>
      </c>
      <c r="AR237" s="71" t="s">
        <v>64</v>
      </c>
      <c r="AS237" s="71"/>
      <c r="AT237" s="71" t="s">
        <v>63</v>
      </c>
      <c r="AU237" s="71"/>
      <c r="AV237" s="71"/>
      <c r="AW237" s="71"/>
      <c r="AX237" s="95" t="s">
        <v>4342</v>
      </c>
      <c r="AY237" s="73"/>
    </row>
    <row r="238" spans="1:51" ht="75" customHeight="1">
      <c r="A238" s="70">
        <v>237</v>
      </c>
      <c r="B238" s="71" t="s">
        <v>4343</v>
      </c>
      <c r="C238" s="71" t="s">
        <v>2213</v>
      </c>
      <c r="D238" s="71" t="s">
        <v>4344</v>
      </c>
      <c r="E238" s="71" t="s">
        <v>1503</v>
      </c>
      <c r="F238" s="71" t="s">
        <v>232</v>
      </c>
      <c r="G238" s="71" t="s">
        <v>233</v>
      </c>
      <c r="H238" s="71" t="s">
        <v>218</v>
      </c>
      <c r="I238" s="71" t="s">
        <v>1233</v>
      </c>
      <c r="J238" s="71">
        <v>1</v>
      </c>
      <c r="K238" s="71" t="s">
        <v>244</v>
      </c>
      <c r="L238" s="71" t="s">
        <v>4345</v>
      </c>
      <c r="M238" s="71" t="s">
        <v>4346</v>
      </c>
      <c r="N238" s="71"/>
      <c r="O238" s="71"/>
      <c r="P238" s="71"/>
      <c r="Q238" s="71"/>
      <c r="R238" s="71"/>
      <c r="S238" s="71"/>
      <c r="T238" s="71"/>
      <c r="U238" s="71"/>
      <c r="V238" s="71"/>
      <c r="W238" s="71"/>
      <c r="X238" s="71"/>
      <c r="Y238" s="71"/>
      <c r="Z238" s="71"/>
      <c r="AA238" s="71"/>
      <c r="AB238" s="71" t="s">
        <v>65</v>
      </c>
      <c r="AC238" s="71" t="s">
        <v>101</v>
      </c>
      <c r="AD238" s="71" t="s">
        <v>63</v>
      </c>
      <c r="AE238" s="71" t="s">
        <v>63</v>
      </c>
      <c r="AF238" s="71" t="s">
        <v>64</v>
      </c>
      <c r="AG238" s="71"/>
      <c r="AH238" s="71" t="s">
        <v>86</v>
      </c>
      <c r="AI238" s="71" t="s">
        <v>64</v>
      </c>
      <c r="AJ238" s="71" t="s">
        <v>64</v>
      </c>
      <c r="AK238" s="71" t="s">
        <v>64</v>
      </c>
      <c r="AL238" s="71" t="s">
        <v>63</v>
      </c>
      <c r="AM238" s="71" t="s">
        <v>64</v>
      </c>
      <c r="AN238" s="71"/>
      <c r="AO238" s="71"/>
      <c r="AP238" s="71" t="s">
        <v>4347</v>
      </c>
      <c r="AQ238" s="71" t="s">
        <v>1233</v>
      </c>
      <c r="AR238" s="71" t="s">
        <v>63</v>
      </c>
      <c r="AS238" s="71"/>
      <c r="AT238" s="71" t="s">
        <v>64</v>
      </c>
      <c r="AU238" s="71"/>
      <c r="AV238" s="71"/>
      <c r="AW238" s="71"/>
      <c r="AX238" s="95" t="s">
        <v>4348</v>
      </c>
      <c r="AY238" s="73" t="s">
        <v>4349</v>
      </c>
    </row>
    <row r="239" spans="1:51" ht="65" customHeight="1">
      <c r="A239" s="70">
        <v>238</v>
      </c>
      <c r="B239" s="71" t="s">
        <v>4352</v>
      </c>
      <c r="C239" s="71" t="s">
        <v>4353</v>
      </c>
      <c r="D239" s="71" t="s">
        <v>4354</v>
      </c>
      <c r="E239" s="71" t="s">
        <v>1455</v>
      </c>
      <c r="F239" s="71" t="s">
        <v>54</v>
      </c>
      <c r="G239" s="71" t="s">
        <v>126</v>
      </c>
      <c r="H239" s="71" t="s">
        <v>234</v>
      </c>
      <c r="I239" s="71" t="s">
        <v>429</v>
      </c>
      <c r="J239" s="71" t="s">
        <v>1457</v>
      </c>
      <c r="K239" s="71" t="s">
        <v>316</v>
      </c>
      <c r="L239" s="71" t="s">
        <v>4355</v>
      </c>
      <c r="M239" s="71" t="s">
        <v>4356</v>
      </c>
      <c r="N239" s="71" t="s">
        <v>1511</v>
      </c>
      <c r="O239" s="71" t="s">
        <v>4357</v>
      </c>
      <c r="P239" s="71" t="s">
        <v>60</v>
      </c>
      <c r="Q239" s="71" t="s">
        <v>436</v>
      </c>
      <c r="R239" s="71" t="s">
        <v>190</v>
      </c>
      <c r="S239" s="71" t="s">
        <v>64</v>
      </c>
      <c r="T239" s="71" t="s">
        <v>63</v>
      </c>
      <c r="U239" s="71" t="s">
        <v>64</v>
      </c>
      <c r="V239" s="71" t="s">
        <v>63</v>
      </c>
      <c r="W239" s="71" t="s">
        <v>64</v>
      </c>
      <c r="X239" s="71" t="s">
        <v>64</v>
      </c>
      <c r="Y239" s="71" t="s">
        <v>63</v>
      </c>
      <c r="Z239" s="71" t="s">
        <v>64</v>
      </c>
      <c r="AA239" s="71" t="s">
        <v>64</v>
      </c>
      <c r="AB239" s="71" t="s">
        <v>143</v>
      </c>
      <c r="AC239" s="71" t="s">
        <v>101</v>
      </c>
      <c r="AD239" s="71" t="s">
        <v>63</v>
      </c>
      <c r="AE239" s="71" t="s">
        <v>64</v>
      </c>
      <c r="AF239" s="71" t="s">
        <v>64</v>
      </c>
      <c r="AG239" s="71" t="s">
        <v>64</v>
      </c>
      <c r="AH239" s="71" t="s">
        <v>86</v>
      </c>
      <c r="AI239" s="71" t="s">
        <v>64</v>
      </c>
      <c r="AJ239" s="71" t="s">
        <v>63</v>
      </c>
      <c r="AK239" s="71" t="s">
        <v>63</v>
      </c>
      <c r="AL239" s="71" t="s">
        <v>64</v>
      </c>
      <c r="AM239" s="71" t="s">
        <v>63</v>
      </c>
      <c r="AN239" s="71" t="s">
        <v>4358</v>
      </c>
      <c r="AO239" s="71" t="s">
        <v>4359</v>
      </c>
      <c r="AP239" s="71" t="s">
        <v>4360</v>
      </c>
      <c r="AQ239" s="71" t="s">
        <v>458</v>
      </c>
      <c r="AR239" s="71" t="s">
        <v>133</v>
      </c>
      <c r="AS239" s="71" t="s">
        <v>4361</v>
      </c>
      <c r="AT239" s="71" t="s">
        <v>64</v>
      </c>
      <c r="AU239" s="71" t="s">
        <v>73</v>
      </c>
      <c r="AV239" s="71" t="s">
        <v>64</v>
      </c>
      <c r="AW239" s="71"/>
      <c r="AX239" s="71" t="s">
        <v>4362</v>
      </c>
      <c r="AY239" s="73" t="s">
        <v>4363</v>
      </c>
    </row>
    <row r="240" spans="1:51" ht="65" customHeight="1">
      <c r="A240" s="70">
        <v>239</v>
      </c>
      <c r="B240" s="71" t="s">
        <v>4364</v>
      </c>
      <c r="C240" s="71" t="s">
        <v>811</v>
      </c>
      <c r="D240" s="71" t="s">
        <v>4365</v>
      </c>
      <c r="E240" s="71" t="s">
        <v>1530</v>
      </c>
      <c r="F240" s="71" t="s">
        <v>232</v>
      </c>
      <c r="G240" s="71" t="s">
        <v>747</v>
      </c>
      <c r="H240" s="71" t="s">
        <v>218</v>
      </c>
      <c r="I240" s="71" t="s">
        <v>851</v>
      </c>
      <c r="J240" s="71" t="s">
        <v>1457</v>
      </c>
      <c r="K240" s="71" t="s">
        <v>316</v>
      </c>
      <c r="L240" s="71" t="s">
        <v>4366</v>
      </c>
      <c r="M240" s="71" t="s">
        <v>4367</v>
      </c>
      <c r="N240" s="71"/>
      <c r="O240" s="71"/>
      <c r="P240" s="71"/>
      <c r="Q240" s="71"/>
      <c r="R240" s="71"/>
      <c r="S240" s="71"/>
      <c r="T240" s="71"/>
      <c r="U240" s="71"/>
      <c r="V240" s="71"/>
      <c r="W240" s="71"/>
      <c r="X240" s="71"/>
      <c r="Y240" s="71"/>
      <c r="Z240" s="71"/>
      <c r="AA240" s="71"/>
      <c r="AB240" s="71" t="s">
        <v>65</v>
      </c>
      <c r="AC240" s="71" t="s">
        <v>66</v>
      </c>
      <c r="AD240" s="71" t="s">
        <v>63</v>
      </c>
      <c r="AE240" s="71" t="s">
        <v>63</v>
      </c>
      <c r="AF240" s="71" t="s">
        <v>64</v>
      </c>
      <c r="AG240" s="71"/>
      <c r="AH240" s="71" t="s">
        <v>67</v>
      </c>
      <c r="AI240" s="71" t="s">
        <v>64</v>
      </c>
      <c r="AJ240" s="71" t="s">
        <v>64</v>
      </c>
      <c r="AK240" s="71" t="s">
        <v>64</v>
      </c>
      <c r="AL240" s="71" t="s">
        <v>63</v>
      </c>
      <c r="AM240" s="71" t="s">
        <v>133</v>
      </c>
      <c r="AN240" s="71"/>
      <c r="AO240" s="71"/>
      <c r="AP240" s="71" t="s">
        <v>4368</v>
      </c>
      <c r="AQ240" s="71" t="s">
        <v>4369</v>
      </c>
      <c r="AR240" s="71" t="s">
        <v>133</v>
      </c>
      <c r="AS240" s="71"/>
      <c r="AT240" s="71" t="s">
        <v>64</v>
      </c>
      <c r="AU240" s="71"/>
      <c r="AV240" s="71"/>
      <c r="AW240" s="71"/>
      <c r="AX240" s="71" t="s">
        <v>4370</v>
      </c>
      <c r="AY240" s="73" t="s">
        <v>4371</v>
      </c>
    </row>
    <row r="241" spans="1:51" ht="65" customHeight="1">
      <c r="A241" s="70">
        <v>240</v>
      </c>
      <c r="B241" s="71" t="s">
        <v>4372</v>
      </c>
      <c r="C241" s="71" t="s">
        <v>265</v>
      </c>
      <c r="D241" s="71" t="s">
        <v>4373</v>
      </c>
      <c r="E241" s="71" t="s">
        <v>1511</v>
      </c>
      <c r="F241" s="71" t="s">
        <v>54</v>
      </c>
      <c r="G241" s="71" t="s">
        <v>126</v>
      </c>
      <c r="H241" s="71" t="s">
        <v>234</v>
      </c>
      <c r="I241" s="71" t="s">
        <v>971</v>
      </c>
      <c r="J241" s="71" t="s">
        <v>1457</v>
      </c>
      <c r="K241" s="71" t="s">
        <v>316</v>
      </c>
      <c r="L241" s="71" t="s">
        <v>4374</v>
      </c>
      <c r="M241" s="71" t="s">
        <v>4375</v>
      </c>
      <c r="N241" s="71"/>
      <c r="O241" s="71" t="s">
        <v>1634</v>
      </c>
      <c r="P241" s="71" t="s">
        <v>60</v>
      </c>
      <c r="Q241" s="71" t="s">
        <v>82</v>
      </c>
      <c r="R241" s="71" t="s">
        <v>1701</v>
      </c>
      <c r="S241" s="71" t="s">
        <v>63</v>
      </c>
      <c r="T241" s="71" t="s">
        <v>63</v>
      </c>
      <c r="U241" s="71" t="s">
        <v>63</v>
      </c>
      <c r="V241" s="71" t="s">
        <v>63</v>
      </c>
      <c r="W241" s="71" t="s">
        <v>64</v>
      </c>
      <c r="X241" s="71" t="s">
        <v>64</v>
      </c>
      <c r="Y241" s="71" t="s">
        <v>63</v>
      </c>
      <c r="Z241" s="71" t="s">
        <v>64</v>
      </c>
      <c r="AA241" s="71" t="s">
        <v>63</v>
      </c>
      <c r="AB241" s="71" t="s">
        <v>65</v>
      </c>
      <c r="AC241" s="71" t="s">
        <v>101</v>
      </c>
      <c r="AD241" s="71" t="s">
        <v>63</v>
      </c>
      <c r="AE241" s="71" t="s">
        <v>63</v>
      </c>
      <c r="AF241" s="71" t="s">
        <v>64</v>
      </c>
      <c r="AG241" s="71" t="s">
        <v>64</v>
      </c>
      <c r="AH241" s="71" t="s">
        <v>86</v>
      </c>
      <c r="AI241" s="71" t="s">
        <v>64</v>
      </c>
      <c r="AJ241" s="71" t="s">
        <v>64</v>
      </c>
      <c r="AK241" s="71" t="s">
        <v>64</v>
      </c>
      <c r="AL241" s="71" t="s">
        <v>63</v>
      </c>
      <c r="AM241" s="71" t="s">
        <v>64</v>
      </c>
      <c r="AN241" s="71" t="s">
        <v>4376</v>
      </c>
      <c r="AO241" s="71" t="s">
        <v>4377</v>
      </c>
      <c r="AP241" s="71" t="s">
        <v>4378</v>
      </c>
      <c r="AQ241" s="71" t="s">
        <v>4379</v>
      </c>
      <c r="AR241" s="71" t="s">
        <v>133</v>
      </c>
      <c r="AS241" s="71"/>
      <c r="AT241" s="71" t="s">
        <v>64</v>
      </c>
      <c r="AU241" s="71" t="s">
        <v>1717</v>
      </c>
      <c r="AV241" s="71" t="s">
        <v>64</v>
      </c>
      <c r="AW241" s="71"/>
      <c r="AX241" s="71" t="s">
        <v>4380</v>
      </c>
      <c r="AY241" s="73" t="s">
        <v>4381</v>
      </c>
    </row>
    <row r="242" spans="1:51" ht="65" customHeight="1">
      <c r="A242" s="70">
        <v>241</v>
      </c>
      <c r="B242" s="71" t="s">
        <v>5284</v>
      </c>
      <c r="C242" s="71" t="s">
        <v>811</v>
      </c>
      <c r="D242" s="71" t="s">
        <v>4382</v>
      </c>
      <c r="E242" s="71" t="s">
        <v>1527</v>
      </c>
      <c r="F242" s="71" t="s">
        <v>232</v>
      </c>
      <c r="G242" s="71" t="s">
        <v>747</v>
      </c>
      <c r="H242" s="71" t="s">
        <v>218</v>
      </c>
      <c r="I242" s="71" t="s">
        <v>1689</v>
      </c>
      <c r="J242" s="71" t="s">
        <v>1457</v>
      </c>
      <c r="K242" s="71" t="s">
        <v>244</v>
      </c>
      <c r="L242" s="71" t="s">
        <v>4383</v>
      </c>
      <c r="M242" s="71" t="s">
        <v>4384</v>
      </c>
      <c r="N242" s="71"/>
      <c r="O242" s="71"/>
      <c r="P242" s="71"/>
      <c r="Q242" s="71"/>
      <c r="R242" s="71"/>
      <c r="S242" s="71"/>
      <c r="T242" s="71"/>
      <c r="U242" s="71"/>
      <c r="V242" s="71"/>
      <c r="W242" s="71"/>
      <c r="X242" s="71"/>
      <c r="Y242" s="71"/>
      <c r="Z242" s="71"/>
      <c r="AA242" s="71"/>
      <c r="AB242" s="71" t="s">
        <v>65</v>
      </c>
      <c r="AC242" s="71" t="s">
        <v>66</v>
      </c>
      <c r="AD242" s="71" t="s">
        <v>63</v>
      </c>
      <c r="AE242" s="71" t="s">
        <v>64</v>
      </c>
      <c r="AF242" s="71" t="s">
        <v>64</v>
      </c>
      <c r="AG242" s="71"/>
      <c r="AH242" s="71" t="s">
        <v>67</v>
      </c>
      <c r="AI242" s="71" t="s">
        <v>64</v>
      </c>
      <c r="AJ242" s="71" t="s">
        <v>64</v>
      </c>
      <c r="AK242" s="71" t="s">
        <v>64</v>
      </c>
      <c r="AL242" s="71" t="s">
        <v>63</v>
      </c>
      <c r="AM242" s="71" t="s">
        <v>64</v>
      </c>
      <c r="AN242" s="71"/>
      <c r="AO242" s="71"/>
      <c r="AP242" s="71" t="s">
        <v>4385</v>
      </c>
      <c r="AQ242" s="71" t="s">
        <v>4386</v>
      </c>
      <c r="AR242" s="71" t="s">
        <v>133</v>
      </c>
      <c r="AS242" s="71"/>
      <c r="AT242" s="71" t="s">
        <v>64</v>
      </c>
      <c r="AU242" s="71"/>
      <c r="AV242" s="71"/>
      <c r="AW242" s="71"/>
      <c r="AX242" s="71" t="s">
        <v>4387</v>
      </c>
      <c r="AY242" s="73" t="s">
        <v>4388</v>
      </c>
    </row>
    <row r="243" spans="1:51" ht="65" customHeight="1">
      <c r="A243" s="70">
        <v>242</v>
      </c>
      <c r="B243" s="71" t="s">
        <v>4389</v>
      </c>
      <c r="C243" s="71" t="s">
        <v>811</v>
      </c>
      <c r="D243" s="71" t="s">
        <v>4390</v>
      </c>
      <c r="E243" s="71" t="s">
        <v>1455</v>
      </c>
      <c r="F243" s="71" t="s">
        <v>232</v>
      </c>
      <c r="G243" s="71" t="s">
        <v>747</v>
      </c>
      <c r="H243" s="71" t="s">
        <v>218</v>
      </c>
      <c r="I243" s="71" t="s">
        <v>195</v>
      </c>
      <c r="J243" s="71" t="s">
        <v>1457</v>
      </c>
      <c r="K243" s="71" t="s">
        <v>316</v>
      </c>
      <c r="L243" s="71" t="s">
        <v>4391</v>
      </c>
      <c r="M243" s="71" t="s">
        <v>4392</v>
      </c>
      <c r="N243" s="71"/>
      <c r="O243" s="71"/>
      <c r="P243" s="71"/>
      <c r="Q243" s="71"/>
      <c r="R243" s="71"/>
      <c r="S243" s="71"/>
      <c r="T243" s="71"/>
      <c r="U243" s="71"/>
      <c r="V243" s="71"/>
      <c r="W243" s="71"/>
      <c r="X243" s="71"/>
      <c r="Y243" s="71"/>
      <c r="Z243" s="71"/>
      <c r="AA243" s="71"/>
      <c r="AB243" s="71" t="s">
        <v>1724</v>
      </c>
      <c r="AC243" s="71" t="s">
        <v>66</v>
      </c>
      <c r="AD243" s="71" t="s">
        <v>63</v>
      </c>
      <c r="AE243" s="71" t="s">
        <v>63</v>
      </c>
      <c r="AF243" s="71" t="s">
        <v>64</v>
      </c>
      <c r="AG243" s="71"/>
      <c r="AH243" s="71" t="s">
        <v>67</v>
      </c>
      <c r="AI243" s="71" t="s">
        <v>64</v>
      </c>
      <c r="AJ243" s="71" t="s">
        <v>63</v>
      </c>
      <c r="AK243" s="71" t="s">
        <v>63</v>
      </c>
      <c r="AL243" s="71" t="s">
        <v>63</v>
      </c>
      <c r="AM243" s="71" t="s">
        <v>64</v>
      </c>
      <c r="AN243" s="71"/>
      <c r="AO243" s="71"/>
      <c r="AP243" s="71" t="s">
        <v>4393</v>
      </c>
      <c r="AQ243" s="71" t="s">
        <v>2283</v>
      </c>
      <c r="AR243" s="71" t="s">
        <v>64</v>
      </c>
      <c r="AS243" s="71"/>
      <c r="AT243" s="71" t="s">
        <v>64</v>
      </c>
      <c r="AU243" s="71"/>
      <c r="AV243" s="71"/>
      <c r="AW243" s="71"/>
      <c r="AX243" s="71" t="s">
        <v>4394</v>
      </c>
      <c r="AY243" s="73" t="s">
        <v>4395</v>
      </c>
    </row>
    <row r="244" spans="1:51" ht="65" customHeight="1">
      <c r="A244" s="70">
        <v>243</v>
      </c>
      <c r="B244" s="71" t="s">
        <v>4396</v>
      </c>
      <c r="C244" s="71" t="s">
        <v>746</v>
      </c>
      <c r="D244" s="71" t="s">
        <v>4397</v>
      </c>
      <c r="E244" s="71" t="s">
        <v>1486</v>
      </c>
      <c r="F244" s="71" t="s">
        <v>232</v>
      </c>
      <c r="G244" s="71" t="s">
        <v>747</v>
      </c>
      <c r="H244" s="71" t="s">
        <v>218</v>
      </c>
      <c r="I244" s="71" t="s">
        <v>1233</v>
      </c>
      <c r="J244" s="71" t="s">
        <v>1457</v>
      </c>
      <c r="K244" s="71" t="s">
        <v>244</v>
      </c>
      <c r="L244" s="71" t="s">
        <v>4398</v>
      </c>
      <c r="M244" s="71" t="s">
        <v>4399</v>
      </c>
      <c r="N244" s="71"/>
      <c r="O244" s="71"/>
      <c r="P244" s="71"/>
      <c r="Q244" s="71"/>
      <c r="R244" s="71"/>
      <c r="S244" s="71"/>
      <c r="T244" s="71"/>
      <c r="U244" s="71"/>
      <c r="V244" s="71"/>
      <c r="W244" s="71"/>
      <c r="X244" s="71"/>
      <c r="Y244" s="71"/>
      <c r="Z244" s="71"/>
      <c r="AA244" s="71"/>
      <c r="AB244" s="71" t="s">
        <v>65</v>
      </c>
      <c r="AC244" s="71" t="s">
        <v>66</v>
      </c>
      <c r="AD244" s="71" t="s">
        <v>63</v>
      </c>
      <c r="AE244" s="71" t="s">
        <v>63</v>
      </c>
      <c r="AF244" s="71" t="s">
        <v>64</v>
      </c>
      <c r="AG244" s="71"/>
      <c r="AH244" s="71" t="s">
        <v>67</v>
      </c>
      <c r="AI244" s="71" t="s">
        <v>64</v>
      </c>
      <c r="AJ244" s="71" t="s">
        <v>133</v>
      </c>
      <c r="AK244" s="71" t="s">
        <v>64</v>
      </c>
      <c r="AL244" s="71" t="s">
        <v>63</v>
      </c>
      <c r="AM244" s="71" t="s">
        <v>64</v>
      </c>
      <c r="AN244" s="71"/>
      <c r="AO244" s="71"/>
      <c r="AP244" s="71" t="s">
        <v>4400</v>
      </c>
      <c r="AQ244" s="71" t="s">
        <v>4401</v>
      </c>
      <c r="AR244" s="71" t="s">
        <v>133</v>
      </c>
      <c r="AS244" s="71"/>
      <c r="AT244" s="71" t="s">
        <v>64</v>
      </c>
      <c r="AU244" s="71"/>
      <c r="AV244" s="71"/>
      <c r="AW244" s="71"/>
      <c r="AX244" s="71" t="s">
        <v>4402</v>
      </c>
      <c r="AY244" s="73" t="s">
        <v>4403</v>
      </c>
    </row>
    <row r="245" spans="1:51" ht="65" customHeight="1">
      <c r="A245" s="70">
        <v>244</v>
      </c>
      <c r="B245" s="71" t="s">
        <v>4404</v>
      </c>
      <c r="C245" s="71" t="s">
        <v>4405</v>
      </c>
      <c r="D245" s="71" t="s">
        <v>4406</v>
      </c>
      <c r="E245" s="71" t="s">
        <v>1455</v>
      </c>
      <c r="F245" s="71" t="s">
        <v>232</v>
      </c>
      <c r="G245" s="71" t="s">
        <v>233</v>
      </c>
      <c r="H245" s="71" t="s">
        <v>234</v>
      </c>
      <c r="I245" s="71" t="s">
        <v>1233</v>
      </c>
      <c r="J245" s="71" t="s">
        <v>1457</v>
      </c>
      <c r="K245" s="71" t="s">
        <v>244</v>
      </c>
      <c r="L245" s="71" t="s">
        <v>4407</v>
      </c>
      <c r="M245" s="71" t="s">
        <v>4408</v>
      </c>
      <c r="N245" s="71" t="s">
        <v>1455</v>
      </c>
      <c r="O245" s="71" t="s">
        <v>1700</v>
      </c>
      <c r="P245" s="71"/>
      <c r="Q245" s="71"/>
      <c r="R245" s="71"/>
      <c r="S245" s="71"/>
      <c r="T245" s="71"/>
      <c r="U245" s="71"/>
      <c r="V245" s="71"/>
      <c r="W245" s="71"/>
      <c r="X245" s="71"/>
      <c r="Y245" s="71"/>
      <c r="Z245" s="71"/>
      <c r="AA245" s="71"/>
      <c r="AB245" s="71" t="s">
        <v>65</v>
      </c>
      <c r="AC245" s="71" t="s">
        <v>85</v>
      </c>
      <c r="AD245" s="71" t="s">
        <v>63</v>
      </c>
      <c r="AE245" s="71" t="s">
        <v>63</v>
      </c>
      <c r="AF245" s="71" t="s">
        <v>64</v>
      </c>
      <c r="AG245" s="71"/>
      <c r="AH245" s="71" t="s">
        <v>67</v>
      </c>
      <c r="AI245" s="71" t="s">
        <v>64</v>
      </c>
      <c r="AJ245" s="71" t="s">
        <v>64</v>
      </c>
      <c r="AK245" s="71" t="s">
        <v>64</v>
      </c>
      <c r="AL245" s="71" t="s">
        <v>63</v>
      </c>
      <c r="AM245" s="71" t="s">
        <v>133</v>
      </c>
      <c r="AN245" s="71"/>
      <c r="AO245" s="71"/>
      <c r="AP245" s="71" t="s">
        <v>4409</v>
      </c>
      <c r="AQ245" s="71" t="s">
        <v>4410</v>
      </c>
      <c r="AR245" s="71" t="s">
        <v>133</v>
      </c>
      <c r="AS245" s="71"/>
      <c r="AT245" s="71" t="s">
        <v>64</v>
      </c>
      <c r="AU245" s="71"/>
      <c r="AV245" s="71"/>
      <c r="AW245" s="71"/>
      <c r="AX245" s="71" t="s">
        <v>4411</v>
      </c>
      <c r="AY245" s="73" t="s">
        <v>4412</v>
      </c>
    </row>
    <row r="246" spans="1:51" ht="65" customHeight="1">
      <c r="A246" s="70">
        <v>245</v>
      </c>
      <c r="B246" s="71" t="s">
        <v>4413</v>
      </c>
      <c r="C246" s="71" t="s">
        <v>746</v>
      </c>
      <c r="D246" s="71" t="s">
        <v>4414</v>
      </c>
      <c r="E246" s="71" t="s">
        <v>1530</v>
      </c>
      <c r="F246" s="71" t="s">
        <v>232</v>
      </c>
      <c r="G246" s="71" t="s">
        <v>747</v>
      </c>
      <c r="H246" s="71" t="s">
        <v>218</v>
      </c>
      <c r="I246" s="71" t="s">
        <v>1233</v>
      </c>
      <c r="J246" s="71" t="s">
        <v>1457</v>
      </c>
      <c r="K246" s="71" t="s">
        <v>244</v>
      </c>
      <c r="L246" s="71" t="s">
        <v>4415</v>
      </c>
      <c r="M246" s="71" t="s">
        <v>4416</v>
      </c>
      <c r="N246" s="71"/>
      <c r="O246" s="71"/>
      <c r="P246" s="71"/>
      <c r="Q246" s="71"/>
      <c r="R246" s="71"/>
      <c r="S246" s="71"/>
      <c r="T246" s="71"/>
      <c r="U246" s="71"/>
      <c r="V246" s="71"/>
      <c r="W246" s="71"/>
      <c r="X246" s="71"/>
      <c r="Y246" s="71"/>
      <c r="Z246" s="71"/>
      <c r="AA246" s="71"/>
      <c r="AB246" s="71" t="s">
        <v>65</v>
      </c>
      <c r="AC246" s="71" t="s">
        <v>66</v>
      </c>
      <c r="AD246" s="71" t="s">
        <v>63</v>
      </c>
      <c r="AE246" s="71" t="s">
        <v>63</v>
      </c>
      <c r="AF246" s="71" t="s">
        <v>64</v>
      </c>
      <c r="AG246" s="71"/>
      <c r="AH246" s="71" t="s">
        <v>67</v>
      </c>
      <c r="AI246" s="71" t="s">
        <v>64</v>
      </c>
      <c r="AJ246" s="71" t="s">
        <v>64</v>
      </c>
      <c r="AK246" s="71" t="s">
        <v>64</v>
      </c>
      <c r="AL246" s="71" t="s">
        <v>63</v>
      </c>
      <c r="AM246" s="71" t="s">
        <v>64</v>
      </c>
      <c r="AN246" s="71"/>
      <c r="AO246" s="71"/>
      <c r="AP246" s="71" t="s">
        <v>4417</v>
      </c>
      <c r="AQ246" s="71" t="s">
        <v>1233</v>
      </c>
      <c r="AR246" s="71" t="s">
        <v>63</v>
      </c>
      <c r="AS246" s="71"/>
      <c r="AT246" s="71" t="s">
        <v>64</v>
      </c>
      <c r="AU246" s="71"/>
      <c r="AV246" s="71"/>
      <c r="AW246" s="71"/>
      <c r="AX246" s="71" t="s">
        <v>4418</v>
      </c>
      <c r="AY246" s="73" t="s">
        <v>4419</v>
      </c>
    </row>
    <row r="247" spans="1:51" ht="65" customHeight="1">
      <c r="A247" s="70">
        <v>246</v>
      </c>
      <c r="B247" s="71" t="s">
        <v>4420</v>
      </c>
      <c r="C247" s="71" t="s">
        <v>746</v>
      </c>
      <c r="D247" s="71" t="s">
        <v>4421</v>
      </c>
      <c r="E247" s="71" t="s">
        <v>1547</v>
      </c>
      <c r="F247" s="71" t="s">
        <v>232</v>
      </c>
      <c r="G247" s="71" t="s">
        <v>589</v>
      </c>
      <c r="H247" s="71" t="s">
        <v>218</v>
      </c>
      <c r="I247" s="71" t="s">
        <v>613</v>
      </c>
      <c r="J247" s="71" t="s">
        <v>1457</v>
      </c>
      <c r="K247" s="71" t="s">
        <v>267</v>
      </c>
      <c r="L247" s="71" t="s">
        <v>4422</v>
      </c>
      <c r="M247" s="71" t="s">
        <v>4423</v>
      </c>
      <c r="N247" s="71"/>
      <c r="O247" s="71"/>
      <c r="P247" s="71"/>
      <c r="Q247" s="71"/>
      <c r="R247" s="71"/>
      <c r="S247" s="71"/>
      <c r="T247" s="71"/>
      <c r="U247" s="71"/>
      <c r="V247" s="71"/>
      <c r="W247" s="71"/>
      <c r="X247" s="71"/>
      <c r="Y247" s="71"/>
      <c r="Z247" s="71"/>
      <c r="AA247" s="71"/>
      <c r="AB247" s="71" t="s">
        <v>65</v>
      </c>
      <c r="AC247" s="71" t="s">
        <v>66</v>
      </c>
      <c r="AD247" s="71" t="s">
        <v>63</v>
      </c>
      <c r="AE247" s="71" t="s">
        <v>63</v>
      </c>
      <c r="AF247" s="71" t="s">
        <v>64</v>
      </c>
      <c r="AG247" s="71"/>
      <c r="AH247" s="71" t="s">
        <v>67</v>
      </c>
      <c r="AI247" s="71" t="s">
        <v>64</v>
      </c>
      <c r="AJ247" s="71" t="s">
        <v>64</v>
      </c>
      <c r="AK247" s="71" t="s">
        <v>64</v>
      </c>
      <c r="AL247" s="71" t="s">
        <v>63</v>
      </c>
      <c r="AM247" s="71" t="s">
        <v>64</v>
      </c>
      <c r="AN247" s="71"/>
      <c r="AO247" s="71"/>
      <c r="AP247" s="71" t="s">
        <v>4424</v>
      </c>
      <c r="AQ247" s="71" t="s">
        <v>613</v>
      </c>
      <c r="AR247" s="71" t="s">
        <v>63</v>
      </c>
      <c r="AS247" s="71"/>
      <c r="AT247" s="71" t="s">
        <v>64</v>
      </c>
      <c r="AU247" s="71"/>
      <c r="AV247" s="71"/>
      <c r="AW247" s="71"/>
      <c r="AX247" s="22" t="s">
        <v>5283</v>
      </c>
      <c r="AY247" s="73" t="s">
        <v>4425</v>
      </c>
    </row>
    <row r="248" spans="1:51" ht="65" customHeight="1">
      <c r="A248" s="70">
        <v>247</v>
      </c>
      <c r="B248" s="71" t="s">
        <v>4426</v>
      </c>
      <c r="C248" s="71" t="s">
        <v>1616</v>
      </c>
      <c r="D248" s="71" t="s">
        <v>4427</v>
      </c>
      <c r="E248" s="71" t="s">
        <v>1527</v>
      </c>
      <c r="F248" s="71" t="s">
        <v>232</v>
      </c>
      <c r="G248" s="71" t="s">
        <v>589</v>
      </c>
      <c r="H248" s="71" t="s">
        <v>218</v>
      </c>
      <c r="I248" s="71" t="s">
        <v>4428</v>
      </c>
      <c r="J248" s="71" t="s">
        <v>4429</v>
      </c>
      <c r="K248" s="71" t="s">
        <v>4430</v>
      </c>
      <c r="L248" s="71" t="s">
        <v>4431</v>
      </c>
      <c r="M248" s="71" t="s">
        <v>4432</v>
      </c>
      <c r="N248" s="71"/>
      <c r="O248" s="71"/>
      <c r="P248" s="71"/>
      <c r="Q248" s="71"/>
      <c r="R248" s="71"/>
      <c r="S248" s="71"/>
      <c r="T248" s="71"/>
      <c r="U248" s="71"/>
      <c r="V248" s="71"/>
      <c r="W248" s="71"/>
      <c r="X248" s="71"/>
      <c r="Y248" s="71"/>
      <c r="Z248" s="71"/>
      <c r="AA248" s="71"/>
      <c r="AB248" s="71" t="s">
        <v>65</v>
      </c>
      <c r="AC248" s="71" t="s">
        <v>66</v>
      </c>
      <c r="AD248" s="71" t="s">
        <v>63</v>
      </c>
      <c r="AE248" s="71" t="s">
        <v>63</v>
      </c>
      <c r="AF248" s="71" t="s">
        <v>63</v>
      </c>
      <c r="AG248" s="71"/>
      <c r="AH248" s="71" t="s">
        <v>67</v>
      </c>
      <c r="AI248" s="71" t="s">
        <v>64</v>
      </c>
      <c r="AJ248" s="71" t="s">
        <v>64</v>
      </c>
      <c r="AK248" s="71" t="s">
        <v>64</v>
      </c>
      <c r="AL248" s="71" t="s">
        <v>63</v>
      </c>
      <c r="AM248" s="71" t="s">
        <v>64</v>
      </c>
      <c r="AN248" s="71"/>
      <c r="AO248" s="71"/>
      <c r="AP248" s="71" t="s">
        <v>4433</v>
      </c>
      <c r="AQ248" s="71" t="s">
        <v>2482</v>
      </c>
      <c r="AR248" s="71" t="s">
        <v>64</v>
      </c>
      <c r="AS248" s="71"/>
      <c r="AT248" s="71" t="s">
        <v>64</v>
      </c>
      <c r="AU248" s="71"/>
      <c r="AV248" s="71"/>
      <c r="AW248" s="71"/>
      <c r="AX248" s="71" t="s">
        <v>4434</v>
      </c>
      <c r="AY248" s="73" t="s">
        <v>4435</v>
      </c>
    </row>
    <row r="249" spans="1:51" ht="65" customHeight="1">
      <c r="A249" s="70">
        <v>248</v>
      </c>
      <c r="B249" s="71" t="s">
        <v>4436</v>
      </c>
      <c r="C249" s="71" t="s">
        <v>746</v>
      </c>
      <c r="D249" s="71" t="s">
        <v>4437</v>
      </c>
      <c r="E249" s="71" t="s">
        <v>1547</v>
      </c>
      <c r="F249" s="71" t="s">
        <v>232</v>
      </c>
      <c r="G249" s="71" t="s">
        <v>747</v>
      </c>
      <c r="H249" s="71" t="s">
        <v>218</v>
      </c>
      <c r="I249" s="71" t="s">
        <v>1468</v>
      </c>
      <c r="J249" s="71" t="s">
        <v>1457</v>
      </c>
      <c r="K249" s="71" t="s">
        <v>316</v>
      </c>
      <c r="L249" s="71" t="s">
        <v>4438</v>
      </c>
      <c r="M249" s="71" t="s">
        <v>4439</v>
      </c>
      <c r="N249" s="71"/>
      <c r="O249" s="71"/>
      <c r="P249" s="71"/>
      <c r="Q249" s="71"/>
      <c r="R249" s="71"/>
      <c r="S249" s="71"/>
      <c r="T249" s="71"/>
      <c r="U249" s="71"/>
      <c r="V249" s="71"/>
      <c r="W249" s="71"/>
      <c r="X249" s="71"/>
      <c r="Y249" s="71"/>
      <c r="Z249" s="71"/>
      <c r="AA249" s="71"/>
      <c r="AB249" s="71" t="s">
        <v>65</v>
      </c>
      <c r="AC249" s="71" t="s">
        <v>66</v>
      </c>
      <c r="AD249" s="71" t="s">
        <v>63</v>
      </c>
      <c r="AE249" s="71" t="s">
        <v>63</v>
      </c>
      <c r="AF249" s="71" t="s">
        <v>64</v>
      </c>
      <c r="AG249" s="71"/>
      <c r="AH249" s="71" t="s">
        <v>67</v>
      </c>
      <c r="AI249" s="71" t="s">
        <v>64</v>
      </c>
      <c r="AJ249" s="71" t="s">
        <v>133</v>
      </c>
      <c r="AK249" s="71" t="s">
        <v>64</v>
      </c>
      <c r="AL249" s="71" t="s">
        <v>63</v>
      </c>
      <c r="AM249" s="71" t="s">
        <v>64</v>
      </c>
      <c r="AN249" s="71"/>
      <c r="AO249" s="71"/>
      <c r="AP249" s="71" t="s">
        <v>4440</v>
      </c>
      <c r="AQ249" s="71" t="s">
        <v>613</v>
      </c>
      <c r="AR249" s="71" t="s">
        <v>63</v>
      </c>
      <c r="AS249" s="71"/>
      <c r="AT249" s="71" t="s">
        <v>64</v>
      </c>
      <c r="AU249" s="71"/>
      <c r="AV249" s="71"/>
      <c r="AW249" s="71"/>
      <c r="AX249" s="71" t="s">
        <v>4441</v>
      </c>
      <c r="AY249" s="73"/>
    </row>
    <row r="250" spans="1:51" ht="65" customHeight="1">
      <c r="A250" s="70">
        <v>249</v>
      </c>
      <c r="B250" s="71" t="s">
        <v>4442</v>
      </c>
      <c r="C250" s="71" t="s">
        <v>265</v>
      </c>
      <c r="D250" s="71" t="s">
        <v>4443</v>
      </c>
      <c r="E250" s="71" t="s">
        <v>1486</v>
      </c>
      <c r="F250" s="71" t="s">
        <v>54</v>
      </c>
      <c r="G250" s="71" t="s">
        <v>126</v>
      </c>
      <c r="H250" s="71" t="s">
        <v>234</v>
      </c>
      <c r="I250" s="71" t="s">
        <v>514</v>
      </c>
      <c r="J250" s="71" t="s">
        <v>1457</v>
      </c>
      <c r="K250" s="71" t="s">
        <v>219</v>
      </c>
      <c r="L250" s="71" t="s">
        <v>4444</v>
      </c>
      <c r="M250" s="71" t="s">
        <v>4445</v>
      </c>
      <c r="N250" s="71" t="s">
        <v>1600</v>
      </c>
      <c r="O250" s="71" t="s">
        <v>1634</v>
      </c>
      <c r="P250" s="71" t="s">
        <v>60</v>
      </c>
      <c r="Q250" s="71" t="s">
        <v>82</v>
      </c>
      <c r="R250" s="71" t="s">
        <v>1701</v>
      </c>
      <c r="S250" s="71" t="s">
        <v>63</v>
      </c>
      <c r="T250" s="71" t="s">
        <v>63</v>
      </c>
      <c r="U250" s="71" t="s">
        <v>63</v>
      </c>
      <c r="V250" s="71" t="s">
        <v>64</v>
      </c>
      <c r="W250" s="71" t="s">
        <v>64</v>
      </c>
      <c r="X250" s="71" t="s">
        <v>64</v>
      </c>
      <c r="Y250" s="71" t="s">
        <v>63</v>
      </c>
      <c r="Z250" s="71" t="s">
        <v>64</v>
      </c>
      <c r="AA250" s="71" t="s">
        <v>63</v>
      </c>
      <c r="AB250" s="71" t="s">
        <v>65</v>
      </c>
      <c r="AC250" s="71" t="s">
        <v>101</v>
      </c>
      <c r="AD250" s="71" t="s">
        <v>63</v>
      </c>
      <c r="AE250" s="71" t="s">
        <v>63</v>
      </c>
      <c r="AF250" s="71" t="s">
        <v>63</v>
      </c>
      <c r="AG250" s="71" t="s">
        <v>64</v>
      </c>
      <c r="AH250" s="71" t="s">
        <v>86</v>
      </c>
      <c r="AI250" s="71" t="s">
        <v>64</v>
      </c>
      <c r="AJ250" s="71" t="s">
        <v>64</v>
      </c>
      <c r="AK250" s="71" t="s">
        <v>64</v>
      </c>
      <c r="AL250" s="71" t="s">
        <v>63</v>
      </c>
      <c r="AM250" s="71" t="s">
        <v>64</v>
      </c>
      <c r="AN250" s="71" t="s">
        <v>4446</v>
      </c>
      <c r="AO250" s="71" t="s">
        <v>4447</v>
      </c>
      <c r="AP250" s="71" t="s">
        <v>4448</v>
      </c>
      <c r="AQ250" s="71" t="s">
        <v>514</v>
      </c>
      <c r="AR250" s="71" t="s">
        <v>63</v>
      </c>
      <c r="AS250" s="71"/>
      <c r="AT250" s="71" t="s">
        <v>64</v>
      </c>
      <c r="AU250" s="71" t="s">
        <v>1734</v>
      </c>
      <c r="AV250" s="71" t="s">
        <v>64</v>
      </c>
      <c r="AW250" s="71"/>
      <c r="AX250" s="71" t="s">
        <v>4449</v>
      </c>
      <c r="AY250" s="73" t="s">
        <v>4450</v>
      </c>
    </row>
    <row r="251" spans="1:51" ht="65" customHeight="1">
      <c r="A251" s="70">
        <v>250</v>
      </c>
      <c r="B251" s="71" t="s">
        <v>4451</v>
      </c>
      <c r="C251" s="71" t="s">
        <v>746</v>
      </c>
      <c r="D251" s="71" t="s">
        <v>4452</v>
      </c>
      <c r="E251" s="71" t="s">
        <v>1455</v>
      </c>
      <c r="F251" s="71" t="s">
        <v>232</v>
      </c>
      <c r="G251" s="71" t="s">
        <v>747</v>
      </c>
      <c r="H251" s="71" t="s">
        <v>218</v>
      </c>
      <c r="I251" s="71" t="s">
        <v>613</v>
      </c>
      <c r="J251" s="71" t="s">
        <v>1457</v>
      </c>
      <c r="K251" s="71" t="s">
        <v>267</v>
      </c>
      <c r="L251" s="71" t="s">
        <v>4453</v>
      </c>
      <c r="M251" s="71" t="s">
        <v>4454</v>
      </c>
      <c r="N251" s="71" t="s">
        <v>1455</v>
      </c>
      <c r="O251" s="71" t="s">
        <v>1700</v>
      </c>
      <c r="P251" s="71"/>
      <c r="Q251" s="71"/>
      <c r="R251" s="71"/>
      <c r="S251" s="71"/>
      <c r="T251" s="71"/>
      <c r="U251" s="71"/>
      <c r="V251" s="71"/>
      <c r="W251" s="71"/>
      <c r="X251" s="71"/>
      <c r="Y251" s="71"/>
      <c r="Z251" s="71"/>
      <c r="AA251" s="71"/>
      <c r="AB251" s="71" t="s">
        <v>65</v>
      </c>
      <c r="AC251" s="71" t="s">
        <v>66</v>
      </c>
      <c r="AD251" s="71" t="s">
        <v>63</v>
      </c>
      <c r="AE251" s="71" t="s">
        <v>63</v>
      </c>
      <c r="AF251" s="71" t="s">
        <v>64</v>
      </c>
      <c r="AG251" s="71"/>
      <c r="AH251" s="71" t="s">
        <v>67</v>
      </c>
      <c r="AI251" s="71" t="s">
        <v>64</v>
      </c>
      <c r="AJ251" s="71" t="s">
        <v>64</v>
      </c>
      <c r="AK251" s="71" t="s">
        <v>64</v>
      </c>
      <c r="AL251" s="71" t="s">
        <v>63</v>
      </c>
      <c r="AM251" s="71" t="s">
        <v>64</v>
      </c>
      <c r="AN251" s="71"/>
      <c r="AO251" s="71"/>
      <c r="AP251" s="71" t="s">
        <v>4455</v>
      </c>
      <c r="AQ251" s="71" t="s">
        <v>613</v>
      </c>
      <c r="AR251" s="71" t="s">
        <v>63</v>
      </c>
      <c r="AS251" s="71"/>
      <c r="AT251" s="71" t="s">
        <v>64</v>
      </c>
      <c r="AU251" s="71"/>
      <c r="AV251" s="71"/>
      <c r="AW251" s="71"/>
      <c r="AX251" s="71" t="s">
        <v>4456</v>
      </c>
      <c r="AY251" s="73" t="s">
        <v>4457</v>
      </c>
    </row>
    <row r="252" spans="1:51" ht="65" customHeight="1">
      <c r="A252" s="70">
        <v>251</v>
      </c>
      <c r="B252" s="71" t="s">
        <v>4458</v>
      </c>
      <c r="C252" s="71" t="s">
        <v>746</v>
      </c>
      <c r="D252" s="71" t="s">
        <v>4459</v>
      </c>
      <c r="E252" s="71" t="s">
        <v>1486</v>
      </c>
      <c r="F252" s="71" t="s">
        <v>232</v>
      </c>
      <c r="G252" s="71" t="s">
        <v>747</v>
      </c>
      <c r="H252" s="71" t="s">
        <v>218</v>
      </c>
      <c r="I252" s="71" t="s">
        <v>1233</v>
      </c>
      <c r="J252" s="71" t="s">
        <v>1457</v>
      </c>
      <c r="K252" s="71" t="s">
        <v>244</v>
      </c>
      <c r="L252" s="71" t="s">
        <v>4460</v>
      </c>
      <c r="M252" s="71" t="s">
        <v>4461</v>
      </c>
      <c r="N252" s="71"/>
      <c r="O252" s="71"/>
      <c r="P252" s="71"/>
      <c r="Q252" s="71"/>
      <c r="R252" s="71"/>
      <c r="S252" s="71"/>
      <c r="T252" s="71"/>
      <c r="U252" s="71"/>
      <c r="V252" s="71"/>
      <c r="W252" s="71"/>
      <c r="X252" s="71"/>
      <c r="Y252" s="71"/>
      <c r="Z252" s="71"/>
      <c r="AA252" s="71"/>
      <c r="AB252" s="71" t="s">
        <v>65</v>
      </c>
      <c r="AC252" s="71" t="s">
        <v>66</v>
      </c>
      <c r="AD252" s="71" t="s">
        <v>63</v>
      </c>
      <c r="AE252" s="71" t="s">
        <v>63</v>
      </c>
      <c r="AF252" s="71" t="s">
        <v>64</v>
      </c>
      <c r="AG252" s="71"/>
      <c r="AH252" s="71" t="s">
        <v>67</v>
      </c>
      <c r="AI252" s="71" t="s">
        <v>64</v>
      </c>
      <c r="AJ252" s="71" t="s">
        <v>64</v>
      </c>
      <c r="AK252" s="71" t="s">
        <v>64</v>
      </c>
      <c r="AL252" s="71" t="s">
        <v>63</v>
      </c>
      <c r="AM252" s="71" t="s">
        <v>133</v>
      </c>
      <c r="AN252" s="71"/>
      <c r="AO252" s="71"/>
      <c r="AP252" s="71" t="s">
        <v>4462</v>
      </c>
      <c r="AQ252" s="71" t="s">
        <v>1233</v>
      </c>
      <c r="AR252" s="71" t="s">
        <v>63</v>
      </c>
      <c r="AS252" s="71"/>
      <c r="AT252" s="71" t="s">
        <v>64</v>
      </c>
      <c r="AU252" s="71"/>
      <c r="AV252" s="71"/>
      <c r="AW252" s="71"/>
      <c r="AX252" s="71" t="s">
        <v>4463</v>
      </c>
      <c r="AY252" s="73" t="s">
        <v>4464</v>
      </c>
    </row>
    <row r="253" spans="1:51" ht="65" customHeight="1">
      <c r="A253" s="70">
        <v>252</v>
      </c>
      <c r="B253" s="71" t="s">
        <v>4465</v>
      </c>
      <c r="C253" s="71" t="s">
        <v>4466</v>
      </c>
      <c r="D253" s="71" t="s">
        <v>4467</v>
      </c>
      <c r="E253" s="71" t="s">
        <v>1530</v>
      </c>
      <c r="F253" s="71" t="s">
        <v>232</v>
      </c>
      <c r="G253" s="71" t="s">
        <v>797</v>
      </c>
      <c r="H253" s="71" t="s">
        <v>218</v>
      </c>
      <c r="I253" s="71" t="s">
        <v>514</v>
      </c>
      <c r="J253" s="71" t="s">
        <v>1457</v>
      </c>
      <c r="K253" s="71" t="s">
        <v>219</v>
      </c>
      <c r="L253" s="71" t="s">
        <v>4468</v>
      </c>
      <c r="M253" s="71" t="s">
        <v>4469</v>
      </c>
      <c r="N253" s="71"/>
      <c r="O253" s="71"/>
      <c r="P253" s="71"/>
      <c r="Q253" s="71"/>
      <c r="R253" s="71"/>
      <c r="S253" s="71"/>
      <c r="T253" s="71"/>
      <c r="U253" s="71"/>
      <c r="V253" s="71"/>
      <c r="W253" s="71"/>
      <c r="X253" s="71"/>
      <c r="Y253" s="71"/>
      <c r="Z253" s="71"/>
      <c r="AA253" s="71"/>
      <c r="AB253" s="71" t="s">
        <v>65</v>
      </c>
      <c r="AC253" s="71" t="s">
        <v>66</v>
      </c>
      <c r="AD253" s="71" t="s">
        <v>64</v>
      </c>
      <c r="AE253" s="71" t="s">
        <v>63</v>
      </c>
      <c r="AF253" s="71" t="s">
        <v>64</v>
      </c>
      <c r="AG253" s="71"/>
      <c r="AH253" s="71" t="s">
        <v>86</v>
      </c>
      <c r="AI253" s="71" t="s">
        <v>64</v>
      </c>
      <c r="AJ253" s="71" t="s">
        <v>64</v>
      </c>
      <c r="AK253" s="71" t="s">
        <v>64</v>
      </c>
      <c r="AL253" s="71" t="s">
        <v>64</v>
      </c>
      <c r="AM253" s="71" t="s">
        <v>64</v>
      </c>
      <c r="AN253" s="71"/>
      <c r="AO253" s="71"/>
      <c r="AP253" s="71" t="s">
        <v>4470</v>
      </c>
      <c r="AQ253" s="71" t="s">
        <v>4471</v>
      </c>
      <c r="AR253" s="71" t="s">
        <v>63</v>
      </c>
      <c r="AS253" s="71"/>
      <c r="AT253" s="71" t="s">
        <v>64</v>
      </c>
      <c r="AU253" s="71"/>
      <c r="AV253" s="71"/>
      <c r="AW253" s="71"/>
      <c r="AX253" s="71" t="s">
        <v>4472</v>
      </c>
      <c r="AY253" s="73" t="s">
        <v>4473</v>
      </c>
    </row>
    <row r="254" spans="1:51" ht="65" customHeight="1">
      <c r="A254" s="70">
        <v>253</v>
      </c>
      <c r="B254" s="71" t="s">
        <v>4474</v>
      </c>
      <c r="C254" s="71" t="s">
        <v>811</v>
      </c>
      <c r="D254" s="71" t="s">
        <v>4475</v>
      </c>
      <c r="E254" s="71" t="s">
        <v>1477</v>
      </c>
      <c r="F254" s="71" t="s">
        <v>232</v>
      </c>
      <c r="G254" s="71" t="s">
        <v>747</v>
      </c>
      <c r="H254" s="71" t="s">
        <v>234</v>
      </c>
      <c r="I254" s="71" t="s">
        <v>1233</v>
      </c>
      <c r="J254" s="71" t="s">
        <v>1457</v>
      </c>
      <c r="K254" s="71" t="s">
        <v>244</v>
      </c>
      <c r="L254" s="71" t="s">
        <v>4476</v>
      </c>
      <c r="M254" s="71" t="s">
        <v>4477</v>
      </c>
      <c r="N254" s="71"/>
      <c r="O254" s="71"/>
      <c r="P254" s="71"/>
      <c r="Q254" s="71"/>
      <c r="R254" s="71"/>
      <c r="S254" s="71"/>
      <c r="T254" s="71"/>
      <c r="U254" s="71"/>
      <c r="V254" s="71"/>
      <c r="W254" s="71"/>
      <c r="X254" s="71"/>
      <c r="Y254" s="71"/>
      <c r="Z254" s="71"/>
      <c r="AA254" s="71"/>
      <c r="AB254" s="71" t="s">
        <v>65</v>
      </c>
      <c r="AC254" s="71" t="s">
        <v>66</v>
      </c>
      <c r="AD254" s="71" t="s">
        <v>63</v>
      </c>
      <c r="AE254" s="71" t="s">
        <v>63</v>
      </c>
      <c r="AF254" s="71" t="s">
        <v>64</v>
      </c>
      <c r="AG254" s="71"/>
      <c r="AH254" s="71" t="s">
        <v>67</v>
      </c>
      <c r="AI254" s="71" t="s">
        <v>64</v>
      </c>
      <c r="AJ254" s="71" t="s">
        <v>64</v>
      </c>
      <c r="AK254" s="71" t="s">
        <v>64</v>
      </c>
      <c r="AL254" s="71" t="s">
        <v>63</v>
      </c>
      <c r="AM254" s="71" t="s">
        <v>133</v>
      </c>
      <c r="AN254" s="71"/>
      <c r="AO254" s="71"/>
      <c r="AP254" s="71" t="s">
        <v>4478</v>
      </c>
      <c r="AQ254" s="71" t="s">
        <v>1233</v>
      </c>
      <c r="AR254" s="71" t="s">
        <v>63</v>
      </c>
      <c r="AS254" s="71"/>
      <c r="AT254" s="71" t="s">
        <v>64</v>
      </c>
      <c r="AU254" s="71"/>
      <c r="AV254" s="71"/>
      <c r="AW254" s="71"/>
      <c r="AX254" s="71" t="s">
        <v>4479</v>
      </c>
      <c r="AY254" s="73" t="s">
        <v>4480</v>
      </c>
    </row>
    <row r="255" spans="1:51" ht="65" customHeight="1">
      <c r="A255" s="70">
        <v>254</v>
      </c>
      <c r="B255" s="71" t="s">
        <v>4481</v>
      </c>
      <c r="C255" s="71" t="s">
        <v>746</v>
      </c>
      <c r="D255" s="71" t="s">
        <v>4482</v>
      </c>
      <c r="E255" s="71" t="s">
        <v>1788</v>
      </c>
      <c r="F255" s="71" t="s">
        <v>232</v>
      </c>
      <c r="G255" s="71" t="s">
        <v>747</v>
      </c>
      <c r="H255" s="71" t="s">
        <v>218</v>
      </c>
      <c r="I255" s="71" t="s">
        <v>851</v>
      </c>
      <c r="J255" s="71" t="s">
        <v>1457</v>
      </c>
      <c r="K255" s="71" t="s">
        <v>316</v>
      </c>
      <c r="L255" s="71" t="s">
        <v>4483</v>
      </c>
      <c r="M255" s="71" t="s">
        <v>4484</v>
      </c>
      <c r="N255" s="71"/>
      <c r="O255" s="71"/>
      <c r="P255" s="71"/>
      <c r="Q255" s="71"/>
      <c r="R255" s="71"/>
      <c r="S255" s="71"/>
      <c r="T255" s="71"/>
      <c r="U255" s="71"/>
      <c r="V255" s="71"/>
      <c r="W255" s="71"/>
      <c r="X255" s="71"/>
      <c r="Y255" s="71"/>
      <c r="Z255" s="71"/>
      <c r="AA255" s="71"/>
      <c r="AB255" s="71" t="s">
        <v>65</v>
      </c>
      <c r="AC255" s="71" t="s">
        <v>66</v>
      </c>
      <c r="AD255" s="71" t="s">
        <v>63</v>
      </c>
      <c r="AE255" s="71" t="s">
        <v>63</v>
      </c>
      <c r="AF255" s="71" t="s">
        <v>64</v>
      </c>
      <c r="AG255" s="71"/>
      <c r="AH255" s="71" t="s">
        <v>67</v>
      </c>
      <c r="AI255" s="71" t="s">
        <v>64</v>
      </c>
      <c r="AJ255" s="71" t="s">
        <v>64</v>
      </c>
      <c r="AK255" s="71" t="s">
        <v>64</v>
      </c>
      <c r="AL255" s="71" t="s">
        <v>63</v>
      </c>
      <c r="AM255" s="71" t="s">
        <v>64</v>
      </c>
      <c r="AN255" s="71"/>
      <c r="AO255" s="71"/>
      <c r="AP255" s="71" t="s">
        <v>4485</v>
      </c>
      <c r="AQ255" s="71" t="s">
        <v>851</v>
      </c>
      <c r="AR255" s="71" t="s">
        <v>63</v>
      </c>
      <c r="AS255" s="71"/>
      <c r="AT255" s="71" t="s">
        <v>64</v>
      </c>
      <c r="AU255" s="71"/>
      <c r="AV255" s="71"/>
      <c r="AW255" s="71"/>
      <c r="AX255" s="71" t="s">
        <v>4486</v>
      </c>
      <c r="AY255" s="73" t="s">
        <v>4487</v>
      </c>
    </row>
    <row r="256" spans="1:51" ht="65" customHeight="1">
      <c r="A256" s="70">
        <v>255</v>
      </c>
      <c r="B256" s="71" t="s">
        <v>4488</v>
      </c>
      <c r="C256" s="71" t="s">
        <v>1160</v>
      </c>
      <c r="D256" s="71" t="s">
        <v>4489</v>
      </c>
      <c r="E256" s="71" t="s">
        <v>1511</v>
      </c>
      <c r="F256" s="71" t="s">
        <v>232</v>
      </c>
      <c r="G256" s="71" t="s">
        <v>797</v>
      </c>
      <c r="H256" s="71" t="s">
        <v>234</v>
      </c>
      <c r="I256" s="71" t="s">
        <v>251</v>
      </c>
      <c r="J256" s="71" t="s">
        <v>1457</v>
      </c>
      <c r="K256" s="71" t="s">
        <v>244</v>
      </c>
      <c r="L256" s="71" t="s">
        <v>4490</v>
      </c>
      <c r="M256" s="71" t="s">
        <v>4491</v>
      </c>
      <c r="N256" s="71"/>
      <c r="O256" s="71"/>
      <c r="P256" s="71"/>
      <c r="Q256" s="71"/>
      <c r="R256" s="71"/>
      <c r="S256" s="71"/>
      <c r="T256" s="71"/>
      <c r="U256" s="71"/>
      <c r="V256" s="71"/>
      <c r="W256" s="71"/>
      <c r="X256" s="71"/>
      <c r="Y256" s="71"/>
      <c r="Z256" s="71"/>
      <c r="AA256" s="71"/>
      <c r="AB256" s="71" t="s">
        <v>65</v>
      </c>
      <c r="AC256" s="71" t="s">
        <v>66</v>
      </c>
      <c r="AD256" s="71" t="s">
        <v>63</v>
      </c>
      <c r="AE256" s="71" t="s">
        <v>63</v>
      </c>
      <c r="AF256" s="71" t="s">
        <v>64</v>
      </c>
      <c r="AG256" s="71"/>
      <c r="AH256" s="71" t="s">
        <v>86</v>
      </c>
      <c r="AI256" s="71" t="s">
        <v>64</v>
      </c>
      <c r="AJ256" s="71" t="s">
        <v>64</v>
      </c>
      <c r="AK256" s="71" t="s">
        <v>64</v>
      </c>
      <c r="AL256" s="71" t="s">
        <v>64</v>
      </c>
      <c r="AM256" s="71" t="s">
        <v>64</v>
      </c>
      <c r="AN256" s="71"/>
      <c r="AO256" s="71"/>
      <c r="AP256" s="71" t="s">
        <v>4492</v>
      </c>
      <c r="AQ256" s="71" t="s">
        <v>2900</v>
      </c>
      <c r="AR256" s="71" t="s">
        <v>64</v>
      </c>
      <c r="AS256" s="71"/>
      <c r="AT256" s="71" t="s">
        <v>64</v>
      </c>
      <c r="AU256" s="71"/>
      <c r="AV256" s="71"/>
      <c r="AW256" s="71"/>
      <c r="AX256" s="71" t="s">
        <v>4493</v>
      </c>
      <c r="AY256" s="73" t="s">
        <v>4494</v>
      </c>
    </row>
    <row r="257" spans="1:51" ht="65" customHeight="1">
      <c r="A257" s="70">
        <v>256</v>
      </c>
      <c r="B257" s="71" t="s">
        <v>4495</v>
      </c>
      <c r="C257" s="71" t="s">
        <v>1687</v>
      </c>
      <c r="D257" s="71" t="s">
        <v>4496</v>
      </c>
      <c r="E257" s="71" t="s">
        <v>1519</v>
      </c>
      <c r="F257" s="71" t="s">
        <v>232</v>
      </c>
      <c r="G257" s="71" t="s">
        <v>233</v>
      </c>
      <c r="H257" s="71" t="s">
        <v>234</v>
      </c>
      <c r="I257" s="71" t="s">
        <v>1233</v>
      </c>
      <c r="J257" s="71" t="s">
        <v>1457</v>
      </c>
      <c r="K257" s="71" t="s">
        <v>244</v>
      </c>
      <c r="L257" s="71" t="s">
        <v>4497</v>
      </c>
      <c r="M257" s="71" t="s">
        <v>4498</v>
      </c>
      <c r="N257" s="71"/>
      <c r="O257" s="71"/>
      <c r="P257" s="71"/>
      <c r="Q257" s="71"/>
      <c r="R257" s="71"/>
      <c r="S257" s="71"/>
      <c r="T257" s="71"/>
      <c r="U257" s="71"/>
      <c r="V257" s="71"/>
      <c r="W257" s="71"/>
      <c r="X257" s="71"/>
      <c r="Y257" s="71"/>
      <c r="Z257" s="71"/>
      <c r="AA257" s="71"/>
      <c r="AB257" s="71" t="s">
        <v>65</v>
      </c>
      <c r="AC257" s="71" t="s">
        <v>66</v>
      </c>
      <c r="AD257" s="71" t="s">
        <v>64</v>
      </c>
      <c r="AE257" s="71" t="s">
        <v>64</v>
      </c>
      <c r="AF257" s="71" t="s">
        <v>64</v>
      </c>
      <c r="AG257" s="71"/>
      <c r="AH257" s="71" t="s">
        <v>86</v>
      </c>
      <c r="AI257" s="71" t="s">
        <v>64</v>
      </c>
      <c r="AJ257" s="71" t="s">
        <v>64</v>
      </c>
      <c r="AK257" s="71" t="s">
        <v>64</v>
      </c>
      <c r="AL257" s="71" t="s">
        <v>64</v>
      </c>
      <c r="AM257" s="71" t="s">
        <v>64</v>
      </c>
      <c r="AN257" s="71"/>
      <c r="AO257" s="71"/>
      <c r="AP257" s="71" t="s">
        <v>4499</v>
      </c>
      <c r="AQ257" s="71" t="s">
        <v>4500</v>
      </c>
      <c r="AR257" s="71" t="s">
        <v>64</v>
      </c>
      <c r="AS257" s="71"/>
      <c r="AT257" s="71" t="s">
        <v>63</v>
      </c>
      <c r="AU257" s="71"/>
      <c r="AV257" s="71"/>
      <c r="AW257" s="71"/>
      <c r="AX257" s="71" t="s">
        <v>4501</v>
      </c>
      <c r="AY257" s="73" t="s">
        <v>574</v>
      </c>
    </row>
    <row r="258" spans="1:51" ht="65" customHeight="1">
      <c r="A258" s="70">
        <v>257</v>
      </c>
      <c r="B258" s="71" t="s">
        <v>4502</v>
      </c>
      <c r="C258" s="71" t="s">
        <v>1420</v>
      </c>
      <c r="D258" s="71" t="s">
        <v>4503</v>
      </c>
      <c r="E258" s="71" t="s">
        <v>1455</v>
      </c>
      <c r="F258" s="71" t="s">
        <v>232</v>
      </c>
      <c r="G258" s="71" t="s">
        <v>1329</v>
      </c>
      <c r="H258" s="71" t="s">
        <v>234</v>
      </c>
      <c r="I258" s="71" t="s">
        <v>1233</v>
      </c>
      <c r="J258" s="71" t="s">
        <v>1457</v>
      </c>
      <c r="K258" s="71" t="s">
        <v>244</v>
      </c>
      <c r="L258" s="71" t="s">
        <v>4504</v>
      </c>
      <c r="M258" s="71" t="s">
        <v>4505</v>
      </c>
      <c r="N258" s="71"/>
      <c r="O258" s="71"/>
      <c r="P258" s="71"/>
      <c r="Q258" s="71"/>
      <c r="R258" s="71"/>
      <c r="S258" s="71"/>
      <c r="T258" s="71"/>
      <c r="U258" s="71"/>
      <c r="V258" s="71"/>
      <c r="W258" s="71"/>
      <c r="X258" s="71"/>
      <c r="Y258" s="71"/>
      <c r="Z258" s="71"/>
      <c r="AA258" s="71"/>
      <c r="AB258" s="71" t="s">
        <v>65</v>
      </c>
      <c r="AC258" s="71" t="s">
        <v>66</v>
      </c>
      <c r="AD258" s="71" t="s">
        <v>64</v>
      </c>
      <c r="AE258" s="71" t="s">
        <v>64</v>
      </c>
      <c r="AF258" s="71" t="s">
        <v>64</v>
      </c>
      <c r="AG258" s="71"/>
      <c r="AH258" s="71" t="s">
        <v>86</v>
      </c>
      <c r="AI258" s="71" t="s">
        <v>64</v>
      </c>
      <c r="AJ258" s="71" t="s">
        <v>64</v>
      </c>
      <c r="AK258" s="71" t="s">
        <v>64</v>
      </c>
      <c r="AL258" s="71" t="s">
        <v>63</v>
      </c>
      <c r="AM258" s="71" t="s">
        <v>64</v>
      </c>
      <c r="AN258" s="71"/>
      <c r="AO258" s="71"/>
      <c r="AP258" s="71" t="s">
        <v>4506</v>
      </c>
      <c r="AQ258" s="71" t="s">
        <v>1233</v>
      </c>
      <c r="AR258" s="71" t="s">
        <v>63</v>
      </c>
      <c r="AS258" s="71"/>
      <c r="AT258" s="71" t="s">
        <v>64</v>
      </c>
      <c r="AU258" s="71"/>
      <c r="AV258" s="71"/>
      <c r="AW258" s="71"/>
      <c r="AX258" s="71" t="s">
        <v>4507</v>
      </c>
      <c r="AY258" s="73" t="s">
        <v>4508</v>
      </c>
    </row>
    <row r="259" spans="1:51" ht="65" customHeight="1">
      <c r="A259" s="70">
        <v>258</v>
      </c>
      <c r="B259" s="71" t="s">
        <v>4509</v>
      </c>
      <c r="C259" s="71" t="s">
        <v>290</v>
      </c>
      <c r="D259" s="71" t="s">
        <v>4510</v>
      </c>
      <c r="E259" s="71" t="s">
        <v>1504</v>
      </c>
      <c r="F259" s="71" t="s">
        <v>232</v>
      </c>
      <c r="G259" s="71" t="s">
        <v>233</v>
      </c>
      <c r="H259" s="71" t="s">
        <v>234</v>
      </c>
      <c r="I259" s="71" t="s">
        <v>2236</v>
      </c>
      <c r="J259" s="71" t="s">
        <v>1457</v>
      </c>
      <c r="K259" s="71" t="s">
        <v>244</v>
      </c>
      <c r="L259" s="71" t="s">
        <v>4511</v>
      </c>
      <c r="M259" s="71" t="s">
        <v>4512</v>
      </c>
      <c r="N259" s="71" t="s">
        <v>1527</v>
      </c>
      <c r="O259" s="71" t="s">
        <v>1531</v>
      </c>
      <c r="P259" s="71"/>
      <c r="Q259" s="71"/>
      <c r="R259" s="71"/>
      <c r="S259" s="71"/>
      <c r="T259" s="71"/>
      <c r="U259" s="71"/>
      <c r="V259" s="71"/>
      <c r="W259" s="71"/>
      <c r="X259" s="71"/>
      <c r="Y259" s="71"/>
      <c r="Z259" s="71"/>
      <c r="AA259" s="71"/>
      <c r="AB259" s="71" t="s">
        <v>65</v>
      </c>
      <c r="AC259" s="71" t="s">
        <v>101</v>
      </c>
      <c r="AD259" s="71" t="s">
        <v>63</v>
      </c>
      <c r="AE259" s="71" t="s">
        <v>63</v>
      </c>
      <c r="AF259" s="71" t="s">
        <v>64</v>
      </c>
      <c r="AG259" s="71"/>
      <c r="AH259" s="71" t="s">
        <v>67</v>
      </c>
      <c r="AI259" s="71" t="s">
        <v>64</v>
      </c>
      <c r="AJ259" s="71" t="s">
        <v>64</v>
      </c>
      <c r="AK259" s="71" t="s">
        <v>64</v>
      </c>
      <c r="AL259" s="71" t="s">
        <v>64</v>
      </c>
      <c r="AM259" s="71" t="s">
        <v>63</v>
      </c>
      <c r="AN259" s="71"/>
      <c r="AO259" s="71"/>
      <c r="AP259" s="71" t="s">
        <v>4513</v>
      </c>
      <c r="AQ259" s="71" t="s">
        <v>2236</v>
      </c>
      <c r="AR259" s="71" t="s">
        <v>63</v>
      </c>
      <c r="AS259" s="71"/>
      <c r="AT259" s="71" t="s">
        <v>63</v>
      </c>
      <c r="AU259" s="71"/>
      <c r="AV259" s="71"/>
      <c r="AW259" s="71"/>
      <c r="AX259" s="71" t="s">
        <v>4514</v>
      </c>
      <c r="AY259" s="73" t="s">
        <v>4515</v>
      </c>
    </row>
    <row r="260" spans="1:51" ht="65" customHeight="1">
      <c r="A260" s="70">
        <v>259</v>
      </c>
      <c r="B260" s="71" t="s">
        <v>1089</v>
      </c>
      <c r="C260" s="71" t="s">
        <v>290</v>
      </c>
      <c r="D260" s="71" t="s">
        <v>4516</v>
      </c>
      <c r="E260" s="71" t="s">
        <v>1477</v>
      </c>
      <c r="F260" s="71" t="s">
        <v>232</v>
      </c>
      <c r="G260" s="71" t="s">
        <v>233</v>
      </c>
      <c r="H260" s="71" t="s">
        <v>234</v>
      </c>
      <c r="I260" s="71" t="s">
        <v>2244</v>
      </c>
      <c r="J260" s="71" t="s">
        <v>1457</v>
      </c>
      <c r="K260" s="71" t="s">
        <v>316</v>
      </c>
      <c r="L260" s="71" t="s">
        <v>4517</v>
      </c>
      <c r="M260" s="71" t="s">
        <v>4518</v>
      </c>
      <c r="N260" s="71" t="s">
        <v>1530</v>
      </c>
      <c r="O260" s="71" t="s">
        <v>1634</v>
      </c>
      <c r="P260" s="71"/>
      <c r="Q260" s="71"/>
      <c r="R260" s="71"/>
      <c r="S260" s="71"/>
      <c r="T260" s="71"/>
      <c r="U260" s="71"/>
      <c r="V260" s="71"/>
      <c r="W260" s="71"/>
      <c r="X260" s="71"/>
      <c r="Y260" s="71"/>
      <c r="Z260" s="71"/>
      <c r="AA260" s="71"/>
      <c r="AB260" s="71" t="s">
        <v>65</v>
      </c>
      <c r="AC260" s="71" t="s">
        <v>101</v>
      </c>
      <c r="AD260" s="71" t="s">
        <v>63</v>
      </c>
      <c r="AE260" s="71" t="s">
        <v>64</v>
      </c>
      <c r="AF260" s="71" t="s">
        <v>64</v>
      </c>
      <c r="AG260" s="71"/>
      <c r="AH260" s="71" t="s">
        <v>67</v>
      </c>
      <c r="AI260" s="71" t="s">
        <v>64</v>
      </c>
      <c r="AJ260" s="71" t="s">
        <v>64</v>
      </c>
      <c r="AK260" s="71" t="s">
        <v>64</v>
      </c>
      <c r="AL260" s="71" t="s">
        <v>63</v>
      </c>
      <c r="AM260" s="71" t="s">
        <v>63</v>
      </c>
      <c r="AN260" s="71"/>
      <c r="AO260" s="71"/>
      <c r="AP260" s="71" t="s">
        <v>4519</v>
      </c>
      <c r="AQ260" s="71" t="s">
        <v>4520</v>
      </c>
      <c r="AR260" s="71" t="s">
        <v>133</v>
      </c>
      <c r="AS260" s="71"/>
      <c r="AT260" s="71" t="s">
        <v>64</v>
      </c>
      <c r="AU260" s="71"/>
      <c r="AV260" s="71"/>
      <c r="AW260" s="71"/>
      <c r="AX260" s="71" t="s">
        <v>4521</v>
      </c>
      <c r="AY260" s="73" t="s">
        <v>4522</v>
      </c>
    </row>
    <row r="261" spans="1:51" ht="65" customHeight="1">
      <c r="A261" s="70">
        <v>260</v>
      </c>
      <c r="B261" s="71" t="s">
        <v>4523</v>
      </c>
      <c r="C261" s="71" t="s">
        <v>527</v>
      </c>
      <c r="D261" s="71" t="s">
        <v>4524</v>
      </c>
      <c r="E261" s="71" t="s">
        <v>1455</v>
      </c>
      <c r="F261" s="71" t="s">
        <v>54</v>
      </c>
      <c r="G261" s="71" t="s">
        <v>126</v>
      </c>
      <c r="H261" s="71" t="s">
        <v>234</v>
      </c>
      <c r="I261" s="71" t="s">
        <v>2241</v>
      </c>
      <c r="J261" s="71" t="s">
        <v>1457</v>
      </c>
      <c r="K261" s="71" t="s">
        <v>316</v>
      </c>
      <c r="L261" s="71" t="s">
        <v>4525</v>
      </c>
      <c r="M261" s="71" t="s">
        <v>4526</v>
      </c>
      <c r="N261" s="71" t="s">
        <v>1477</v>
      </c>
      <c r="O261" s="71" t="s">
        <v>1700</v>
      </c>
      <c r="P261" s="71" t="s">
        <v>60</v>
      </c>
      <c r="Q261" s="71" t="s">
        <v>82</v>
      </c>
      <c r="R261" s="71" t="s">
        <v>374</v>
      </c>
      <c r="S261" s="71" t="s">
        <v>63</v>
      </c>
      <c r="T261" s="71" t="s">
        <v>63</v>
      </c>
      <c r="U261" s="71" t="s">
        <v>64</v>
      </c>
      <c r="V261" s="71" t="s">
        <v>64</v>
      </c>
      <c r="W261" s="71" t="s">
        <v>64</v>
      </c>
      <c r="X261" s="71" t="s">
        <v>64</v>
      </c>
      <c r="Y261" s="71" t="s">
        <v>63</v>
      </c>
      <c r="Z261" s="71" t="s">
        <v>64</v>
      </c>
      <c r="AA261" s="71" t="s">
        <v>64</v>
      </c>
      <c r="AB261" s="71" t="s">
        <v>65</v>
      </c>
      <c r="AC261" s="71" t="s">
        <v>66</v>
      </c>
      <c r="AD261" s="71" t="s">
        <v>63</v>
      </c>
      <c r="AE261" s="71" t="s">
        <v>64</v>
      </c>
      <c r="AF261" s="71" t="s">
        <v>64</v>
      </c>
      <c r="AG261" s="71" t="s">
        <v>64</v>
      </c>
      <c r="AH261" s="71" t="s">
        <v>86</v>
      </c>
      <c r="AI261" s="71" t="s">
        <v>64</v>
      </c>
      <c r="AJ261" s="71" t="s">
        <v>64</v>
      </c>
      <c r="AK261" s="71" t="s">
        <v>64</v>
      </c>
      <c r="AL261" s="71" t="s">
        <v>63</v>
      </c>
      <c r="AM261" s="71" t="s">
        <v>64</v>
      </c>
      <c r="AN261" s="71" t="s">
        <v>4527</v>
      </c>
      <c r="AO261" s="71"/>
      <c r="AP261" s="71" t="s">
        <v>4528</v>
      </c>
      <c r="AQ261" s="71" t="s">
        <v>1468</v>
      </c>
      <c r="AR261" s="71" t="s">
        <v>63</v>
      </c>
      <c r="AS261" s="71"/>
      <c r="AT261" s="71" t="s">
        <v>64</v>
      </c>
      <c r="AU261" s="71" t="s">
        <v>1745</v>
      </c>
      <c r="AV261" s="71" t="s">
        <v>64</v>
      </c>
      <c r="AW261" s="71"/>
      <c r="AX261" s="71" t="s">
        <v>4529</v>
      </c>
      <c r="AY261" s="73" t="s">
        <v>4530</v>
      </c>
    </row>
    <row r="262" spans="1:51" ht="65" customHeight="1">
      <c r="A262" s="70">
        <v>261</v>
      </c>
      <c r="B262" s="71" t="s">
        <v>4531</v>
      </c>
      <c r="C262" s="71" t="s">
        <v>382</v>
      </c>
      <c r="D262" s="71" t="s">
        <v>4532</v>
      </c>
      <c r="E262" s="71" t="s">
        <v>4533</v>
      </c>
      <c r="F262" s="71" t="s">
        <v>54</v>
      </c>
      <c r="G262" s="71" t="s">
        <v>126</v>
      </c>
      <c r="H262" s="71" t="s">
        <v>234</v>
      </c>
      <c r="I262" s="71" t="s">
        <v>1165</v>
      </c>
      <c r="J262" s="71" t="s">
        <v>1457</v>
      </c>
      <c r="K262" s="71" t="s">
        <v>267</v>
      </c>
      <c r="L262" s="71" t="s">
        <v>4534</v>
      </c>
      <c r="M262" s="71" t="s">
        <v>4535</v>
      </c>
      <c r="N262" s="71" t="s">
        <v>4536</v>
      </c>
      <c r="O262" s="71" t="s">
        <v>1700</v>
      </c>
      <c r="P262" s="71" t="s">
        <v>60</v>
      </c>
      <c r="Q262" s="71" t="s">
        <v>436</v>
      </c>
      <c r="R262" s="71" t="s">
        <v>190</v>
      </c>
      <c r="S262" s="71" t="s">
        <v>63</v>
      </c>
      <c r="T262" s="71" t="s">
        <v>63</v>
      </c>
      <c r="U262" s="71" t="s">
        <v>63</v>
      </c>
      <c r="V262" s="71" t="s">
        <v>63</v>
      </c>
      <c r="W262" s="71" t="s">
        <v>64</v>
      </c>
      <c r="X262" s="71" t="s">
        <v>63</v>
      </c>
      <c r="Y262" s="71" t="s">
        <v>63</v>
      </c>
      <c r="Z262" s="71" t="s">
        <v>64</v>
      </c>
      <c r="AA262" s="71" t="s">
        <v>63</v>
      </c>
      <c r="AB262" s="71" t="s">
        <v>143</v>
      </c>
      <c r="AC262" s="71" t="s">
        <v>66</v>
      </c>
      <c r="AD262" s="71" t="s">
        <v>63</v>
      </c>
      <c r="AE262" s="71" t="s">
        <v>63</v>
      </c>
      <c r="AF262" s="71" t="s">
        <v>64</v>
      </c>
      <c r="AG262" s="71" t="s">
        <v>64</v>
      </c>
      <c r="AH262" s="71" t="s">
        <v>86</v>
      </c>
      <c r="AI262" s="71" t="s">
        <v>64</v>
      </c>
      <c r="AJ262" s="71" t="s">
        <v>63</v>
      </c>
      <c r="AK262" s="71" t="s">
        <v>133</v>
      </c>
      <c r="AL262" s="71" t="s">
        <v>63</v>
      </c>
      <c r="AM262" s="71" t="s">
        <v>63</v>
      </c>
      <c r="AN262" s="71"/>
      <c r="AO262" s="71"/>
      <c r="AP262" s="71" t="s">
        <v>4537</v>
      </c>
      <c r="AQ262" s="71" t="s">
        <v>1070</v>
      </c>
      <c r="AR262" s="71" t="s">
        <v>64</v>
      </c>
      <c r="AS262" s="71"/>
      <c r="AT262" s="71" t="s">
        <v>64</v>
      </c>
      <c r="AU262" s="71" t="s">
        <v>73</v>
      </c>
      <c r="AV262" s="71" t="s">
        <v>64</v>
      </c>
      <c r="AW262" s="71"/>
      <c r="AX262" s="71" t="s">
        <v>4538</v>
      </c>
      <c r="AY262" s="73" t="s">
        <v>4539</v>
      </c>
    </row>
    <row r="263" spans="1:51" ht="65" customHeight="1">
      <c r="A263" s="70">
        <v>262</v>
      </c>
      <c r="B263" s="71" t="s">
        <v>4540</v>
      </c>
      <c r="C263" s="71" t="s">
        <v>746</v>
      </c>
      <c r="D263" s="71" t="s">
        <v>4541</v>
      </c>
      <c r="E263" s="71" t="s">
        <v>1455</v>
      </c>
      <c r="F263" s="71" t="s">
        <v>232</v>
      </c>
      <c r="G263" s="71" t="s">
        <v>747</v>
      </c>
      <c r="H263" s="71" t="s">
        <v>218</v>
      </c>
      <c r="I263" s="71" t="s">
        <v>1233</v>
      </c>
      <c r="J263" s="71" t="s">
        <v>1457</v>
      </c>
      <c r="K263" s="71" t="s">
        <v>244</v>
      </c>
      <c r="L263" s="71" t="s">
        <v>4542</v>
      </c>
      <c r="M263" s="71" t="s">
        <v>4543</v>
      </c>
      <c r="N263" s="71"/>
      <c r="O263" s="71"/>
      <c r="P263" s="71"/>
      <c r="Q263" s="71"/>
      <c r="R263" s="71"/>
      <c r="S263" s="71"/>
      <c r="T263" s="71"/>
      <c r="U263" s="71"/>
      <c r="V263" s="71"/>
      <c r="W263" s="71"/>
      <c r="X263" s="71"/>
      <c r="Y263" s="71"/>
      <c r="Z263" s="71"/>
      <c r="AA263" s="71"/>
      <c r="AB263" s="71" t="s">
        <v>65</v>
      </c>
      <c r="AC263" s="71" t="s">
        <v>66</v>
      </c>
      <c r="AD263" s="71" t="s">
        <v>63</v>
      </c>
      <c r="AE263" s="71" t="s">
        <v>63</v>
      </c>
      <c r="AF263" s="71" t="s">
        <v>64</v>
      </c>
      <c r="AG263" s="71"/>
      <c r="AH263" s="71" t="s">
        <v>67</v>
      </c>
      <c r="AI263" s="71" t="s">
        <v>64</v>
      </c>
      <c r="AJ263" s="71" t="s">
        <v>64</v>
      </c>
      <c r="AK263" s="71" t="s">
        <v>64</v>
      </c>
      <c r="AL263" s="71" t="s">
        <v>63</v>
      </c>
      <c r="AM263" s="71" t="s">
        <v>133</v>
      </c>
      <c r="AN263" s="71"/>
      <c r="AO263" s="71"/>
      <c r="AP263" s="71" t="s">
        <v>4544</v>
      </c>
      <c r="AQ263" s="71" t="s">
        <v>1233</v>
      </c>
      <c r="AR263" s="71" t="s">
        <v>63</v>
      </c>
      <c r="AS263" s="71"/>
      <c r="AT263" s="71" t="s">
        <v>64</v>
      </c>
      <c r="AU263" s="71"/>
      <c r="AV263" s="71"/>
      <c r="AW263" s="71"/>
      <c r="AX263" s="71" t="s">
        <v>4545</v>
      </c>
      <c r="AY263" s="73"/>
    </row>
    <row r="264" spans="1:51" ht="65" customHeight="1">
      <c r="A264" s="70">
        <v>263</v>
      </c>
      <c r="B264" s="71" t="s">
        <v>4546</v>
      </c>
      <c r="C264" s="71" t="s">
        <v>746</v>
      </c>
      <c r="D264" s="71" t="s">
        <v>4547</v>
      </c>
      <c r="E264" s="71" t="s">
        <v>1527</v>
      </c>
      <c r="F264" s="71" t="s">
        <v>232</v>
      </c>
      <c r="G264" s="71" t="s">
        <v>747</v>
      </c>
      <c r="H264" s="71" t="s">
        <v>218</v>
      </c>
      <c r="I264" s="71" t="s">
        <v>851</v>
      </c>
      <c r="J264" s="71" t="s">
        <v>1457</v>
      </c>
      <c r="K264" s="71" t="s">
        <v>316</v>
      </c>
      <c r="L264" s="71" t="s">
        <v>4548</v>
      </c>
      <c r="M264" s="71" t="s">
        <v>4549</v>
      </c>
      <c r="N264" s="71"/>
      <c r="O264" s="71"/>
      <c r="P264" s="71"/>
      <c r="Q264" s="71"/>
      <c r="R264" s="71"/>
      <c r="S264" s="71"/>
      <c r="T264" s="71"/>
      <c r="U264" s="71"/>
      <c r="V264" s="71"/>
      <c r="W264" s="71"/>
      <c r="X264" s="71"/>
      <c r="Y264" s="71"/>
      <c r="Z264" s="71"/>
      <c r="AA264" s="71"/>
      <c r="AB264" s="71" t="s">
        <v>65</v>
      </c>
      <c r="AC264" s="71" t="s">
        <v>66</v>
      </c>
      <c r="AD264" s="71" t="s">
        <v>63</v>
      </c>
      <c r="AE264" s="71" t="s">
        <v>63</v>
      </c>
      <c r="AF264" s="71" t="s">
        <v>64</v>
      </c>
      <c r="AG264" s="71"/>
      <c r="AH264" s="71" t="s">
        <v>67</v>
      </c>
      <c r="AI264" s="71" t="s">
        <v>64</v>
      </c>
      <c r="AJ264" s="71" t="s">
        <v>64</v>
      </c>
      <c r="AK264" s="71" t="s">
        <v>64</v>
      </c>
      <c r="AL264" s="71" t="s">
        <v>63</v>
      </c>
      <c r="AM264" s="71" t="s">
        <v>64</v>
      </c>
      <c r="AN264" s="71"/>
      <c r="AO264" s="71"/>
      <c r="AP264" s="71" t="s">
        <v>4550</v>
      </c>
      <c r="AQ264" s="71" t="s">
        <v>851</v>
      </c>
      <c r="AR264" s="71" t="s">
        <v>63</v>
      </c>
      <c r="AS264" s="71"/>
      <c r="AT264" s="71" t="s">
        <v>64</v>
      </c>
      <c r="AU264" s="71"/>
      <c r="AV264" s="71"/>
      <c r="AW264" s="71"/>
      <c r="AX264" s="71" t="s">
        <v>4551</v>
      </c>
      <c r="AY264" s="73"/>
    </row>
    <row r="265" spans="1:51" ht="140" customHeight="1">
      <c r="A265" s="70">
        <v>264</v>
      </c>
      <c r="B265" s="71" t="s">
        <v>4552</v>
      </c>
      <c r="C265" s="71" t="s">
        <v>1696</v>
      </c>
      <c r="D265" s="71" t="s">
        <v>4553</v>
      </c>
      <c r="E265" s="71" t="s">
        <v>1503</v>
      </c>
      <c r="F265" s="71" t="s">
        <v>54</v>
      </c>
      <c r="G265" s="71" t="s">
        <v>126</v>
      </c>
      <c r="H265" s="71" t="s">
        <v>56</v>
      </c>
      <c r="I265" s="71" t="s">
        <v>1768</v>
      </c>
      <c r="J265" s="71" t="s">
        <v>1769</v>
      </c>
      <c r="K265" s="71" t="s">
        <v>1770</v>
      </c>
      <c r="L265" s="71" t="s">
        <v>4554</v>
      </c>
      <c r="M265" s="71" t="s">
        <v>4555</v>
      </c>
      <c r="N265" s="71" t="s">
        <v>1530</v>
      </c>
      <c r="O265" s="71" t="s">
        <v>1700</v>
      </c>
      <c r="P265" s="71" t="s">
        <v>60</v>
      </c>
      <c r="Q265" s="71" t="s">
        <v>82</v>
      </c>
      <c r="R265" s="71" t="s">
        <v>1701</v>
      </c>
      <c r="S265" s="71" t="s">
        <v>63</v>
      </c>
      <c r="T265" s="71" t="s">
        <v>63</v>
      </c>
      <c r="U265" s="71" t="s">
        <v>63</v>
      </c>
      <c r="V265" s="71" t="s">
        <v>63</v>
      </c>
      <c r="W265" s="71" t="s">
        <v>63</v>
      </c>
      <c r="X265" s="71" t="s">
        <v>63</v>
      </c>
      <c r="Y265" s="71" t="s">
        <v>63</v>
      </c>
      <c r="Z265" s="71" t="s">
        <v>63</v>
      </c>
      <c r="AA265" s="71" t="s">
        <v>63</v>
      </c>
      <c r="AB265" s="71" t="s">
        <v>143</v>
      </c>
      <c r="AC265" s="71" t="s">
        <v>85</v>
      </c>
      <c r="AD265" s="71" t="s">
        <v>63</v>
      </c>
      <c r="AE265" s="71" t="s">
        <v>63</v>
      </c>
      <c r="AF265" s="71" t="s">
        <v>64</v>
      </c>
      <c r="AG265" s="71" t="s">
        <v>64</v>
      </c>
      <c r="AH265" s="71" t="s">
        <v>86</v>
      </c>
      <c r="AI265" s="71" t="s">
        <v>64</v>
      </c>
      <c r="AJ265" s="71" t="s">
        <v>63</v>
      </c>
      <c r="AK265" s="71" t="s">
        <v>63</v>
      </c>
      <c r="AL265" s="71" t="s">
        <v>63</v>
      </c>
      <c r="AM265" s="71" t="s">
        <v>133</v>
      </c>
      <c r="AN265" s="71" t="s">
        <v>4556</v>
      </c>
      <c r="AO265" s="71" t="s">
        <v>4557</v>
      </c>
      <c r="AP265" s="71" t="s">
        <v>1704</v>
      </c>
      <c r="AQ265" s="71" t="s">
        <v>533</v>
      </c>
      <c r="AR265" s="71" t="s">
        <v>64</v>
      </c>
      <c r="AS265" s="71"/>
      <c r="AT265" s="71" t="s">
        <v>64</v>
      </c>
      <c r="AU265" s="71" t="s">
        <v>4558</v>
      </c>
      <c r="AV265" s="71" t="s">
        <v>63</v>
      </c>
      <c r="AW265" s="71"/>
      <c r="AX265" s="71" t="s">
        <v>4559</v>
      </c>
      <c r="AY265" s="73" t="s">
        <v>4560</v>
      </c>
    </row>
    <row r="266" spans="1:51" ht="65" customHeight="1">
      <c r="A266" s="70">
        <v>265</v>
      </c>
      <c r="B266" s="71" t="s">
        <v>4561</v>
      </c>
      <c r="C266" s="71" t="s">
        <v>746</v>
      </c>
      <c r="D266" s="71" t="s">
        <v>4562</v>
      </c>
      <c r="E266" s="71" t="s">
        <v>1590</v>
      </c>
      <c r="F266" s="71" t="s">
        <v>232</v>
      </c>
      <c r="G266" s="71" t="s">
        <v>747</v>
      </c>
      <c r="H266" s="71" t="s">
        <v>218</v>
      </c>
      <c r="I266" s="71" t="s">
        <v>1830</v>
      </c>
      <c r="J266" s="71" t="s">
        <v>1457</v>
      </c>
      <c r="K266" s="71" t="s">
        <v>267</v>
      </c>
      <c r="L266" s="71" t="s">
        <v>4563</v>
      </c>
      <c r="M266" s="71" t="s">
        <v>4564</v>
      </c>
      <c r="N266" s="71"/>
      <c r="O266" s="71"/>
      <c r="P266" s="71"/>
      <c r="Q266" s="71"/>
      <c r="R266" s="71"/>
      <c r="S266" s="71"/>
      <c r="T266" s="71"/>
      <c r="U266" s="71"/>
      <c r="V266" s="71"/>
      <c r="W266" s="71"/>
      <c r="X266" s="71"/>
      <c r="Y266" s="71"/>
      <c r="Z266" s="71"/>
      <c r="AA266" s="71"/>
      <c r="AB266" s="71" t="s">
        <v>65</v>
      </c>
      <c r="AC266" s="71" t="s">
        <v>66</v>
      </c>
      <c r="AD266" s="71" t="s">
        <v>63</v>
      </c>
      <c r="AE266" s="71" t="s">
        <v>63</v>
      </c>
      <c r="AF266" s="71" t="s">
        <v>64</v>
      </c>
      <c r="AG266" s="71"/>
      <c r="AH266" s="71" t="s">
        <v>67</v>
      </c>
      <c r="AI266" s="71" t="s">
        <v>64</v>
      </c>
      <c r="AJ266" s="71" t="s">
        <v>64</v>
      </c>
      <c r="AK266" s="71" t="s">
        <v>64</v>
      </c>
      <c r="AL266" s="71" t="s">
        <v>63</v>
      </c>
      <c r="AM266" s="71" t="s">
        <v>64</v>
      </c>
      <c r="AN266" s="71"/>
      <c r="AO266" s="71"/>
      <c r="AP266" s="71" t="s">
        <v>4565</v>
      </c>
      <c r="AQ266" s="71" t="s">
        <v>4566</v>
      </c>
      <c r="AR266" s="71" t="s">
        <v>133</v>
      </c>
      <c r="AS266" s="71"/>
      <c r="AT266" s="71" t="s">
        <v>64</v>
      </c>
      <c r="AU266" s="71"/>
      <c r="AV266" s="71"/>
      <c r="AW266" s="71"/>
      <c r="AX266" s="71" t="s">
        <v>4567</v>
      </c>
      <c r="AY266" s="73" t="s">
        <v>4568</v>
      </c>
    </row>
    <row r="267" spans="1:51" ht="65" customHeight="1">
      <c r="A267" s="70">
        <v>266</v>
      </c>
      <c r="B267" s="71" t="s">
        <v>4569</v>
      </c>
      <c r="C267" s="71" t="s">
        <v>746</v>
      </c>
      <c r="D267" s="71" t="s">
        <v>4570</v>
      </c>
      <c r="E267" s="71" t="s">
        <v>1530</v>
      </c>
      <c r="F267" s="71" t="s">
        <v>232</v>
      </c>
      <c r="G267" s="71" t="s">
        <v>747</v>
      </c>
      <c r="H267" s="71" t="s">
        <v>234</v>
      </c>
      <c r="I267" s="71" t="s">
        <v>1233</v>
      </c>
      <c r="J267" s="71" t="s">
        <v>1457</v>
      </c>
      <c r="K267" s="71" t="s">
        <v>244</v>
      </c>
      <c r="L267" s="71" t="s">
        <v>4571</v>
      </c>
      <c r="M267" s="71" t="s">
        <v>4572</v>
      </c>
      <c r="N267" s="71"/>
      <c r="O267" s="71"/>
      <c r="P267" s="71"/>
      <c r="Q267" s="71"/>
      <c r="R267" s="71"/>
      <c r="S267" s="71"/>
      <c r="T267" s="71"/>
      <c r="U267" s="71"/>
      <c r="V267" s="71"/>
      <c r="W267" s="71"/>
      <c r="X267" s="71"/>
      <c r="Y267" s="71"/>
      <c r="Z267" s="71"/>
      <c r="AA267" s="71"/>
      <c r="AB267" s="71" t="s">
        <v>65</v>
      </c>
      <c r="AC267" s="71" t="s">
        <v>66</v>
      </c>
      <c r="AD267" s="71" t="s">
        <v>63</v>
      </c>
      <c r="AE267" s="71" t="s">
        <v>63</v>
      </c>
      <c r="AF267" s="71" t="s">
        <v>64</v>
      </c>
      <c r="AG267" s="71"/>
      <c r="AH267" s="71" t="s">
        <v>67</v>
      </c>
      <c r="AI267" s="71" t="s">
        <v>64</v>
      </c>
      <c r="AJ267" s="71" t="s">
        <v>63</v>
      </c>
      <c r="AK267" s="71" t="s">
        <v>64</v>
      </c>
      <c r="AL267" s="71" t="s">
        <v>63</v>
      </c>
      <c r="AM267" s="71" t="s">
        <v>64</v>
      </c>
      <c r="AN267" s="71"/>
      <c r="AO267" s="71"/>
      <c r="AP267" s="71" t="s">
        <v>4573</v>
      </c>
      <c r="AQ267" s="71" t="s">
        <v>4574</v>
      </c>
      <c r="AR267" s="71" t="s">
        <v>133</v>
      </c>
      <c r="AS267" s="71"/>
      <c r="AT267" s="71" t="s">
        <v>64</v>
      </c>
      <c r="AU267" s="71"/>
      <c r="AV267" s="71"/>
      <c r="AW267" s="71"/>
      <c r="AX267" s="71" t="s">
        <v>4575</v>
      </c>
      <c r="AY267" s="73" t="s">
        <v>4576</v>
      </c>
    </row>
    <row r="268" spans="1:51" ht="65" customHeight="1">
      <c r="A268" s="70">
        <v>267</v>
      </c>
      <c r="B268" s="71" t="s">
        <v>4577</v>
      </c>
      <c r="C268" s="71" t="s">
        <v>811</v>
      </c>
      <c r="D268" s="71" t="s">
        <v>4578</v>
      </c>
      <c r="E268" s="71" t="s">
        <v>1503</v>
      </c>
      <c r="F268" s="71" t="s">
        <v>232</v>
      </c>
      <c r="G268" s="71" t="s">
        <v>747</v>
      </c>
      <c r="H268" s="71" t="s">
        <v>218</v>
      </c>
      <c r="I268" s="71" t="s">
        <v>251</v>
      </c>
      <c r="J268" s="71" t="s">
        <v>1457</v>
      </c>
      <c r="K268" s="71" t="s">
        <v>244</v>
      </c>
      <c r="L268" s="71" t="s">
        <v>4579</v>
      </c>
      <c r="M268" s="71" t="s">
        <v>4580</v>
      </c>
      <c r="N268" s="71"/>
      <c r="O268" s="71"/>
      <c r="P268" s="71"/>
      <c r="Q268" s="71"/>
      <c r="R268" s="71"/>
      <c r="S268" s="71"/>
      <c r="T268" s="71"/>
      <c r="U268" s="71"/>
      <c r="V268" s="71"/>
      <c r="W268" s="71"/>
      <c r="X268" s="71"/>
      <c r="Y268" s="71"/>
      <c r="Z268" s="71"/>
      <c r="AA268" s="71"/>
      <c r="AB268" s="71" t="s">
        <v>65</v>
      </c>
      <c r="AC268" s="71" t="s">
        <v>66</v>
      </c>
      <c r="AD268" s="71" t="s">
        <v>63</v>
      </c>
      <c r="AE268" s="71" t="s">
        <v>64</v>
      </c>
      <c r="AF268" s="71" t="s">
        <v>64</v>
      </c>
      <c r="AG268" s="71"/>
      <c r="AH268" s="71" t="s">
        <v>67</v>
      </c>
      <c r="AI268" s="71" t="s">
        <v>64</v>
      </c>
      <c r="AJ268" s="71" t="s">
        <v>64</v>
      </c>
      <c r="AK268" s="71" t="s">
        <v>64</v>
      </c>
      <c r="AL268" s="71" t="s">
        <v>63</v>
      </c>
      <c r="AM268" s="71" t="s">
        <v>133</v>
      </c>
      <c r="AN268" s="71"/>
      <c r="AO268" s="71"/>
      <c r="AP268" s="71" t="s">
        <v>4581</v>
      </c>
      <c r="AQ268" s="71" t="s">
        <v>251</v>
      </c>
      <c r="AR268" s="71" t="s">
        <v>63</v>
      </c>
      <c r="AS268" s="71"/>
      <c r="AT268" s="71" t="s">
        <v>64</v>
      </c>
      <c r="AU268" s="71"/>
      <c r="AV268" s="71"/>
      <c r="AW268" s="71"/>
      <c r="AX268" s="71" t="s">
        <v>4582</v>
      </c>
      <c r="AY268" s="73" t="s">
        <v>4583</v>
      </c>
    </row>
    <row r="269" spans="1:51" ht="65" customHeight="1">
      <c r="A269" s="70">
        <v>268</v>
      </c>
      <c r="B269" s="71" t="s">
        <v>4584</v>
      </c>
      <c r="C269" s="71" t="s">
        <v>4351</v>
      </c>
      <c r="D269" s="71" t="s">
        <v>4585</v>
      </c>
      <c r="E269" s="71" t="s">
        <v>1530</v>
      </c>
      <c r="F269" s="71" t="s">
        <v>232</v>
      </c>
      <c r="G269" s="71" t="s">
        <v>747</v>
      </c>
      <c r="H269" s="71" t="s">
        <v>218</v>
      </c>
      <c r="I269" s="71" t="s">
        <v>429</v>
      </c>
      <c r="J269" s="71" t="s">
        <v>1457</v>
      </c>
      <c r="K269" s="71" t="s">
        <v>316</v>
      </c>
      <c r="L269" s="71" t="s">
        <v>4586</v>
      </c>
      <c r="M269" s="71" t="s">
        <v>4587</v>
      </c>
      <c r="N269" s="71"/>
      <c r="O269" s="71"/>
      <c r="P269" s="71"/>
      <c r="Q269" s="71"/>
      <c r="R269" s="71"/>
      <c r="S269" s="71"/>
      <c r="T269" s="71"/>
      <c r="U269" s="71"/>
      <c r="V269" s="71"/>
      <c r="W269" s="71"/>
      <c r="X269" s="71"/>
      <c r="Y269" s="71"/>
      <c r="Z269" s="71"/>
      <c r="AA269" s="71"/>
      <c r="AB269" s="71" t="s">
        <v>65</v>
      </c>
      <c r="AC269" s="71" t="s">
        <v>85</v>
      </c>
      <c r="AD269" s="71" t="s">
        <v>63</v>
      </c>
      <c r="AE269" s="71" t="s">
        <v>63</v>
      </c>
      <c r="AF269" s="71" t="s">
        <v>64</v>
      </c>
      <c r="AG269" s="71"/>
      <c r="AH269" s="71" t="s">
        <v>67</v>
      </c>
      <c r="AI269" s="71" t="s">
        <v>64</v>
      </c>
      <c r="AJ269" s="71" t="s">
        <v>64</v>
      </c>
      <c r="AK269" s="71" t="s">
        <v>64</v>
      </c>
      <c r="AL269" s="71" t="s">
        <v>64</v>
      </c>
      <c r="AM269" s="71" t="s">
        <v>64</v>
      </c>
      <c r="AN269" s="71"/>
      <c r="AO269" s="71"/>
      <c r="AP269" s="71" t="s">
        <v>4588</v>
      </c>
      <c r="AQ269" s="71" t="s">
        <v>429</v>
      </c>
      <c r="AR269" s="71" t="s">
        <v>63</v>
      </c>
      <c r="AS269" s="71"/>
      <c r="AT269" s="71" t="s">
        <v>63</v>
      </c>
      <c r="AU269" s="71"/>
      <c r="AV269" s="71"/>
      <c r="AW269" s="71"/>
      <c r="AX269" s="71" t="s">
        <v>4589</v>
      </c>
      <c r="AY269" s="73" t="s">
        <v>4590</v>
      </c>
    </row>
    <row r="270" spans="1:51" ht="65" customHeight="1">
      <c r="A270" s="70">
        <v>269</v>
      </c>
      <c r="B270" s="71" t="s">
        <v>4592</v>
      </c>
      <c r="C270" s="71" t="s">
        <v>811</v>
      </c>
      <c r="D270" s="71" t="s">
        <v>4593</v>
      </c>
      <c r="E270" s="71" t="s">
        <v>1477</v>
      </c>
      <c r="F270" s="71" t="s">
        <v>232</v>
      </c>
      <c r="G270" s="71" t="s">
        <v>747</v>
      </c>
      <c r="H270" s="71" t="s">
        <v>218</v>
      </c>
      <c r="I270" s="71" t="s">
        <v>195</v>
      </c>
      <c r="J270" s="71" t="s">
        <v>1457</v>
      </c>
      <c r="K270" s="71" t="s">
        <v>316</v>
      </c>
      <c r="L270" s="71" t="s">
        <v>4594</v>
      </c>
      <c r="M270" s="71" t="s">
        <v>4595</v>
      </c>
      <c r="N270" s="71"/>
      <c r="O270" s="71"/>
      <c r="P270" s="71"/>
      <c r="Q270" s="71"/>
      <c r="R270" s="71"/>
      <c r="S270" s="71"/>
      <c r="T270" s="71"/>
      <c r="U270" s="71"/>
      <c r="V270" s="71"/>
      <c r="W270" s="71"/>
      <c r="X270" s="71"/>
      <c r="Y270" s="71"/>
      <c r="Z270" s="71"/>
      <c r="AA270" s="71"/>
      <c r="AB270" s="71" t="s">
        <v>65</v>
      </c>
      <c r="AC270" s="71" t="s">
        <v>66</v>
      </c>
      <c r="AD270" s="71" t="s">
        <v>63</v>
      </c>
      <c r="AE270" s="71" t="s">
        <v>63</v>
      </c>
      <c r="AF270" s="71" t="s">
        <v>64</v>
      </c>
      <c r="AG270" s="71"/>
      <c r="AH270" s="71" t="s">
        <v>67</v>
      </c>
      <c r="AI270" s="71" t="s">
        <v>64</v>
      </c>
      <c r="AJ270" s="71" t="s">
        <v>64</v>
      </c>
      <c r="AK270" s="71" t="s">
        <v>64</v>
      </c>
      <c r="AL270" s="71" t="s">
        <v>63</v>
      </c>
      <c r="AM270" s="71" t="s">
        <v>64</v>
      </c>
      <c r="AN270" s="71"/>
      <c r="AO270" s="71"/>
      <c r="AP270" s="71" t="s">
        <v>4596</v>
      </c>
      <c r="AQ270" s="71" t="s">
        <v>195</v>
      </c>
      <c r="AR270" s="71" t="s">
        <v>63</v>
      </c>
      <c r="AS270" s="71"/>
      <c r="AT270" s="71" t="s">
        <v>64</v>
      </c>
      <c r="AU270" s="71"/>
      <c r="AV270" s="71"/>
      <c r="AW270" s="71"/>
      <c r="AX270" s="71" t="s">
        <v>4597</v>
      </c>
      <c r="AY270" s="73" t="s">
        <v>4598</v>
      </c>
    </row>
    <row r="271" spans="1:51" ht="65" customHeight="1">
      <c r="A271" s="70">
        <v>270</v>
      </c>
      <c r="B271" s="71" t="s">
        <v>4599</v>
      </c>
      <c r="C271" s="71" t="s">
        <v>746</v>
      </c>
      <c r="D271" s="71" t="s">
        <v>4600</v>
      </c>
      <c r="E271" s="71" t="s">
        <v>1503</v>
      </c>
      <c r="F271" s="71" t="s">
        <v>232</v>
      </c>
      <c r="G271" s="71" t="s">
        <v>589</v>
      </c>
      <c r="H271" s="71" t="s">
        <v>218</v>
      </c>
      <c r="I271" s="71" t="s">
        <v>2226</v>
      </c>
      <c r="J271" s="71" t="s">
        <v>1457</v>
      </c>
      <c r="K271" s="71" t="s">
        <v>280</v>
      </c>
      <c r="L271" s="71" t="s">
        <v>4601</v>
      </c>
      <c r="M271" s="71" t="s">
        <v>4602</v>
      </c>
      <c r="N271" s="71" t="s">
        <v>1530</v>
      </c>
      <c r="O271" s="71" t="s">
        <v>1634</v>
      </c>
      <c r="P271" s="71"/>
      <c r="Q271" s="71"/>
      <c r="R271" s="71"/>
      <c r="S271" s="71"/>
      <c r="T271" s="71"/>
      <c r="U271" s="71"/>
      <c r="V271" s="71"/>
      <c r="W271" s="71"/>
      <c r="X271" s="71"/>
      <c r="Y271" s="71"/>
      <c r="Z271" s="71"/>
      <c r="AA271" s="71"/>
      <c r="AB271" s="71" t="s">
        <v>65</v>
      </c>
      <c r="AC271" s="71" t="s">
        <v>66</v>
      </c>
      <c r="AD271" s="71" t="s">
        <v>63</v>
      </c>
      <c r="AE271" s="71" t="s">
        <v>63</v>
      </c>
      <c r="AF271" s="71" t="s">
        <v>64</v>
      </c>
      <c r="AG271" s="71"/>
      <c r="AH271" s="71" t="s">
        <v>67</v>
      </c>
      <c r="AI271" s="71" t="s">
        <v>64</v>
      </c>
      <c r="AJ271" s="71" t="s">
        <v>64</v>
      </c>
      <c r="AK271" s="71" t="s">
        <v>64</v>
      </c>
      <c r="AL271" s="71" t="s">
        <v>63</v>
      </c>
      <c r="AM271" s="71" t="s">
        <v>64</v>
      </c>
      <c r="AN271" s="71"/>
      <c r="AO271" s="71"/>
      <c r="AP271" s="71" t="s">
        <v>4603</v>
      </c>
      <c r="AQ271" s="71" t="s">
        <v>4604</v>
      </c>
      <c r="AR271" s="71" t="s">
        <v>133</v>
      </c>
      <c r="AS271" s="71"/>
      <c r="AT271" s="71" t="s">
        <v>64</v>
      </c>
      <c r="AU271" s="71"/>
      <c r="AV271" s="71"/>
      <c r="AW271" s="71"/>
      <c r="AX271" s="71" t="s">
        <v>4605</v>
      </c>
      <c r="AY271" s="73" t="s">
        <v>4606</v>
      </c>
    </row>
    <row r="272" spans="1:51" ht="65" customHeight="1">
      <c r="A272" s="70">
        <v>271</v>
      </c>
      <c r="B272" s="71" t="s">
        <v>4607</v>
      </c>
      <c r="C272" s="71" t="s">
        <v>746</v>
      </c>
      <c r="D272" s="71" t="s">
        <v>4608</v>
      </c>
      <c r="E272" s="71" t="s">
        <v>1590</v>
      </c>
      <c r="F272" s="71" t="s">
        <v>232</v>
      </c>
      <c r="G272" s="71" t="s">
        <v>747</v>
      </c>
      <c r="H272" s="71" t="s">
        <v>218</v>
      </c>
      <c r="I272" s="71" t="s">
        <v>195</v>
      </c>
      <c r="J272" s="71" t="s">
        <v>1457</v>
      </c>
      <c r="K272" s="71" t="s">
        <v>316</v>
      </c>
      <c r="L272" s="71" t="s">
        <v>4609</v>
      </c>
      <c r="M272" s="71" t="s">
        <v>4610</v>
      </c>
      <c r="N272" s="71"/>
      <c r="O272" s="71"/>
      <c r="P272" s="71"/>
      <c r="Q272" s="71"/>
      <c r="R272" s="71"/>
      <c r="S272" s="71"/>
      <c r="T272" s="71"/>
      <c r="U272" s="71"/>
      <c r="V272" s="71"/>
      <c r="W272" s="71"/>
      <c r="X272" s="71"/>
      <c r="Y272" s="71"/>
      <c r="Z272" s="71"/>
      <c r="AA272" s="71"/>
      <c r="AB272" s="71" t="s">
        <v>65</v>
      </c>
      <c r="AC272" s="71" t="s">
        <v>66</v>
      </c>
      <c r="AD272" s="71" t="s">
        <v>63</v>
      </c>
      <c r="AE272" s="71" t="s">
        <v>63</v>
      </c>
      <c r="AF272" s="71" t="s">
        <v>64</v>
      </c>
      <c r="AG272" s="71"/>
      <c r="AH272" s="71" t="s">
        <v>67</v>
      </c>
      <c r="AI272" s="71" t="s">
        <v>64</v>
      </c>
      <c r="AJ272" s="71" t="s">
        <v>64</v>
      </c>
      <c r="AK272" s="71" t="s">
        <v>64</v>
      </c>
      <c r="AL272" s="71" t="s">
        <v>63</v>
      </c>
      <c r="AM272" s="71" t="s">
        <v>64</v>
      </c>
      <c r="AN272" s="71"/>
      <c r="AO272" s="71"/>
      <c r="AP272" s="71" t="s">
        <v>4611</v>
      </c>
      <c r="AQ272" s="71" t="s">
        <v>195</v>
      </c>
      <c r="AR272" s="71" t="s">
        <v>63</v>
      </c>
      <c r="AS272" s="71"/>
      <c r="AT272" s="71" t="s">
        <v>64</v>
      </c>
      <c r="AU272" s="71"/>
      <c r="AV272" s="71"/>
      <c r="AW272" s="71"/>
      <c r="AX272" s="71" t="s">
        <v>4612</v>
      </c>
      <c r="AY272" s="73" t="s">
        <v>4613</v>
      </c>
    </row>
    <row r="273" spans="1:51" ht="65" customHeight="1">
      <c r="A273" s="70">
        <v>272</v>
      </c>
      <c r="B273" s="71" t="s">
        <v>4614</v>
      </c>
      <c r="C273" s="71" t="s">
        <v>811</v>
      </c>
      <c r="D273" s="71" t="s">
        <v>4615</v>
      </c>
      <c r="E273" s="71" t="s">
        <v>1486</v>
      </c>
      <c r="F273" s="71" t="s">
        <v>232</v>
      </c>
      <c r="G273" s="71" t="s">
        <v>747</v>
      </c>
      <c r="H273" s="71" t="s">
        <v>234</v>
      </c>
      <c r="I273" s="71" t="s">
        <v>1233</v>
      </c>
      <c r="J273" s="71" t="s">
        <v>1457</v>
      </c>
      <c r="K273" s="71" t="s">
        <v>244</v>
      </c>
      <c r="L273" s="71" t="s">
        <v>4616</v>
      </c>
      <c r="M273" s="71" t="s">
        <v>4617</v>
      </c>
      <c r="N273" s="71"/>
      <c r="O273" s="71"/>
      <c r="P273" s="71"/>
      <c r="Q273" s="71"/>
      <c r="R273" s="71"/>
      <c r="S273" s="71"/>
      <c r="T273" s="71"/>
      <c r="U273" s="71"/>
      <c r="V273" s="71"/>
      <c r="W273" s="71"/>
      <c r="X273" s="71"/>
      <c r="Y273" s="71"/>
      <c r="Z273" s="71"/>
      <c r="AA273" s="71"/>
      <c r="AB273" s="71" t="s">
        <v>65</v>
      </c>
      <c r="AC273" s="71" t="s">
        <v>66</v>
      </c>
      <c r="AD273" s="71" t="s">
        <v>63</v>
      </c>
      <c r="AE273" s="71" t="s">
        <v>63</v>
      </c>
      <c r="AF273" s="71" t="s">
        <v>64</v>
      </c>
      <c r="AG273" s="71"/>
      <c r="AH273" s="71" t="s">
        <v>67</v>
      </c>
      <c r="AI273" s="71" t="s">
        <v>64</v>
      </c>
      <c r="AJ273" s="71" t="s">
        <v>64</v>
      </c>
      <c r="AK273" s="71" t="s">
        <v>64</v>
      </c>
      <c r="AL273" s="71" t="s">
        <v>63</v>
      </c>
      <c r="AM273" s="71" t="s">
        <v>133</v>
      </c>
      <c r="AN273" s="71"/>
      <c r="AO273" s="71"/>
      <c r="AP273" s="71" t="s">
        <v>4618</v>
      </c>
      <c r="AQ273" s="71" t="s">
        <v>1233</v>
      </c>
      <c r="AR273" s="71" t="s">
        <v>63</v>
      </c>
      <c r="AS273" s="71"/>
      <c r="AT273" s="71" t="s">
        <v>64</v>
      </c>
      <c r="AU273" s="71"/>
      <c r="AV273" s="71"/>
      <c r="AW273" s="71"/>
      <c r="AX273" s="71"/>
      <c r="AY273" s="73" t="s">
        <v>4591</v>
      </c>
    </row>
    <row r="274" spans="1:51" ht="65" customHeight="1">
      <c r="A274" s="70">
        <v>273</v>
      </c>
      <c r="B274" s="71" t="s">
        <v>4619</v>
      </c>
      <c r="C274" s="71" t="s">
        <v>746</v>
      </c>
      <c r="D274" s="71" t="s">
        <v>4620</v>
      </c>
      <c r="E274" s="71" t="s">
        <v>1486</v>
      </c>
      <c r="F274" s="71" t="s">
        <v>232</v>
      </c>
      <c r="G274" s="71" t="s">
        <v>747</v>
      </c>
      <c r="H274" s="71" t="s">
        <v>218</v>
      </c>
      <c r="I274" s="71" t="s">
        <v>1233</v>
      </c>
      <c r="J274" s="71" t="s">
        <v>1457</v>
      </c>
      <c r="K274" s="71" t="s">
        <v>244</v>
      </c>
      <c r="L274" s="71" t="s">
        <v>4621</v>
      </c>
      <c r="M274" s="71" t="s">
        <v>4622</v>
      </c>
      <c r="N274" s="71"/>
      <c r="O274" s="71"/>
      <c r="P274" s="71"/>
      <c r="Q274" s="71"/>
      <c r="R274" s="71"/>
      <c r="S274" s="71"/>
      <c r="T274" s="71"/>
      <c r="U274" s="71"/>
      <c r="V274" s="71"/>
      <c r="W274" s="71"/>
      <c r="X274" s="71"/>
      <c r="Y274" s="71"/>
      <c r="Z274" s="71"/>
      <c r="AA274" s="71"/>
      <c r="AB274" s="71" t="s">
        <v>65</v>
      </c>
      <c r="AC274" s="71" t="s">
        <v>66</v>
      </c>
      <c r="AD274" s="71" t="s">
        <v>63</v>
      </c>
      <c r="AE274" s="71" t="s">
        <v>63</v>
      </c>
      <c r="AF274" s="71" t="s">
        <v>64</v>
      </c>
      <c r="AG274" s="71"/>
      <c r="AH274" s="71" t="s">
        <v>67</v>
      </c>
      <c r="AI274" s="71" t="s">
        <v>64</v>
      </c>
      <c r="AJ274" s="71" t="s">
        <v>133</v>
      </c>
      <c r="AK274" s="71" t="s">
        <v>64</v>
      </c>
      <c r="AL274" s="71" t="s">
        <v>63</v>
      </c>
      <c r="AM274" s="71" t="s">
        <v>64</v>
      </c>
      <c r="AN274" s="71"/>
      <c r="AO274" s="71"/>
      <c r="AP274" s="71" t="s">
        <v>4623</v>
      </c>
      <c r="AQ274" s="71" t="s">
        <v>1233</v>
      </c>
      <c r="AR274" s="71" t="s">
        <v>63</v>
      </c>
      <c r="AS274" s="71"/>
      <c r="AT274" s="71" t="s">
        <v>64</v>
      </c>
      <c r="AU274" s="71"/>
      <c r="AV274" s="71"/>
      <c r="AW274" s="71"/>
      <c r="AX274" s="71" t="s">
        <v>4624</v>
      </c>
      <c r="AY274" s="73" t="s">
        <v>4625</v>
      </c>
    </row>
    <row r="275" spans="1:51" ht="65" customHeight="1">
      <c r="A275" s="70">
        <v>274</v>
      </c>
      <c r="B275" s="71" t="s">
        <v>4626</v>
      </c>
      <c r="C275" s="71" t="s">
        <v>4627</v>
      </c>
      <c r="D275" s="71" t="s">
        <v>4628</v>
      </c>
      <c r="E275" s="71" t="s">
        <v>1455</v>
      </c>
      <c r="F275" s="71" t="s">
        <v>232</v>
      </c>
      <c r="G275" s="71" t="s">
        <v>747</v>
      </c>
      <c r="H275" s="71" t="s">
        <v>218</v>
      </c>
      <c r="I275" s="71" t="s">
        <v>2071</v>
      </c>
      <c r="J275" s="71" t="s">
        <v>1457</v>
      </c>
      <c r="K275" s="71" t="s">
        <v>267</v>
      </c>
      <c r="L275" s="71" t="s">
        <v>4629</v>
      </c>
      <c r="M275" s="71" t="s">
        <v>4630</v>
      </c>
      <c r="N275" s="71"/>
      <c r="O275" s="71"/>
      <c r="P275" s="71"/>
      <c r="Q275" s="71"/>
      <c r="R275" s="71"/>
      <c r="S275" s="71"/>
      <c r="T275" s="71"/>
      <c r="U275" s="71"/>
      <c r="V275" s="71"/>
      <c r="W275" s="71"/>
      <c r="X275" s="71"/>
      <c r="Y275" s="71"/>
      <c r="Z275" s="71"/>
      <c r="AA275" s="71"/>
      <c r="AB275" s="71" t="s">
        <v>65</v>
      </c>
      <c r="AC275" s="71" t="s">
        <v>66</v>
      </c>
      <c r="AD275" s="71" t="s">
        <v>63</v>
      </c>
      <c r="AE275" s="71" t="s">
        <v>63</v>
      </c>
      <c r="AF275" s="71" t="s">
        <v>64</v>
      </c>
      <c r="AG275" s="71"/>
      <c r="AH275" s="71" t="s">
        <v>67</v>
      </c>
      <c r="AI275" s="71" t="s">
        <v>64</v>
      </c>
      <c r="AJ275" s="71" t="s">
        <v>64</v>
      </c>
      <c r="AK275" s="71" t="s">
        <v>64</v>
      </c>
      <c r="AL275" s="71" t="s">
        <v>63</v>
      </c>
      <c r="AM275" s="71" t="s">
        <v>64</v>
      </c>
      <c r="AN275" s="71"/>
      <c r="AO275" s="71"/>
      <c r="AP275" s="71" t="s">
        <v>4631</v>
      </c>
      <c r="AQ275" s="71" t="s">
        <v>4632</v>
      </c>
      <c r="AR275" s="71" t="s">
        <v>63</v>
      </c>
      <c r="AS275" s="71"/>
      <c r="AT275" s="71" t="s">
        <v>64</v>
      </c>
      <c r="AU275" s="71"/>
      <c r="AV275" s="71"/>
      <c r="AW275" s="71"/>
      <c r="AX275" s="71" t="s">
        <v>4633</v>
      </c>
      <c r="AY275" s="73" t="s">
        <v>4634</v>
      </c>
    </row>
    <row r="276" spans="1:51" ht="65" customHeight="1">
      <c r="A276" s="70">
        <v>275</v>
      </c>
      <c r="B276" s="71" t="s">
        <v>4635</v>
      </c>
      <c r="C276" s="71" t="s">
        <v>678</v>
      </c>
      <c r="D276" s="71" t="s">
        <v>4636</v>
      </c>
      <c r="E276" s="71" t="s">
        <v>1530</v>
      </c>
      <c r="F276" s="71" t="s">
        <v>232</v>
      </c>
      <c r="G276" s="71" t="s">
        <v>747</v>
      </c>
      <c r="H276" s="71" t="s">
        <v>218</v>
      </c>
      <c r="I276" s="71" t="s">
        <v>2241</v>
      </c>
      <c r="J276" s="71" t="s">
        <v>1457</v>
      </c>
      <c r="K276" s="71" t="s">
        <v>316</v>
      </c>
      <c r="L276" s="71" t="s">
        <v>4637</v>
      </c>
      <c r="M276" s="71" t="s">
        <v>4638</v>
      </c>
      <c r="N276" s="71"/>
      <c r="O276" s="71"/>
      <c r="P276" s="71"/>
      <c r="Q276" s="71"/>
      <c r="R276" s="71"/>
      <c r="S276" s="71"/>
      <c r="T276" s="71"/>
      <c r="U276" s="71"/>
      <c r="V276" s="71"/>
      <c r="W276" s="71"/>
      <c r="X276" s="71"/>
      <c r="Y276" s="71"/>
      <c r="Z276" s="71"/>
      <c r="AA276" s="71"/>
      <c r="AB276" s="71" t="s">
        <v>65</v>
      </c>
      <c r="AC276" s="71" t="s">
        <v>66</v>
      </c>
      <c r="AD276" s="71" t="s">
        <v>63</v>
      </c>
      <c r="AE276" s="71" t="s">
        <v>63</v>
      </c>
      <c r="AF276" s="71" t="s">
        <v>64</v>
      </c>
      <c r="AG276" s="71"/>
      <c r="AH276" s="71" t="s">
        <v>67</v>
      </c>
      <c r="AI276" s="71" t="s">
        <v>64</v>
      </c>
      <c r="AJ276" s="71" t="s">
        <v>64</v>
      </c>
      <c r="AK276" s="71" t="s">
        <v>64</v>
      </c>
      <c r="AL276" s="71" t="s">
        <v>63</v>
      </c>
      <c r="AM276" s="71" t="s">
        <v>133</v>
      </c>
      <c r="AN276" s="71"/>
      <c r="AO276" s="71"/>
      <c r="AP276" s="71" t="s">
        <v>4639</v>
      </c>
      <c r="AQ276" s="71" t="s">
        <v>1070</v>
      </c>
      <c r="AR276" s="71" t="s">
        <v>64</v>
      </c>
      <c r="AS276" s="71"/>
      <c r="AT276" s="71" t="s">
        <v>64</v>
      </c>
      <c r="AU276" s="71"/>
      <c r="AV276" s="71"/>
      <c r="AW276" s="71"/>
      <c r="AX276" s="71" t="s">
        <v>4640</v>
      </c>
      <c r="AY276" s="73" t="s">
        <v>4641</v>
      </c>
    </row>
    <row r="277" spans="1:51" ht="65" customHeight="1">
      <c r="A277" s="70">
        <v>276</v>
      </c>
      <c r="B277" s="71" t="s">
        <v>4642</v>
      </c>
      <c r="C277" s="71" t="s">
        <v>811</v>
      </c>
      <c r="D277" s="71" t="s">
        <v>4643</v>
      </c>
      <c r="E277" s="71" t="s">
        <v>1455</v>
      </c>
      <c r="F277" s="71" t="s">
        <v>232</v>
      </c>
      <c r="G277" s="71" t="s">
        <v>747</v>
      </c>
      <c r="H277" s="71" t="s">
        <v>218</v>
      </c>
      <c r="I277" s="71" t="s">
        <v>514</v>
      </c>
      <c r="J277" s="71" t="s">
        <v>1457</v>
      </c>
      <c r="K277" s="71" t="s">
        <v>219</v>
      </c>
      <c r="L277" s="71" t="s">
        <v>4644</v>
      </c>
      <c r="M277" s="71" t="s">
        <v>4645</v>
      </c>
      <c r="N277" s="71"/>
      <c r="O277" s="71"/>
      <c r="P277" s="71"/>
      <c r="Q277" s="71"/>
      <c r="R277" s="71"/>
      <c r="S277" s="71"/>
      <c r="T277" s="71"/>
      <c r="U277" s="71"/>
      <c r="V277" s="71"/>
      <c r="W277" s="71"/>
      <c r="X277" s="71"/>
      <c r="Y277" s="71"/>
      <c r="Z277" s="71"/>
      <c r="AA277" s="71"/>
      <c r="AB277" s="71" t="s">
        <v>65</v>
      </c>
      <c r="AC277" s="71" t="s">
        <v>66</v>
      </c>
      <c r="AD277" s="71" t="s">
        <v>63</v>
      </c>
      <c r="AE277" s="71" t="s">
        <v>63</v>
      </c>
      <c r="AF277" s="71" t="s">
        <v>64</v>
      </c>
      <c r="AG277" s="71"/>
      <c r="AH277" s="71" t="s">
        <v>1540</v>
      </c>
      <c r="AI277" s="71" t="s">
        <v>64</v>
      </c>
      <c r="AJ277" s="71" t="s">
        <v>64</v>
      </c>
      <c r="AK277" s="71" t="s">
        <v>64</v>
      </c>
      <c r="AL277" s="71" t="s">
        <v>63</v>
      </c>
      <c r="AM277" s="71" t="s">
        <v>63</v>
      </c>
      <c r="AN277" s="71"/>
      <c r="AO277" s="71"/>
      <c r="AP277" s="71" t="s">
        <v>4646</v>
      </c>
      <c r="AQ277" s="71" t="s">
        <v>4647</v>
      </c>
      <c r="AR277" s="71" t="s">
        <v>133</v>
      </c>
      <c r="AS277" s="71"/>
      <c r="AT277" s="71" t="s">
        <v>64</v>
      </c>
      <c r="AU277" s="71"/>
      <c r="AV277" s="71"/>
      <c r="AW277" s="71"/>
      <c r="AX277" s="71" t="s">
        <v>4648</v>
      </c>
      <c r="AY277" s="73" t="s">
        <v>4649</v>
      </c>
    </row>
    <row r="278" spans="1:51" ht="65" customHeight="1">
      <c r="A278" s="70">
        <v>277</v>
      </c>
      <c r="B278" s="71" t="s">
        <v>4650</v>
      </c>
      <c r="C278" s="71" t="s">
        <v>746</v>
      </c>
      <c r="D278" s="71" t="s">
        <v>4651</v>
      </c>
      <c r="E278" s="71" t="s">
        <v>1503</v>
      </c>
      <c r="F278" s="71" t="s">
        <v>232</v>
      </c>
      <c r="G278" s="71" t="s">
        <v>747</v>
      </c>
      <c r="H278" s="71" t="s">
        <v>218</v>
      </c>
      <c r="I278" s="71" t="s">
        <v>1233</v>
      </c>
      <c r="J278" s="71" t="s">
        <v>1457</v>
      </c>
      <c r="K278" s="71" t="s">
        <v>244</v>
      </c>
      <c r="L278" s="71" t="s">
        <v>4652</v>
      </c>
      <c r="M278" s="71" t="s">
        <v>4653</v>
      </c>
      <c r="N278" s="71"/>
      <c r="O278" s="71"/>
      <c r="P278" s="71"/>
      <c r="Q278" s="71"/>
      <c r="R278" s="71"/>
      <c r="S278" s="71"/>
      <c r="T278" s="71"/>
      <c r="U278" s="71"/>
      <c r="V278" s="71"/>
      <c r="W278" s="71"/>
      <c r="X278" s="71"/>
      <c r="Y278" s="71"/>
      <c r="Z278" s="71"/>
      <c r="AA278" s="71"/>
      <c r="AB278" s="71" t="s">
        <v>65</v>
      </c>
      <c r="AC278" s="71" t="s">
        <v>66</v>
      </c>
      <c r="AD278" s="71" t="s">
        <v>63</v>
      </c>
      <c r="AE278" s="71" t="s">
        <v>63</v>
      </c>
      <c r="AF278" s="71" t="s">
        <v>64</v>
      </c>
      <c r="AG278" s="71"/>
      <c r="AH278" s="71" t="s">
        <v>67</v>
      </c>
      <c r="AI278" s="71" t="s">
        <v>64</v>
      </c>
      <c r="AJ278" s="71" t="s">
        <v>64</v>
      </c>
      <c r="AK278" s="71" t="s">
        <v>64</v>
      </c>
      <c r="AL278" s="71" t="s">
        <v>63</v>
      </c>
      <c r="AM278" s="71" t="s">
        <v>133</v>
      </c>
      <c r="AN278" s="71"/>
      <c r="AO278" s="71"/>
      <c r="AP278" s="71" t="s">
        <v>4623</v>
      </c>
      <c r="AQ278" s="71" t="s">
        <v>1233</v>
      </c>
      <c r="AR278" s="71" t="s">
        <v>63</v>
      </c>
      <c r="AS278" s="71"/>
      <c r="AT278" s="71" t="s">
        <v>64</v>
      </c>
      <c r="AU278" s="71"/>
      <c r="AV278" s="71"/>
      <c r="AW278" s="71"/>
      <c r="AX278" s="71" t="s">
        <v>4654</v>
      </c>
      <c r="AY278" s="73"/>
    </row>
    <row r="279" spans="1:51" ht="128" customHeight="1">
      <c r="A279" s="90">
        <v>278</v>
      </c>
      <c r="B279" s="81" t="s">
        <v>4655</v>
      </c>
      <c r="C279" s="81" t="s">
        <v>4656</v>
      </c>
      <c r="D279" s="81" t="s">
        <v>4657</v>
      </c>
      <c r="E279" s="81" t="s">
        <v>1511</v>
      </c>
      <c r="F279" s="81" t="s">
        <v>54</v>
      </c>
      <c r="G279" s="81" t="s">
        <v>126</v>
      </c>
      <c r="H279" s="81" t="s">
        <v>56</v>
      </c>
      <c r="I279" s="81" t="s">
        <v>4658</v>
      </c>
      <c r="J279" s="81" t="s">
        <v>4659</v>
      </c>
      <c r="K279" s="81" t="s">
        <v>4660</v>
      </c>
      <c r="L279" s="81" t="s">
        <v>4661</v>
      </c>
      <c r="M279" s="81" t="s">
        <v>4662</v>
      </c>
      <c r="N279" s="81" t="s">
        <v>1797</v>
      </c>
      <c r="O279" s="81" t="s">
        <v>2046</v>
      </c>
      <c r="P279" s="81" t="s">
        <v>60</v>
      </c>
      <c r="Q279" s="81" t="s">
        <v>82</v>
      </c>
      <c r="R279" s="81" t="s">
        <v>1701</v>
      </c>
      <c r="S279" s="81" t="s">
        <v>63</v>
      </c>
      <c r="T279" s="81" t="s">
        <v>63</v>
      </c>
      <c r="U279" s="81" t="s">
        <v>63</v>
      </c>
      <c r="V279" s="81" t="s">
        <v>63</v>
      </c>
      <c r="W279" s="81" t="s">
        <v>63</v>
      </c>
      <c r="X279" s="81" t="s">
        <v>63</v>
      </c>
      <c r="Y279" s="81" t="s">
        <v>63</v>
      </c>
      <c r="Z279" s="81" t="s">
        <v>64</v>
      </c>
      <c r="AA279" s="81" t="s">
        <v>63</v>
      </c>
      <c r="AB279" s="81" t="s">
        <v>143</v>
      </c>
      <c r="AC279" s="81" t="s">
        <v>85</v>
      </c>
      <c r="AD279" s="81" t="s">
        <v>64</v>
      </c>
      <c r="AE279" s="81" t="s">
        <v>63</v>
      </c>
      <c r="AF279" s="81" t="s">
        <v>64</v>
      </c>
      <c r="AG279" s="81" t="s">
        <v>64</v>
      </c>
      <c r="AH279" s="81" t="s">
        <v>86</v>
      </c>
      <c r="AI279" s="81" t="s">
        <v>64</v>
      </c>
      <c r="AJ279" s="81" t="s">
        <v>64</v>
      </c>
      <c r="AK279" s="81" t="s">
        <v>64</v>
      </c>
      <c r="AL279" s="81" t="s">
        <v>64</v>
      </c>
      <c r="AM279" s="81" t="s">
        <v>63</v>
      </c>
      <c r="AN279" s="81"/>
      <c r="AO279" s="81" t="s">
        <v>4663</v>
      </c>
      <c r="AP279" s="81" t="s">
        <v>4664</v>
      </c>
      <c r="AQ279" s="81" t="s">
        <v>4665</v>
      </c>
      <c r="AR279" s="81" t="s">
        <v>64</v>
      </c>
      <c r="AS279" s="81"/>
      <c r="AT279" s="81" t="s">
        <v>64</v>
      </c>
      <c r="AU279" s="81" t="s">
        <v>73</v>
      </c>
      <c r="AV279" s="81" t="s">
        <v>64</v>
      </c>
      <c r="AW279" s="81"/>
      <c r="AX279" s="81" t="s">
        <v>4666</v>
      </c>
      <c r="AY279" s="75" t="s">
        <v>4667</v>
      </c>
    </row>
    <row r="280" spans="1:51" ht="85" customHeight="1">
      <c r="A280" s="90">
        <v>279</v>
      </c>
      <c r="B280" s="71" t="s">
        <v>4720</v>
      </c>
      <c r="C280" s="71" t="s">
        <v>811</v>
      </c>
      <c r="D280" s="71" t="s">
        <v>4721</v>
      </c>
      <c r="E280" s="71" t="s">
        <v>1511</v>
      </c>
      <c r="F280" s="71" t="s">
        <v>232</v>
      </c>
      <c r="G280" s="71" t="s">
        <v>747</v>
      </c>
      <c r="H280" s="71" t="s">
        <v>218</v>
      </c>
      <c r="I280" s="71" t="s">
        <v>195</v>
      </c>
      <c r="J280" s="71" t="s">
        <v>1457</v>
      </c>
      <c r="K280" s="71" t="s">
        <v>316</v>
      </c>
      <c r="L280" s="71" t="s">
        <v>4722</v>
      </c>
      <c r="M280" s="71" t="s">
        <v>4723</v>
      </c>
      <c r="N280" s="71"/>
      <c r="O280" s="71"/>
      <c r="P280" s="71"/>
      <c r="Q280" s="71"/>
      <c r="R280" s="71"/>
      <c r="S280" s="71"/>
      <c r="T280" s="71"/>
      <c r="U280" s="71"/>
      <c r="V280" s="71"/>
      <c r="W280" s="71"/>
      <c r="X280" s="71"/>
      <c r="Y280" s="71"/>
      <c r="Z280" s="71"/>
      <c r="AA280" s="71"/>
      <c r="AB280" s="71" t="s">
        <v>65</v>
      </c>
      <c r="AC280" s="71" t="s">
        <v>66</v>
      </c>
      <c r="AD280" s="71" t="s">
        <v>63</v>
      </c>
      <c r="AE280" s="71" t="s">
        <v>64</v>
      </c>
      <c r="AF280" s="71" t="s">
        <v>64</v>
      </c>
      <c r="AG280" s="71"/>
      <c r="AH280" s="71" t="s">
        <v>67</v>
      </c>
      <c r="AI280" s="71" t="s">
        <v>64</v>
      </c>
      <c r="AJ280" s="71" t="s">
        <v>64</v>
      </c>
      <c r="AK280" s="71" t="s">
        <v>64</v>
      </c>
      <c r="AL280" s="71" t="s">
        <v>63</v>
      </c>
      <c r="AM280" s="71" t="s">
        <v>64</v>
      </c>
      <c r="AN280" s="71"/>
      <c r="AO280" s="71"/>
      <c r="AP280" s="71" t="s">
        <v>4724</v>
      </c>
      <c r="AQ280" s="71" t="s">
        <v>2693</v>
      </c>
      <c r="AR280" s="71" t="s">
        <v>64</v>
      </c>
      <c r="AS280" s="71"/>
      <c r="AT280" s="71" t="s">
        <v>64</v>
      </c>
      <c r="AU280" s="71"/>
      <c r="AV280" s="71"/>
      <c r="AW280" s="71"/>
      <c r="AX280" s="71" t="s">
        <v>4725</v>
      </c>
      <c r="AY280" s="73"/>
    </row>
    <row r="281" spans="1:51" ht="85" customHeight="1">
      <c r="A281" s="90">
        <v>280</v>
      </c>
      <c r="B281" s="71" t="s">
        <v>4726</v>
      </c>
      <c r="C281" s="71" t="s">
        <v>746</v>
      </c>
      <c r="D281" s="71" t="s">
        <v>4727</v>
      </c>
      <c r="E281" s="71" t="s">
        <v>1530</v>
      </c>
      <c r="F281" s="71" t="s">
        <v>232</v>
      </c>
      <c r="G281" s="71" t="s">
        <v>747</v>
      </c>
      <c r="H281" s="71" t="s">
        <v>234</v>
      </c>
      <c r="I281" s="71" t="s">
        <v>2246</v>
      </c>
      <c r="J281" s="71" t="s">
        <v>1457</v>
      </c>
      <c r="K281" s="71" t="s">
        <v>316</v>
      </c>
      <c r="L281" s="71" t="s">
        <v>4728</v>
      </c>
      <c r="M281" s="71" t="s">
        <v>4729</v>
      </c>
      <c r="N281" s="71"/>
      <c r="O281" s="71"/>
      <c r="P281" s="71"/>
      <c r="Q281" s="71"/>
      <c r="R281" s="71"/>
      <c r="S281" s="71"/>
      <c r="T281" s="71"/>
      <c r="U281" s="71"/>
      <c r="V281" s="71"/>
      <c r="W281" s="71"/>
      <c r="X281" s="71"/>
      <c r="Y281" s="71"/>
      <c r="Z281" s="71"/>
      <c r="AA281" s="71"/>
      <c r="AB281" s="71" t="s">
        <v>65</v>
      </c>
      <c r="AC281" s="71" t="s">
        <v>66</v>
      </c>
      <c r="AD281" s="71" t="s">
        <v>63</v>
      </c>
      <c r="AE281" s="71" t="s">
        <v>63</v>
      </c>
      <c r="AF281" s="71" t="s">
        <v>64</v>
      </c>
      <c r="AG281" s="71"/>
      <c r="AH281" s="71" t="s">
        <v>86</v>
      </c>
      <c r="AI281" s="71" t="s">
        <v>64</v>
      </c>
      <c r="AJ281" s="71" t="s">
        <v>64</v>
      </c>
      <c r="AK281" s="71" t="s">
        <v>64</v>
      </c>
      <c r="AL281" s="71" t="s">
        <v>133</v>
      </c>
      <c r="AM281" s="71" t="s">
        <v>64</v>
      </c>
      <c r="AN281" s="71"/>
      <c r="AO281" s="71"/>
      <c r="AP281" s="71" t="s">
        <v>4730</v>
      </c>
      <c r="AQ281" s="71" t="s">
        <v>2830</v>
      </c>
      <c r="AR281" s="71" t="s">
        <v>64</v>
      </c>
      <c r="AS281" s="71"/>
      <c r="AT281" s="71" t="s">
        <v>64</v>
      </c>
      <c r="AU281" s="71"/>
      <c r="AV281" s="71"/>
      <c r="AW281" s="71"/>
      <c r="AX281" s="71" t="s">
        <v>4731</v>
      </c>
      <c r="AY281" s="73" t="s">
        <v>4732</v>
      </c>
    </row>
    <row r="282" spans="1:51" ht="85" customHeight="1">
      <c r="A282" s="90">
        <v>281</v>
      </c>
      <c r="B282" s="71" t="s">
        <v>4733</v>
      </c>
      <c r="C282" s="71" t="s">
        <v>746</v>
      </c>
      <c r="D282" s="71" t="s">
        <v>4734</v>
      </c>
      <c r="E282" s="71" t="s">
        <v>1503</v>
      </c>
      <c r="F282" s="71" t="s">
        <v>232</v>
      </c>
      <c r="G282" s="71" t="s">
        <v>202</v>
      </c>
      <c r="H282" s="71" t="s">
        <v>218</v>
      </c>
      <c r="I282" s="71" t="s">
        <v>1233</v>
      </c>
      <c r="J282" s="71" t="s">
        <v>1457</v>
      </c>
      <c r="K282" s="71" t="s">
        <v>244</v>
      </c>
      <c r="L282" s="71" t="s">
        <v>4735</v>
      </c>
      <c r="M282" s="71" t="s">
        <v>4736</v>
      </c>
      <c r="N282" s="71"/>
      <c r="O282" s="71"/>
      <c r="P282" s="71"/>
      <c r="Q282" s="71"/>
      <c r="R282" s="71"/>
      <c r="S282" s="71"/>
      <c r="T282" s="71"/>
      <c r="U282" s="71"/>
      <c r="V282" s="71"/>
      <c r="W282" s="71"/>
      <c r="X282" s="71"/>
      <c r="Y282" s="71"/>
      <c r="Z282" s="71"/>
      <c r="AA282" s="71"/>
      <c r="AB282" s="71" t="s">
        <v>190</v>
      </c>
      <c r="AC282" s="71" t="s">
        <v>66</v>
      </c>
      <c r="AD282" s="71" t="s">
        <v>63</v>
      </c>
      <c r="AE282" s="71" t="s">
        <v>64</v>
      </c>
      <c r="AF282" s="71" t="s">
        <v>64</v>
      </c>
      <c r="AG282" s="71"/>
      <c r="AH282" s="71" t="s">
        <v>1540</v>
      </c>
      <c r="AI282" s="71" t="s">
        <v>64</v>
      </c>
      <c r="AJ282" s="71" t="s">
        <v>64</v>
      </c>
      <c r="AK282" s="71" t="s">
        <v>64</v>
      </c>
      <c r="AL282" s="71" t="s">
        <v>133</v>
      </c>
      <c r="AM282" s="71" t="s">
        <v>63</v>
      </c>
      <c r="AN282" s="71"/>
      <c r="AO282" s="71"/>
      <c r="AP282" s="71" t="s">
        <v>4737</v>
      </c>
      <c r="AQ282" s="71" t="s">
        <v>4738</v>
      </c>
      <c r="AR282" s="71" t="s">
        <v>133</v>
      </c>
      <c r="AS282" s="71"/>
      <c r="AT282" s="71" t="s">
        <v>64</v>
      </c>
      <c r="AU282" s="71"/>
      <c r="AV282" s="71"/>
      <c r="AW282" s="71"/>
      <c r="AX282" s="22" t="s">
        <v>4739</v>
      </c>
      <c r="AY282" s="73" t="s">
        <v>724</v>
      </c>
    </row>
    <row r="283" spans="1:51" ht="85" customHeight="1">
      <c r="A283" s="90">
        <v>282</v>
      </c>
      <c r="B283" s="71" t="s">
        <v>4740</v>
      </c>
      <c r="C283" s="71" t="s">
        <v>746</v>
      </c>
      <c r="D283" s="71" t="s">
        <v>4741</v>
      </c>
      <c r="E283" s="71" t="s">
        <v>1455</v>
      </c>
      <c r="F283" s="71" t="s">
        <v>232</v>
      </c>
      <c r="G283" s="71" t="s">
        <v>747</v>
      </c>
      <c r="H283" s="71" t="s">
        <v>218</v>
      </c>
      <c r="I283" s="71" t="s">
        <v>851</v>
      </c>
      <c r="J283" s="71" t="s">
        <v>1457</v>
      </c>
      <c r="K283" s="71" t="s">
        <v>316</v>
      </c>
      <c r="L283" s="71" t="s">
        <v>4742</v>
      </c>
      <c r="M283" s="71" t="s">
        <v>4743</v>
      </c>
      <c r="N283" s="71"/>
      <c r="O283" s="71"/>
      <c r="P283" s="71"/>
      <c r="Q283" s="71"/>
      <c r="R283" s="71"/>
      <c r="S283" s="71"/>
      <c r="T283" s="71"/>
      <c r="U283" s="71"/>
      <c r="V283" s="71"/>
      <c r="W283" s="71"/>
      <c r="X283" s="71"/>
      <c r="Y283" s="71"/>
      <c r="Z283" s="71"/>
      <c r="AA283" s="71"/>
      <c r="AB283" s="71" t="s">
        <v>65</v>
      </c>
      <c r="AC283" s="71" t="s">
        <v>66</v>
      </c>
      <c r="AD283" s="71" t="s">
        <v>63</v>
      </c>
      <c r="AE283" s="71" t="s">
        <v>64</v>
      </c>
      <c r="AF283" s="71" t="s">
        <v>64</v>
      </c>
      <c r="AG283" s="71"/>
      <c r="AH283" s="71" t="s">
        <v>67</v>
      </c>
      <c r="AI283" s="71" t="s">
        <v>64</v>
      </c>
      <c r="AJ283" s="71" t="s">
        <v>64</v>
      </c>
      <c r="AK283" s="71" t="s">
        <v>64</v>
      </c>
      <c r="AL283" s="71" t="s">
        <v>63</v>
      </c>
      <c r="AM283" s="71" t="s">
        <v>64</v>
      </c>
      <c r="AN283" s="71"/>
      <c r="AO283" s="71"/>
      <c r="AP283" s="71" t="s">
        <v>4744</v>
      </c>
      <c r="AQ283" s="71" t="s">
        <v>4745</v>
      </c>
      <c r="AR283" s="71" t="s">
        <v>133</v>
      </c>
      <c r="AS283" s="71"/>
      <c r="AT283" s="71" t="s">
        <v>64</v>
      </c>
      <c r="AU283" s="71"/>
      <c r="AV283" s="71"/>
      <c r="AW283" s="71"/>
      <c r="AX283" s="71" t="s">
        <v>4746</v>
      </c>
      <c r="AY283" s="73" t="s">
        <v>4747</v>
      </c>
    </row>
    <row r="284" spans="1:51" ht="85" customHeight="1">
      <c r="A284" s="90">
        <v>283</v>
      </c>
      <c r="B284" s="71" t="s">
        <v>4748</v>
      </c>
      <c r="C284" s="71" t="s">
        <v>52</v>
      </c>
      <c r="D284" s="71" t="s">
        <v>4749</v>
      </c>
      <c r="E284" s="71" t="s">
        <v>1590</v>
      </c>
      <c r="F284" s="71" t="s">
        <v>54</v>
      </c>
      <c r="G284" s="71" t="s">
        <v>126</v>
      </c>
      <c r="H284" s="71" t="s">
        <v>234</v>
      </c>
      <c r="I284" s="71" t="s">
        <v>429</v>
      </c>
      <c r="J284" s="71" t="s">
        <v>1457</v>
      </c>
      <c r="K284" s="71" t="s">
        <v>316</v>
      </c>
      <c r="L284" s="71" t="s">
        <v>4750</v>
      </c>
      <c r="M284" s="71" t="s">
        <v>4751</v>
      </c>
      <c r="N284" s="71" t="s">
        <v>1742</v>
      </c>
      <c r="O284" s="71" t="s">
        <v>1700</v>
      </c>
      <c r="P284" s="71" t="s">
        <v>60</v>
      </c>
      <c r="Q284" s="71" t="s">
        <v>82</v>
      </c>
      <c r="R284" s="71" t="s">
        <v>1701</v>
      </c>
      <c r="S284" s="71" t="s">
        <v>63</v>
      </c>
      <c r="T284" s="71" t="s">
        <v>63</v>
      </c>
      <c r="U284" s="71" t="s">
        <v>63</v>
      </c>
      <c r="V284" s="71" t="s">
        <v>63</v>
      </c>
      <c r="W284" s="71" t="s">
        <v>63</v>
      </c>
      <c r="X284" s="71" t="s">
        <v>63</v>
      </c>
      <c r="Y284" s="71" t="s">
        <v>63</v>
      </c>
      <c r="Z284" s="71" t="s">
        <v>63</v>
      </c>
      <c r="AA284" s="71" t="s">
        <v>63</v>
      </c>
      <c r="AB284" s="71" t="s">
        <v>143</v>
      </c>
      <c r="AC284" s="71" t="s">
        <v>85</v>
      </c>
      <c r="AD284" s="71" t="s">
        <v>63</v>
      </c>
      <c r="AE284" s="71" t="s">
        <v>63</v>
      </c>
      <c r="AF284" s="71" t="s">
        <v>63</v>
      </c>
      <c r="AG284" s="71" t="s">
        <v>64</v>
      </c>
      <c r="AH284" s="71" t="s">
        <v>86</v>
      </c>
      <c r="AI284" s="71" t="s">
        <v>64</v>
      </c>
      <c r="AJ284" s="71" t="s">
        <v>63</v>
      </c>
      <c r="AK284" s="71" t="s">
        <v>63</v>
      </c>
      <c r="AL284" s="71" t="s">
        <v>64</v>
      </c>
      <c r="AM284" s="71" t="s">
        <v>64</v>
      </c>
      <c r="AN284" s="71" t="s">
        <v>4752</v>
      </c>
      <c r="AO284" s="71" t="s">
        <v>4753</v>
      </c>
      <c r="AP284" s="71" t="s">
        <v>4754</v>
      </c>
      <c r="AQ284" s="71" t="s">
        <v>4755</v>
      </c>
      <c r="AR284" s="71" t="s">
        <v>64</v>
      </c>
      <c r="AS284" s="71"/>
      <c r="AT284" s="71" t="s">
        <v>64</v>
      </c>
      <c r="AU284" s="71" t="s">
        <v>73</v>
      </c>
      <c r="AV284" s="71" t="s">
        <v>64</v>
      </c>
      <c r="AW284" s="71"/>
      <c r="AX284" s="71" t="s">
        <v>4756</v>
      </c>
      <c r="AY284" s="73" t="s">
        <v>4757</v>
      </c>
    </row>
    <row r="285" spans="1:51" ht="85" customHeight="1">
      <c r="A285" s="90">
        <v>284</v>
      </c>
      <c r="B285" s="71" t="s">
        <v>4758</v>
      </c>
      <c r="C285" s="71" t="s">
        <v>750</v>
      </c>
      <c r="D285" s="71" t="s">
        <v>4759</v>
      </c>
      <c r="E285" s="71" t="s">
        <v>1486</v>
      </c>
      <c r="F285" s="71" t="s">
        <v>232</v>
      </c>
      <c r="G285" s="71" t="s">
        <v>747</v>
      </c>
      <c r="H285" s="71" t="s">
        <v>218</v>
      </c>
      <c r="I285" s="71" t="s">
        <v>1993</v>
      </c>
      <c r="J285" s="71" t="s">
        <v>1457</v>
      </c>
      <c r="K285" s="71" t="s">
        <v>219</v>
      </c>
      <c r="L285" s="71" t="s">
        <v>4760</v>
      </c>
      <c r="M285" s="71" t="s">
        <v>4761</v>
      </c>
      <c r="N285" s="71"/>
      <c r="O285" s="71"/>
      <c r="P285" s="71"/>
      <c r="Q285" s="71"/>
      <c r="R285" s="71"/>
      <c r="S285" s="71"/>
      <c r="T285" s="71"/>
      <c r="U285" s="71"/>
      <c r="V285" s="71"/>
      <c r="W285" s="71"/>
      <c r="X285" s="71"/>
      <c r="Y285" s="71"/>
      <c r="Z285" s="71"/>
      <c r="AA285" s="71"/>
      <c r="AB285" s="71" t="s">
        <v>65</v>
      </c>
      <c r="AC285" s="71" t="s">
        <v>101</v>
      </c>
      <c r="AD285" s="71" t="s">
        <v>63</v>
      </c>
      <c r="AE285" s="71" t="s">
        <v>63</v>
      </c>
      <c r="AF285" s="71" t="s">
        <v>64</v>
      </c>
      <c r="AG285" s="71"/>
      <c r="AH285" s="71" t="s">
        <v>1540</v>
      </c>
      <c r="AI285" s="71" t="s">
        <v>64</v>
      </c>
      <c r="AJ285" s="71" t="s">
        <v>64</v>
      </c>
      <c r="AK285" s="71" t="s">
        <v>64</v>
      </c>
      <c r="AL285" s="71" t="s">
        <v>63</v>
      </c>
      <c r="AM285" s="71" t="s">
        <v>63</v>
      </c>
      <c r="AN285" s="71"/>
      <c r="AO285" s="71"/>
      <c r="AP285" s="71" t="s">
        <v>4762</v>
      </c>
      <c r="AQ285" s="71" t="s">
        <v>4763</v>
      </c>
      <c r="AR285" s="71" t="s">
        <v>63</v>
      </c>
      <c r="AS285" s="71"/>
      <c r="AT285" s="71" t="s">
        <v>64</v>
      </c>
      <c r="AU285" s="71"/>
      <c r="AV285" s="71"/>
      <c r="AW285" s="71"/>
      <c r="AX285" s="71" t="s">
        <v>4764</v>
      </c>
      <c r="AY285" s="73" t="s">
        <v>4765</v>
      </c>
    </row>
    <row r="286" spans="1:51" ht="85" customHeight="1">
      <c r="A286" s="70">
        <v>285</v>
      </c>
      <c r="B286" s="71" t="s">
        <v>4758</v>
      </c>
      <c r="C286" s="71" t="s">
        <v>750</v>
      </c>
      <c r="D286" s="71" t="s">
        <v>4766</v>
      </c>
      <c r="E286" s="71" t="s">
        <v>1527</v>
      </c>
      <c r="F286" s="71" t="s">
        <v>232</v>
      </c>
      <c r="G286" s="71" t="s">
        <v>747</v>
      </c>
      <c r="H286" s="71" t="s">
        <v>218</v>
      </c>
      <c r="I286" s="71" t="s">
        <v>1993</v>
      </c>
      <c r="J286" s="71" t="s">
        <v>1457</v>
      </c>
      <c r="K286" s="71" t="s">
        <v>219</v>
      </c>
      <c r="L286" s="71" t="s">
        <v>4767</v>
      </c>
      <c r="M286" s="71" t="s">
        <v>4768</v>
      </c>
      <c r="N286" s="71"/>
      <c r="O286" s="71"/>
      <c r="P286" s="71"/>
      <c r="Q286" s="71"/>
      <c r="R286" s="71"/>
      <c r="S286" s="71"/>
      <c r="T286" s="71"/>
      <c r="U286" s="71"/>
      <c r="V286" s="71"/>
      <c r="W286" s="71"/>
      <c r="X286" s="71"/>
      <c r="Y286" s="71"/>
      <c r="Z286" s="71"/>
      <c r="AA286" s="71"/>
      <c r="AB286" s="71" t="s">
        <v>65</v>
      </c>
      <c r="AC286" s="71" t="s">
        <v>66</v>
      </c>
      <c r="AD286" s="71" t="s">
        <v>63</v>
      </c>
      <c r="AE286" s="71" t="s">
        <v>63</v>
      </c>
      <c r="AF286" s="71" t="s">
        <v>64</v>
      </c>
      <c r="AG286" s="71"/>
      <c r="AH286" s="71" t="s">
        <v>86</v>
      </c>
      <c r="AI286" s="71" t="s">
        <v>64</v>
      </c>
      <c r="AJ286" s="71" t="s">
        <v>64</v>
      </c>
      <c r="AK286" s="71" t="s">
        <v>64</v>
      </c>
      <c r="AL286" s="71" t="s">
        <v>63</v>
      </c>
      <c r="AM286" s="71" t="s">
        <v>64</v>
      </c>
      <c r="AN286" s="71"/>
      <c r="AO286" s="71"/>
      <c r="AP286" s="71" t="s">
        <v>4769</v>
      </c>
      <c r="AQ286" s="71" t="s">
        <v>4770</v>
      </c>
      <c r="AR286" s="71" t="s">
        <v>133</v>
      </c>
      <c r="AS286" s="71"/>
      <c r="AT286" s="71" t="s">
        <v>64</v>
      </c>
      <c r="AU286" s="71"/>
      <c r="AV286" s="71"/>
      <c r="AW286" s="71"/>
      <c r="AX286" s="71" t="s">
        <v>4771</v>
      </c>
      <c r="AY286" s="73" t="s">
        <v>4772</v>
      </c>
    </row>
    <row r="287" spans="1:51" ht="85" customHeight="1">
      <c r="A287" s="70">
        <v>286</v>
      </c>
      <c r="B287" s="71" t="s">
        <v>4773</v>
      </c>
      <c r="C287" s="71" t="s">
        <v>1327</v>
      </c>
      <c r="D287" s="71" t="s">
        <v>4774</v>
      </c>
      <c r="E287" s="71" t="s">
        <v>1600</v>
      </c>
      <c r="F287" s="71" t="s">
        <v>232</v>
      </c>
      <c r="G287" s="71" t="s">
        <v>747</v>
      </c>
      <c r="H287" s="71" t="s">
        <v>218</v>
      </c>
      <c r="I287" s="71" t="s">
        <v>1233</v>
      </c>
      <c r="J287" s="71" t="s">
        <v>1457</v>
      </c>
      <c r="K287" s="71" t="s">
        <v>244</v>
      </c>
      <c r="L287" s="71" t="s">
        <v>4775</v>
      </c>
      <c r="M287" s="71" t="s">
        <v>4776</v>
      </c>
      <c r="N287" s="71"/>
      <c r="O287" s="71"/>
      <c r="P287" s="71"/>
      <c r="Q287" s="71"/>
      <c r="R287" s="71"/>
      <c r="S287" s="71"/>
      <c r="T287" s="71"/>
      <c r="U287" s="71"/>
      <c r="V287" s="71"/>
      <c r="W287" s="71"/>
      <c r="X287" s="71"/>
      <c r="Y287" s="71"/>
      <c r="Z287" s="71"/>
      <c r="AA287" s="71"/>
      <c r="AB287" s="71" t="s">
        <v>65</v>
      </c>
      <c r="AC287" s="71" t="s">
        <v>66</v>
      </c>
      <c r="AD287" s="71" t="s">
        <v>63</v>
      </c>
      <c r="AE287" s="71" t="s">
        <v>64</v>
      </c>
      <c r="AF287" s="71" t="s">
        <v>64</v>
      </c>
      <c r="AG287" s="71"/>
      <c r="AH287" s="71" t="s">
        <v>67</v>
      </c>
      <c r="AI287" s="71" t="s">
        <v>64</v>
      </c>
      <c r="AJ287" s="71" t="s">
        <v>64</v>
      </c>
      <c r="AK287" s="71" t="s">
        <v>64</v>
      </c>
      <c r="AL287" s="71" t="s">
        <v>63</v>
      </c>
      <c r="AM287" s="71" t="s">
        <v>133</v>
      </c>
      <c r="AN287" s="71"/>
      <c r="AO287" s="71"/>
      <c r="AP287" s="71" t="s">
        <v>4777</v>
      </c>
      <c r="AQ287" s="71" t="s">
        <v>2830</v>
      </c>
      <c r="AR287" s="71" t="s">
        <v>64</v>
      </c>
      <c r="AS287" s="71"/>
      <c r="AT287" s="71" t="s">
        <v>64</v>
      </c>
      <c r="AU287" s="71"/>
      <c r="AV287" s="71"/>
      <c r="AW287" s="71"/>
      <c r="AX287" s="71" t="s">
        <v>4778</v>
      </c>
      <c r="AY287" s="73" t="s">
        <v>4779</v>
      </c>
    </row>
    <row r="288" spans="1:51" ht="85" customHeight="1">
      <c r="A288" s="70">
        <v>287</v>
      </c>
      <c r="B288" s="71" t="s">
        <v>4780</v>
      </c>
      <c r="C288" s="71" t="s">
        <v>4781</v>
      </c>
      <c r="D288" s="71" t="s">
        <v>4782</v>
      </c>
      <c r="E288" s="71" t="s">
        <v>1486</v>
      </c>
      <c r="F288" s="71" t="s">
        <v>232</v>
      </c>
      <c r="G288" s="71" t="s">
        <v>747</v>
      </c>
      <c r="H288" s="71" t="s">
        <v>234</v>
      </c>
      <c r="I288" s="71" t="s">
        <v>801</v>
      </c>
      <c r="J288" s="71" t="s">
        <v>1457</v>
      </c>
      <c r="K288" s="71" t="s">
        <v>219</v>
      </c>
      <c r="L288" s="71" t="s">
        <v>4783</v>
      </c>
      <c r="M288" s="71" t="s">
        <v>4784</v>
      </c>
      <c r="N288" s="71"/>
      <c r="O288" s="71"/>
      <c r="P288" s="71"/>
      <c r="Q288" s="71"/>
      <c r="R288" s="71"/>
      <c r="S288" s="71"/>
      <c r="T288" s="71"/>
      <c r="U288" s="71"/>
      <c r="V288" s="71"/>
      <c r="W288" s="71"/>
      <c r="X288" s="71"/>
      <c r="Y288" s="71"/>
      <c r="Z288" s="71"/>
      <c r="AA288" s="71"/>
      <c r="AB288" s="71" t="s">
        <v>65</v>
      </c>
      <c r="AC288" s="71" t="s">
        <v>85</v>
      </c>
      <c r="AD288" s="71" t="s">
        <v>63</v>
      </c>
      <c r="AE288" s="71" t="s">
        <v>63</v>
      </c>
      <c r="AF288" s="71" t="s">
        <v>64</v>
      </c>
      <c r="AG288" s="71"/>
      <c r="AH288" s="71" t="s">
        <v>67</v>
      </c>
      <c r="AI288" s="71" t="s">
        <v>64</v>
      </c>
      <c r="AJ288" s="71" t="s">
        <v>64</v>
      </c>
      <c r="AK288" s="71" t="s">
        <v>64</v>
      </c>
      <c r="AL288" s="71" t="s">
        <v>63</v>
      </c>
      <c r="AM288" s="71" t="s">
        <v>64</v>
      </c>
      <c r="AN288" s="71"/>
      <c r="AO288" s="71"/>
      <c r="AP288" s="71" t="s">
        <v>4785</v>
      </c>
      <c r="AQ288" s="71" t="s">
        <v>4786</v>
      </c>
      <c r="AR288" s="71" t="s">
        <v>63</v>
      </c>
      <c r="AS288" s="71"/>
      <c r="AT288" s="71" t="s">
        <v>64</v>
      </c>
      <c r="AU288" s="71"/>
      <c r="AV288" s="71"/>
      <c r="AW288" s="71"/>
      <c r="AX288" s="71" t="s">
        <v>4787</v>
      </c>
      <c r="AY288" s="73" t="s">
        <v>4788</v>
      </c>
    </row>
    <row r="289" spans="1:51" ht="85" customHeight="1">
      <c r="A289" s="70">
        <v>288</v>
      </c>
      <c r="B289" s="71" t="s">
        <v>4789</v>
      </c>
      <c r="C289" s="71" t="s">
        <v>746</v>
      </c>
      <c r="D289" s="71" t="s">
        <v>4790</v>
      </c>
      <c r="E289" s="71" t="s">
        <v>1511</v>
      </c>
      <c r="F289" s="71" t="s">
        <v>232</v>
      </c>
      <c r="G289" s="71" t="s">
        <v>747</v>
      </c>
      <c r="H289" s="71" t="s">
        <v>218</v>
      </c>
      <c r="I289" s="71" t="s">
        <v>1233</v>
      </c>
      <c r="J289" s="71" t="s">
        <v>1457</v>
      </c>
      <c r="K289" s="71" t="s">
        <v>244</v>
      </c>
      <c r="L289" s="71" t="s">
        <v>4791</v>
      </c>
      <c r="M289" s="71" t="s">
        <v>4792</v>
      </c>
      <c r="N289" s="71"/>
      <c r="O289" s="71"/>
      <c r="P289" s="71"/>
      <c r="Q289" s="71"/>
      <c r="R289" s="71"/>
      <c r="S289" s="71"/>
      <c r="T289" s="71"/>
      <c r="U289" s="71"/>
      <c r="V289" s="71"/>
      <c r="W289" s="71"/>
      <c r="X289" s="71"/>
      <c r="Y289" s="71"/>
      <c r="Z289" s="71"/>
      <c r="AA289" s="71"/>
      <c r="AB289" s="71" t="s">
        <v>65</v>
      </c>
      <c r="AC289" s="71" t="s">
        <v>66</v>
      </c>
      <c r="AD289" s="71" t="s">
        <v>63</v>
      </c>
      <c r="AE289" s="71" t="s">
        <v>64</v>
      </c>
      <c r="AF289" s="71" t="s">
        <v>64</v>
      </c>
      <c r="AG289" s="71"/>
      <c r="AH289" s="71" t="s">
        <v>86</v>
      </c>
      <c r="AI289" s="71" t="s">
        <v>64</v>
      </c>
      <c r="AJ289" s="71" t="s">
        <v>64</v>
      </c>
      <c r="AK289" s="71" t="s">
        <v>64</v>
      </c>
      <c r="AL289" s="71" t="s">
        <v>63</v>
      </c>
      <c r="AM289" s="71" t="s">
        <v>133</v>
      </c>
      <c r="AN289" s="71"/>
      <c r="AO289" s="71"/>
      <c r="AP289" s="71" t="s">
        <v>4793</v>
      </c>
      <c r="AQ289" s="71" t="s">
        <v>1233</v>
      </c>
      <c r="AR289" s="71" t="s">
        <v>63</v>
      </c>
      <c r="AS289" s="71"/>
      <c r="AT289" s="71" t="s">
        <v>64</v>
      </c>
      <c r="AU289" s="71"/>
      <c r="AV289" s="71"/>
      <c r="AW289" s="71"/>
      <c r="AX289" s="71" t="s">
        <v>4794</v>
      </c>
      <c r="AY289" s="73" t="s">
        <v>4795</v>
      </c>
    </row>
    <row r="290" spans="1:51" ht="85" customHeight="1">
      <c r="A290" s="70">
        <v>289</v>
      </c>
      <c r="B290" s="71" t="s">
        <v>4796</v>
      </c>
      <c r="C290" s="71" t="s">
        <v>746</v>
      </c>
      <c r="D290" s="71" t="s">
        <v>4797</v>
      </c>
      <c r="E290" s="71" t="s">
        <v>1477</v>
      </c>
      <c r="F290" s="71" t="s">
        <v>232</v>
      </c>
      <c r="G290" s="71" t="s">
        <v>747</v>
      </c>
      <c r="H290" s="71" t="s">
        <v>218</v>
      </c>
      <c r="I290" s="71" t="s">
        <v>613</v>
      </c>
      <c r="J290" s="71" t="s">
        <v>1457</v>
      </c>
      <c r="K290" s="71" t="s">
        <v>267</v>
      </c>
      <c r="L290" s="71" t="s">
        <v>4798</v>
      </c>
      <c r="M290" s="71" t="s">
        <v>4799</v>
      </c>
      <c r="N290" s="71"/>
      <c r="O290" s="71"/>
      <c r="P290" s="71"/>
      <c r="Q290" s="71"/>
      <c r="R290" s="71"/>
      <c r="S290" s="71"/>
      <c r="T290" s="71"/>
      <c r="U290" s="71"/>
      <c r="V290" s="71"/>
      <c r="W290" s="71"/>
      <c r="X290" s="71"/>
      <c r="Y290" s="71"/>
      <c r="Z290" s="71"/>
      <c r="AA290" s="71"/>
      <c r="AB290" s="71" t="s">
        <v>65</v>
      </c>
      <c r="AC290" s="71" t="s">
        <v>66</v>
      </c>
      <c r="AD290" s="71" t="s">
        <v>63</v>
      </c>
      <c r="AE290" s="71" t="s">
        <v>63</v>
      </c>
      <c r="AF290" s="71" t="s">
        <v>64</v>
      </c>
      <c r="AG290" s="71"/>
      <c r="AH290" s="71" t="s">
        <v>1540</v>
      </c>
      <c r="AI290" s="71" t="s">
        <v>64</v>
      </c>
      <c r="AJ290" s="71" t="s">
        <v>64</v>
      </c>
      <c r="AK290" s="71" t="s">
        <v>64</v>
      </c>
      <c r="AL290" s="71" t="s">
        <v>63</v>
      </c>
      <c r="AM290" s="71" t="s">
        <v>133</v>
      </c>
      <c r="AN290" s="71"/>
      <c r="AO290" s="71"/>
      <c r="AP290" s="71" t="s">
        <v>4800</v>
      </c>
      <c r="AQ290" s="71" t="s">
        <v>613</v>
      </c>
      <c r="AR290" s="71" t="s">
        <v>63</v>
      </c>
      <c r="AS290" s="71"/>
      <c r="AT290" s="71" t="s">
        <v>64</v>
      </c>
      <c r="AU290" s="71"/>
      <c r="AV290" s="71"/>
      <c r="AW290" s="71"/>
      <c r="AX290" s="71" t="s">
        <v>4801</v>
      </c>
      <c r="AY290" s="73" t="s">
        <v>4802</v>
      </c>
    </row>
    <row r="291" spans="1:51" ht="85" customHeight="1">
      <c r="A291" s="70">
        <v>290</v>
      </c>
      <c r="B291" s="71" t="s">
        <v>4803</v>
      </c>
      <c r="C291" s="71" t="s">
        <v>1588</v>
      </c>
      <c r="D291" s="71" t="s">
        <v>4804</v>
      </c>
      <c r="E291" s="71" t="s">
        <v>1504</v>
      </c>
      <c r="F291" s="71" t="s">
        <v>232</v>
      </c>
      <c r="G291" s="71" t="s">
        <v>797</v>
      </c>
      <c r="H291" s="71" t="s">
        <v>98</v>
      </c>
      <c r="I291" s="71" t="s">
        <v>4805</v>
      </c>
      <c r="J291" s="71" t="s">
        <v>1976</v>
      </c>
      <c r="K291" s="71" t="s">
        <v>244</v>
      </c>
      <c r="L291" s="71" t="s">
        <v>4806</v>
      </c>
      <c r="M291" s="71" t="s">
        <v>4807</v>
      </c>
      <c r="N291" s="71"/>
      <c r="O291" s="71"/>
      <c r="P291" s="71"/>
      <c r="Q291" s="71"/>
      <c r="R291" s="71"/>
      <c r="S291" s="71"/>
      <c r="T291" s="71"/>
      <c r="U291" s="71"/>
      <c r="V291" s="71"/>
      <c r="W291" s="71"/>
      <c r="X291" s="71"/>
      <c r="Y291" s="71"/>
      <c r="Z291" s="71"/>
      <c r="AA291" s="71"/>
      <c r="AB291" s="71" t="s">
        <v>190</v>
      </c>
      <c r="AC291" s="71" t="s">
        <v>66</v>
      </c>
      <c r="AD291" s="71" t="s">
        <v>63</v>
      </c>
      <c r="AE291" s="71" t="s">
        <v>63</v>
      </c>
      <c r="AF291" s="71" t="s">
        <v>64</v>
      </c>
      <c r="AG291" s="71"/>
      <c r="AH291" s="71" t="s">
        <v>1540</v>
      </c>
      <c r="AI291" s="71" t="s">
        <v>133</v>
      </c>
      <c r="AJ291" s="71" t="s">
        <v>64</v>
      </c>
      <c r="AK291" s="71" t="s">
        <v>64</v>
      </c>
      <c r="AL291" s="71" t="s">
        <v>133</v>
      </c>
      <c r="AM291" s="71" t="s">
        <v>63</v>
      </c>
      <c r="AN291" s="71"/>
      <c r="AO291" s="71"/>
      <c r="AP291" s="71" t="s">
        <v>4808</v>
      </c>
      <c r="AQ291" s="71" t="s">
        <v>4809</v>
      </c>
      <c r="AR291" s="71" t="s">
        <v>64</v>
      </c>
      <c r="AS291" s="71"/>
      <c r="AT291" s="71" t="s">
        <v>64</v>
      </c>
      <c r="AU291" s="71"/>
      <c r="AV291" s="71"/>
      <c r="AW291" s="71"/>
      <c r="AX291" s="71" t="s">
        <v>4810</v>
      </c>
      <c r="AY291" s="73" t="s">
        <v>4811</v>
      </c>
    </row>
    <row r="292" spans="1:51" ht="85" customHeight="1">
      <c r="A292" s="70">
        <v>291</v>
      </c>
      <c r="B292" s="71" t="s">
        <v>4812</v>
      </c>
      <c r="C292" s="71" t="s">
        <v>746</v>
      </c>
      <c r="D292" s="71" t="s">
        <v>4813</v>
      </c>
      <c r="E292" s="71" t="s">
        <v>1527</v>
      </c>
      <c r="F292" s="71" t="s">
        <v>232</v>
      </c>
      <c r="G292" s="71" t="s">
        <v>747</v>
      </c>
      <c r="H292" s="71" t="s">
        <v>218</v>
      </c>
      <c r="I292" s="71" t="s">
        <v>195</v>
      </c>
      <c r="J292" s="71" t="s">
        <v>1457</v>
      </c>
      <c r="K292" s="71" t="s">
        <v>316</v>
      </c>
      <c r="L292" s="71" t="s">
        <v>4814</v>
      </c>
      <c r="M292" s="71" t="s">
        <v>4815</v>
      </c>
      <c r="N292" s="71"/>
      <c r="O292" s="71"/>
      <c r="P292" s="71"/>
      <c r="Q292" s="71"/>
      <c r="R292" s="71"/>
      <c r="S292" s="71"/>
      <c r="T292" s="71"/>
      <c r="U292" s="71"/>
      <c r="V292" s="71"/>
      <c r="W292" s="71"/>
      <c r="X292" s="71"/>
      <c r="Y292" s="71"/>
      <c r="Z292" s="71"/>
      <c r="AA292" s="71"/>
      <c r="AB292" s="71" t="s">
        <v>65</v>
      </c>
      <c r="AC292" s="71" t="s">
        <v>66</v>
      </c>
      <c r="AD292" s="71" t="s">
        <v>63</v>
      </c>
      <c r="AE292" s="71" t="s">
        <v>63</v>
      </c>
      <c r="AF292" s="71" t="s">
        <v>64</v>
      </c>
      <c r="AG292" s="71"/>
      <c r="AH292" s="71" t="s">
        <v>67</v>
      </c>
      <c r="AI292" s="71" t="s">
        <v>64</v>
      </c>
      <c r="AJ292" s="71" t="s">
        <v>64</v>
      </c>
      <c r="AK292" s="71" t="s">
        <v>64</v>
      </c>
      <c r="AL292" s="71" t="s">
        <v>63</v>
      </c>
      <c r="AM292" s="71" t="s">
        <v>64</v>
      </c>
      <c r="AN292" s="71"/>
      <c r="AO292" s="71"/>
      <c r="AP292" s="71" t="s">
        <v>4816</v>
      </c>
      <c r="AQ292" s="71" t="s">
        <v>4817</v>
      </c>
      <c r="AR292" s="71" t="s">
        <v>133</v>
      </c>
      <c r="AS292" s="71"/>
      <c r="AT292" s="71" t="s">
        <v>64</v>
      </c>
      <c r="AU292" s="71"/>
      <c r="AV292" s="71"/>
      <c r="AW292" s="71"/>
      <c r="AX292" s="71" t="s">
        <v>4818</v>
      </c>
      <c r="AY292" s="73" t="s">
        <v>4819</v>
      </c>
    </row>
    <row r="293" spans="1:51" ht="85" customHeight="1">
      <c r="A293" s="70">
        <v>292</v>
      </c>
      <c r="B293" s="71" t="s">
        <v>4820</v>
      </c>
      <c r="C293" s="71" t="s">
        <v>382</v>
      </c>
      <c r="D293" s="71" t="s">
        <v>4821</v>
      </c>
      <c r="E293" s="71" t="s">
        <v>4533</v>
      </c>
      <c r="F293" s="71" t="s">
        <v>54</v>
      </c>
      <c r="G293" s="71" t="s">
        <v>126</v>
      </c>
      <c r="H293" s="71" t="s">
        <v>234</v>
      </c>
      <c r="I293" s="71" t="s">
        <v>195</v>
      </c>
      <c r="J293" s="71" t="s">
        <v>1457</v>
      </c>
      <c r="K293" s="71" t="s">
        <v>316</v>
      </c>
      <c r="L293" s="71" t="s">
        <v>4822</v>
      </c>
      <c r="M293" s="71" t="s">
        <v>4823</v>
      </c>
      <c r="N293" s="71" t="s">
        <v>4536</v>
      </c>
      <c r="O293" s="71" t="s">
        <v>1531</v>
      </c>
      <c r="P293" s="71" t="s">
        <v>60</v>
      </c>
      <c r="Q293" s="71" t="s">
        <v>189</v>
      </c>
      <c r="R293" s="71" t="s">
        <v>190</v>
      </c>
      <c r="S293" s="71" t="s">
        <v>63</v>
      </c>
      <c r="T293" s="71" t="s">
        <v>63</v>
      </c>
      <c r="U293" s="71" t="s">
        <v>63</v>
      </c>
      <c r="V293" s="71" t="s">
        <v>63</v>
      </c>
      <c r="W293" s="71" t="s">
        <v>64</v>
      </c>
      <c r="X293" s="71" t="s">
        <v>63</v>
      </c>
      <c r="Y293" s="71" t="s">
        <v>63</v>
      </c>
      <c r="Z293" s="71" t="s">
        <v>64</v>
      </c>
      <c r="AA293" s="71" t="s">
        <v>63</v>
      </c>
      <c r="AB293" s="71" t="s">
        <v>65</v>
      </c>
      <c r="AC293" s="71" t="s">
        <v>66</v>
      </c>
      <c r="AD293" s="71" t="s">
        <v>63</v>
      </c>
      <c r="AE293" s="71" t="s">
        <v>63</v>
      </c>
      <c r="AF293" s="71" t="s">
        <v>64</v>
      </c>
      <c r="AG293" s="71" t="s">
        <v>64</v>
      </c>
      <c r="AH293" s="71" t="s">
        <v>86</v>
      </c>
      <c r="AI293" s="71" t="s">
        <v>64</v>
      </c>
      <c r="AJ293" s="71" t="s">
        <v>133</v>
      </c>
      <c r="AK293" s="71" t="s">
        <v>64</v>
      </c>
      <c r="AL293" s="71" t="s">
        <v>63</v>
      </c>
      <c r="AM293" s="71" t="s">
        <v>133</v>
      </c>
      <c r="AN293" s="71" t="s">
        <v>4824</v>
      </c>
      <c r="AO293" s="71" t="s">
        <v>4825</v>
      </c>
      <c r="AP293" s="71" t="s">
        <v>4826</v>
      </c>
      <c r="AQ293" s="71" t="s">
        <v>4827</v>
      </c>
      <c r="AR293" s="71" t="s">
        <v>64</v>
      </c>
      <c r="AS293" s="71"/>
      <c r="AT293" s="71" t="s">
        <v>64</v>
      </c>
      <c r="AU293" s="71" t="s">
        <v>1734</v>
      </c>
      <c r="AV293" s="71" t="s">
        <v>64</v>
      </c>
      <c r="AW293" s="71"/>
      <c r="AX293" s="71" t="s">
        <v>4828</v>
      </c>
      <c r="AY293" s="73" t="s">
        <v>4829</v>
      </c>
    </row>
    <row r="294" spans="1:51" ht="85" customHeight="1">
      <c r="A294" s="70">
        <v>293</v>
      </c>
      <c r="B294" s="71" t="s">
        <v>4830</v>
      </c>
      <c r="C294" s="71" t="s">
        <v>811</v>
      </c>
      <c r="D294" s="71" t="s">
        <v>4831</v>
      </c>
      <c r="E294" s="71" t="s">
        <v>1511</v>
      </c>
      <c r="F294" s="71" t="s">
        <v>232</v>
      </c>
      <c r="G294" s="71" t="s">
        <v>747</v>
      </c>
      <c r="H294" s="71" t="s">
        <v>218</v>
      </c>
      <c r="I294" s="71" t="s">
        <v>2248</v>
      </c>
      <c r="J294" s="71" t="s">
        <v>1457</v>
      </c>
      <c r="K294" s="71" t="s">
        <v>267</v>
      </c>
      <c r="L294" s="71" t="s">
        <v>4832</v>
      </c>
      <c r="M294" s="71" t="s">
        <v>4833</v>
      </c>
      <c r="N294" s="71"/>
      <c r="O294" s="71"/>
      <c r="P294" s="71"/>
      <c r="Q294" s="71"/>
      <c r="R294" s="71"/>
      <c r="S294" s="71"/>
      <c r="T294" s="71"/>
      <c r="U294" s="71"/>
      <c r="V294" s="71"/>
      <c r="W294" s="71"/>
      <c r="X294" s="71"/>
      <c r="Y294" s="71"/>
      <c r="Z294" s="71"/>
      <c r="AA294" s="71"/>
      <c r="AB294" s="71" t="s">
        <v>65</v>
      </c>
      <c r="AC294" s="71" t="s">
        <v>66</v>
      </c>
      <c r="AD294" s="71" t="s">
        <v>63</v>
      </c>
      <c r="AE294" s="71" t="s">
        <v>63</v>
      </c>
      <c r="AF294" s="71" t="s">
        <v>64</v>
      </c>
      <c r="AG294" s="71"/>
      <c r="AH294" s="71" t="s">
        <v>67</v>
      </c>
      <c r="AI294" s="71" t="s">
        <v>64</v>
      </c>
      <c r="AJ294" s="71" t="s">
        <v>64</v>
      </c>
      <c r="AK294" s="71" t="s">
        <v>64</v>
      </c>
      <c r="AL294" s="71" t="s">
        <v>63</v>
      </c>
      <c r="AM294" s="71" t="s">
        <v>64</v>
      </c>
      <c r="AN294" s="71"/>
      <c r="AO294" s="71"/>
      <c r="AP294" s="71" t="s">
        <v>4834</v>
      </c>
      <c r="AQ294" s="71" t="s">
        <v>470</v>
      </c>
      <c r="AR294" s="71" t="s">
        <v>64</v>
      </c>
      <c r="AS294" s="71"/>
      <c r="AT294" s="71" t="s">
        <v>63</v>
      </c>
      <c r="AU294" s="71"/>
      <c r="AV294" s="71"/>
      <c r="AW294" s="71"/>
      <c r="AX294" s="71" t="s">
        <v>4835</v>
      </c>
      <c r="AY294" s="73"/>
    </row>
    <row r="295" spans="1:51" ht="85" customHeight="1">
      <c r="A295" s="70">
        <v>294</v>
      </c>
      <c r="B295" s="71" t="s">
        <v>4836</v>
      </c>
      <c r="C295" s="71" t="s">
        <v>370</v>
      </c>
      <c r="D295" s="71" t="s">
        <v>4837</v>
      </c>
      <c r="E295" s="71" t="s">
        <v>1477</v>
      </c>
      <c r="F295" s="71" t="s">
        <v>54</v>
      </c>
      <c r="G295" s="71" t="s">
        <v>126</v>
      </c>
      <c r="H295" s="71" t="s">
        <v>234</v>
      </c>
      <c r="I295" s="71" t="s">
        <v>748</v>
      </c>
      <c r="J295" s="71" t="s">
        <v>1457</v>
      </c>
      <c r="K295" s="71" t="s">
        <v>267</v>
      </c>
      <c r="L295" s="71" t="s">
        <v>4838</v>
      </c>
      <c r="M295" s="71" t="s">
        <v>4839</v>
      </c>
      <c r="N295" s="71" t="s">
        <v>1511</v>
      </c>
      <c r="O295" s="71" t="s">
        <v>1460</v>
      </c>
      <c r="P295" s="71" t="s">
        <v>60</v>
      </c>
      <c r="Q295" s="71" t="s">
        <v>82</v>
      </c>
      <c r="R295" s="71" t="s">
        <v>1701</v>
      </c>
      <c r="S295" s="71" t="s">
        <v>63</v>
      </c>
      <c r="T295" s="71" t="s">
        <v>63</v>
      </c>
      <c r="U295" s="71" t="s">
        <v>63</v>
      </c>
      <c r="V295" s="71" t="s">
        <v>64</v>
      </c>
      <c r="W295" s="71" t="s">
        <v>64</v>
      </c>
      <c r="X295" s="71" t="s">
        <v>64</v>
      </c>
      <c r="Y295" s="71" t="s">
        <v>63</v>
      </c>
      <c r="Z295" s="71" t="s">
        <v>64</v>
      </c>
      <c r="AA295" s="71" t="s">
        <v>63</v>
      </c>
      <c r="AB295" s="71" t="s">
        <v>65</v>
      </c>
      <c r="AC295" s="71" t="s">
        <v>66</v>
      </c>
      <c r="AD295" s="71" t="s">
        <v>63</v>
      </c>
      <c r="AE295" s="71" t="s">
        <v>63</v>
      </c>
      <c r="AF295" s="71" t="s">
        <v>63</v>
      </c>
      <c r="AG295" s="71" t="s">
        <v>64</v>
      </c>
      <c r="AH295" s="71" t="s">
        <v>86</v>
      </c>
      <c r="AI295" s="71" t="s">
        <v>64</v>
      </c>
      <c r="AJ295" s="71" t="s">
        <v>64</v>
      </c>
      <c r="AK295" s="71" t="s">
        <v>64</v>
      </c>
      <c r="AL295" s="71" t="s">
        <v>63</v>
      </c>
      <c r="AM295" s="71" t="s">
        <v>133</v>
      </c>
      <c r="AN295" s="71" t="s">
        <v>4840</v>
      </c>
      <c r="AO295" s="71" t="s">
        <v>4841</v>
      </c>
      <c r="AP295" s="71" t="s">
        <v>4842</v>
      </c>
      <c r="AQ295" s="71" t="s">
        <v>2718</v>
      </c>
      <c r="AR295" s="71" t="s">
        <v>64</v>
      </c>
      <c r="AS295" s="71"/>
      <c r="AT295" s="71" t="s">
        <v>64</v>
      </c>
      <c r="AU295" s="71" t="s">
        <v>73</v>
      </c>
      <c r="AV295" s="71" t="s">
        <v>64</v>
      </c>
      <c r="AW295" s="71"/>
      <c r="AX295" s="71" t="s">
        <v>4843</v>
      </c>
      <c r="AY295" s="73" t="s">
        <v>4844</v>
      </c>
    </row>
    <row r="296" spans="1:51" ht="85" customHeight="1">
      <c r="A296" s="70">
        <v>295</v>
      </c>
      <c r="B296" s="71" t="s">
        <v>4845</v>
      </c>
      <c r="C296" s="71" t="s">
        <v>4846</v>
      </c>
      <c r="D296" s="71" t="s">
        <v>4847</v>
      </c>
      <c r="E296" s="71" t="s">
        <v>1477</v>
      </c>
      <c r="F296" s="71" t="s">
        <v>232</v>
      </c>
      <c r="G296" s="71" t="s">
        <v>797</v>
      </c>
      <c r="H296" s="71" t="s">
        <v>218</v>
      </c>
      <c r="I296" s="71" t="s">
        <v>851</v>
      </c>
      <c r="J296" s="71" t="s">
        <v>1457</v>
      </c>
      <c r="K296" s="71" t="s">
        <v>316</v>
      </c>
      <c r="L296" s="71" t="s">
        <v>4848</v>
      </c>
      <c r="M296" s="71" t="s">
        <v>4849</v>
      </c>
      <c r="N296" s="71"/>
      <c r="O296" s="71"/>
      <c r="P296" s="71"/>
      <c r="Q296" s="71"/>
      <c r="R296" s="71"/>
      <c r="S296" s="71"/>
      <c r="T296" s="71"/>
      <c r="U296" s="71"/>
      <c r="V296" s="71"/>
      <c r="W296" s="71"/>
      <c r="X296" s="71"/>
      <c r="Y296" s="71"/>
      <c r="Z296" s="71"/>
      <c r="AA296" s="71"/>
      <c r="AB296" s="71" t="s">
        <v>65</v>
      </c>
      <c r="AC296" s="71" t="s">
        <v>101</v>
      </c>
      <c r="AD296" s="71" t="s">
        <v>63</v>
      </c>
      <c r="AE296" s="71" t="s">
        <v>63</v>
      </c>
      <c r="AF296" s="71" t="s">
        <v>64</v>
      </c>
      <c r="AG296" s="71"/>
      <c r="AH296" s="71" t="s">
        <v>102</v>
      </c>
      <c r="AI296" s="71" t="s">
        <v>64</v>
      </c>
      <c r="AJ296" s="71" t="s">
        <v>64</v>
      </c>
      <c r="AK296" s="71" t="s">
        <v>64</v>
      </c>
      <c r="AL296" s="71" t="s">
        <v>64</v>
      </c>
      <c r="AM296" s="71" t="s">
        <v>64</v>
      </c>
      <c r="AN296" s="71"/>
      <c r="AO296" s="71"/>
      <c r="AP296" s="71" t="s">
        <v>4850</v>
      </c>
      <c r="AQ296" s="71" t="s">
        <v>851</v>
      </c>
      <c r="AR296" s="71" t="s">
        <v>63</v>
      </c>
      <c r="AS296" s="71"/>
      <c r="AT296" s="71" t="s">
        <v>64</v>
      </c>
      <c r="AU296" s="71"/>
      <c r="AV296" s="71"/>
      <c r="AW296" s="71"/>
      <c r="AX296" s="71" t="s">
        <v>4851</v>
      </c>
      <c r="AY296" s="73" t="s">
        <v>4852</v>
      </c>
    </row>
    <row r="297" spans="1:51" ht="85" customHeight="1">
      <c r="A297" s="70">
        <v>296</v>
      </c>
      <c r="B297" s="71" t="s">
        <v>4853</v>
      </c>
      <c r="C297" s="71" t="s">
        <v>1420</v>
      </c>
      <c r="D297" s="71" t="s">
        <v>4854</v>
      </c>
      <c r="E297" s="71" t="s">
        <v>1477</v>
      </c>
      <c r="F297" s="71" t="s">
        <v>232</v>
      </c>
      <c r="G297" s="71" t="s">
        <v>747</v>
      </c>
      <c r="H297" s="71" t="s">
        <v>234</v>
      </c>
      <c r="I297" s="71" t="s">
        <v>2225</v>
      </c>
      <c r="J297" s="71" t="s">
        <v>1457</v>
      </c>
      <c r="K297" s="71" t="s">
        <v>316</v>
      </c>
      <c r="L297" s="71" t="s">
        <v>4855</v>
      </c>
      <c r="M297" s="71" t="s">
        <v>4856</v>
      </c>
      <c r="N297" s="71"/>
      <c r="O297" s="71"/>
      <c r="P297" s="71"/>
      <c r="Q297" s="71"/>
      <c r="R297" s="71"/>
      <c r="S297" s="71"/>
      <c r="T297" s="71"/>
      <c r="U297" s="71"/>
      <c r="V297" s="71"/>
      <c r="W297" s="71"/>
      <c r="X297" s="71"/>
      <c r="Y297" s="71"/>
      <c r="Z297" s="71"/>
      <c r="AA297" s="71"/>
      <c r="AB297" s="71" t="s">
        <v>65</v>
      </c>
      <c r="AC297" s="71" t="s">
        <v>66</v>
      </c>
      <c r="AD297" s="71" t="s">
        <v>63</v>
      </c>
      <c r="AE297" s="71" t="s">
        <v>64</v>
      </c>
      <c r="AF297" s="71" t="s">
        <v>64</v>
      </c>
      <c r="AG297" s="71"/>
      <c r="AH297" s="71" t="s">
        <v>67</v>
      </c>
      <c r="AI297" s="71" t="s">
        <v>64</v>
      </c>
      <c r="AJ297" s="71" t="s">
        <v>133</v>
      </c>
      <c r="AK297" s="71" t="s">
        <v>64</v>
      </c>
      <c r="AL297" s="71" t="s">
        <v>63</v>
      </c>
      <c r="AM297" s="71" t="s">
        <v>64</v>
      </c>
      <c r="AN297" s="71"/>
      <c r="AO297" s="71"/>
      <c r="AP297" s="71" t="s">
        <v>4857</v>
      </c>
      <c r="AQ297" s="71" t="s">
        <v>2225</v>
      </c>
      <c r="AR297" s="71" t="s">
        <v>63</v>
      </c>
      <c r="AS297" s="71"/>
      <c r="AT297" s="71" t="s">
        <v>64</v>
      </c>
      <c r="AU297" s="71"/>
      <c r="AV297" s="71"/>
      <c r="AW297" s="71"/>
      <c r="AX297" s="71" t="s">
        <v>4858</v>
      </c>
      <c r="AY297" s="73" t="s">
        <v>4859</v>
      </c>
    </row>
    <row r="298" spans="1:51" ht="85" customHeight="1">
      <c r="A298" s="70">
        <v>297</v>
      </c>
      <c r="B298" s="71" t="s">
        <v>4860</v>
      </c>
      <c r="C298" s="71" t="s">
        <v>811</v>
      </c>
      <c r="D298" s="71" t="s">
        <v>4861</v>
      </c>
      <c r="E298" s="71" t="s">
        <v>1527</v>
      </c>
      <c r="F298" s="71" t="s">
        <v>232</v>
      </c>
      <c r="G298" s="71" t="s">
        <v>747</v>
      </c>
      <c r="H298" s="71" t="s">
        <v>218</v>
      </c>
      <c r="I298" s="71" t="s">
        <v>1233</v>
      </c>
      <c r="J298" s="71" t="s">
        <v>1457</v>
      </c>
      <c r="K298" s="71" t="s">
        <v>244</v>
      </c>
      <c r="L298" s="71" t="s">
        <v>4862</v>
      </c>
      <c r="M298" s="71" t="s">
        <v>4863</v>
      </c>
      <c r="N298" s="71"/>
      <c r="O298" s="71"/>
      <c r="P298" s="71"/>
      <c r="Q298" s="71"/>
      <c r="R298" s="71"/>
      <c r="S298" s="71"/>
      <c r="T298" s="71"/>
      <c r="U298" s="71"/>
      <c r="V298" s="71"/>
      <c r="W298" s="71"/>
      <c r="X298" s="71"/>
      <c r="Y298" s="71"/>
      <c r="Z298" s="71"/>
      <c r="AA298" s="71"/>
      <c r="AB298" s="71" t="s">
        <v>65</v>
      </c>
      <c r="AC298" s="71" t="s">
        <v>66</v>
      </c>
      <c r="AD298" s="71" t="s">
        <v>63</v>
      </c>
      <c r="AE298" s="71" t="s">
        <v>64</v>
      </c>
      <c r="AF298" s="71" t="s">
        <v>64</v>
      </c>
      <c r="AG298" s="71"/>
      <c r="AH298" s="71" t="s">
        <v>67</v>
      </c>
      <c r="AI298" s="71" t="s">
        <v>64</v>
      </c>
      <c r="AJ298" s="71" t="s">
        <v>64</v>
      </c>
      <c r="AK298" s="71" t="s">
        <v>64</v>
      </c>
      <c r="AL298" s="71" t="s">
        <v>63</v>
      </c>
      <c r="AM298" s="71" t="s">
        <v>64</v>
      </c>
      <c r="AN298" s="71"/>
      <c r="AO298" s="71"/>
      <c r="AP298" s="71" t="s">
        <v>4864</v>
      </c>
      <c r="AQ298" s="71" t="s">
        <v>1233</v>
      </c>
      <c r="AR298" s="71" t="s">
        <v>63</v>
      </c>
      <c r="AS298" s="71"/>
      <c r="AT298" s="71" t="s">
        <v>64</v>
      </c>
      <c r="AU298" s="71"/>
      <c r="AV298" s="71"/>
      <c r="AW298" s="71"/>
      <c r="AX298" s="71" t="s">
        <v>4865</v>
      </c>
      <c r="AY298" s="73" t="s">
        <v>4866</v>
      </c>
    </row>
    <row r="299" spans="1:51" ht="85" customHeight="1">
      <c r="A299" s="70">
        <v>298</v>
      </c>
      <c r="B299" s="71" t="s">
        <v>4867</v>
      </c>
      <c r="C299" s="71" t="s">
        <v>746</v>
      </c>
      <c r="D299" s="71" t="s">
        <v>4868</v>
      </c>
      <c r="E299" s="71" t="s">
        <v>1511</v>
      </c>
      <c r="F299" s="71" t="s">
        <v>232</v>
      </c>
      <c r="G299" s="71" t="s">
        <v>747</v>
      </c>
      <c r="H299" s="71" t="s">
        <v>218</v>
      </c>
      <c r="I299" s="71" t="s">
        <v>1165</v>
      </c>
      <c r="J299" s="71" t="s">
        <v>1457</v>
      </c>
      <c r="K299" s="71" t="s">
        <v>267</v>
      </c>
      <c r="L299" s="71" t="s">
        <v>4869</v>
      </c>
      <c r="M299" s="71" t="s">
        <v>4870</v>
      </c>
      <c r="N299" s="71"/>
      <c r="O299" s="71"/>
      <c r="P299" s="71"/>
      <c r="Q299" s="71"/>
      <c r="R299" s="71"/>
      <c r="S299" s="71"/>
      <c r="T299" s="71"/>
      <c r="U299" s="71"/>
      <c r="V299" s="71"/>
      <c r="W299" s="71"/>
      <c r="X299" s="71"/>
      <c r="Y299" s="71"/>
      <c r="Z299" s="71"/>
      <c r="AA299" s="71"/>
      <c r="AB299" s="71" t="s">
        <v>65</v>
      </c>
      <c r="AC299" s="71" t="s">
        <v>66</v>
      </c>
      <c r="AD299" s="71" t="s">
        <v>63</v>
      </c>
      <c r="AE299" s="71" t="s">
        <v>64</v>
      </c>
      <c r="AF299" s="71" t="s">
        <v>64</v>
      </c>
      <c r="AG299" s="71"/>
      <c r="AH299" s="71" t="s">
        <v>67</v>
      </c>
      <c r="AI299" s="71" t="s">
        <v>133</v>
      </c>
      <c r="AJ299" s="71" t="s">
        <v>63</v>
      </c>
      <c r="AK299" s="71" t="s">
        <v>64</v>
      </c>
      <c r="AL299" s="71" t="s">
        <v>63</v>
      </c>
      <c r="AM299" s="71" t="s">
        <v>64</v>
      </c>
      <c r="AN299" s="71"/>
      <c r="AO299" s="71"/>
      <c r="AP299" s="71" t="s">
        <v>4871</v>
      </c>
      <c r="AQ299" s="71" t="s">
        <v>801</v>
      </c>
      <c r="AR299" s="71" t="s">
        <v>63</v>
      </c>
      <c r="AS299" s="71"/>
      <c r="AT299" s="71" t="s">
        <v>64</v>
      </c>
      <c r="AU299" s="71"/>
      <c r="AV299" s="71"/>
      <c r="AW299" s="71"/>
      <c r="AX299" s="71" t="s">
        <v>4872</v>
      </c>
      <c r="AY299" s="73" t="s">
        <v>1167</v>
      </c>
    </row>
    <row r="300" spans="1:51" ht="85" customHeight="1">
      <c r="A300" s="70">
        <v>299</v>
      </c>
      <c r="B300" s="71" t="s">
        <v>4873</v>
      </c>
      <c r="C300" s="71" t="s">
        <v>811</v>
      </c>
      <c r="D300" s="71" t="s">
        <v>4874</v>
      </c>
      <c r="E300" s="71" t="s">
        <v>1455</v>
      </c>
      <c r="F300" s="71" t="s">
        <v>232</v>
      </c>
      <c r="G300" s="71" t="s">
        <v>747</v>
      </c>
      <c r="H300" s="71" t="s">
        <v>218</v>
      </c>
      <c r="I300" s="71" t="s">
        <v>195</v>
      </c>
      <c r="J300" s="71" t="s">
        <v>1457</v>
      </c>
      <c r="K300" s="71" t="s">
        <v>316</v>
      </c>
      <c r="L300" s="71" t="s">
        <v>4875</v>
      </c>
      <c r="M300" s="71" t="s">
        <v>4876</v>
      </c>
      <c r="N300" s="71"/>
      <c r="O300" s="71"/>
      <c r="P300" s="71"/>
      <c r="Q300" s="71"/>
      <c r="R300" s="71"/>
      <c r="S300" s="71"/>
      <c r="T300" s="71"/>
      <c r="U300" s="71"/>
      <c r="V300" s="71"/>
      <c r="W300" s="71"/>
      <c r="X300" s="71"/>
      <c r="Y300" s="71"/>
      <c r="Z300" s="71"/>
      <c r="AA300" s="71"/>
      <c r="AB300" s="71" t="s">
        <v>65</v>
      </c>
      <c r="AC300" s="71" t="s">
        <v>66</v>
      </c>
      <c r="AD300" s="71" t="s">
        <v>63</v>
      </c>
      <c r="AE300" s="71" t="s">
        <v>64</v>
      </c>
      <c r="AF300" s="71" t="s">
        <v>64</v>
      </c>
      <c r="AG300" s="71"/>
      <c r="AH300" s="71" t="s">
        <v>67</v>
      </c>
      <c r="AI300" s="71" t="s">
        <v>64</v>
      </c>
      <c r="AJ300" s="71" t="s">
        <v>133</v>
      </c>
      <c r="AK300" s="71" t="s">
        <v>64</v>
      </c>
      <c r="AL300" s="71" t="s">
        <v>63</v>
      </c>
      <c r="AM300" s="71" t="s">
        <v>64</v>
      </c>
      <c r="AN300" s="71"/>
      <c r="AO300" s="71"/>
      <c r="AP300" s="71" t="s">
        <v>4877</v>
      </c>
      <c r="AQ300" s="71" t="s">
        <v>195</v>
      </c>
      <c r="AR300" s="71" t="s">
        <v>63</v>
      </c>
      <c r="AS300" s="71"/>
      <c r="AT300" s="71" t="s">
        <v>64</v>
      </c>
      <c r="AU300" s="71"/>
      <c r="AV300" s="71"/>
      <c r="AW300" s="71"/>
      <c r="AX300" s="71" t="s">
        <v>4878</v>
      </c>
      <c r="AY300" s="73" t="s">
        <v>4879</v>
      </c>
    </row>
    <row r="301" spans="1:51" ht="85" customHeight="1">
      <c r="A301" s="70">
        <v>300</v>
      </c>
      <c r="B301" s="71" t="s">
        <v>4880</v>
      </c>
      <c r="C301" s="71" t="s">
        <v>746</v>
      </c>
      <c r="D301" s="71" t="s">
        <v>4881</v>
      </c>
      <c r="E301" s="71" t="s">
        <v>1511</v>
      </c>
      <c r="F301" s="71" t="s">
        <v>232</v>
      </c>
      <c r="G301" s="71" t="s">
        <v>747</v>
      </c>
      <c r="H301" s="71" t="s">
        <v>218</v>
      </c>
      <c r="I301" s="71" t="s">
        <v>851</v>
      </c>
      <c r="J301" s="71" t="s">
        <v>1457</v>
      </c>
      <c r="K301" s="71" t="s">
        <v>316</v>
      </c>
      <c r="L301" s="71" t="s">
        <v>4882</v>
      </c>
      <c r="M301" s="71" t="s">
        <v>4883</v>
      </c>
      <c r="N301" s="71"/>
      <c r="O301" s="71"/>
      <c r="P301" s="71"/>
      <c r="Q301" s="71"/>
      <c r="R301" s="71"/>
      <c r="S301" s="71"/>
      <c r="T301" s="71"/>
      <c r="U301" s="71"/>
      <c r="V301" s="71"/>
      <c r="W301" s="71"/>
      <c r="X301" s="71"/>
      <c r="Y301" s="71"/>
      <c r="Z301" s="71"/>
      <c r="AA301" s="71"/>
      <c r="AB301" s="71" t="s">
        <v>65</v>
      </c>
      <c r="AC301" s="71" t="s">
        <v>66</v>
      </c>
      <c r="AD301" s="71" t="s">
        <v>63</v>
      </c>
      <c r="AE301" s="71" t="s">
        <v>63</v>
      </c>
      <c r="AF301" s="71" t="s">
        <v>64</v>
      </c>
      <c r="AG301" s="71"/>
      <c r="AH301" s="71" t="s">
        <v>67</v>
      </c>
      <c r="AI301" s="71" t="s">
        <v>64</v>
      </c>
      <c r="AJ301" s="71" t="s">
        <v>64</v>
      </c>
      <c r="AK301" s="71" t="s">
        <v>64</v>
      </c>
      <c r="AL301" s="71" t="s">
        <v>63</v>
      </c>
      <c r="AM301" s="71" t="s">
        <v>64</v>
      </c>
      <c r="AN301" s="71"/>
      <c r="AO301" s="71"/>
      <c r="AP301" s="71" t="s">
        <v>4884</v>
      </c>
      <c r="AQ301" s="71" t="s">
        <v>851</v>
      </c>
      <c r="AR301" s="71" t="s">
        <v>63</v>
      </c>
      <c r="AS301" s="71"/>
      <c r="AT301" s="71" t="s">
        <v>64</v>
      </c>
      <c r="AU301" s="71"/>
      <c r="AV301" s="71"/>
      <c r="AW301" s="71"/>
      <c r="AX301" s="71" t="s">
        <v>4885</v>
      </c>
      <c r="AY301" s="73"/>
    </row>
    <row r="302" spans="1:51" ht="85" customHeight="1">
      <c r="A302" s="70">
        <v>301</v>
      </c>
      <c r="B302" s="71" t="s">
        <v>4886</v>
      </c>
      <c r="C302" s="71" t="s">
        <v>811</v>
      </c>
      <c r="D302" s="71" t="s">
        <v>4887</v>
      </c>
      <c r="E302" s="71" t="s">
        <v>1511</v>
      </c>
      <c r="F302" s="71" t="s">
        <v>232</v>
      </c>
      <c r="G302" s="71" t="s">
        <v>747</v>
      </c>
      <c r="H302" s="71" t="s">
        <v>218</v>
      </c>
      <c r="I302" s="71" t="s">
        <v>1233</v>
      </c>
      <c r="J302" s="71" t="s">
        <v>1457</v>
      </c>
      <c r="K302" s="71" t="s">
        <v>244</v>
      </c>
      <c r="L302" s="71" t="s">
        <v>4888</v>
      </c>
      <c r="M302" s="71" t="s">
        <v>4889</v>
      </c>
      <c r="N302" s="71"/>
      <c r="O302" s="71"/>
      <c r="P302" s="71"/>
      <c r="Q302" s="71"/>
      <c r="R302" s="71"/>
      <c r="S302" s="71"/>
      <c r="T302" s="71"/>
      <c r="U302" s="71"/>
      <c r="V302" s="71"/>
      <c r="W302" s="71"/>
      <c r="X302" s="71"/>
      <c r="Y302" s="71"/>
      <c r="Z302" s="71"/>
      <c r="AA302" s="71"/>
      <c r="AB302" s="71" t="s">
        <v>65</v>
      </c>
      <c r="AC302" s="71" t="s">
        <v>66</v>
      </c>
      <c r="AD302" s="71" t="s">
        <v>63</v>
      </c>
      <c r="AE302" s="71" t="s">
        <v>63</v>
      </c>
      <c r="AF302" s="71" t="s">
        <v>64</v>
      </c>
      <c r="AG302" s="71"/>
      <c r="AH302" s="71" t="s">
        <v>67</v>
      </c>
      <c r="AI302" s="71" t="s">
        <v>64</v>
      </c>
      <c r="AJ302" s="71" t="s">
        <v>133</v>
      </c>
      <c r="AK302" s="71" t="s">
        <v>133</v>
      </c>
      <c r="AL302" s="71" t="s">
        <v>63</v>
      </c>
      <c r="AM302" s="71" t="s">
        <v>64</v>
      </c>
      <c r="AN302" s="71"/>
      <c r="AO302" s="71"/>
      <c r="AP302" s="71" t="s">
        <v>4890</v>
      </c>
      <c r="AQ302" s="71" t="s">
        <v>801</v>
      </c>
      <c r="AR302" s="71" t="s">
        <v>63</v>
      </c>
      <c r="AS302" s="71"/>
      <c r="AT302" s="71" t="s">
        <v>63</v>
      </c>
      <c r="AU302" s="71"/>
      <c r="AV302" s="71"/>
      <c r="AW302" s="71"/>
      <c r="AX302" s="71" t="s">
        <v>4891</v>
      </c>
      <c r="AY302" s="73"/>
    </row>
    <row r="303" spans="1:51" ht="85" customHeight="1">
      <c r="A303" s="70">
        <v>302</v>
      </c>
      <c r="B303" s="71" t="s">
        <v>4892</v>
      </c>
      <c r="C303" s="71" t="s">
        <v>746</v>
      </c>
      <c r="D303" s="71" t="s">
        <v>4893</v>
      </c>
      <c r="E303" s="71" t="s">
        <v>4894</v>
      </c>
      <c r="F303" s="71" t="s">
        <v>232</v>
      </c>
      <c r="G303" s="71" t="s">
        <v>747</v>
      </c>
      <c r="H303" s="71" t="s">
        <v>218</v>
      </c>
      <c r="I303" s="71" t="s">
        <v>4895</v>
      </c>
      <c r="J303" s="71" t="s">
        <v>1976</v>
      </c>
      <c r="K303" s="71" t="s">
        <v>4896</v>
      </c>
      <c r="L303" s="71" t="s">
        <v>4897</v>
      </c>
      <c r="M303" s="71" t="s">
        <v>4898</v>
      </c>
      <c r="N303" s="71"/>
      <c r="O303" s="71"/>
      <c r="P303" s="71"/>
      <c r="Q303" s="71"/>
      <c r="R303" s="71"/>
      <c r="S303" s="71"/>
      <c r="T303" s="71"/>
      <c r="U303" s="71"/>
      <c r="V303" s="71"/>
      <c r="W303" s="71"/>
      <c r="X303" s="71"/>
      <c r="Y303" s="71"/>
      <c r="Z303" s="71"/>
      <c r="AA303" s="71"/>
      <c r="AB303" s="71" t="s">
        <v>65</v>
      </c>
      <c r="AC303" s="71" t="s">
        <v>66</v>
      </c>
      <c r="AD303" s="71" t="s">
        <v>63</v>
      </c>
      <c r="AE303" s="71" t="s">
        <v>64</v>
      </c>
      <c r="AF303" s="71" t="s">
        <v>64</v>
      </c>
      <c r="AG303" s="71"/>
      <c r="AH303" s="71" t="s">
        <v>67</v>
      </c>
      <c r="AI303" s="71" t="s">
        <v>64</v>
      </c>
      <c r="AJ303" s="71" t="s">
        <v>64</v>
      </c>
      <c r="AK303" s="71" t="s">
        <v>64</v>
      </c>
      <c r="AL303" s="71" t="s">
        <v>63</v>
      </c>
      <c r="AM303" s="71" t="s">
        <v>64</v>
      </c>
      <c r="AN303" s="71"/>
      <c r="AO303" s="71"/>
      <c r="AP303" s="71" t="s">
        <v>4899</v>
      </c>
      <c r="AQ303" s="71" t="s">
        <v>4900</v>
      </c>
      <c r="AR303" s="71" t="s">
        <v>64</v>
      </c>
      <c r="AS303" s="71"/>
      <c r="AT303" s="71" t="s">
        <v>64</v>
      </c>
      <c r="AU303" s="71"/>
      <c r="AV303" s="71"/>
      <c r="AW303" s="71"/>
      <c r="AX303" s="71" t="s">
        <v>4901</v>
      </c>
      <c r="AY303" s="73" t="s">
        <v>4902</v>
      </c>
    </row>
    <row r="304" spans="1:51" ht="85" customHeight="1">
      <c r="A304" s="70">
        <v>303</v>
      </c>
      <c r="B304" s="71" t="s">
        <v>4903</v>
      </c>
      <c r="C304" s="71"/>
      <c r="D304" s="71" t="s">
        <v>4904</v>
      </c>
      <c r="E304" s="71" t="s">
        <v>1530</v>
      </c>
      <c r="F304" s="71" t="s">
        <v>232</v>
      </c>
      <c r="G304" s="71" t="s">
        <v>233</v>
      </c>
      <c r="H304" s="71" t="s">
        <v>218</v>
      </c>
      <c r="I304" s="71" t="s">
        <v>514</v>
      </c>
      <c r="J304" s="71" t="s">
        <v>1457</v>
      </c>
      <c r="K304" s="71" t="s">
        <v>219</v>
      </c>
      <c r="L304" s="71" t="s">
        <v>4905</v>
      </c>
      <c r="M304" s="71" t="s">
        <v>4906</v>
      </c>
      <c r="N304" s="71"/>
      <c r="O304" s="71"/>
      <c r="P304" s="71"/>
      <c r="Q304" s="71"/>
      <c r="R304" s="71"/>
      <c r="S304" s="71"/>
      <c r="T304" s="71"/>
      <c r="U304" s="71"/>
      <c r="V304" s="71"/>
      <c r="W304" s="71"/>
      <c r="X304" s="71"/>
      <c r="Y304" s="71"/>
      <c r="Z304" s="71"/>
      <c r="AA304" s="71"/>
      <c r="AB304" s="71" t="s">
        <v>65</v>
      </c>
      <c r="AC304" s="71" t="s">
        <v>66</v>
      </c>
      <c r="AD304" s="71" t="s">
        <v>63</v>
      </c>
      <c r="AE304" s="71" t="s">
        <v>64</v>
      </c>
      <c r="AF304" s="71" t="s">
        <v>64</v>
      </c>
      <c r="AG304" s="71"/>
      <c r="AH304" s="71" t="s">
        <v>86</v>
      </c>
      <c r="AI304" s="71" t="s">
        <v>64</v>
      </c>
      <c r="AJ304" s="71" t="s">
        <v>64</v>
      </c>
      <c r="AK304" s="71" t="s">
        <v>64</v>
      </c>
      <c r="AL304" s="71" t="s">
        <v>64</v>
      </c>
      <c r="AM304" s="71" t="s">
        <v>133</v>
      </c>
      <c r="AN304" s="71"/>
      <c r="AO304" s="71"/>
      <c r="AP304" s="71" t="s">
        <v>4907</v>
      </c>
      <c r="AQ304" s="71" t="s">
        <v>514</v>
      </c>
      <c r="AR304" s="71" t="s">
        <v>63</v>
      </c>
      <c r="AS304" s="71"/>
      <c r="AT304" s="71" t="s">
        <v>64</v>
      </c>
      <c r="AU304" s="71"/>
      <c r="AV304" s="71"/>
      <c r="AW304" s="71"/>
      <c r="AX304" s="71" t="s">
        <v>4908</v>
      </c>
      <c r="AY304" s="73" t="s">
        <v>756</v>
      </c>
    </row>
    <row r="305" spans="1:51" ht="85" customHeight="1">
      <c r="A305" s="70">
        <v>304</v>
      </c>
      <c r="B305" s="71" t="s">
        <v>4910</v>
      </c>
      <c r="C305" s="71" t="s">
        <v>746</v>
      </c>
      <c r="D305" s="71" t="s">
        <v>4911</v>
      </c>
      <c r="E305" s="71" t="s">
        <v>1590</v>
      </c>
      <c r="F305" s="71" t="s">
        <v>232</v>
      </c>
      <c r="G305" s="71" t="s">
        <v>589</v>
      </c>
      <c r="H305" s="71" t="s">
        <v>218</v>
      </c>
      <c r="I305" s="71" t="s">
        <v>1233</v>
      </c>
      <c r="J305" s="71" t="s">
        <v>1457</v>
      </c>
      <c r="K305" s="71" t="s">
        <v>244</v>
      </c>
      <c r="L305" s="71" t="s">
        <v>4912</v>
      </c>
      <c r="M305" s="71" t="s">
        <v>4913</v>
      </c>
      <c r="N305" s="71"/>
      <c r="O305" s="71"/>
      <c r="P305" s="71"/>
      <c r="Q305" s="71"/>
      <c r="R305" s="71"/>
      <c r="S305" s="71"/>
      <c r="T305" s="71"/>
      <c r="U305" s="71"/>
      <c r="V305" s="71"/>
      <c r="W305" s="71"/>
      <c r="X305" s="71"/>
      <c r="Y305" s="71"/>
      <c r="Z305" s="71"/>
      <c r="AA305" s="71"/>
      <c r="AB305" s="71" t="s">
        <v>65</v>
      </c>
      <c r="AC305" s="71" t="s">
        <v>66</v>
      </c>
      <c r="AD305" s="71" t="s">
        <v>63</v>
      </c>
      <c r="AE305" s="71" t="s">
        <v>63</v>
      </c>
      <c r="AF305" s="71" t="s">
        <v>64</v>
      </c>
      <c r="AG305" s="71"/>
      <c r="AH305" s="71" t="s">
        <v>67</v>
      </c>
      <c r="AI305" s="71" t="s">
        <v>64</v>
      </c>
      <c r="AJ305" s="71" t="s">
        <v>133</v>
      </c>
      <c r="AK305" s="71" t="s">
        <v>64</v>
      </c>
      <c r="AL305" s="71" t="s">
        <v>63</v>
      </c>
      <c r="AM305" s="71" t="s">
        <v>64</v>
      </c>
      <c r="AN305" s="71"/>
      <c r="AO305" s="71"/>
      <c r="AP305" s="71" t="s">
        <v>4914</v>
      </c>
      <c r="AQ305" s="71" t="s">
        <v>4915</v>
      </c>
      <c r="AR305" s="71" t="s">
        <v>133</v>
      </c>
      <c r="AS305" s="71"/>
      <c r="AT305" s="71" t="s">
        <v>64</v>
      </c>
      <c r="AU305" s="71"/>
      <c r="AV305" s="71"/>
      <c r="AW305" s="71"/>
      <c r="AX305" s="71" t="s">
        <v>4916</v>
      </c>
      <c r="AY305" s="73" t="s">
        <v>4576</v>
      </c>
    </row>
    <row r="306" spans="1:51" ht="85" customHeight="1">
      <c r="A306" s="70">
        <v>305</v>
      </c>
      <c r="B306" s="71" t="s">
        <v>4917</v>
      </c>
      <c r="C306" s="71" t="s">
        <v>382</v>
      </c>
      <c r="D306" s="71" t="s">
        <v>4918</v>
      </c>
      <c r="E306" s="71" t="s">
        <v>1477</v>
      </c>
      <c r="F306" s="71" t="s">
        <v>54</v>
      </c>
      <c r="G306" s="71" t="s">
        <v>126</v>
      </c>
      <c r="H306" s="71" t="s">
        <v>234</v>
      </c>
      <c r="I306" s="71" t="s">
        <v>286</v>
      </c>
      <c r="J306" s="71" t="s">
        <v>1457</v>
      </c>
      <c r="K306" s="71" t="s">
        <v>280</v>
      </c>
      <c r="L306" s="71" t="s">
        <v>4919</v>
      </c>
      <c r="M306" s="71" t="s">
        <v>4920</v>
      </c>
      <c r="N306" s="71" t="s">
        <v>1600</v>
      </c>
      <c r="O306" s="71" t="s">
        <v>1460</v>
      </c>
      <c r="P306" s="71" t="s">
        <v>60</v>
      </c>
      <c r="Q306" s="71" t="s">
        <v>156</v>
      </c>
      <c r="R306" s="71" t="s">
        <v>1701</v>
      </c>
      <c r="S306" s="71" t="s">
        <v>63</v>
      </c>
      <c r="T306" s="71" t="s">
        <v>63</v>
      </c>
      <c r="U306" s="71" t="s">
        <v>63</v>
      </c>
      <c r="V306" s="71" t="s">
        <v>63</v>
      </c>
      <c r="W306" s="71" t="s">
        <v>64</v>
      </c>
      <c r="X306" s="71" t="s">
        <v>64</v>
      </c>
      <c r="Y306" s="71" t="s">
        <v>63</v>
      </c>
      <c r="Z306" s="71" t="s">
        <v>64</v>
      </c>
      <c r="AA306" s="71" t="s">
        <v>64</v>
      </c>
      <c r="AB306" s="71" t="s">
        <v>65</v>
      </c>
      <c r="AC306" s="71" t="s">
        <v>85</v>
      </c>
      <c r="AD306" s="71" t="s">
        <v>63</v>
      </c>
      <c r="AE306" s="71" t="s">
        <v>63</v>
      </c>
      <c r="AF306" s="71" t="s">
        <v>63</v>
      </c>
      <c r="AG306" s="71" t="s">
        <v>64</v>
      </c>
      <c r="AH306" s="71" t="s">
        <v>86</v>
      </c>
      <c r="AI306" s="71" t="s">
        <v>64</v>
      </c>
      <c r="AJ306" s="71" t="s">
        <v>133</v>
      </c>
      <c r="AK306" s="71" t="s">
        <v>133</v>
      </c>
      <c r="AL306" s="71" t="s">
        <v>63</v>
      </c>
      <c r="AM306" s="71" t="s">
        <v>133</v>
      </c>
      <c r="AN306" s="71" t="s">
        <v>4921</v>
      </c>
      <c r="AO306" s="71" t="s">
        <v>4922</v>
      </c>
      <c r="AP306" s="71" t="s">
        <v>4923</v>
      </c>
      <c r="AQ306" s="71" t="s">
        <v>4428</v>
      </c>
      <c r="AR306" s="71" t="s">
        <v>63</v>
      </c>
      <c r="AS306" s="71"/>
      <c r="AT306" s="71" t="s">
        <v>64</v>
      </c>
      <c r="AU306" s="71" t="s">
        <v>1745</v>
      </c>
      <c r="AV306" s="71" t="s">
        <v>64</v>
      </c>
      <c r="AW306" s="71"/>
      <c r="AX306" s="71" t="s">
        <v>4924</v>
      </c>
      <c r="AY306" s="73" t="s">
        <v>4925</v>
      </c>
    </row>
    <row r="307" spans="1:51" ht="85" customHeight="1">
      <c r="A307" s="70">
        <v>306</v>
      </c>
      <c r="B307" s="71" t="s">
        <v>4926</v>
      </c>
      <c r="C307" s="71" t="s">
        <v>1687</v>
      </c>
      <c r="D307" s="71" t="s">
        <v>4927</v>
      </c>
      <c r="E307" s="71" t="s">
        <v>1600</v>
      </c>
      <c r="F307" s="71" t="s">
        <v>232</v>
      </c>
      <c r="G307" s="71" t="s">
        <v>747</v>
      </c>
      <c r="H307" s="71" t="s">
        <v>218</v>
      </c>
      <c r="I307" s="71" t="s">
        <v>2241</v>
      </c>
      <c r="J307" s="71" t="s">
        <v>1457</v>
      </c>
      <c r="K307" s="71" t="s">
        <v>316</v>
      </c>
      <c r="L307" s="71" t="s">
        <v>4928</v>
      </c>
      <c r="M307" s="71" t="s">
        <v>4929</v>
      </c>
      <c r="N307" s="71" t="s">
        <v>1600</v>
      </c>
      <c r="O307" s="71" t="s">
        <v>1460</v>
      </c>
      <c r="P307" s="71"/>
      <c r="Q307" s="71"/>
      <c r="R307" s="71"/>
      <c r="S307" s="71"/>
      <c r="T307" s="71"/>
      <c r="U307" s="71"/>
      <c r="V307" s="71"/>
      <c r="W307" s="71"/>
      <c r="X307" s="71"/>
      <c r="Y307" s="71"/>
      <c r="Z307" s="71"/>
      <c r="AA307" s="71"/>
      <c r="AB307" s="71" t="s">
        <v>190</v>
      </c>
      <c r="AC307" s="71" t="s">
        <v>66</v>
      </c>
      <c r="AD307" s="71" t="s">
        <v>63</v>
      </c>
      <c r="AE307" s="71" t="s">
        <v>63</v>
      </c>
      <c r="AF307" s="71" t="s">
        <v>64</v>
      </c>
      <c r="AG307" s="71"/>
      <c r="AH307" s="71" t="s">
        <v>67</v>
      </c>
      <c r="AI307" s="71" t="s">
        <v>64</v>
      </c>
      <c r="AJ307" s="71" t="s">
        <v>64</v>
      </c>
      <c r="AK307" s="71" t="s">
        <v>64</v>
      </c>
      <c r="AL307" s="71" t="s">
        <v>64</v>
      </c>
      <c r="AM307" s="71" t="s">
        <v>64</v>
      </c>
      <c r="AN307" s="71"/>
      <c r="AO307" s="71"/>
      <c r="AP307" s="71" t="s">
        <v>4930</v>
      </c>
      <c r="AQ307" s="71" t="s">
        <v>470</v>
      </c>
      <c r="AR307" s="71" t="s">
        <v>64</v>
      </c>
      <c r="AS307" s="71"/>
      <c r="AT307" s="71" t="s">
        <v>63</v>
      </c>
      <c r="AU307" s="71"/>
      <c r="AV307" s="71"/>
      <c r="AW307" s="71"/>
      <c r="AX307" s="71" t="s">
        <v>4931</v>
      </c>
      <c r="AY307" s="73" t="s">
        <v>4932</v>
      </c>
    </row>
    <row r="308" spans="1:51" ht="85" customHeight="1">
      <c r="A308" s="70">
        <v>307</v>
      </c>
      <c r="B308" s="71" t="s">
        <v>4933</v>
      </c>
      <c r="C308" s="71" t="s">
        <v>868</v>
      </c>
      <c r="D308" s="71" t="s">
        <v>4934</v>
      </c>
      <c r="E308" s="71" t="s">
        <v>1455</v>
      </c>
      <c r="F308" s="71" t="s">
        <v>54</v>
      </c>
      <c r="G308" s="71" t="s">
        <v>126</v>
      </c>
      <c r="H308" s="71" t="s">
        <v>234</v>
      </c>
      <c r="I308" s="71" t="s">
        <v>2239</v>
      </c>
      <c r="J308" s="71" t="s">
        <v>1457</v>
      </c>
      <c r="K308" s="71" t="s">
        <v>316</v>
      </c>
      <c r="L308" s="71" t="s">
        <v>4935</v>
      </c>
      <c r="M308" s="71" t="s">
        <v>4936</v>
      </c>
      <c r="N308" s="71" t="s">
        <v>1486</v>
      </c>
      <c r="O308" s="71" t="s">
        <v>1700</v>
      </c>
      <c r="P308" s="71" t="s">
        <v>60</v>
      </c>
      <c r="Q308" s="71" t="s">
        <v>82</v>
      </c>
      <c r="R308" s="71" t="s">
        <v>1701</v>
      </c>
      <c r="S308" s="71" t="s">
        <v>63</v>
      </c>
      <c r="T308" s="71" t="s">
        <v>63</v>
      </c>
      <c r="U308" s="71" t="s">
        <v>63</v>
      </c>
      <c r="V308" s="71" t="s">
        <v>63</v>
      </c>
      <c r="W308" s="71" t="s">
        <v>64</v>
      </c>
      <c r="X308" s="71" t="s">
        <v>64</v>
      </c>
      <c r="Y308" s="71" t="s">
        <v>63</v>
      </c>
      <c r="Z308" s="71" t="s">
        <v>64</v>
      </c>
      <c r="AA308" s="71" t="s">
        <v>63</v>
      </c>
      <c r="AB308" s="71" t="s">
        <v>65</v>
      </c>
      <c r="AC308" s="71" t="s">
        <v>101</v>
      </c>
      <c r="AD308" s="71" t="s">
        <v>63</v>
      </c>
      <c r="AE308" s="71" t="s">
        <v>63</v>
      </c>
      <c r="AF308" s="71" t="s">
        <v>63</v>
      </c>
      <c r="AG308" s="71" t="s">
        <v>64</v>
      </c>
      <c r="AH308" s="71" t="s">
        <v>86</v>
      </c>
      <c r="AI308" s="71" t="s">
        <v>64</v>
      </c>
      <c r="AJ308" s="71" t="s">
        <v>133</v>
      </c>
      <c r="AK308" s="71" t="s">
        <v>64</v>
      </c>
      <c r="AL308" s="71" t="s">
        <v>63</v>
      </c>
      <c r="AM308" s="71" t="s">
        <v>63</v>
      </c>
      <c r="AN308" s="71" t="s">
        <v>4937</v>
      </c>
      <c r="AO308" s="71" t="s">
        <v>4938</v>
      </c>
      <c r="AP308" s="71" t="s">
        <v>4939</v>
      </c>
      <c r="AQ308" s="71" t="s">
        <v>470</v>
      </c>
      <c r="AR308" s="71" t="s">
        <v>64</v>
      </c>
      <c r="AS308" s="71"/>
      <c r="AT308" s="71" t="s">
        <v>63</v>
      </c>
      <c r="AU308" s="71" t="s">
        <v>1734</v>
      </c>
      <c r="AV308" s="71" t="s">
        <v>64</v>
      </c>
      <c r="AW308" s="71"/>
      <c r="AX308" s="71" t="s">
        <v>4940</v>
      </c>
      <c r="AY308" s="73"/>
    </row>
    <row r="309" spans="1:51" ht="85" customHeight="1">
      <c r="A309" s="70">
        <v>308</v>
      </c>
      <c r="B309" s="71" t="s">
        <v>4941</v>
      </c>
      <c r="C309" s="71" t="s">
        <v>746</v>
      </c>
      <c r="D309" s="71" t="s">
        <v>4942</v>
      </c>
      <c r="E309" s="71" t="s">
        <v>1519</v>
      </c>
      <c r="F309" s="71" t="s">
        <v>232</v>
      </c>
      <c r="G309" s="71" t="s">
        <v>747</v>
      </c>
      <c r="H309" s="71" t="s">
        <v>218</v>
      </c>
      <c r="I309" s="71" t="s">
        <v>1233</v>
      </c>
      <c r="J309" s="71" t="s">
        <v>1457</v>
      </c>
      <c r="K309" s="71" t="s">
        <v>244</v>
      </c>
      <c r="L309" s="71" t="s">
        <v>4943</v>
      </c>
      <c r="M309" s="71" t="s">
        <v>4944</v>
      </c>
      <c r="N309" s="71"/>
      <c r="O309" s="71"/>
      <c r="P309" s="71"/>
      <c r="Q309" s="71"/>
      <c r="R309" s="71"/>
      <c r="S309" s="71"/>
      <c r="T309" s="71"/>
      <c r="U309" s="71"/>
      <c r="V309" s="71"/>
      <c r="W309" s="71"/>
      <c r="X309" s="71"/>
      <c r="Y309" s="71"/>
      <c r="Z309" s="71"/>
      <c r="AA309" s="71"/>
      <c r="AB309" s="71" t="s">
        <v>65</v>
      </c>
      <c r="AC309" s="71" t="s">
        <v>66</v>
      </c>
      <c r="AD309" s="71" t="s">
        <v>63</v>
      </c>
      <c r="AE309" s="71" t="s">
        <v>64</v>
      </c>
      <c r="AF309" s="71" t="s">
        <v>64</v>
      </c>
      <c r="AG309" s="71"/>
      <c r="AH309" s="71" t="s">
        <v>67</v>
      </c>
      <c r="AI309" s="71" t="s">
        <v>64</v>
      </c>
      <c r="AJ309" s="71" t="s">
        <v>64</v>
      </c>
      <c r="AK309" s="71" t="s">
        <v>64</v>
      </c>
      <c r="AL309" s="71" t="s">
        <v>63</v>
      </c>
      <c r="AM309" s="71" t="s">
        <v>64</v>
      </c>
      <c r="AN309" s="71"/>
      <c r="AO309" s="71"/>
      <c r="AP309" s="71" t="s">
        <v>4945</v>
      </c>
      <c r="AQ309" s="71" t="s">
        <v>1233</v>
      </c>
      <c r="AR309" s="71" t="s">
        <v>63</v>
      </c>
      <c r="AS309" s="71"/>
      <c r="AT309" s="71" t="s">
        <v>64</v>
      </c>
      <c r="AU309" s="71"/>
      <c r="AV309" s="71"/>
      <c r="AW309" s="71"/>
      <c r="AX309" s="71" t="s">
        <v>4946</v>
      </c>
      <c r="AY309" s="73" t="s">
        <v>4947</v>
      </c>
    </row>
    <row r="310" spans="1:51" ht="85" customHeight="1">
      <c r="A310" s="70">
        <v>309</v>
      </c>
      <c r="B310" s="71" t="s">
        <v>4948</v>
      </c>
      <c r="C310" s="71" t="s">
        <v>4949</v>
      </c>
      <c r="D310" s="71" t="s">
        <v>4950</v>
      </c>
      <c r="E310" s="71" t="s">
        <v>1530</v>
      </c>
      <c r="F310" s="71" t="s">
        <v>232</v>
      </c>
      <c r="G310" s="71" t="s">
        <v>747</v>
      </c>
      <c r="H310" s="71" t="s">
        <v>218</v>
      </c>
      <c r="I310" s="71" t="s">
        <v>251</v>
      </c>
      <c r="J310" s="71" t="s">
        <v>1457</v>
      </c>
      <c r="K310" s="71" t="s">
        <v>244</v>
      </c>
      <c r="L310" s="71" t="s">
        <v>4951</v>
      </c>
      <c r="M310" s="71" t="s">
        <v>4952</v>
      </c>
      <c r="N310" s="71"/>
      <c r="O310" s="71"/>
      <c r="P310" s="71"/>
      <c r="Q310" s="71"/>
      <c r="R310" s="71"/>
      <c r="S310" s="71"/>
      <c r="T310" s="71"/>
      <c r="U310" s="71"/>
      <c r="V310" s="71"/>
      <c r="W310" s="71"/>
      <c r="X310" s="71"/>
      <c r="Y310" s="71"/>
      <c r="Z310" s="71"/>
      <c r="AA310" s="71"/>
      <c r="AB310" s="71" t="s">
        <v>65</v>
      </c>
      <c r="AC310" s="71" t="s">
        <v>66</v>
      </c>
      <c r="AD310" s="71" t="s">
        <v>63</v>
      </c>
      <c r="AE310" s="71" t="s">
        <v>64</v>
      </c>
      <c r="AF310" s="71" t="s">
        <v>64</v>
      </c>
      <c r="AG310" s="71"/>
      <c r="AH310" s="71" t="s">
        <v>67</v>
      </c>
      <c r="AI310" s="71" t="s">
        <v>64</v>
      </c>
      <c r="AJ310" s="71" t="s">
        <v>64</v>
      </c>
      <c r="AK310" s="71" t="s">
        <v>64</v>
      </c>
      <c r="AL310" s="71" t="s">
        <v>64</v>
      </c>
      <c r="AM310" s="71" t="s">
        <v>63</v>
      </c>
      <c r="AN310" s="71"/>
      <c r="AO310" s="71"/>
      <c r="AP310" s="71" t="s">
        <v>4953</v>
      </c>
      <c r="AQ310" s="71" t="s">
        <v>251</v>
      </c>
      <c r="AR310" s="71" t="s">
        <v>63</v>
      </c>
      <c r="AS310" s="71"/>
      <c r="AT310" s="71" t="s">
        <v>64</v>
      </c>
      <c r="AU310" s="71"/>
      <c r="AV310" s="71"/>
      <c r="AW310" s="71"/>
      <c r="AX310" s="71" t="s">
        <v>4954</v>
      </c>
      <c r="AY310" s="73"/>
    </row>
    <row r="311" spans="1:51" ht="85" customHeight="1">
      <c r="A311" s="70">
        <v>310</v>
      </c>
      <c r="B311" s="71" t="s">
        <v>4955</v>
      </c>
      <c r="C311" s="71" t="s">
        <v>746</v>
      </c>
      <c r="D311" s="71" t="s">
        <v>4956</v>
      </c>
      <c r="E311" s="71" t="s">
        <v>1527</v>
      </c>
      <c r="F311" s="71" t="s">
        <v>232</v>
      </c>
      <c r="G311" s="71" t="s">
        <v>747</v>
      </c>
      <c r="H311" s="71" t="s">
        <v>218</v>
      </c>
      <c r="I311" s="71" t="s">
        <v>859</v>
      </c>
      <c r="J311" s="71" t="s">
        <v>1457</v>
      </c>
      <c r="K311" s="71" t="s">
        <v>316</v>
      </c>
      <c r="L311" s="71" t="s">
        <v>4957</v>
      </c>
      <c r="M311" s="71" t="s">
        <v>4958</v>
      </c>
      <c r="N311" s="71"/>
      <c r="O311" s="71"/>
      <c r="P311" s="71"/>
      <c r="Q311" s="71"/>
      <c r="R311" s="71"/>
      <c r="S311" s="71"/>
      <c r="T311" s="71"/>
      <c r="U311" s="71"/>
      <c r="V311" s="71"/>
      <c r="W311" s="71"/>
      <c r="X311" s="71"/>
      <c r="Y311" s="71"/>
      <c r="Z311" s="71"/>
      <c r="AA311" s="71"/>
      <c r="AB311" s="71" t="s">
        <v>65</v>
      </c>
      <c r="AC311" s="71" t="s">
        <v>66</v>
      </c>
      <c r="AD311" s="71" t="s">
        <v>63</v>
      </c>
      <c r="AE311" s="71" t="s">
        <v>63</v>
      </c>
      <c r="AF311" s="71" t="s">
        <v>64</v>
      </c>
      <c r="AG311" s="71"/>
      <c r="AH311" s="71" t="s">
        <v>67</v>
      </c>
      <c r="AI311" s="71" t="s">
        <v>64</v>
      </c>
      <c r="AJ311" s="71" t="s">
        <v>64</v>
      </c>
      <c r="AK311" s="71" t="s">
        <v>64</v>
      </c>
      <c r="AL311" s="71" t="s">
        <v>63</v>
      </c>
      <c r="AM311" s="71" t="s">
        <v>64</v>
      </c>
      <c r="AN311" s="71"/>
      <c r="AO311" s="71"/>
      <c r="AP311" s="71" t="s">
        <v>4959</v>
      </c>
      <c r="AQ311" s="71" t="s">
        <v>859</v>
      </c>
      <c r="AR311" s="71" t="s">
        <v>63</v>
      </c>
      <c r="AS311" s="71"/>
      <c r="AT311" s="71" t="s">
        <v>64</v>
      </c>
      <c r="AU311" s="71"/>
      <c r="AV311" s="71"/>
      <c r="AW311" s="71"/>
      <c r="AX311" s="71" t="s">
        <v>4960</v>
      </c>
      <c r="AY311" s="73" t="s">
        <v>4961</v>
      </c>
    </row>
    <row r="312" spans="1:51" ht="85" customHeight="1">
      <c r="A312" s="70">
        <v>311</v>
      </c>
      <c r="B312" s="71" t="s">
        <v>4962</v>
      </c>
      <c r="C312" s="71" t="s">
        <v>746</v>
      </c>
      <c r="D312" s="71" t="s">
        <v>4963</v>
      </c>
      <c r="E312" s="71" t="s">
        <v>1486</v>
      </c>
      <c r="F312" s="71" t="s">
        <v>232</v>
      </c>
      <c r="G312" s="71" t="s">
        <v>747</v>
      </c>
      <c r="H312" s="71" t="s">
        <v>218</v>
      </c>
      <c r="I312" s="71" t="s">
        <v>195</v>
      </c>
      <c r="J312" s="71" t="s">
        <v>1457</v>
      </c>
      <c r="K312" s="71" t="s">
        <v>316</v>
      </c>
      <c r="L312" s="71" t="s">
        <v>4964</v>
      </c>
      <c r="M312" s="71" t="s">
        <v>4965</v>
      </c>
      <c r="N312" s="71"/>
      <c r="O312" s="71"/>
      <c r="P312" s="71"/>
      <c r="Q312" s="71"/>
      <c r="R312" s="71"/>
      <c r="S312" s="71"/>
      <c r="T312" s="71"/>
      <c r="U312" s="71"/>
      <c r="V312" s="71"/>
      <c r="W312" s="71"/>
      <c r="X312" s="71"/>
      <c r="Y312" s="71"/>
      <c r="Z312" s="71"/>
      <c r="AA312" s="71"/>
      <c r="AB312" s="71" t="s">
        <v>65</v>
      </c>
      <c r="AC312" s="71" t="s">
        <v>66</v>
      </c>
      <c r="AD312" s="71" t="s">
        <v>63</v>
      </c>
      <c r="AE312" s="71" t="s">
        <v>64</v>
      </c>
      <c r="AF312" s="71" t="s">
        <v>64</v>
      </c>
      <c r="AG312" s="71"/>
      <c r="AH312" s="71" t="s">
        <v>67</v>
      </c>
      <c r="AI312" s="71" t="s">
        <v>64</v>
      </c>
      <c r="AJ312" s="71" t="s">
        <v>64</v>
      </c>
      <c r="AK312" s="71" t="s">
        <v>64</v>
      </c>
      <c r="AL312" s="71" t="s">
        <v>63</v>
      </c>
      <c r="AM312" s="71" t="s">
        <v>64</v>
      </c>
      <c r="AN312" s="71"/>
      <c r="AO312" s="71"/>
      <c r="AP312" s="71" t="s">
        <v>4966</v>
      </c>
      <c r="AQ312" s="71" t="s">
        <v>195</v>
      </c>
      <c r="AR312" s="71" t="s">
        <v>63</v>
      </c>
      <c r="AS312" s="71"/>
      <c r="AT312" s="71" t="s">
        <v>64</v>
      </c>
      <c r="AU312" s="71"/>
      <c r="AV312" s="71"/>
      <c r="AW312" s="71"/>
      <c r="AX312" s="71" t="s">
        <v>4967</v>
      </c>
      <c r="AY312" s="73" t="s">
        <v>4968</v>
      </c>
    </row>
    <row r="313" spans="1:51" ht="85" customHeight="1">
      <c r="A313" s="70">
        <v>312</v>
      </c>
      <c r="B313" s="71" t="s">
        <v>4969</v>
      </c>
      <c r="C313" s="71" t="s">
        <v>746</v>
      </c>
      <c r="D313" s="71" t="s">
        <v>4970</v>
      </c>
      <c r="E313" s="71" t="s">
        <v>1530</v>
      </c>
      <c r="F313" s="71" t="s">
        <v>232</v>
      </c>
      <c r="G313" s="71" t="s">
        <v>747</v>
      </c>
      <c r="H313" s="71" t="s">
        <v>218</v>
      </c>
      <c r="I313" s="71" t="s">
        <v>195</v>
      </c>
      <c r="J313" s="71" t="s">
        <v>1457</v>
      </c>
      <c r="K313" s="71" t="s">
        <v>316</v>
      </c>
      <c r="L313" s="71" t="s">
        <v>4971</v>
      </c>
      <c r="M313" s="71" t="s">
        <v>4972</v>
      </c>
      <c r="N313" s="71"/>
      <c r="O313" s="71"/>
      <c r="P313" s="71"/>
      <c r="Q313" s="71"/>
      <c r="R313" s="71"/>
      <c r="S313" s="71"/>
      <c r="T313" s="71"/>
      <c r="U313" s="71"/>
      <c r="V313" s="71"/>
      <c r="W313" s="71"/>
      <c r="X313" s="71"/>
      <c r="Y313" s="71"/>
      <c r="Z313" s="71"/>
      <c r="AA313" s="71"/>
      <c r="AB313" s="71" t="s">
        <v>65</v>
      </c>
      <c r="AC313" s="71" t="s">
        <v>66</v>
      </c>
      <c r="AD313" s="71" t="s">
        <v>63</v>
      </c>
      <c r="AE313" s="71" t="s">
        <v>64</v>
      </c>
      <c r="AF313" s="71" t="s">
        <v>64</v>
      </c>
      <c r="AG313" s="71"/>
      <c r="AH313" s="71" t="s">
        <v>67</v>
      </c>
      <c r="AI313" s="71" t="s">
        <v>133</v>
      </c>
      <c r="AJ313" s="71" t="s">
        <v>63</v>
      </c>
      <c r="AK313" s="71" t="s">
        <v>64</v>
      </c>
      <c r="AL313" s="71" t="s">
        <v>64</v>
      </c>
      <c r="AM313" s="71" t="s">
        <v>64</v>
      </c>
      <c r="AN313" s="71"/>
      <c r="AO313" s="71"/>
      <c r="AP313" s="71" t="s">
        <v>4973</v>
      </c>
      <c r="AQ313" s="71" t="s">
        <v>4974</v>
      </c>
      <c r="AR313" s="71" t="s">
        <v>133</v>
      </c>
      <c r="AS313" s="71"/>
      <c r="AT313" s="71" t="s">
        <v>64</v>
      </c>
      <c r="AU313" s="71"/>
      <c r="AV313" s="71"/>
      <c r="AW313" s="71"/>
      <c r="AX313" s="71" t="s">
        <v>4975</v>
      </c>
      <c r="AY313" s="73" t="s">
        <v>4976</v>
      </c>
    </row>
    <row r="314" spans="1:51" ht="85" customHeight="1">
      <c r="A314" s="70">
        <v>313</v>
      </c>
      <c r="B314" s="71" t="s">
        <v>4977</v>
      </c>
      <c r="C314" s="71" t="s">
        <v>4846</v>
      </c>
      <c r="D314" s="71" t="s">
        <v>4978</v>
      </c>
      <c r="E314" s="71" t="s">
        <v>1527</v>
      </c>
      <c r="F314" s="71" t="s">
        <v>232</v>
      </c>
      <c r="G314" s="71" t="s">
        <v>797</v>
      </c>
      <c r="H314" s="71" t="s">
        <v>218</v>
      </c>
      <c r="I314" s="71" t="s">
        <v>2244</v>
      </c>
      <c r="J314" s="71" t="s">
        <v>1457</v>
      </c>
      <c r="K314" s="71" t="s">
        <v>316</v>
      </c>
      <c r="L314" s="71" t="s">
        <v>4979</v>
      </c>
      <c r="M314" s="71" t="s">
        <v>4980</v>
      </c>
      <c r="N314" s="71"/>
      <c r="O314" s="71"/>
      <c r="P314" s="71"/>
      <c r="Q314" s="71"/>
      <c r="R314" s="71"/>
      <c r="S314" s="71"/>
      <c r="T314" s="71"/>
      <c r="U314" s="71"/>
      <c r="V314" s="71"/>
      <c r="W314" s="71"/>
      <c r="X314" s="71"/>
      <c r="Y314" s="71"/>
      <c r="Z314" s="71"/>
      <c r="AA314" s="71"/>
      <c r="AB314" s="71" t="s">
        <v>65</v>
      </c>
      <c r="AC314" s="71" t="s">
        <v>66</v>
      </c>
      <c r="AD314" s="71" t="s">
        <v>63</v>
      </c>
      <c r="AE314" s="71" t="s">
        <v>63</v>
      </c>
      <c r="AF314" s="71" t="s">
        <v>64</v>
      </c>
      <c r="AG314" s="71"/>
      <c r="AH314" s="71" t="s">
        <v>86</v>
      </c>
      <c r="AI314" s="71" t="s">
        <v>64</v>
      </c>
      <c r="AJ314" s="71" t="s">
        <v>64</v>
      </c>
      <c r="AK314" s="71" t="s">
        <v>64</v>
      </c>
      <c r="AL314" s="71" t="s">
        <v>133</v>
      </c>
      <c r="AM314" s="71" t="s">
        <v>133</v>
      </c>
      <c r="AN314" s="71"/>
      <c r="AO314" s="71"/>
      <c r="AP314" s="71" t="s">
        <v>4981</v>
      </c>
      <c r="AQ314" s="71" t="s">
        <v>2693</v>
      </c>
      <c r="AR314" s="71" t="s">
        <v>64</v>
      </c>
      <c r="AS314" s="71"/>
      <c r="AT314" s="71" t="s">
        <v>64</v>
      </c>
      <c r="AU314" s="71"/>
      <c r="AV314" s="71"/>
      <c r="AW314" s="71"/>
      <c r="AX314" s="71" t="s">
        <v>4982</v>
      </c>
      <c r="AY314" s="73"/>
    </row>
    <row r="315" spans="1:51" ht="85" customHeight="1">
      <c r="A315" s="70">
        <v>314</v>
      </c>
      <c r="B315" s="71" t="s">
        <v>4983</v>
      </c>
      <c r="C315" s="71" t="s">
        <v>746</v>
      </c>
      <c r="D315" s="71" t="s">
        <v>4984</v>
      </c>
      <c r="E315" s="71" t="s">
        <v>1467</v>
      </c>
      <c r="F315" s="71" t="s">
        <v>232</v>
      </c>
      <c r="G315" s="71" t="s">
        <v>747</v>
      </c>
      <c r="H315" s="71" t="s">
        <v>218</v>
      </c>
      <c r="I315" s="71" t="s">
        <v>195</v>
      </c>
      <c r="J315" s="71" t="s">
        <v>1457</v>
      </c>
      <c r="K315" s="71" t="s">
        <v>316</v>
      </c>
      <c r="L315" s="71" t="s">
        <v>4985</v>
      </c>
      <c r="M315" s="71" t="s">
        <v>4986</v>
      </c>
      <c r="N315" s="71"/>
      <c r="O315" s="71"/>
      <c r="P315" s="71"/>
      <c r="Q315" s="71"/>
      <c r="R315" s="71"/>
      <c r="S315" s="71"/>
      <c r="T315" s="71"/>
      <c r="U315" s="71"/>
      <c r="V315" s="71"/>
      <c r="W315" s="71"/>
      <c r="X315" s="71"/>
      <c r="Y315" s="71"/>
      <c r="Z315" s="71"/>
      <c r="AA315" s="71"/>
      <c r="AB315" s="71" t="s">
        <v>65</v>
      </c>
      <c r="AC315" s="71" t="s">
        <v>66</v>
      </c>
      <c r="AD315" s="71" t="s">
        <v>63</v>
      </c>
      <c r="AE315" s="71" t="s">
        <v>64</v>
      </c>
      <c r="AF315" s="71" t="s">
        <v>64</v>
      </c>
      <c r="AG315" s="71"/>
      <c r="AH315" s="71" t="s">
        <v>67</v>
      </c>
      <c r="AI315" s="71" t="s">
        <v>64</v>
      </c>
      <c r="AJ315" s="71" t="s">
        <v>133</v>
      </c>
      <c r="AK315" s="71" t="s">
        <v>64</v>
      </c>
      <c r="AL315" s="71" t="s">
        <v>133</v>
      </c>
      <c r="AM315" s="71" t="s">
        <v>64</v>
      </c>
      <c r="AN315" s="71"/>
      <c r="AO315" s="71"/>
      <c r="AP315" s="71" t="s">
        <v>4987</v>
      </c>
      <c r="AQ315" s="71" t="s">
        <v>195</v>
      </c>
      <c r="AR315" s="71" t="s">
        <v>63</v>
      </c>
      <c r="AS315" s="71"/>
      <c r="AT315" s="71" t="s">
        <v>64</v>
      </c>
      <c r="AU315" s="71"/>
      <c r="AV315" s="71"/>
      <c r="AW315" s="71"/>
      <c r="AX315" s="71" t="s">
        <v>4988</v>
      </c>
      <c r="AY315" s="73" t="s">
        <v>4989</v>
      </c>
    </row>
    <row r="316" spans="1:51" ht="85" customHeight="1">
      <c r="A316" s="70">
        <v>315</v>
      </c>
      <c r="B316" s="71" t="s">
        <v>4873</v>
      </c>
      <c r="C316" s="71" t="s">
        <v>811</v>
      </c>
      <c r="D316" s="71" t="s">
        <v>4990</v>
      </c>
      <c r="E316" s="71" t="s">
        <v>1527</v>
      </c>
      <c r="F316" s="71" t="s">
        <v>232</v>
      </c>
      <c r="G316" s="71" t="s">
        <v>747</v>
      </c>
      <c r="H316" s="71" t="s">
        <v>218</v>
      </c>
      <c r="I316" s="71" t="s">
        <v>195</v>
      </c>
      <c r="J316" s="71" t="s">
        <v>1457</v>
      </c>
      <c r="K316" s="71" t="s">
        <v>316</v>
      </c>
      <c r="L316" s="71" t="s">
        <v>4991</v>
      </c>
      <c r="M316" s="71" t="s">
        <v>4992</v>
      </c>
      <c r="N316" s="71"/>
      <c r="O316" s="71"/>
      <c r="P316" s="71"/>
      <c r="Q316" s="71"/>
      <c r="R316" s="71"/>
      <c r="S316" s="71"/>
      <c r="T316" s="71"/>
      <c r="U316" s="71"/>
      <c r="V316" s="71"/>
      <c r="W316" s="71"/>
      <c r="X316" s="71"/>
      <c r="Y316" s="71"/>
      <c r="Z316" s="71"/>
      <c r="AA316" s="71"/>
      <c r="AB316" s="71" t="s">
        <v>65</v>
      </c>
      <c r="AC316" s="71" t="s">
        <v>66</v>
      </c>
      <c r="AD316" s="71" t="s">
        <v>63</v>
      </c>
      <c r="AE316" s="71" t="s">
        <v>64</v>
      </c>
      <c r="AF316" s="71" t="s">
        <v>64</v>
      </c>
      <c r="AG316" s="71"/>
      <c r="AH316" s="71" t="s">
        <v>67</v>
      </c>
      <c r="AI316" s="71" t="s">
        <v>64</v>
      </c>
      <c r="AJ316" s="71" t="s">
        <v>64</v>
      </c>
      <c r="AK316" s="71" t="s">
        <v>64</v>
      </c>
      <c r="AL316" s="71" t="s">
        <v>63</v>
      </c>
      <c r="AM316" s="71" t="s">
        <v>64</v>
      </c>
      <c r="AN316" s="71"/>
      <c r="AO316" s="71"/>
      <c r="AP316" s="71" t="s">
        <v>4993</v>
      </c>
      <c r="AQ316" s="71" t="s">
        <v>195</v>
      </c>
      <c r="AR316" s="71" t="s">
        <v>63</v>
      </c>
      <c r="AS316" s="71"/>
      <c r="AT316" s="71" t="s">
        <v>64</v>
      </c>
      <c r="AU316" s="71"/>
      <c r="AV316" s="71"/>
      <c r="AW316" s="71"/>
      <c r="AX316" s="71" t="s">
        <v>4994</v>
      </c>
      <c r="AY316" s="73" t="s">
        <v>4879</v>
      </c>
    </row>
    <row r="317" spans="1:51" ht="85" customHeight="1">
      <c r="A317" s="70">
        <v>316</v>
      </c>
      <c r="B317" s="71" t="s">
        <v>4995</v>
      </c>
      <c r="C317" s="71" t="s">
        <v>746</v>
      </c>
      <c r="D317" s="71" t="s">
        <v>4996</v>
      </c>
      <c r="E317" s="71" t="s">
        <v>1590</v>
      </c>
      <c r="F317" s="71" t="s">
        <v>232</v>
      </c>
      <c r="G317" s="71" t="s">
        <v>747</v>
      </c>
      <c r="H317" s="71" t="s">
        <v>218</v>
      </c>
      <c r="I317" s="71" t="s">
        <v>1233</v>
      </c>
      <c r="J317" s="71" t="s">
        <v>1457</v>
      </c>
      <c r="K317" s="71" t="s">
        <v>244</v>
      </c>
      <c r="L317" s="71" t="s">
        <v>4997</v>
      </c>
      <c r="M317" s="71" t="s">
        <v>4998</v>
      </c>
      <c r="N317" s="71"/>
      <c r="O317" s="71"/>
      <c r="P317" s="71"/>
      <c r="Q317" s="71"/>
      <c r="R317" s="71"/>
      <c r="S317" s="71"/>
      <c r="T317" s="71"/>
      <c r="U317" s="71"/>
      <c r="V317" s="71"/>
      <c r="W317" s="71"/>
      <c r="X317" s="71"/>
      <c r="Y317" s="71"/>
      <c r="Z317" s="71"/>
      <c r="AA317" s="71"/>
      <c r="AB317" s="71" t="s">
        <v>65</v>
      </c>
      <c r="AC317" s="71" t="s">
        <v>66</v>
      </c>
      <c r="AD317" s="71" t="s">
        <v>63</v>
      </c>
      <c r="AE317" s="71" t="s">
        <v>64</v>
      </c>
      <c r="AF317" s="71" t="s">
        <v>64</v>
      </c>
      <c r="AG317" s="71"/>
      <c r="AH317" s="71" t="s">
        <v>67</v>
      </c>
      <c r="AI317" s="71" t="s">
        <v>64</v>
      </c>
      <c r="AJ317" s="71" t="s">
        <v>133</v>
      </c>
      <c r="AK317" s="71" t="s">
        <v>64</v>
      </c>
      <c r="AL317" s="71" t="s">
        <v>63</v>
      </c>
      <c r="AM317" s="71" t="s">
        <v>64</v>
      </c>
      <c r="AN317" s="71"/>
      <c r="AO317" s="71"/>
      <c r="AP317" s="71" t="s">
        <v>4999</v>
      </c>
      <c r="AQ317" s="71" t="s">
        <v>273</v>
      </c>
      <c r="AR317" s="71" t="s">
        <v>64</v>
      </c>
      <c r="AS317" s="71"/>
      <c r="AT317" s="71" t="s">
        <v>64</v>
      </c>
      <c r="AU317" s="71"/>
      <c r="AV317" s="71"/>
      <c r="AW317" s="71"/>
      <c r="AX317" s="71" t="s">
        <v>5000</v>
      </c>
      <c r="AY317" s="73"/>
    </row>
    <row r="318" spans="1:51" ht="85" customHeight="1">
      <c r="A318" s="70">
        <v>317</v>
      </c>
      <c r="B318" s="71" t="s">
        <v>5001</v>
      </c>
      <c r="C318" s="71" t="s">
        <v>746</v>
      </c>
      <c r="D318" s="71" t="s">
        <v>5002</v>
      </c>
      <c r="E318" s="71" t="s">
        <v>1486</v>
      </c>
      <c r="F318" s="71" t="s">
        <v>232</v>
      </c>
      <c r="G318" s="71" t="s">
        <v>747</v>
      </c>
      <c r="H318" s="71" t="s">
        <v>218</v>
      </c>
      <c r="I318" s="71" t="s">
        <v>2233</v>
      </c>
      <c r="J318" s="71" t="s">
        <v>1457</v>
      </c>
      <c r="K318" s="71" t="s">
        <v>244</v>
      </c>
      <c r="L318" s="71" t="s">
        <v>5003</v>
      </c>
      <c r="M318" s="71" t="s">
        <v>5004</v>
      </c>
      <c r="N318" s="71"/>
      <c r="O318" s="71"/>
      <c r="P318" s="71"/>
      <c r="Q318" s="71"/>
      <c r="R318" s="71"/>
      <c r="S318" s="71"/>
      <c r="T318" s="71"/>
      <c r="U318" s="71"/>
      <c r="V318" s="71"/>
      <c r="W318" s="71"/>
      <c r="X318" s="71"/>
      <c r="Y318" s="71"/>
      <c r="Z318" s="71"/>
      <c r="AA318" s="71"/>
      <c r="AB318" s="71" t="s">
        <v>65</v>
      </c>
      <c r="AC318" s="71" t="s">
        <v>66</v>
      </c>
      <c r="AD318" s="71" t="s">
        <v>63</v>
      </c>
      <c r="AE318" s="71" t="s">
        <v>64</v>
      </c>
      <c r="AF318" s="71" t="s">
        <v>64</v>
      </c>
      <c r="AG318" s="71"/>
      <c r="AH318" s="71" t="s">
        <v>67</v>
      </c>
      <c r="AI318" s="71" t="s">
        <v>64</v>
      </c>
      <c r="AJ318" s="71" t="s">
        <v>64</v>
      </c>
      <c r="AK318" s="71" t="s">
        <v>64</v>
      </c>
      <c r="AL318" s="71" t="s">
        <v>63</v>
      </c>
      <c r="AM318" s="71" t="s">
        <v>64</v>
      </c>
      <c r="AN318" s="71"/>
      <c r="AO318" s="71"/>
      <c r="AP318" s="71" t="s">
        <v>5005</v>
      </c>
      <c r="AQ318" s="71" t="s">
        <v>5006</v>
      </c>
      <c r="AR318" s="71" t="s">
        <v>63</v>
      </c>
      <c r="AS318" s="71"/>
      <c r="AT318" s="71" t="s">
        <v>64</v>
      </c>
      <c r="AU318" s="71"/>
      <c r="AV318" s="71"/>
      <c r="AW318" s="71"/>
      <c r="AX318" s="71" t="s">
        <v>5007</v>
      </c>
      <c r="AY318" s="73" t="s">
        <v>5008</v>
      </c>
    </row>
    <row r="319" spans="1:51" ht="85" customHeight="1">
      <c r="A319" s="70">
        <v>318</v>
      </c>
      <c r="B319" s="71" t="s">
        <v>5009</v>
      </c>
      <c r="C319" s="71" t="s">
        <v>746</v>
      </c>
      <c r="D319" s="71" t="s">
        <v>5010</v>
      </c>
      <c r="E319" s="71" t="s">
        <v>1600</v>
      </c>
      <c r="F319" s="71" t="s">
        <v>232</v>
      </c>
      <c r="G319" s="71" t="s">
        <v>747</v>
      </c>
      <c r="H319" s="71" t="s">
        <v>218</v>
      </c>
      <c r="I319" s="71" t="s">
        <v>195</v>
      </c>
      <c r="J319" s="71" t="s">
        <v>1457</v>
      </c>
      <c r="K319" s="71" t="s">
        <v>316</v>
      </c>
      <c r="L319" s="71" t="s">
        <v>5011</v>
      </c>
      <c r="M319" s="71" t="s">
        <v>5012</v>
      </c>
      <c r="N319" s="71"/>
      <c r="O319" s="71"/>
      <c r="P319" s="71"/>
      <c r="Q319" s="71"/>
      <c r="R319" s="71"/>
      <c r="S319" s="71"/>
      <c r="T319" s="71"/>
      <c r="U319" s="71"/>
      <c r="V319" s="71"/>
      <c r="W319" s="71"/>
      <c r="X319" s="71"/>
      <c r="Y319" s="71"/>
      <c r="Z319" s="71"/>
      <c r="AA319" s="71"/>
      <c r="AB319" s="71" t="s">
        <v>65</v>
      </c>
      <c r="AC319" s="71" t="s">
        <v>66</v>
      </c>
      <c r="AD319" s="71" t="s">
        <v>63</v>
      </c>
      <c r="AE319" s="71" t="s">
        <v>64</v>
      </c>
      <c r="AF319" s="71" t="s">
        <v>64</v>
      </c>
      <c r="AG319" s="71"/>
      <c r="AH319" s="71" t="s">
        <v>67</v>
      </c>
      <c r="AI319" s="71" t="s">
        <v>64</v>
      </c>
      <c r="AJ319" s="71" t="s">
        <v>64</v>
      </c>
      <c r="AK319" s="71" t="s">
        <v>64</v>
      </c>
      <c r="AL319" s="71" t="s">
        <v>63</v>
      </c>
      <c r="AM319" s="71" t="s">
        <v>64</v>
      </c>
      <c r="AN319" s="71"/>
      <c r="AO319" s="71"/>
      <c r="AP319" s="71" t="s">
        <v>5013</v>
      </c>
      <c r="AQ319" s="71" t="s">
        <v>470</v>
      </c>
      <c r="AR319" s="71" t="s">
        <v>64</v>
      </c>
      <c r="AS319" s="71"/>
      <c r="AT319" s="71" t="s">
        <v>63</v>
      </c>
      <c r="AU319" s="71"/>
      <c r="AV319" s="71"/>
      <c r="AW319" s="71"/>
      <c r="AX319" s="71" t="s">
        <v>5014</v>
      </c>
      <c r="AY319" s="73"/>
    </row>
    <row r="320" spans="1:51" ht="85" customHeight="1">
      <c r="A320" s="70">
        <v>319</v>
      </c>
      <c r="B320" s="71" t="s">
        <v>5015</v>
      </c>
      <c r="C320" s="71" t="s">
        <v>746</v>
      </c>
      <c r="D320" s="71" t="s">
        <v>5016</v>
      </c>
      <c r="E320" s="71" t="s">
        <v>1511</v>
      </c>
      <c r="F320" s="71" t="s">
        <v>232</v>
      </c>
      <c r="G320" s="71" t="s">
        <v>747</v>
      </c>
      <c r="H320" s="71" t="s">
        <v>218</v>
      </c>
      <c r="I320" s="71" t="s">
        <v>2227</v>
      </c>
      <c r="J320" s="71" t="s">
        <v>1457</v>
      </c>
      <c r="K320" s="71" t="s">
        <v>316</v>
      </c>
      <c r="L320" s="71" t="s">
        <v>5017</v>
      </c>
      <c r="M320" s="71" t="s">
        <v>5018</v>
      </c>
      <c r="N320" s="71"/>
      <c r="O320" s="71"/>
      <c r="P320" s="71"/>
      <c r="Q320" s="71"/>
      <c r="R320" s="71"/>
      <c r="S320" s="71"/>
      <c r="T320" s="71"/>
      <c r="U320" s="71"/>
      <c r="V320" s="71"/>
      <c r="W320" s="71"/>
      <c r="X320" s="71"/>
      <c r="Y320" s="71"/>
      <c r="Z320" s="71"/>
      <c r="AA320" s="71"/>
      <c r="AB320" s="71" t="s">
        <v>65</v>
      </c>
      <c r="AC320" s="71" t="s">
        <v>66</v>
      </c>
      <c r="AD320" s="71" t="s">
        <v>63</v>
      </c>
      <c r="AE320" s="71" t="s">
        <v>63</v>
      </c>
      <c r="AF320" s="71" t="s">
        <v>64</v>
      </c>
      <c r="AG320" s="71"/>
      <c r="AH320" s="71" t="s">
        <v>67</v>
      </c>
      <c r="AI320" s="71" t="s">
        <v>133</v>
      </c>
      <c r="AJ320" s="71" t="s">
        <v>64</v>
      </c>
      <c r="AK320" s="71" t="s">
        <v>64</v>
      </c>
      <c r="AL320" s="71" t="s">
        <v>63</v>
      </c>
      <c r="AM320" s="71" t="s">
        <v>133</v>
      </c>
      <c r="AN320" s="71"/>
      <c r="AO320" s="71"/>
      <c r="AP320" s="71" t="s">
        <v>5019</v>
      </c>
      <c r="AQ320" s="71" t="s">
        <v>5020</v>
      </c>
      <c r="AR320" s="71" t="s">
        <v>133</v>
      </c>
      <c r="AS320" s="71"/>
      <c r="AT320" s="71" t="s">
        <v>64</v>
      </c>
      <c r="AU320" s="71"/>
      <c r="AV320" s="71"/>
      <c r="AW320" s="71"/>
      <c r="AX320" s="71" t="s">
        <v>5021</v>
      </c>
      <c r="AY320" s="73" t="s">
        <v>5022</v>
      </c>
    </row>
    <row r="321" spans="1:51" ht="85" customHeight="1">
      <c r="A321" s="70">
        <v>320</v>
      </c>
      <c r="B321" s="71" t="s">
        <v>5023</v>
      </c>
      <c r="C321" s="71" t="s">
        <v>265</v>
      </c>
      <c r="D321" s="71" t="s">
        <v>5024</v>
      </c>
      <c r="E321" s="71" t="s">
        <v>1527</v>
      </c>
      <c r="F321" s="71" t="s">
        <v>54</v>
      </c>
      <c r="G321" s="71" t="s">
        <v>126</v>
      </c>
      <c r="H321" s="71" t="s">
        <v>218</v>
      </c>
      <c r="I321" s="71" t="s">
        <v>251</v>
      </c>
      <c r="J321" s="71" t="s">
        <v>1457</v>
      </c>
      <c r="K321" s="71" t="s">
        <v>244</v>
      </c>
      <c r="L321" s="71" t="s">
        <v>5025</v>
      </c>
      <c r="M321" s="71" t="s">
        <v>5026</v>
      </c>
      <c r="N321" s="71" t="s">
        <v>1530</v>
      </c>
      <c r="O321" s="71" t="s">
        <v>1700</v>
      </c>
      <c r="P321" s="71" t="s">
        <v>60</v>
      </c>
      <c r="Q321" s="71" t="s">
        <v>82</v>
      </c>
      <c r="R321" s="71" t="s">
        <v>1701</v>
      </c>
      <c r="S321" s="71" t="s">
        <v>64</v>
      </c>
      <c r="T321" s="71" t="s">
        <v>63</v>
      </c>
      <c r="U321" s="71" t="s">
        <v>63</v>
      </c>
      <c r="V321" s="71" t="s">
        <v>63</v>
      </c>
      <c r="W321" s="71" t="s">
        <v>64</v>
      </c>
      <c r="X321" s="71" t="s">
        <v>64</v>
      </c>
      <c r="Y321" s="71" t="s">
        <v>63</v>
      </c>
      <c r="Z321" s="71" t="s">
        <v>64</v>
      </c>
      <c r="AA321" s="71" t="s">
        <v>64</v>
      </c>
      <c r="AB321" s="71" t="s">
        <v>143</v>
      </c>
      <c r="AC321" s="71" t="s">
        <v>101</v>
      </c>
      <c r="AD321" s="71" t="s">
        <v>63</v>
      </c>
      <c r="AE321" s="71" t="s">
        <v>63</v>
      </c>
      <c r="AF321" s="71" t="s">
        <v>64</v>
      </c>
      <c r="AG321" s="71" t="s">
        <v>64</v>
      </c>
      <c r="AH321" s="71" t="s">
        <v>1540</v>
      </c>
      <c r="AI321" s="71" t="s">
        <v>64</v>
      </c>
      <c r="AJ321" s="71" t="s">
        <v>63</v>
      </c>
      <c r="AK321" s="71" t="s">
        <v>133</v>
      </c>
      <c r="AL321" s="71" t="s">
        <v>63</v>
      </c>
      <c r="AM321" s="71" t="s">
        <v>63</v>
      </c>
      <c r="AN321" s="71" t="s">
        <v>5027</v>
      </c>
      <c r="AO321" s="71" t="s">
        <v>5028</v>
      </c>
      <c r="AP321" s="71" t="s">
        <v>5029</v>
      </c>
      <c r="AQ321" s="71" t="s">
        <v>5030</v>
      </c>
      <c r="AR321" s="71" t="s">
        <v>133</v>
      </c>
      <c r="AS321" s="71"/>
      <c r="AT321" s="71" t="s">
        <v>64</v>
      </c>
      <c r="AU321" s="71" t="s">
        <v>73</v>
      </c>
      <c r="AV321" s="71" t="s">
        <v>64</v>
      </c>
      <c r="AW321" s="71"/>
      <c r="AX321" s="71" t="s">
        <v>5031</v>
      </c>
      <c r="AY321" s="73" t="s">
        <v>5032</v>
      </c>
    </row>
    <row r="322" spans="1:51" ht="85" customHeight="1">
      <c r="A322" s="70">
        <v>321</v>
      </c>
      <c r="B322" s="71" t="s">
        <v>5033</v>
      </c>
      <c r="C322" s="71" t="s">
        <v>811</v>
      </c>
      <c r="D322" s="71" t="s">
        <v>5034</v>
      </c>
      <c r="E322" s="71" t="s">
        <v>1527</v>
      </c>
      <c r="F322" s="71" t="s">
        <v>232</v>
      </c>
      <c r="G322" s="71" t="s">
        <v>233</v>
      </c>
      <c r="H322" s="71" t="s">
        <v>218</v>
      </c>
      <c r="I322" s="71" t="s">
        <v>851</v>
      </c>
      <c r="J322" s="71" t="s">
        <v>1457</v>
      </c>
      <c r="K322" s="71" t="s">
        <v>316</v>
      </c>
      <c r="L322" s="71" t="s">
        <v>5035</v>
      </c>
      <c r="M322" s="71" t="s">
        <v>5036</v>
      </c>
      <c r="N322" s="71"/>
      <c r="O322" s="71"/>
      <c r="P322" s="71"/>
      <c r="Q322" s="71"/>
      <c r="R322" s="71"/>
      <c r="S322" s="71"/>
      <c r="T322" s="71"/>
      <c r="U322" s="71"/>
      <c r="V322" s="71"/>
      <c r="W322" s="71"/>
      <c r="X322" s="71"/>
      <c r="Y322" s="71"/>
      <c r="Z322" s="71"/>
      <c r="AA322" s="71"/>
      <c r="AB322" s="71" t="s">
        <v>65</v>
      </c>
      <c r="AC322" s="71" t="s">
        <v>66</v>
      </c>
      <c r="AD322" s="71" t="s">
        <v>63</v>
      </c>
      <c r="AE322" s="71" t="s">
        <v>63</v>
      </c>
      <c r="AF322" s="71" t="s">
        <v>64</v>
      </c>
      <c r="AG322" s="71"/>
      <c r="AH322" s="71" t="s">
        <v>67</v>
      </c>
      <c r="AI322" s="71" t="s">
        <v>64</v>
      </c>
      <c r="AJ322" s="71" t="s">
        <v>64</v>
      </c>
      <c r="AK322" s="71" t="s">
        <v>64</v>
      </c>
      <c r="AL322" s="71" t="s">
        <v>133</v>
      </c>
      <c r="AM322" s="71" t="s">
        <v>64</v>
      </c>
      <c r="AN322" s="71"/>
      <c r="AO322" s="71"/>
      <c r="AP322" s="71" t="s">
        <v>5037</v>
      </c>
      <c r="AQ322" s="71" t="s">
        <v>5038</v>
      </c>
      <c r="AR322" s="71" t="s">
        <v>133</v>
      </c>
      <c r="AS322" s="71"/>
      <c r="AT322" s="71" t="s">
        <v>64</v>
      </c>
      <c r="AU322" s="71"/>
      <c r="AV322" s="71"/>
      <c r="AW322" s="71"/>
      <c r="AX322" s="71" t="s">
        <v>5039</v>
      </c>
      <c r="AY322" s="73" t="s">
        <v>5040</v>
      </c>
    </row>
    <row r="323" spans="1:51" ht="85" customHeight="1">
      <c r="A323" s="70">
        <v>322</v>
      </c>
      <c r="B323" s="71" t="s">
        <v>5041</v>
      </c>
      <c r="C323" s="71" t="s">
        <v>4717</v>
      </c>
      <c r="D323" s="71" t="s">
        <v>5042</v>
      </c>
      <c r="E323" s="71" t="s">
        <v>1511</v>
      </c>
      <c r="F323" s="71" t="s">
        <v>232</v>
      </c>
      <c r="G323" s="71" t="s">
        <v>233</v>
      </c>
      <c r="H323" s="71" t="s">
        <v>234</v>
      </c>
      <c r="I323" s="71" t="s">
        <v>429</v>
      </c>
      <c r="J323" s="71" t="s">
        <v>1457</v>
      </c>
      <c r="K323" s="71" t="s">
        <v>316</v>
      </c>
      <c r="L323" s="71" t="s">
        <v>5043</v>
      </c>
      <c r="M323" s="71" t="s">
        <v>5044</v>
      </c>
      <c r="N323" s="71"/>
      <c r="O323" s="71"/>
      <c r="P323" s="71"/>
      <c r="Q323" s="71"/>
      <c r="R323" s="71"/>
      <c r="S323" s="71"/>
      <c r="T323" s="71"/>
      <c r="U323" s="71"/>
      <c r="V323" s="71"/>
      <c r="W323" s="71"/>
      <c r="X323" s="71"/>
      <c r="Y323" s="71"/>
      <c r="Z323" s="71"/>
      <c r="AA323" s="71"/>
      <c r="AB323" s="71" t="s">
        <v>65</v>
      </c>
      <c r="AC323" s="71" t="s">
        <v>66</v>
      </c>
      <c r="AD323" s="71" t="s">
        <v>63</v>
      </c>
      <c r="AE323" s="71" t="s">
        <v>64</v>
      </c>
      <c r="AF323" s="71" t="s">
        <v>64</v>
      </c>
      <c r="AG323" s="71"/>
      <c r="AH323" s="71" t="s">
        <v>67</v>
      </c>
      <c r="AI323" s="71" t="s">
        <v>133</v>
      </c>
      <c r="AJ323" s="71" t="s">
        <v>64</v>
      </c>
      <c r="AK323" s="71" t="s">
        <v>64</v>
      </c>
      <c r="AL323" s="71" t="s">
        <v>133</v>
      </c>
      <c r="AM323" s="71" t="s">
        <v>133</v>
      </c>
      <c r="AN323" s="71"/>
      <c r="AO323" s="71"/>
      <c r="AP323" s="71" t="s">
        <v>5045</v>
      </c>
      <c r="AQ323" s="71" t="s">
        <v>5046</v>
      </c>
      <c r="AR323" s="71" t="s">
        <v>133</v>
      </c>
      <c r="AS323" s="71"/>
      <c r="AT323" s="71" t="s">
        <v>64</v>
      </c>
      <c r="AU323" s="71"/>
      <c r="AV323" s="71"/>
      <c r="AW323" s="71"/>
      <c r="AX323" s="71" t="s">
        <v>5047</v>
      </c>
      <c r="AY323" s="73" t="s">
        <v>5048</v>
      </c>
    </row>
    <row r="324" spans="1:51" ht="85" customHeight="1">
      <c r="A324" s="70">
        <v>323</v>
      </c>
      <c r="B324" s="71" t="s">
        <v>5049</v>
      </c>
      <c r="C324" s="71" t="s">
        <v>746</v>
      </c>
      <c r="D324" s="71" t="s">
        <v>5050</v>
      </c>
      <c r="E324" s="71" t="s">
        <v>1503</v>
      </c>
      <c r="F324" s="71" t="s">
        <v>232</v>
      </c>
      <c r="G324" s="71" t="s">
        <v>747</v>
      </c>
      <c r="H324" s="71" t="s">
        <v>218</v>
      </c>
      <c r="I324" s="71" t="s">
        <v>1233</v>
      </c>
      <c r="J324" s="71" t="s">
        <v>1457</v>
      </c>
      <c r="K324" s="71" t="s">
        <v>244</v>
      </c>
      <c r="L324" s="71" t="s">
        <v>5051</v>
      </c>
      <c r="M324" s="71" t="s">
        <v>5052</v>
      </c>
      <c r="N324" s="71"/>
      <c r="O324" s="71"/>
      <c r="P324" s="71"/>
      <c r="Q324" s="71"/>
      <c r="R324" s="71"/>
      <c r="S324" s="71"/>
      <c r="T324" s="71"/>
      <c r="U324" s="71"/>
      <c r="V324" s="71"/>
      <c r="W324" s="71"/>
      <c r="X324" s="71"/>
      <c r="Y324" s="71"/>
      <c r="Z324" s="71"/>
      <c r="AA324" s="71"/>
      <c r="AB324" s="71" t="s">
        <v>65</v>
      </c>
      <c r="AC324" s="71" t="s">
        <v>66</v>
      </c>
      <c r="AD324" s="71" t="s">
        <v>63</v>
      </c>
      <c r="AE324" s="71" t="s">
        <v>63</v>
      </c>
      <c r="AF324" s="71" t="s">
        <v>64</v>
      </c>
      <c r="AG324" s="71"/>
      <c r="AH324" s="71" t="s">
        <v>1540</v>
      </c>
      <c r="AI324" s="71" t="s">
        <v>64</v>
      </c>
      <c r="AJ324" s="71" t="s">
        <v>64</v>
      </c>
      <c r="AK324" s="71" t="s">
        <v>64</v>
      </c>
      <c r="AL324" s="71" t="s">
        <v>63</v>
      </c>
      <c r="AM324" s="71" t="s">
        <v>64</v>
      </c>
      <c r="AN324" s="71"/>
      <c r="AO324" s="71"/>
      <c r="AP324" s="71" t="s">
        <v>5053</v>
      </c>
      <c r="AQ324" s="71" t="s">
        <v>4909</v>
      </c>
      <c r="AR324" s="71" t="s">
        <v>63</v>
      </c>
      <c r="AS324" s="71"/>
      <c r="AT324" s="71" t="s">
        <v>64</v>
      </c>
      <c r="AU324" s="71"/>
      <c r="AV324" s="71"/>
      <c r="AW324" s="71"/>
      <c r="AX324" s="71" t="s">
        <v>5054</v>
      </c>
      <c r="AY324" s="73" t="s">
        <v>5055</v>
      </c>
    </row>
    <row r="325" spans="1:51" ht="85" customHeight="1">
      <c r="A325" s="70">
        <v>324</v>
      </c>
      <c r="B325" s="71" t="s">
        <v>5056</v>
      </c>
      <c r="C325" s="71" t="s">
        <v>746</v>
      </c>
      <c r="D325" s="71" t="s">
        <v>5057</v>
      </c>
      <c r="E325" s="71" t="s">
        <v>1547</v>
      </c>
      <c r="F325" s="71" t="s">
        <v>232</v>
      </c>
      <c r="G325" s="71" t="s">
        <v>747</v>
      </c>
      <c r="H325" s="71" t="s">
        <v>218</v>
      </c>
      <c r="I325" s="71" t="s">
        <v>2246</v>
      </c>
      <c r="J325" s="71" t="s">
        <v>1457</v>
      </c>
      <c r="K325" s="71" t="s">
        <v>316</v>
      </c>
      <c r="L325" s="71" t="s">
        <v>5058</v>
      </c>
      <c r="M325" s="71" t="s">
        <v>5059</v>
      </c>
      <c r="N325" s="71"/>
      <c r="O325" s="71"/>
      <c r="P325" s="71"/>
      <c r="Q325" s="71"/>
      <c r="R325" s="71"/>
      <c r="S325" s="71"/>
      <c r="T325" s="71"/>
      <c r="U325" s="71"/>
      <c r="V325" s="71"/>
      <c r="W325" s="71"/>
      <c r="X325" s="71"/>
      <c r="Y325" s="71"/>
      <c r="Z325" s="71"/>
      <c r="AA325" s="71"/>
      <c r="AB325" s="71" t="s">
        <v>65</v>
      </c>
      <c r="AC325" s="71" t="s">
        <v>66</v>
      </c>
      <c r="AD325" s="71" t="s">
        <v>63</v>
      </c>
      <c r="AE325" s="71" t="s">
        <v>64</v>
      </c>
      <c r="AF325" s="71" t="s">
        <v>64</v>
      </c>
      <c r="AG325" s="71"/>
      <c r="AH325" s="71" t="s">
        <v>67</v>
      </c>
      <c r="AI325" s="71" t="s">
        <v>64</v>
      </c>
      <c r="AJ325" s="71" t="s">
        <v>64</v>
      </c>
      <c r="AK325" s="71" t="s">
        <v>64</v>
      </c>
      <c r="AL325" s="71" t="s">
        <v>133</v>
      </c>
      <c r="AM325" s="71" t="s">
        <v>64</v>
      </c>
      <c r="AN325" s="71"/>
      <c r="AO325" s="71"/>
      <c r="AP325" s="71" t="s">
        <v>5060</v>
      </c>
      <c r="AQ325" s="71" t="s">
        <v>5061</v>
      </c>
      <c r="AR325" s="71" t="s">
        <v>133</v>
      </c>
      <c r="AS325" s="71"/>
      <c r="AT325" s="71" t="s">
        <v>64</v>
      </c>
      <c r="AU325" s="71"/>
      <c r="AV325" s="71"/>
      <c r="AW325" s="71"/>
      <c r="AX325" s="71" t="s">
        <v>5062</v>
      </c>
      <c r="AY325" s="73" t="s">
        <v>5063</v>
      </c>
    </row>
    <row r="326" spans="1:51" ht="85" customHeight="1">
      <c r="A326" s="70">
        <v>325</v>
      </c>
      <c r="B326" s="71" t="s">
        <v>5064</v>
      </c>
      <c r="C326" s="71" t="s">
        <v>811</v>
      </c>
      <c r="D326" s="71" t="s">
        <v>5065</v>
      </c>
      <c r="E326" s="71" t="s">
        <v>1455</v>
      </c>
      <c r="F326" s="71" t="s">
        <v>232</v>
      </c>
      <c r="G326" s="71" t="s">
        <v>747</v>
      </c>
      <c r="H326" s="71" t="s">
        <v>218</v>
      </c>
      <c r="I326" s="71" t="s">
        <v>1233</v>
      </c>
      <c r="J326" s="71" t="s">
        <v>1457</v>
      </c>
      <c r="K326" s="71" t="s">
        <v>244</v>
      </c>
      <c r="L326" s="71" t="s">
        <v>5066</v>
      </c>
      <c r="M326" s="71" t="s">
        <v>5067</v>
      </c>
      <c r="N326" s="71"/>
      <c r="O326" s="71"/>
      <c r="P326" s="71"/>
      <c r="Q326" s="71"/>
      <c r="R326" s="71"/>
      <c r="S326" s="71"/>
      <c r="T326" s="71"/>
      <c r="U326" s="71"/>
      <c r="V326" s="71"/>
      <c r="W326" s="71"/>
      <c r="X326" s="71"/>
      <c r="Y326" s="71"/>
      <c r="Z326" s="71"/>
      <c r="AA326" s="71"/>
      <c r="AB326" s="71" t="s">
        <v>65</v>
      </c>
      <c r="AC326" s="71" t="s">
        <v>85</v>
      </c>
      <c r="AD326" s="71" t="s">
        <v>63</v>
      </c>
      <c r="AE326" s="71" t="s">
        <v>64</v>
      </c>
      <c r="AF326" s="71" t="s">
        <v>63</v>
      </c>
      <c r="AG326" s="71"/>
      <c r="AH326" s="71" t="s">
        <v>933</v>
      </c>
      <c r="AI326" s="71" t="s">
        <v>64</v>
      </c>
      <c r="AJ326" s="71" t="s">
        <v>64</v>
      </c>
      <c r="AK326" s="71" t="s">
        <v>64</v>
      </c>
      <c r="AL326" s="71" t="s">
        <v>63</v>
      </c>
      <c r="AM326" s="71" t="s">
        <v>64</v>
      </c>
      <c r="AN326" s="71"/>
      <c r="AO326" s="71"/>
      <c r="AP326" s="71" t="s">
        <v>5068</v>
      </c>
      <c r="AQ326" s="71" t="s">
        <v>1233</v>
      </c>
      <c r="AR326" s="71" t="s">
        <v>63</v>
      </c>
      <c r="AS326" s="71"/>
      <c r="AT326" s="71" t="s">
        <v>64</v>
      </c>
      <c r="AU326" s="71"/>
      <c r="AV326" s="71"/>
      <c r="AW326" s="71"/>
      <c r="AX326" s="71" t="s">
        <v>5069</v>
      </c>
      <c r="AY326" s="73" t="s">
        <v>5070</v>
      </c>
    </row>
    <row r="327" spans="1:51" ht="85" customHeight="1">
      <c r="A327" s="70">
        <v>326</v>
      </c>
      <c r="B327" s="71" t="s">
        <v>5071</v>
      </c>
      <c r="C327" s="71" t="s">
        <v>811</v>
      </c>
      <c r="D327" s="71" t="s">
        <v>5072</v>
      </c>
      <c r="E327" s="71" t="s">
        <v>1455</v>
      </c>
      <c r="F327" s="71" t="s">
        <v>232</v>
      </c>
      <c r="G327" s="71" t="s">
        <v>747</v>
      </c>
      <c r="H327" s="71" t="s">
        <v>218</v>
      </c>
      <c r="I327" s="71" t="s">
        <v>1233</v>
      </c>
      <c r="J327" s="71" t="s">
        <v>1457</v>
      </c>
      <c r="K327" s="71" t="s">
        <v>244</v>
      </c>
      <c r="L327" s="71" t="s">
        <v>5073</v>
      </c>
      <c r="M327" s="71" t="s">
        <v>5074</v>
      </c>
      <c r="N327" s="71"/>
      <c r="O327" s="71"/>
      <c r="P327" s="71"/>
      <c r="Q327" s="71"/>
      <c r="R327" s="71"/>
      <c r="S327" s="71"/>
      <c r="T327" s="71"/>
      <c r="U327" s="71"/>
      <c r="V327" s="71"/>
      <c r="W327" s="71"/>
      <c r="X327" s="71"/>
      <c r="Y327" s="71"/>
      <c r="Z327" s="71"/>
      <c r="AA327" s="71"/>
      <c r="AB327" s="71" t="s">
        <v>65</v>
      </c>
      <c r="AC327" s="71" t="s">
        <v>66</v>
      </c>
      <c r="AD327" s="71" t="s">
        <v>63</v>
      </c>
      <c r="AE327" s="71" t="s">
        <v>64</v>
      </c>
      <c r="AF327" s="71" t="s">
        <v>64</v>
      </c>
      <c r="AG327" s="71"/>
      <c r="AH327" s="71" t="s">
        <v>67</v>
      </c>
      <c r="AI327" s="71" t="s">
        <v>64</v>
      </c>
      <c r="AJ327" s="71" t="s">
        <v>64</v>
      </c>
      <c r="AK327" s="71" t="s">
        <v>64</v>
      </c>
      <c r="AL327" s="71" t="s">
        <v>63</v>
      </c>
      <c r="AM327" s="71" t="s">
        <v>64</v>
      </c>
      <c r="AN327" s="71"/>
      <c r="AO327" s="71"/>
      <c r="AP327" s="71" t="s">
        <v>5075</v>
      </c>
      <c r="AQ327" s="71" t="s">
        <v>1233</v>
      </c>
      <c r="AR327" s="71" t="s">
        <v>63</v>
      </c>
      <c r="AS327" s="71"/>
      <c r="AT327" s="71" t="s">
        <v>64</v>
      </c>
      <c r="AU327" s="71"/>
      <c r="AV327" s="71"/>
      <c r="AW327" s="71"/>
      <c r="AX327" s="71" t="s">
        <v>5076</v>
      </c>
      <c r="AY327" s="73" t="s">
        <v>5077</v>
      </c>
    </row>
    <row r="328" spans="1:51" ht="85" customHeight="1">
      <c r="A328" s="70">
        <v>327</v>
      </c>
      <c r="B328" s="71" t="s">
        <v>5078</v>
      </c>
      <c r="C328" s="71" t="s">
        <v>382</v>
      </c>
      <c r="D328" s="71" t="s">
        <v>5079</v>
      </c>
      <c r="E328" s="71" t="s">
        <v>1455</v>
      </c>
      <c r="F328" s="71" t="s">
        <v>54</v>
      </c>
      <c r="G328" s="71" t="s">
        <v>126</v>
      </c>
      <c r="H328" s="71" t="s">
        <v>234</v>
      </c>
      <c r="I328" s="71" t="s">
        <v>1233</v>
      </c>
      <c r="J328" s="71" t="s">
        <v>1457</v>
      </c>
      <c r="K328" s="71" t="s">
        <v>244</v>
      </c>
      <c r="L328" s="71" t="s">
        <v>5080</v>
      </c>
      <c r="M328" s="71" t="s">
        <v>5081</v>
      </c>
      <c r="N328" s="71" t="s">
        <v>1742</v>
      </c>
      <c r="O328" s="71" t="s">
        <v>5082</v>
      </c>
      <c r="P328" s="71" t="s">
        <v>60</v>
      </c>
      <c r="Q328" s="71" t="s">
        <v>189</v>
      </c>
      <c r="R328" s="71" t="s">
        <v>190</v>
      </c>
      <c r="S328" s="71" t="s">
        <v>64</v>
      </c>
      <c r="T328" s="71" t="s">
        <v>64</v>
      </c>
      <c r="U328" s="71" t="s">
        <v>64</v>
      </c>
      <c r="V328" s="71" t="s">
        <v>63</v>
      </c>
      <c r="W328" s="71" t="s">
        <v>64</v>
      </c>
      <c r="X328" s="71" t="s">
        <v>64</v>
      </c>
      <c r="Y328" s="71" t="s">
        <v>63</v>
      </c>
      <c r="Z328" s="71" t="s">
        <v>64</v>
      </c>
      <c r="AA328" s="71" t="s">
        <v>63</v>
      </c>
      <c r="AB328" s="71" t="s">
        <v>190</v>
      </c>
      <c r="AC328" s="71" t="s">
        <v>66</v>
      </c>
      <c r="AD328" s="71" t="s">
        <v>63</v>
      </c>
      <c r="AE328" s="71" t="s">
        <v>63</v>
      </c>
      <c r="AF328" s="71" t="s">
        <v>63</v>
      </c>
      <c r="AG328" s="71" t="s">
        <v>64</v>
      </c>
      <c r="AH328" s="71" t="s">
        <v>933</v>
      </c>
      <c r="AI328" s="71" t="s">
        <v>64</v>
      </c>
      <c r="AJ328" s="71" t="s">
        <v>133</v>
      </c>
      <c r="AK328" s="71" t="s">
        <v>64</v>
      </c>
      <c r="AL328" s="71" t="s">
        <v>64</v>
      </c>
      <c r="AM328" s="71" t="s">
        <v>64</v>
      </c>
      <c r="AN328" s="71" t="s">
        <v>5083</v>
      </c>
      <c r="AO328" s="71"/>
      <c r="AP328" s="71" t="s">
        <v>5084</v>
      </c>
      <c r="AQ328" s="71" t="s">
        <v>1300</v>
      </c>
      <c r="AR328" s="71" t="s">
        <v>63</v>
      </c>
      <c r="AS328" s="71"/>
      <c r="AT328" s="71" t="s">
        <v>64</v>
      </c>
      <c r="AU328" s="71" t="s">
        <v>73</v>
      </c>
      <c r="AV328" s="71" t="s">
        <v>64</v>
      </c>
      <c r="AW328" s="71"/>
      <c r="AX328" s="71" t="s">
        <v>5085</v>
      </c>
      <c r="AY328" s="73" t="s">
        <v>5086</v>
      </c>
    </row>
    <row r="329" spans="1:51" ht="85" customHeight="1">
      <c r="A329" s="70">
        <v>328</v>
      </c>
      <c r="B329" s="71" t="s">
        <v>5087</v>
      </c>
      <c r="C329" s="71" t="s">
        <v>4718</v>
      </c>
      <c r="D329" s="71" t="s">
        <v>5088</v>
      </c>
      <c r="E329" s="71" t="s">
        <v>1503</v>
      </c>
      <c r="F329" s="71" t="s">
        <v>232</v>
      </c>
      <c r="G329" s="71" t="s">
        <v>747</v>
      </c>
      <c r="H329" s="71" t="s">
        <v>218</v>
      </c>
      <c r="I329" s="71" t="s">
        <v>1689</v>
      </c>
      <c r="J329" s="71" t="s">
        <v>1457</v>
      </c>
      <c r="K329" s="71" t="s">
        <v>244</v>
      </c>
      <c r="L329" s="71" t="s">
        <v>5089</v>
      </c>
      <c r="M329" s="71" t="s">
        <v>5090</v>
      </c>
      <c r="N329" s="71"/>
      <c r="O329" s="71"/>
      <c r="P329" s="71"/>
      <c r="Q329" s="71"/>
      <c r="R329" s="71"/>
      <c r="S329" s="71"/>
      <c r="T329" s="71"/>
      <c r="U329" s="71"/>
      <c r="V329" s="71"/>
      <c r="W329" s="71"/>
      <c r="X329" s="71"/>
      <c r="Y329" s="71"/>
      <c r="Z329" s="71"/>
      <c r="AA329" s="71"/>
      <c r="AB329" s="71" t="s">
        <v>65</v>
      </c>
      <c r="AC329" s="71" t="s">
        <v>66</v>
      </c>
      <c r="AD329" s="71" t="s">
        <v>63</v>
      </c>
      <c r="AE329" s="71" t="s">
        <v>64</v>
      </c>
      <c r="AF329" s="71" t="s">
        <v>64</v>
      </c>
      <c r="AG329" s="71"/>
      <c r="AH329" s="71" t="s">
        <v>1540</v>
      </c>
      <c r="AI329" s="71" t="s">
        <v>63</v>
      </c>
      <c r="AJ329" s="71" t="s">
        <v>64</v>
      </c>
      <c r="AK329" s="71" t="s">
        <v>64</v>
      </c>
      <c r="AL329" s="71" t="s">
        <v>64</v>
      </c>
      <c r="AM329" s="71" t="s">
        <v>63</v>
      </c>
      <c r="AN329" s="71"/>
      <c r="AO329" s="71"/>
      <c r="AP329" s="71" t="s">
        <v>5091</v>
      </c>
      <c r="AQ329" s="71" t="s">
        <v>5092</v>
      </c>
      <c r="AR329" s="71" t="s">
        <v>63</v>
      </c>
      <c r="AS329" s="71"/>
      <c r="AT329" s="71" t="s">
        <v>63</v>
      </c>
      <c r="AU329" s="71"/>
      <c r="AV329" s="71"/>
      <c r="AW329" s="71"/>
      <c r="AX329" s="71" t="s">
        <v>5093</v>
      </c>
      <c r="AY329" s="73" t="s">
        <v>5094</v>
      </c>
    </row>
    <row r="330" spans="1:51" ht="85" customHeight="1">
      <c r="A330" s="70">
        <v>329</v>
      </c>
      <c r="B330" s="71" t="s">
        <v>5095</v>
      </c>
      <c r="C330" s="71" t="s">
        <v>746</v>
      </c>
      <c r="D330" s="71" t="s">
        <v>5096</v>
      </c>
      <c r="E330" s="71" t="s">
        <v>1511</v>
      </c>
      <c r="F330" s="71" t="s">
        <v>232</v>
      </c>
      <c r="G330" s="71" t="s">
        <v>747</v>
      </c>
      <c r="H330" s="71" t="s">
        <v>218</v>
      </c>
      <c r="I330" s="71" t="s">
        <v>195</v>
      </c>
      <c r="J330" s="71" t="s">
        <v>1457</v>
      </c>
      <c r="K330" s="71" t="s">
        <v>316</v>
      </c>
      <c r="L330" s="71" t="s">
        <v>5097</v>
      </c>
      <c r="M330" s="71" t="s">
        <v>5098</v>
      </c>
      <c r="N330" s="71"/>
      <c r="O330" s="71"/>
      <c r="P330" s="71"/>
      <c r="Q330" s="71"/>
      <c r="R330" s="71"/>
      <c r="S330" s="71"/>
      <c r="T330" s="71"/>
      <c r="U330" s="71"/>
      <c r="V330" s="71"/>
      <c r="W330" s="71"/>
      <c r="X330" s="71"/>
      <c r="Y330" s="71"/>
      <c r="Z330" s="71"/>
      <c r="AA330" s="71"/>
      <c r="AB330" s="71" t="s">
        <v>190</v>
      </c>
      <c r="AC330" s="71" t="s">
        <v>66</v>
      </c>
      <c r="AD330" s="71" t="s">
        <v>63</v>
      </c>
      <c r="AE330" s="71" t="s">
        <v>63</v>
      </c>
      <c r="AF330" s="71" t="s">
        <v>64</v>
      </c>
      <c r="AG330" s="71"/>
      <c r="AH330" s="71" t="s">
        <v>67</v>
      </c>
      <c r="AI330" s="71" t="s">
        <v>64</v>
      </c>
      <c r="AJ330" s="71" t="s">
        <v>64</v>
      </c>
      <c r="AK330" s="71" t="s">
        <v>64</v>
      </c>
      <c r="AL330" s="71" t="s">
        <v>133</v>
      </c>
      <c r="AM330" s="71" t="s">
        <v>64</v>
      </c>
      <c r="AN330" s="71"/>
      <c r="AO330" s="71"/>
      <c r="AP330" s="71" t="s">
        <v>5099</v>
      </c>
      <c r="AQ330" s="71" t="s">
        <v>195</v>
      </c>
      <c r="AR330" s="71" t="s">
        <v>63</v>
      </c>
      <c r="AS330" s="71"/>
      <c r="AT330" s="71" t="s">
        <v>64</v>
      </c>
      <c r="AU330" s="71"/>
      <c r="AV330" s="71"/>
      <c r="AW330" s="71"/>
      <c r="AX330" s="71" t="s">
        <v>5100</v>
      </c>
      <c r="AY330" s="73"/>
    </row>
    <row r="331" spans="1:51" ht="85" customHeight="1">
      <c r="A331" s="70">
        <v>330</v>
      </c>
      <c r="B331" s="71" t="s">
        <v>5101</v>
      </c>
      <c r="C331" s="71" t="s">
        <v>746</v>
      </c>
      <c r="D331" s="71" t="s">
        <v>5102</v>
      </c>
      <c r="E331" s="71" t="s">
        <v>1519</v>
      </c>
      <c r="F331" s="71" t="s">
        <v>232</v>
      </c>
      <c r="G331" s="71" t="s">
        <v>747</v>
      </c>
      <c r="H331" s="71" t="s">
        <v>218</v>
      </c>
      <c r="I331" s="71" t="s">
        <v>1233</v>
      </c>
      <c r="J331" s="71" t="s">
        <v>1457</v>
      </c>
      <c r="K331" s="71" t="s">
        <v>244</v>
      </c>
      <c r="L331" s="71" t="s">
        <v>5103</v>
      </c>
      <c r="M331" s="71" t="s">
        <v>5104</v>
      </c>
      <c r="N331" s="71"/>
      <c r="O331" s="71"/>
      <c r="P331" s="71"/>
      <c r="Q331" s="71"/>
      <c r="R331" s="71"/>
      <c r="S331" s="71"/>
      <c r="T331" s="71"/>
      <c r="U331" s="71"/>
      <c r="V331" s="71"/>
      <c r="W331" s="71"/>
      <c r="X331" s="71"/>
      <c r="Y331" s="71"/>
      <c r="Z331" s="71"/>
      <c r="AA331" s="71"/>
      <c r="AB331" s="71" t="s">
        <v>65</v>
      </c>
      <c r="AC331" s="71" t="s">
        <v>66</v>
      </c>
      <c r="AD331" s="71" t="s">
        <v>63</v>
      </c>
      <c r="AE331" s="71" t="s">
        <v>63</v>
      </c>
      <c r="AF331" s="71" t="s">
        <v>64</v>
      </c>
      <c r="AG331" s="71"/>
      <c r="AH331" s="71" t="s">
        <v>67</v>
      </c>
      <c r="AI331" s="71" t="s">
        <v>64</v>
      </c>
      <c r="AJ331" s="71" t="s">
        <v>64</v>
      </c>
      <c r="AK331" s="71" t="s">
        <v>64</v>
      </c>
      <c r="AL331" s="71" t="s">
        <v>133</v>
      </c>
      <c r="AM331" s="71" t="s">
        <v>64</v>
      </c>
      <c r="AN331" s="71"/>
      <c r="AO331" s="71"/>
      <c r="AP331" s="71" t="s">
        <v>5105</v>
      </c>
      <c r="AQ331" s="71" t="s">
        <v>1233</v>
      </c>
      <c r="AR331" s="71" t="s">
        <v>63</v>
      </c>
      <c r="AS331" s="71"/>
      <c r="AT331" s="71" t="s">
        <v>64</v>
      </c>
      <c r="AU331" s="71"/>
      <c r="AV331" s="71"/>
      <c r="AW331" s="71"/>
      <c r="AX331" s="71" t="s">
        <v>5106</v>
      </c>
      <c r="AY331" s="73"/>
    </row>
    <row r="332" spans="1:51" ht="85" customHeight="1">
      <c r="A332" s="70">
        <v>331</v>
      </c>
      <c r="B332" s="71" t="s">
        <v>5107</v>
      </c>
      <c r="C332" s="71" t="s">
        <v>746</v>
      </c>
      <c r="D332" s="71" t="s">
        <v>5108</v>
      </c>
      <c r="E332" s="71" t="s">
        <v>1503</v>
      </c>
      <c r="F332" s="71" t="s">
        <v>232</v>
      </c>
      <c r="G332" s="71" t="s">
        <v>747</v>
      </c>
      <c r="H332" s="71" t="s">
        <v>218</v>
      </c>
      <c r="I332" s="71" t="s">
        <v>613</v>
      </c>
      <c r="J332" s="71" t="s">
        <v>1457</v>
      </c>
      <c r="K332" s="71" t="s">
        <v>267</v>
      </c>
      <c r="L332" s="71" t="s">
        <v>5109</v>
      </c>
      <c r="M332" s="71" t="s">
        <v>5110</v>
      </c>
      <c r="N332" s="71"/>
      <c r="O332" s="71"/>
      <c r="P332" s="71"/>
      <c r="Q332" s="71"/>
      <c r="R332" s="71"/>
      <c r="S332" s="71"/>
      <c r="T332" s="71"/>
      <c r="U332" s="71"/>
      <c r="V332" s="71"/>
      <c r="W332" s="71"/>
      <c r="X332" s="71"/>
      <c r="Y332" s="71"/>
      <c r="Z332" s="71"/>
      <c r="AA332" s="71"/>
      <c r="AB332" s="71" t="s">
        <v>65</v>
      </c>
      <c r="AC332" s="71" t="s">
        <v>66</v>
      </c>
      <c r="AD332" s="71" t="s">
        <v>63</v>
      </c>
      <c r="AE332" s="71" t="s">
        <v>64</v>
      </c>
      <c r="AF332" s="71" t="s">
        <v>64</v>
      </c>
      <c r="AG332" s="71"/>
      <c r="AH332" s="71" t="s">
        <v>67</v>
      </c>
      <c r="AI332" s="71" t="s">
        <v>64</v>
      </c>
      <c r="AJ332" s="71" t="s">
        <v>64</v>
      </c>
      <c r="AK332" s="71" t="s">
        <v>64</v>
      </c>
      <c r="AL332" s="71" t="s">
        <v>63</v>
      </c>
      <c r="AM332" s="71" t="s">
        <v>64</v>
      </c>
      <c r="AN332" s="71"/>
      <c r="AO332" s="71"/>
      <c r="AP332" s="71" t="s">
        <v>5111</v>
      </c>
      <c r="AQ332" s="71" t="s">
        <v>613</v>
      </c>
      <c r="AR332" s="71" t="s">
        <v>63</v>
      </c>
      <c r="AS332" s="71"/>
      <c r="AT332" s="71" t="s">
        <v>64</v>
      </c>
      <c r="AU332" s="71"/>
      <c r="AV332" s="71"/>
      <c r="AW332" s="71"/>
      <c r="AX332" s="71" t="s">
        <v>5112</v>
      </c>
      <c r="AY332" s="73" t="s">
        <v>5113</v>
      </c>
    </row>
    <row r="333" spans="1:51" ht="85" customHeight="1">
      <c r="A333" s="70">
        <v>332</v>
      </c>
      <c r="B333" s="71" t="s">
        <v>5114</v>
      </c>
      <c r="C333" s="71" t="s">
        <v>746</v>
      </c>
      <c r="D333" s="71" t="s">
        <v>5115</v>
      </c>
      <c r="E333" s="71" t="s">
        <v>1590</v>
      </c>
      <c r="F333" s="71" t="s">
        <v>232</v>
      </c>
      <c r="G333" s="71" t="s">
        <v>747</v>
      </c>
      <c r="H333" s="71" t="s">
        <v>218</v>
      </c>
      <c r="I333" s="71" t="s">
        <v>5116</v>
      </c>
      <c r="J333" s="71" t="s">
        <v>1976</v>
      </c>
      <c r="K333" s="71" t="s">
        <v>267</v>
      </c>
      <c r="L333" s="71" t="s">
        <v>5117</v>
      </c>
      <c r="M333" s="71" t="s">
        <v>5118</v>
      </c>
      <c r="N333" s="71"/>
      <c r="O333" s="71"/>
      <c r="P333" s="71"/>
      <c r="Q333" s="71"/>
      <c r="R333" s="71"/>
      <c r="S333" s="71"/>
      <c r="T333" s="71"/>
      <c r="U333" s="71"/>
      <c r="V333" s="71"/>
      <c r="W333" s="71"/>
      <c r="X333" s="71"/>
      <c r="Y333" s="71"/>
      <c r="Z333" s="71"/>
      <c r="AA333" s="71"/>
      <c r="AB333" s="71" t="s">
        <v>65</v>
      </c>
      <c r="AC333" s="71" t="s">
        <v>66</v>
      </c>
      <c r="AD333" s="71" t="s">
        <v>63</v>
      </c>
      <c r="AE333" s="71" t="s">
        <v>64</v>
      </c>
      <c r="AF333" s="71" t="s">
        <v>64</v>
      </c>
      <c r="AG333" s="71"/>
      <c r="AH333" s="71" t="s">
        <v>67</v>
      </c>
      <c r="AI333" s="71" t="s">
        <v>64</v>
      </c>
      <c r="AJ333" s="71" t="s">
        <v>133</v>
      </c>
      <c r="AK333" s="71" t="s">
        <v>64</v>
      </c>
      <c r="AL333" s="71" t="s">
        <v>63</v>
      </c>
      <c r="AM333" s="71" t="s">
        <v>64</v>
      </c>
      <c r="AN333" s="71"/>
      <c r="AO333" s="71"/>
      <c r="AP333" s="71" t="s">
        <v>5119</v>
      </c>
      <c r="AQ333" s="71" t="s">
        <v>5120</v>
      </c>
      <c r="AR333" s="71" t="s">
        <v>63</v>
      </c>
      <c r="AS333" s="71"/>
      <c r="AT333" s="71" t="s">
        <v>64</v>
      </c>
      <c r="AU333" s="71"/>
      <c r="AV333" s="71"/>
      <c r="AW333" s="71"/>
      <c r="AX333" s="71" t="s">
        <v>5121</v>
      </c>
      <c r="AY333" s="73" t="s">
        <v>5122</v>
      </c>
    </row>
    <row r="334" spans="1:51" ht="85" customHeight="1">
      <c r="A334" s="70">
        <v>333</v>
      </c>
      <c r="B334" s="71" t="s">
        <v>5123</v>
      </c>
      <c r="C334" s="71" t="s">
        <v>811</v>
      </c>
      <c r="D334" s="71" t="s">
        <v>5124</v>
      </c>
      <c r="E334" s="71" t="s">
        <v>1530</v>
      </c>
      <c r="F334" s="71" t="s">
        <v>232</v>
      </c>
      <c r="G334" s="71" t="s">
        <v>747</v>
      </c>
      <c r="H334" s="71" t="s">
        <v>218</v>
      </c>
      <c r="I334" s="71" t="s">
        <v>286</v>
      </c>
      <c r="J334" s="71" t="s">
        <v>1457</v>
      </c>
      <c r="K334" s="71" t="s">
        <v>280</v>
      </c>
      <c r="L334" s="71" t="s">
        <v>5125</v>
      </c>
      <c r="M334" s="71" t="s">
        <v>5126</v>
      </c>
      <c r="N334" s="71"/>
      <c r="O334" s="71"/>
      <c r="P334" s="71"/>
      <c r="Q334" s="71"/>
      <c r="R334" s="71"/>
      <c r="S334" s="71"/>
      <c r="T334" s="71"/>
      <c r="U334" s="71"/>
      <c r="V334" s="71"/>
      <c r="W334" s="71"/>
      <c r="X334" s="71"/>
      <c r="Y334" s="71"/>
      <c r="Z334" s="71"/>
      <c r="AA334" s="71"/>
      <c r="AB334" s="71" t="s">
        <v>65</v>
      </c>
      <c r="AC334" s="71" t="s">
        <v>66</v>
      </c>
      <c r="AD334" s="71" t="s">
        <v>63</v>
      </c>
      <c r="AE334" s="71" t="s">
        <v>64</v>
      </c>
      <c r="AF334" s="71" t="s">
        <v>63</v>
      </c>
      <c r="AG334" s="71"/>
      <c r="AH334" s="71" t="s">
        <v>67</v>
      </c>
      <c r="AI334" s="71" t="s">
        <v>64</v>
      </c>
      <c r="AJ334" s="71" t="s">
        <v>64</v>
      </c>
      <c r="AK334" s="71" t="s">
        <v>64</v>
      </c>
      <c r="AL334" s="71" t="s">
        <v>63</v>
      </c>
      <c r="AM334" s="71" t="s">
        <v>64</v>
      </c>
      <c r="AN334" s="71"/>
      <c r="AO334" s="71"/>
      <c r="AP334" s="71" t="s">
        <v>5127</v>
      </c>
      <c r="AQ334" s="71" t="s">
        <v>286</v>
      </c>
      <c r="AR334" s="71" t="s">
        <v>63</v>
      </c>
      <c r="AS334" s="71"/>
      <c r="AT334" s="71" t="s">
        <v>63</v>
      </c>
      <c r="AU334" s="71"/>
      <c r="AV334" s="71"/>
      <c r="AW334" s="71"/>
      <c r="AX334" s="71" t="s">
        <v>5128</v>
      </c>
      <c r="AY334" s="73"/>
    </row>
    <row r="335" spans="1:51" ht="85" customHeight="1">
      <c r="A335" s="70">
        <v>334</v>
      </c>
      <c r="B335" s="71" t="s">
        <v>5129</v>
      </c>
      <c r="C335" s="71" t="s">
        <v>1160</v>
      </c>
      <c r="D335" s="71" t="s">
        <v>5130</v>
      </c>
      <c r="E335" s="71" t="s">
        <v>1477</v>
      </c>
      <c r="F335" s="71" t="s">
        <v>232</v>
      </c>
      <c r="G335" s="71" t="s">
        <v>797</v>
      </c>
      <c r="H335" s="71" t="s">
        <v>218</v>
      </c>
      <c r="I335" s="71" t="s">
        <v>1233</v>
      </c>
      <c r="J335" s="71" t="s">
        <v>1457</v>
      </c>
      <c r="K335" s="71" t="s">
        <v>244</v>
      </c>
      <c r="L335" s="71" t="s">
        <v>5131</v>
      </c>
      <c r="M335" s="71" t="s">
        <v>5132</v>
      </c>
      <c r="N335" s="71"/>
      <c r="O335" s="71"/>
      <c r="P335" s="71"/>
      <c r="Q335" s="71"/>
      <c r="R335" s="71"/>
      <c r="S335" s="71"/>
      <c r="T335" s="71"/>
      <c r="U335" s="71"/>
      <c r="V335" s="71"/>
      <c r="W335" s="71"/>
      <c r="X335" s="71"/>
      <c r="Y335" s="71"/>
      <c r="Z335" s="71"/>
      <c r="AA335" s="71"/>
      <c r="AB335" s="71" t="s">
        <v>65</v>
      </c>
      <c r="AC335" s="71" t="s">
        <v>66</v>
      </c>
      <c r="AD335" s="71" t="s">
        <v>63</v>
      </c>
      <c r="AE335" s="71" t="s">
        <v>63</v>
      </c>
      <c r="AF335" s="71" t="s">
        <v>64</v>
      </c>
      <c r="AG335" s="71"/>
      <c r="AH335" s="71" t="s">
        <v>86</v>
      </c>
      <c r="AI335" s="71" t="s">
        <v>64</v>
      </c>
      <c r="AJ335" s="71" t="s">
        <v>64</v>
      </c>
      <c r="AK335" s="71" t="s">
        <v>64</v>
      </c>
      <c r="AL335" s="71" t="s">
        <v>133</v>
      </c>
      <c r="AM335" s="71" t="s">
        <v>64</v>
      </c>
      <c r="AN335" s="71"/>
      <c r="AO335" s="71"/>
      <c r="AP335" s="71" t="s">
        <v>5133</v>
      </c>
      <c r="AQ335" s="71" t="s">
        <v>1233</v>
      </c>
      <c r="AR335" s="71" t="s">
        <v>63</v>
      </c>
      <c r="AS335" s="71"/>
      <c r="AT335" s="71" t="s">
        <v>64</v>
      </c>
      <c r="AU335" s="71"/>
      <c r="AV335" s="71"/>
      <c r="AW335" s="71"/>
      <c r="AX335" s="71" t="s">
        <v>5134</v>
      </c>
      <c r="AY335" s="73" t="s">
        <v>5135</v>
      </c>
    </row>
    <row r="336" spans="1:51" ht="85" customHeight="1">
      <c r="A336" s="70">
        <v>335</v>
      </c>
      <c r="B336" s="71" t="s">
        <v>5136</v>
      </c>
      <c r="C336" s="71" t="s">
        <v>746</v>
      </c>
      <c r="D336" s="71" t="s">
        <v>5137</v>
      </c>
      <c r="E336" s="71" t="s">
        <v>1486</v>
      </c>
      <c r="F336" s="71" t="s">
        <v>232</v>
      </c>
      <c r="G336" s="71" t="s">
        <v>747</v>
      </c>
      <c r="H336" s="71" t="s">
        <v>218</v>
      </c>
      <c r="I336" s="71" t="s">
        <v>195</v>
      </c>
      <c r="J336" s="71" t="s">
        <v>1457</v>
      </c>
      <c r="K336" s="71" t="s">
        <v>316</v>
      </c>
      <c r="L336" s="71" t="s">
        <v>5138</v>
      </c>
      <c r="M336" s="71" t="s">
        <v>5139</v>
      </c>
      <c r="N336" s="71"/>
      <c r="O336" s="71"/>
      <c r="P336" s="71"/>
      <c r="Q336" s="71"/>
      <c r="R336" s="71"/>
      <c r="S336" s="71"/>
      <c r="T336" s="71"/>
      <c r="U336" s="71"/>
      <c r="V336" s="71"/>
      <c r="W336" s="71"/>
      <c r="X336" s="71"/>
      <c r="Y336" s="71"/>
      <c r="Z336" s="71"/>
      <c r="AA336" s="71"/>
      <c r="AB336" s="71" t="s">
        <v>65</v>
      </c>
      <c r="AC336" s="71" t="s">
        <v>66</v>
      </c>
      <c r="AD336" s="71" t="s">
        <v>63</v>
      </c>
      <c r="AE336" s="71" t="s">
        <v>64</v>
      </c>
      <c r="AF336" s="71" t="s">
        <v>64</v>
      </c>
      <c r="AG336" s="71"/>
      <c r="AH336" s="71" t="s">
        <v>67</v>
      </c>
      <c r="AI336" s="71" t="s">
        <v>64</v>
      </c>
      <c r="AJ336" s="71" t="s">
        <v>64</v>
      </c>
      <c r="AK336" s="71" t="s">
        <v>64</v>
      </c>
      <c r="AL336" s="71" t="s">
        <v>63</v>
      </c>
      <c r="AM336" s="71" t="s">
        <v>64</v>
      </c>
      <c r="AN336" s="71"/>
      <c r="AO336" s="71"/>
      <c r="AP336" s="71" t="s">
        <v>5140</v>
      </c>
      <c r="AQ336" s="71" t="s">
        <v>195</v>
      </c>
      <c r="AR336" s="71" t="s">
        <v>63</v>
      </c>
      <c r="AS336" s="71"/>
      <c r="AT336" s="71" t="s">
        <v>64</v>
      </c>
      <c r="AU336" s="71"/>
      <c r="AV336" s="71"/>
      <c r="AW336" s="71"/>
      <c r="AX336" s="71" t="s">
        <v>5141</v>
      </c>
      <c r="AY336" s="73" t="s">
        <v>5142</v>
      </c>
    </row>
    <row r="337" spans="1:51" ht="85" customHeight="1">
      <c r="A337" s="70">
        <v>336</v>
      </c>
      <c r="B337" s="71" t="s">
        <v>5143</v>
      </c>
      <c r="C337" s="71" t="s">
        <v>811</v>
      </c>
      <c r="D337" s="71" t="s">
        <v>5144</v>
      </c>
      <c r="E337" s="71" t="s">
        <v>1519</v>
      </c>
      <c r="F337" s="71" t="s">
        <v>232</v>
      </c>
      <c r="G337" s="71" t="s">
        <v>747</v>
      </c>
      <c r="H337" s="71" t="s">
        <v>218</v>
      </c>
      <c r="I337" s="71" t="s">
        <v>2241</v>
      </c>
      <c r="J337" s="71" t="s">
        <v>1457</v>
      </c>
      <c r="K337" s="71" t="s">
        <v>316</v>
      </c>
      <c r="L337" s="71" t="s">
        <v>5145</v>
      </c>
      <c r="M337" s="71" t="s">
        <v>5146</v>
      </c>
      <c r="N337" s="71"/>
      <c r="O337" s="71"/>
      <c r="P337" s="71"/>
      <c r="Q337" s="71"/>
      <c r="R337" s="71"/>
      <c r="S337" s="71"/>
      <c r="T337" s="71"/>
      <c r="U337" s="71"/>
      <c r="V337" s="71"/>
      <c r="W337" s="71"/>
      <c r="X337" s="71"/>
      <c r="Y337" s="71"/>
      <c r="Z337" s="71"/>
      <c r="AA337" s="71"/>
      <c r="AB337" s="71" t="s">
        <v>65</v>
      </c>
      <c r="AC337" s="71" t="s">
        <v>66</v>
      </c>
      <c r="AD337" s="71" t="s">
        <v>63</v>
      </c>
      <c r="AE337" s="71" t="s">
        <v>63</v>
      </c>
      <c r="AF337" s="71" t="s">
        <v>64</v>
      </c>
      <c r="AG337" s="71"/>
      <c r="AH337" s="71" t="s">
        <v>67</v>
      </c>
      <c r="AI337" s="71" t="s">
        <v>64</v>
      </c>
      <c r="AJ337" s="71" t="s">
        <v>133</v>
      </c>
      <c r="AK337" s="71" t="s">
        <v>64</v>
      </c>
      <c r="AL337" s="71" t="s">
        <v>63</v>
      </c>
      <c r="AM337" s="71" t="s">
        <v>64</v>
      </c>
      <c r="AN337" s="71"/>
      <c r="AO337" s="71"/>
      <c r="AP337" s="71" t="s">
        <v>5147</v>
      </c>
      <c r="AQ337" s="71" t="s">
        <v>470</v>
      </c>
      <c r="AR337" s="71" t="s">
        <v>64</v>
      </c>
      <c r="AS337" s="71"/>
      <c r="AT337" s="71" t="s">
        <v>63</v>
      </c>
      <c r="AU337" s="71"/>
      <c r="AV337" s="71"/>
      <c r="AW337" s="71"/>
      <c r="AX337" s="71" t="s">
        <v>5148</v>
      </c>
      <c r="AY337" s="73"/>
    </row>
    <row r="338" spans="1:51" ht="85" customHeight="1">
      <c r="A338" s="70">
        <v>337</v>
      </c>
      <c r="B338" s="71" t="s">
        <v>5149</v>
      </c>
      <c r="C338" s="71" t="s">
        <v>746</v>
      </c>
      <c r="D338" s="71" t="s">
        <v>5150</v>
      </c>
      <c r="E338" s="71" t="s">
        <v>1455</v>
      </c>
      <c r="F338" s="71" t="s">
        <v>232</v>
      </c>
      <c r="G338" s="71" t="s">
        <v>747</v>
      </c>
      <c r="H338" s="71" t="s">
        <v>218</v>
      </c>
      <c r="I338" s="71" t="s">
        <v>1233</v>
      </c>
      <c r="J338" s="71" t="s">
        <v>1457</v>
      </c>
      <c r="K338" s="71" t="s">
        <v>244</v>
      </c>
      <c r="L338" s="71" t="s">
        <v>5151</v>
      </c>
      <c r="M338" s="71" t="s">
        <v>5152</v>
      </c>
      <c r="N338" s="71"/>
      <c r="O338" s="71"/>
      <c r="P338" s="71"/>
      <c r="Q338" s="71"/>
      <c r="R338" s="71"/>
      <c r="S338" s="71"/>
      <c r="T338" s="71"/>
      <c r="U338" s="71"/>
      <c r="V338" s="71"/>
      <c r="W338" s="71"/>
      <c r="X338" s="71"/>
      <c r="Y338" s="71"/>
      <c r="Z338" s="71"/>
      <c r="AA338" s="71"/>
      <c r="AB338" s="71" t="s">
        <v>65</v>
      </c>
      <c r="AC338" s="71" t="s">
        <v>66</v>
      </c>
      <c r="AD338" s="71" t="s">
        <v>63</v>
      </c>
      <c r="AE338" s="71" t="s">
        <v>63</v>
      </c>
      <c r="AF338" s="71" t="s">
        <v>64</v>
      </c>
      <c r="AG338" s="71"/>
      <c r="AH338" s="71" t="s">
        <v>67</v>
      </c>
      <c r="AI338" s="71" t="s">
        <v>133</v>
      </c>
      <c r="AJ338" s="71" t="s">
        <v>64</v>
      </c>
      <c r="AK338" s="71" t="s">
        <v>64</v>
      </c>
      <c r="AL338" s="71" t="s">
        <v>63</v>
      </c>
      <c r="AM338" s="71" t="s">
        <v>64</v>
      </c>
      <c r="AN338" s="71"/>
      <c r="AO338" s="71"/>
      <c r="AP338" s="71" t="s">
        <v>5153</v>
      </c>
      <c r="AQ338" s="71" t="s">
        <v>1233</v>
      </c>
      <c r="AR338" s="71" t="s">
        <v>63</v>
      </c>
      <c r="AS338" s="71"/>
      <c r="AT338" s="71" t="s">
        <v>64</v>
      </c>
      <c r="AU338" s="71"/>
      <c r="AV338" s="71"/>
      <c r="AW338" s="71"/>
      <c r="AX338" s="71" t="s">
        <v>5154</v>
      </c>
      <c r="AY338" s="73"/>
    </row>
    <row r="339" spans="1:51" ht="85" customHeight="1">
      <c r="A339" s="70">
        <v>338</v>
      </c>
      <c r="B339" s="71" t="s">
        <v>5155</v>
      </c>
      <c r="C339" s="71" t="s">
        <v>746</v>
      </c>
      <c r="D339" s="71" t="s">
        <v>5156</v>
      </c>
      <c r="E339" s="71" t="s">
        <v>1600</v>
      </c>
      <c r="F339" s="71" t="s">
        <v>232</v>
      </c>
      <c r="G339" s="71" t="s">
        <v>747</v>
      </c>
      <c r="H339" s="71" t="s">
        <v>218</v>
      </c>
      <c r="I339" s="71" t="s">
        <v>195</v>
      </c>
      <c r="J339" s="71" t="s">
        <v>1457</v>
      </c>
      <c r="K339" s="71" t="s">
        <v>316</v>
      </c>
      <c r="L339" s="71" t="s">
        <v>5157</v>
      </c>
      <c r="M339" s="71" t="s">
        <v>5158</v>
      </c>
      <c r="N339" s="71"/>
      <c r="O339" s="71"/>
      <c r="P339" s="71"/>
      <c r="Q339" s="71"/>
      <c r="R339" s="71"/>
      <c r="S339" s="71"/>
      <c r="T339" s="71"/>
      <c r="U339" s="71"/>
      <c r="V339" s="71"/>
      <c r="W339" s="71"/>
      <c r="X339" s="71"/>
      <c r="Y339" s="71"/>
      <c r="Z339" s="71"/>
      <c r="AA339" s="71"/>
      <c r="AB339" s="71" t="s">
        <v>1724</v>
      </c>
      <c r="AC339" s="71" t="s">
        <v>66</v>
      </c>
      <c r="AD339" s="71" t="s">
        <v>63</v>
      </c>
      <c r="AE339" s="71" t="s">
        <v>63</v>
      </c>
      <c r="AF339" s="71" t="s">
        <v>64</v>
      </c>
      <c r="AG339" s="71"/>
      <c r="AH339" s="71" t="s">
        <v>67</v>
      </c>
      <c r="AI339" s="71" t="s">
        <v>64</v>
      </c>
      <c r="AJ339" s="71" t="s">
        <v>64</v>
      </c>
      <c r="AK339" s="71" t="s">
        <v>64</v>
      </c>
      <c r="AL339" s="71" t="s">
        <v>63</v>
      </c>
      <c r="AM339" s="71" t="s">
        <v>64</v>
      </c>
      <c r="AN339" s="71"/>
      <c r="AO339" s="71"/>
      <c r="AP339" s="71" t="s">
        <v>5159</v>
      </c>
      <c r="AQ339" s="71" t="s">
        <v>195</v>
      </c>
      <c r="AR339" s="71" t="s">
        <v>63</v>
      </c>
      <c r="AS339" s="71"/>
      <c r="AT339" s="71" t="s">
        <v>63</v>
      </c>
      <c r="AU339" s="71"/>
      <c r="AV339" s="71"/>
      <c r="AW339" s="71"/>
      <c r="AX339" s="71" t="s">
        <v>5160</v>
      </c>
      <c r="AY339" s="73"/>
    </row>
    <row r="340" spans="1:51" ht="85" customHeight="1">
      <c r="A340" s="70">
        <v>339</v>
      </c>
      <c r="B340" s="71" t="s">
        <v>5161</v>
      </c>
      <c r="C340" s="71" t="s">
        <v>746</v>
      </c>
      <c r="D340" s="71" t="s">
        <v>5162</v>
      </c>
      <c r="E340" s="71" t="s">
        <v>5163</v>
      </c>
      <c r="F340" s="71" t="s">
        <v>232</v>
      </c>
      <c r="G340" s="71" t="s">
        <v>747</v>
      </c>
      <c r="H340" s="71" t="s">
        <v>218</v>
      </c>
      <c r="I340" s="71" t="s">
        <v>251</v>
      </c>
      <c r="J340" s="71" t="s">
        <v>1457</v>
      </c>
      <c r="K340" s="71" t="s">
        <v>244</v>
      </c>
      <c r="L340" s="71" t="s">
        <v>5164</v>
      </c>
      <c r="M340" s="71" t="s">
        <v>5165</v>
      </c>
      <c r="N340" s="71"/>
      <c r="O340" s="71"/>
      <c r="P340" s="71"/>
      <c r="Q340" s="71"/>
      <c r="R340" s="71"/>
      <c r="S340" s="71"/>
      <c r="T340" s="71"/>
      <c r="U340" s="71"/>
      <c r="V340" s="71"/>
      <c r="W340" s="71"/>
      <c r="X340" s="71"/>
      <c r="Y340" s="71"/>
      <c r="Z340" s="71"/>
      <c r="AA340" s="71"/>
      <c r="AB340" s="71" t="s">
        <v>65</v>
      </c>
      <c r="AC340" s="71" t="s">
        <v>66</v>
      </c>
      <c r="AD340" s="71" t="s">
        <v>63</v>
      </c>
      <c r="AE340" s="71" t="s">
        <v>64</v>
      </c>
      <c r="AF340" s="71" t="s">
        <v>64</v>
      </c>
      <c r="AG340" s="71"/>
      <c r="AH340" s="71" t="s">
        <v>67</v>
      </c>
      <c r="AI340" s="71" t="s">
        <v>133</v>
      </c>
      <c r="AJ340" s="71" t="s">
        <v>63</v>
      </c>
      <c r="AK340" s="71" t="s">
        <v>133</v>
      </c>
      <c r="AL340" s="71" t="s">
        <v>133</v>
      </c>
      <c r="AM340" s="71" t="s">
        <v>133</v>
      </c>
      <c r="AN340" s="71"/>
      <c r="AO340" s="71"/>
      <c r="AP340" s="71" t="s">
        <v>5166</v>
      </c>
      <c r="AQ340" s="71" t="s">
        <v>367</v>
      </c>
      <c r="AR340" s="71" t="s">
        <v>64</v>
      </c>
      <c r="AS340" s="71"/>
      <c r="AT340" s="71" t="s">
        <v>63</v>
      </c>
      <c r="AU340" s="71"/>
      <c r="AV340" s="71"/>
      <c r="AW340" s="71"/>
      <c r="AX340" s="71" t="s">
        <v>5167</v>
      </c>
      <c r="AY340" s="73"/>
    </row>
    <row r="341" spans="1:51" ht="85" customHeight="1">
      <c r="A341" s="70">
        <v>340</v>
      </c>
      <c r="B341" s="71" t="s">
        <v>5168</v>
      </c>
      <c r="C341" s="71" t="s">
        <v>746</v>
      </c>
      <c r="D341" s="71" t="s">
        <v>5169</v>
      </c>
      <c r="E341" s="71" t="s">
        <v>1511</v>
      </c>
      <c r="F341" s="71" t="s">
        <v>232</v>
      </c>
      <c r="G341" s="71" t="s">
        <v>747</v>
      </c>
      <c r="H341" s="71" t="s">
        <v>218</v>
      </c>
      <c r="I341" s="71" t="s">
        <v>1233</v>
      </c>
      <c r="J341" s="71" t="s">
        <v>1457</v>
      </c>
      <c r="K341" s="71" t="s">
        <v>244</v>
      </c>
      <c r="L341" s="71" t="s">
        <v>5170</v>
      </c>
      <c r="M341" s="71" t="s">
        <v>5171</v>
      </c>
      <c r="N341" s="71"/>
      <c r="O341" s="71"/>
      <c r="P341" s="71"/>
      <c r="Q341" s="71"/>
      <c r="R341" s="71"/>
      <c r="S341" s="71"/>
      <c r="T341" s="71"/>
      <c r="U341" s="71"/>
      <c r="V341" s="71"/>
      <c r="W341" s="71"/>
      <c r="X341" s="71"/>
      <c r="Y341" s="71"/>
      <c r="Z341" s="71"/>
      <c r="AA341" s="71"/>
      <c r="AB341" s="71" t="s">
        <v>65</v>
      </c>
      <c r="AC341" s="71" t="s">
        <v>66</v>
      </c>
      <c r="AD341" s="71" t="s">
        <v>63</v>
      </c>
      <c r="AE341" s="71" t="s">
        <v>63</v>
      </c>
      <c r="AF341" s="71" t="s">
        <v>64</v>
      </c>
      <c r="AG341" s="71"/>
      <c r="AH341" s="71" t="s">
        <v>67</v>
      </c>
      <c r="AI341" s="71" t="s">
        <v>64</v>
      </c>
      <c r="AJ341" s="71" t="s">
        <v>64</v>
      </c>
      <c r="AK341" s="71" t="s">
        <v>64</v>
      </c>
      <c r="AL341" s="71" t="s">
        <v>63</v>
      </c>
      <c r="AM341" s="71" t="s">
        <v>64</v>
      </c>
      <c r="AN341" s="71"/>
      <c r="AO341" s="71"/>
      <c r="AP341" s="71" t="s">
        <v>5172</v>
      </c>
      <c r="AQ341" s="71" t="s">
        <v>4909</v>
      </c>
      <c r="AR341" s="71" t="s">
        <v>133</v>
      </c>
      <c r="AS341" s="71"/>
      <c r="AT341" s="71" t="s">
        <v>63</v>
      </c>
      <c r="AU341" s="71"/>
      <c r="AV341" s="71"/>
      <c r="AW341" s="71"/>
      <c r="AX341" s="71" t="s">
        <v>5173</v>
      </c>
      <c r="AY341" s="73" t="s">
        <v>5174</v>
      </c>
    </row>
    <row r="342" spans="1:51" ht="85" customHeight="1">
      <c r="A342" s="70">
        <v>341</v>
      </c>
      <c r="B342" s="71" t="s">
        <v>5175</v>
      </c>
      <c r="C342" s="71" t="s">
        <v>811</v>
      </c>
      <c r="D342" s="71" t="s">
        <v>5176</v>
      </c>
      <c r="E342" s="71" t="s">
        <v>1486</v>
      </c>
      <c r="F342" s="71" t="s">
        <v>232</v>
      </c>
      <c r="G342" s="71" t="s">
        <v>747</v>
      </c>
      <c r="H342" s="71" t="s">
        <v>218</v>
      </c>
      <c r="I342" s="71" t="s">
        <v>2241</v>
      </c>
      <c r="J342" s="71" t="s">
        <v>1457</v>
      </c>
      <c r="K342" s="71" t="s">
        <v>316</v>
      </c>
      <c r="L342" s="71" t="s">
        <v>5177</v>
      </c>
      <c r="M342" s="71" t="s">
        <v>5178</v>
      </c>
      <c r="N342" s="71"/>
      <c r="O342" s="71"/>
      <c r="P342" s="71"/>
      <c r="Q342" s="71"/>
      <c r="R342" s="71"/>
      <c r="S342" s="71"/>
      <c r="T342" s="71"/>
      <c r="U342" s="71"/>
      <c r="V342" s="71"/>
      <c r="W342" s="71"/>
      <c r="X342" s="71"/>
      <c r="Y342" s="71"/>
      <c r="Z342" s="71"/>
      <c r="AA342" s="71"/>
      <c r="AB342" s="71" t="s">
        <v>65</v>
      </c>
      <c r="AC342" s="71" t="s">
        <v>66</v>
      </c>
      <c r="AD342" s="71" t="s">
        <v>63</v>
      </c>
      <c r="AE342" s="71" t="s">
        <v>64</v>
      </c>
      <c r="AF342" s="71" t="s">
        <v>64</v>
      </c>
      <c r="AG342" s="71"/>
      <c r="AH342" s="71" t="s">
        <v>67</v>
      </c>
      <c r="AI342" s="71" t="s">
        <v>133</v>
      </c>
      <c r="AJ342" s="71" t="s">
        <v>64</v>
      </c>
      <c r="AK342" s="71" t="s">
        <v>64</v>
      </c>
      <c r="AL342" s="71" t="s">
        <v>63</v>
      </c>
      <c r="AM342" s="71" t="s">
        <v>64</v>
      </c>
      <c r="AN342" s="71"/>
      <c r="AO342" s="71"/>
      <c r="AP342" s="71" t="s">
        <v>5179</v>
      </c>
      <c r="AQ342" s="71" t="s">
        <v>5180</v>
      </c>
      <c r="AR342" s="71" t="s">
        <v>63</v>
      </c>
      <c r="AS342" s="71"/>
      <c r="AT342" s="71" t="s">
        <v>64</v>
      </c>
      <c r="AU342" s="71"/>
      <c r="AV342" s="71"/>
      <c r="AW342" s="71"/>
      <c r="AX342" s="71" t="s">
        <v>5181</v>
      </c>
      <c r="AY342" s="73" t="s">
        <v>5182</v>
      </c>
    </row>
    <row r="343" spans="1:51" ht="85" customHeight="1">
      <c r="A343" s="70">
        <v>342</v>
      </c>
      <c r="B343" s="71" t="s">
        <v>5183</v>
      </c>
      <c r="C343" s="71" t="s">
        <v>746</v>
      </c>
      <c r="D343" s="71" t="s">
        <v>5184</v>
      </c>
      <c r="E343" s="71" t="s">
        <v>1788</v>
      </c>
      <c r="F343" s="71" t="s">
        <v>232</v>
      </c>
      <c r="G343" s="71" t="s">
        <v>747</v>
      </c>
      <c r="H343" s="71" t="s">
        <v>218</v>
      </c>
      <c r="I343" s="71" t="s">
        <v>851</v>
      </c>
      <c r="J343" s="71" t="s">
        <v>1457</v>
      </c>
      <c r="K343" s="71" t="s">
        <v>316</v>
      </c>
      <c r="L343" s="71" t="s">
        <v>5185</v>
      </c>
      <c r="M343" s="71" t="s">
        <v>5186</v>
      </c>
      <c r="N343" s="71"/>
      <c r="O343" s="71"/>
      <c r="P343" s="71"/>
      <c r="Q343" s="71"/>
      <c r="R343" s="71"/>
      <c r="S343" s="71"/>
      <c r="T343" s="71"/>
      <c r="U343" s="71"/>
      <c r="V343" s="71"/>
      <c r="W343" s="71"/>
      <c r="X343" s="71"/>
      <c r="Y343" s="71"/>
      <c r="Z343" s="71"/>
      <c r="AA343" s="71"/>
      <c r="AB343" s="71" t="s">
        <v>65</v>
      </c>
      <c r="AC343" s="71" t="s">
        <v>66</v>
      </c>
      <c r="AD343" s="71" t="s">
        <v>63</v>
      </c>
      <c r="AE343" s="71" t="s">
        <v>64</v>
      </c>
      <c r="AF343" s="71" t="s">
        <v>64</v>
      </c>
      <c r="AG343" s="71"/>
      <c r="AH343" s="71" t="s">
        <v>67</v>
      </c>
      <c r="AI343" s="71" t="s">
        <v>64</v>
      </c>
      <c r="AJ343" s="71" t="s">
        <v>64</v>
      </c>
      <c r="AK343" s="71" t="s">
        <v>64</v>
      </c>
      <c r="AL343" s="71" t="s">
        <v>133</v>
      </c>
      <c r="AM343" s="71" t="s">
        <v>64</v>
      </c>
      <c r="AN343" s="71"/>
      <c r="AO343" s="71"/>
      <c r="AP343" s="71" t="s">
        <v>5187</v>
      </c>
      <c r="AQ343" s="71" t="s">
        <v>851</v>
      </c>
      <c r="AR343" s="71" t="s">
        <v>63</v>
      </c>
      <c r="AS343" s="71"/>
      <c r="AT343" s="71" t="s">
        <v>64</v>
      </c>
      <c r="AU343" s="71"/>
      <c r="AV343" s="71"/>
      <c r="AW343" s="71"/>
      <c r="AX343" s="71" t="s">
        <v>5188</v>
      </c>
      <c r="AY343" s="73"/>
    </row>
    <row r="344" spans="1:51" ht="85" customHeight="1">
      <c r="A344" s="70">
        <v>343</v>
      </c>
      <c r="B344" s="71" t="s">
        <v>5189</v>
      </c>
      <c r="C344" s="71" t="s">
        <v>1687</v>
      </c>
      <c r="D344" s="71" t="s">
        <v>5190</v>
      </c>
      <c r="E344" s="71" t="s">
        <v>1527</v>
      </c>
      <c r="F344" s="71" t="s">
        <v>232</v>
      </c>
      <c r="G344" s="71" t="s">
        <v>747</v>
      </c>
      <c r="H344" s="71" t="s">
        <v>218</v>
      </c>
      <c r="I344" s="71" t="s">
        <v>1993</v>
      </c>
      <c r="J344" s="71" t="s">
        <v>1457</v>
      </c>
      <c r="K344" s="71" t="s">
        <v>219</v>
      </c>
      <c r="L344" s="71" t="s">
        <v>5191</v>
      </c>
      <c r="M344" s="71" t="s">
        <v>5192</v>
      </c>
      <c r="N344" s="71"/>
      <c r="O344" s="71"/>
      <c r="P344" s="71"/>
      <c r="Q344" s="71"/>
      <c r="R344" s="71"/>
      <c r="S344" s="71"/>
      <c r="T344" s="71"/>
      <c r="U344" s="71"/>
      <c r="V344" s="71"/>
      <c r="W344" s="71"/>
      <c r="X344" s="71"/>
      <c r="Y344" s="71"/>
      <c r="Z344" s="71"/>
      <c r="AA344" s="71"/>
      <c r="AB344" s="71" t="s">
        <v>65</v>
      </c>
      <c r="AC344" s="71" t="s">
        <v>66</v>
      </c>
      <c r="AD344" s="71" t="s">
        <v>63</v>
      </c>
      <c r="AE344" s="71" t="s">
        <v>64</v>
      </c>
      <c r="AF344" s="71" t="s">
        <v>64</v>
      </c>
      <c r="AG344" s="71"/>
      <c r="AH344" s="71" t="s">
        <v>67</v>
      </c>
      <c r="AI344" s="71" t="s">
        <v>64</v>
      </c>
      <c r="AJ344" s="71" t="s">
        <v>64</v>
      </c>
      <c r="AK344" s="71" t="s">
        <v>64</v>
      </c>
      <c r="AL344" s="71" t="s">
        <v>63</v>
      </c>
      <c r="AM344" s="71" t="s">
        <v>64</v>
      </c>
      <c r="AN344" s="71"/>
      <c r="AO344" s="71"/>
      <c r="AP344" s="71" t="s">
        <v>5193</v>
      </c>
      <c r="AQ344" s="71" t="s">
        <v>953</v>
      </c>
      <c r="AR344" s="71" t="s">
        <v>64</v>
      </c>
      <c r="AS344" s="71"/>
      <c r="AT344" s="71" t="s">
        <v>64</v>
      </c>
      <c r="AU344" s="71"/>
      <c r="AV344" s="71"/>
      <c r="AW344" s="71"/>
      <c r="AX344" s="71" t="s">
        <v>5194</v>
      </c>
      <c r="AY344" s="73" t="s">
        <v>5195</v>
      </c>
    </row>
    <row r="345" spans="1:51" ht="85" customHeight="1">
      <c r="A345" s="70">
        <v>344</v>
      </c>
      <c r="B345" s="71" t="s">
        <v>5196</v>
      </c>
      <c r="C345" s="71"/>
      <c r="D345" s="71" t="s">
        <v>5197</v>
      </c>
      <c r="E345" s="71" t="s">
        <v>1504</v>
      </c>
      <c r="F345" s="71" t="s">
        <v>232</v>
      </c>
      <c r="G345" s="71" t="s">
        <v>233</v>
      </c>
      <c r="H345" s="71" t="s">
        <v>218</v>
      </c>
      <c r="I345" s="71" t="s">
        <v>1233</v>
      </c>
      <c r="J345" s="71" t="s">
        <v>1457</v>
      </c>
      <c r="K345" s="71" t="s">
        <v>244</v>
      </c>
      <c r="L345" s="71" t="s">
        <v>5198</v>
      </c>
      <c r="M345" s="71" t="s">
        <v>5199</v>
      </c>
      <c r="N345" s="71"/>
      <c r="O345" s="71"/>
      <c r="P345" s="71"/>
      <c r="Q345" s="71"/>
      <c r="R345" s="71"/>
      <c r="S345" s="71"/>
      <c r="T345" s="71"/>
      <c r="U345" s="71"/>
      <c r="V345" s="71"/>
      <c r="W345" s="71"/>
      <c r="X345" s="71"/>
      <c r="Y345" s="71"/>
      <c r="Z345" s="71"/>
      <c r="AA345" s="71"/>
      <c r="AB345" s="71" t="s">
        <v>65</v>
      </c>
      <c r="AC345" s="71" t="s">
        <v>101</v>
      </c>
      <c r="AD345" s="71" t="s">
        <v>63</v>
      </c>
      <c r="AE345" s="71" t="s">
        <v>63</v>
      </c>
      <c r="AF345" s="71" t="s">
        <v>64</v>
      </c>
      <c r="AG345" s="71"/>
      <c r="AH345" s="71" t="s">
        <v>67</v>
      </c>
      <c r="AI345" s="71" t="s">
        <v>64</v>
      </c>
      <c r="AJ345" s="71" t="s">
        <v>133</v>
      </c>
      <c r="AK345" s="71" t="s">
        <v>64</v>
      </c>
      <c r="AL345" s="71" t="s">
        <v>63</v>
      </c>
      <c r="AM345" s="71" t="s">
        <v>64</v>
      </c>
      <c r="AN345" s="71"/>
      <c r="AO345" s="71"/>
      <c r="AP345" s="71" t="s">
        <v>5200</v>
      </c>
      <c r="AQ345" s="71" t="s">
        <v>5201</v>
      </c>
      <c r="AR345" s="71" t="s">
        <v>63</v>
      </c>
      <c r="AS345" s="71"/>
      <c r="AT345" s="71" t="s">
        <v>64</v>
      </c>
      <c r="AU345" s="71"/>
      <c r="AV345" s="71"/>
      <c r="AW345" s="71"/>
      <c r="AX345" s="71" t="s">
        <v>5202</v>
      </c>
      <c r="AY345" s="73" t="s">
        <v>5203</v>
      </c>
    </row>
    <row r="346" spans="1:51" ht="85" customHeight="1">
      <c r="A346" s="70">
        <v>345</v>
      </c>
      <c r="B346" s="71" t="s">
        <v>5204</v>
      </c>
      <c r="C346" s="71" t="s">
        <v>811</v>
      </c>
      <c r="D346" s="71" t="s">
        <v>5205</v>
      </c>
      <c r="E346" s="71" t="s">
        <v>1527</v>
      </c>
      <c r="F346" s="71" t="s">
        <v>232</v>
      </c>
      <c r="G346" s="71" t="s">
        <v>747</v>
      </c>
      <c r="H346" s="71" t="s">
        <v>218</v>
      </c>
      <c r="I346" s="71" t="s">
        <v>1233</v>
      </c>
      <c r="J346" s="71" t="s">
        <v>1457</v>
      </c>
      <c r="K346" s="71" t="s">
        <v>244</v>
      </c>
      <c r="L346" s="71" t="s">
        <v>5206</v>
      </c>
      <c r="M346" s="71" t="s">
        <v>5207</v>
      </c>
      <c r="N346" s="71"/>
      <c r="O346" s="71"/>
      <c r="P346" s="71"/>
      <c r="Q346" s="71"/>
      <c r="R346" s="71"/>
      <c r="S346" s="71"/>
      <c r="T346" s="71"/>
      <c r="U346" s="71"/>
      <c r="V346" s="71"/>
      <c r="W346" s="71"/>
      <c r="X346" s="71"/>
      <c r="Y346" s="71"/>
      <c r="Z346" s="71"/>
      <c r="AA346" s="71"/>
      <c r="AB346" s="71" t="s">
        <v>65</v>
      </c>
      <c r="AC346" s="71" t="s">
        <v>66</v>
      </c>
      <c r="AD346" s="71" t="s">
        <v>63</v>
      </c>
      <c r="AE346" s="71" t="s">
        <v>63</v>
      </c>
      <c r="AF346" s="71" t="s">
        <v>64</v>
      </c>
      <c r="AG346" s="71"/>
      <c r="AH346" s="71" t="s">
        <v>67</v>
      </c>
      <c r="AI346" s="71" t="s">
        <v>64</v>
      </c>
      <c r="AJ346" s="71" t="s">
        <v>64</v>
      </c>
      <c r="AK346" s="71" t="s">
        <v>64</v>
      </c>
      <c r="AL346" s="71" t="s">
        <v>63</v>
      </c>
      <c r="AM346" s="71" t="s">
        <v>64</v>
      </c>
      <c r="AN346" s="71"/>
      <c r="AO346" s="71"/>
      <c r="AP346" s="71" t="s">
        <v>5208</v>
      </c>
      <c r="AQ346" s="71" t="s">
        <v>1230</v>
      </c>
      <c r="AR346" s="71" t="s">
        <v>63</v>
      </c>
      <c r="AS346" s="71"/>
      <c r="AT346" s="71" t="s">
        <v>64</v>
      </c>
      <c r="AU346" s="71"/>
      <c r="AV346" s="71"/>
      <c r="AW346" s="71"/>
      <c r="AX346" s="71" t="s">
        <v>5209</v>
      </c>
      <c r="AY346" s="73" t="s">
        <v>5210</v>
      </c>
    </row>
    <row r="347" spans="1:51" ht="85" customHeight="1">
      <c r="A347" s="70">
        <v>346</v>
      </c>
      <c r="B347" s="71" t="s">
        <v>5211</v>
      </c>
      <c r="C347" s="71" t="s">
        <v>811</v>
      </c>
      <c r="D347" s="71" t="s">
        <v>5212</v>
      </c>
      <c r="E347" s="71" t="s">
        <v>1527</v>
      </c>
      <c r="F347" s="71" t="s">
        <v>232</v>
      </c>
      <c r="G347" s="71" t="s">
        <v>747</v>
      </c>
      <c r="H347" s="71" t="s">
        <v>218</v>
      </c>
      <c r="I347" s="71" t="s">
        <v>851</v>
      </c>
      <c r="J347" s="71" t="s">
        <v>1457</v>
      </c>
      <c r="K347" s="71" t="s">
        <v>316</v>
      </c>
      <c r="L347" s="71" t="s">
        <v>5213</v>
      </c>
      <c r="M347" s="71" t="s">
        <v>5214</v>
      </c>
      <c r="N347" s="71"/>
      <c r="O347" s="71"/>
      <c r="P347" s="71"/>
      <c r="Q347" s="71"/>
      <c r="R347" s="71"/>
      <c r="S347" s="71"/>
      <c r="T347" s="71"/>
      <c r="U347" s="71"/>
      <c r="V347" s="71"/>
      <c r="W347" s="71"/>
      <c r="X347" s="71"/>
      <c r="Y347" s="71"/>
      <c r="Z347" s="71"/>
      <c r="AA347" s="71"/>
      <c r="AB347" s="71" t="s">
        <v>65</v>
      </c>
      <c r="AC347" s="71" t="s">
        <v>66</v>
      </c>
      <c r="AD347" s="71" t="s">
        <v>63</v>
      </c>
      <c r="AE347" s="71" t="s">
        <v>63</v>
      </c>
      <c r="AF347" s="71" t="s">
        <v>64</v>
      </c>
      <c r="AG347" s="71"/>
      <c r="AH347" s="71" t="s">
        <v>67</v>
      </c>
      <c r="AI347" s="71" t="s">
        <v>64</v>
      </c>
      <c r="AJ347" s="71" t="s">
        <v>64</v>
      </c>
      <c r="AK347" s="71" t="s">
        <v>64</v>
      </c>
      <c r="AL347" s="71" t="s">
        <v>63</v>
      </c>
      <c r="AM347" s="71" t="s">
        <v>64</v>
      </c>
      <c r="AN347" s="71"/>
      <c r="AO347" s="71"/>
      <c r="AP347" s="71" t="s">
        <v>5215</v>
      </c>
      <c r="AQ347" s="71" t="s">
        <v>851</v>
      </c>
      <c r="AR347" s="71" t="s">
        <v>63</v>
      </c>
      <c r="AS347" s="71"/>
      <c r="AT347" s="71" t="s">
        <v>64</v>
      </c>
      <c r="AU347" s="71"/>
      <c r="AV347" s="71"/>
      <c r="AW347" s="71"/>
      <c r="AX347" s="71" t="s">
        <v>5216</v>
      </c>
      <c r="AY347" s="73" t="s">
        <v>5217</v>
      </c>
    </row>
    <row r="348" spans="1:51" ht="85" customHeight="1">
      <c r="A348" s="70">
        <v>347</v>
      </c>
      <c r="B348" s="71" t="s">
        <v>5218</v>
      </c>
      <c r="C348" s="71" t="s">
        <v>1687</v>
      </c>
      <c r="D348" s="71" t="s">
        <v>5219</v>
      </c>
      <c r="E348" s="71" t="s">
        <v>1527</v>
      </c>
      <c r="F348" s="71" t="s">
        <v>232</v>
      </c>
      <c r="G348" s="71" t="s">
        <v>797</v>
      </c>
      <c r="H348" s="71" t="s">
        <v>218</v>
      </c>
      <c r="I348" s="71" t="s">
        <v>851</v>
      </c>
      <c r="J348" s="71" t="s">
        <v>1457</v>
      </c>
      <c r="K348" s="71" t="s">
        <v>316</v>
      </c>
      <c r="L348" s="71" t="s">
        <v>5220</v>
      </c>
      <c r="M348" s="71" t="s">
        <v>5221</v>
      </c>
      <c r="N348" s="71"/>
      <c r="O348" s="71"/>
      <c r="P348" s="71"/>
      <c r="Q348" s="71"/>
      <c r="R348" s="71"/>
      <c r="S348" s="71"/>
      <c r="T348" s="71"/>
      <c r="U348" s="71"/>
      <c r="V348" s="71"/>
      <c r="W348" s="71"/>
      <c r="X348" s="71"/>
      <c r="Y348" s="71"/>
      <c r="Z348" s="71"/>
      <c r="AA348" s="71"/>
      <c r="AB348" s="71" t="s">
        <v>65</v>
      </c>
      <c r="AC348" s="71" t="s">
        <v>66</v>
      </c>
      <c r="AD348" s="71" t="s">
        <v>63</v>
      </c>
      <c r="AE348" s="71" t="s">
        <v>63</v>
      </c>
      <c r="AF348" s="71" t="s">
        <v>64</v>
      </c>
      <c r="AG348" s="71"/>
      <c r="AH348" s="71" t="s">
        <v>933</v>
      </c>
      <c r="AI348" s="71" t="s">
        <v>64</v>
      </c>
      <c r="AJ348" s="71" t="s">
        <v>64</v>
      </c>
      <c r="AK348" s="71" t="s">
        <v>64</v>
      </c>
      <c r="AL348" s="71" t="s">
        <v>133</v>
      </c>
      <c r="AM348" s="71" t="s">
        <v>64</v>
      </c>
      <c r="AN348" s="71"/>
      <c r="AO348" s="71"/>
      <c r="AP348" s="71" t="s">
        <v>5222</v>
      </c>
      <c r="AQ348" s="71" t="s">
        <v>851</v>
      </c>
      <c r="AR348" s="71" t="s">
        <v>63</v>
      </c>
      <c r="AS348" s="71"/>
      <c r="AT348" s="71" t="s">
        <v>64</v>
      </c>
      <c r="AU348" s="71"/>
      <c r="AV348" s="71"/>
      <c r="AW348" s="71"/>
      <c r="AX348" s="71" t="s">
        <v>5223</v>
      </c>
      <c r="AY348" s="73" t="s">
        <v>5224</v>
      </c>
    </row>
    <row r="349" spans="1:51" ht="85" customHeight="1">
      <c r="A349" s="70">
        <v>348</v>
      </c>
      <c r="B349" s="71" t="s">
        <v>5225</v>
      </c>
      <c r="C349" s="71" t="s">
        <v>746</v>
      </c>
      <c r="D349" s="71" t="s">
        <v>5226</v>
      </c>
      <c r="E349" s="71" t="s">
        <v>1527</v>
      </c>
      <c r="F349" s="71" t="s">
        <v>232</v>
      </c>
      <c r="G349" s="71" t="s">
        <v>747</v>
      </c>
      <c r="H349" s="71" t="s">
        <v>218</v>
      </c>
      <c r="I349" s="71" t="s">
        <v>953</v>
      </c>
      <c r="J349" s="71" t="s">
        <v>1457</v>
      </c>
      <c r="K349" s="71" t="s">
        <v>219</v>
      </c>
      <c r="L349" s="71" t="s">
        <v>5227</v>
      </c>
      <c r="M349" s="71" t="s">
        <v>5228</v>
      </c>
      <c r="N349" s="71"/>
      <c r="O349" s="71"/>
      <c r="P349" s="71"/>
      <c r="Q349" s="71"/>
      <c r="R349" s="71"/>
      <c r="S349" s="71"/>
      <c r="T349" s="71"/>
      <c r="U349" s="71"/>
      <c r="V349" s="71"/>
      <c r="W349" s="71"/>
      <c r="X349" s="71"/>
      <c r="Y349" s="71"/>
      <c r="Z349" s="71"/>
      <c r="AA349" s="71"/>
      <c r="AB349" s="71" t="s">
        <v>65</v>
      </c>
      <c r="AC349" s="71" t="s">
        <v>66</v>
      </c>
      <c r="AD349" s="71" t="s">
        <v>63</v>
      </c>
      <c r="AE349" s="71" t="s">
        <v>63</v>
      </c>
      <c r="AF349" s="71" t="s">
        <v>64</v>
      </c>
      <c r="AG349" s="71"/>
      <c r="AH349" s="71" t="s">
        <v>86</v>
      </c>
      <c r="AI349" s="71" t="s">
        <v>64</v>
      </c>
      <c r="AJ349" s="71" t="s">
        <v>64</v>
      </c>
      <c r="AK349" s="71" t="s">
        <v>64</v>
      </c>
      <c r="AL349" s="71" t="s">
        <v>63</v>
      </c>
      <c r="AM349" s="71" t="s">
        <v>64</v>
      </c>
      <c r="AN349" s="71"/>
      <c r="AO349" s="71"/>
      <c r="AP349" s="71" t="s">
        <v>5229</v>
      </c>
      <c r="AQ349" s="71" t="s">
        <v>5230</v>
      </c>
      <c r="AR349" s="71" t="s">
        <v>133</v>
      </c>
      <c r="AS349" s="71"/>
      <c r="AT349" s="71" t="s">
        <v>64</v>
      </c>
      <c r="AU349" s="71"/>
      <c r="AV349" s="71"/>
      <c r="AW349" s="71"/>
      <c r="AX349" s="71" t="s">
        <v>5231</v>
      </c>
      <c r="AY349" s="73" t="s">
        <v>5232</v>
      </c>
    </row>
    <row r="350" spans="1:51" ht="85" customHeight="1">
      <c r="A350" s="70">
        <v>349</v>
      </c>
      <c r="B350" s="71" t="s">
        <v>5233</v>
      </c>
      <c r="C350" s="71" t="s">
        <v>1687</v>
      </c>
      <c r="D350" s="71" t="s">
        <v>5234</v>
      </c>
      <c r="E350" s="71" t="s">
        <v>1477</v>
      </c>
      <c r="F350" s="71" t="s">
        <v>232</v>
      </c>
      <c r="G350" s="71" t="s">
        <v>747</v>
      </c>
      <c r="H350" s="71" t="s">
        <v>218</v>
      </c>
      <c r="I350" s="71" t="s">
        <v>1233</v>
      </c>
      <c r="J350" s="71" t="s">
        <v>1457</v>
      </c>
      <c r="K350" s="71" t="s">
        <v>244</v>
      </c>
      <c r="L350" s="71" t="s">
        <v>5235</v>
      </c>
      <c r="M350" s="71" t="s">
        <v>5236</v>
      </c>
      <c r="N350" s="71"/>
      <c r="O350" s="71"/>
      <c r="P350" s="71"/>
      <c r="Q350" s="71"/>
      <c r="R350" s="71"/>
      <c r="S350" s="71"/>
      <c r="T350" s="71"/>
      <c r="U350" s="71"/>
      <c r="V350" s="71"/>
      <c r="W350" s="71"/>
      <c r="X350" s="71"/>
      <c r="Y350" s="71"/>
      <c r="Z350" s="71"/>
      <c r="AA350" s="71"/>
      <c r="AB350" s="71" t="s">
        <v>65</v>
      </c>
      <c r="AC350" s="71" t="s">
        <v>66</v>
      </c>
      <c r="AD350" s="71" t="s">
        <v>63</v>
      </c>
      <c r="AE350" s="71" t="s">
        <v>64</v>
      </c>
      <c r="AF350" s="71" t="s">
        <v>64</v>
      </c>
      <c r="AG350" s="71"/>
      <c r="AH350" s="71" t="s">
        <v>1540</v>
      </c>
      <c r="AI350" s="71" t="s">
        <v>64</v>
      </c>
      <c r="AJ350" s="71" t="s">
        <v>64</v>
      </c>
      <c r="AK350" s="71" t="s">
        <v>64</v>
      </c>
      <c r="AL350" s="71" t="s">
        <v>63</v>
      </c>
      <c r="AM350" s="71" t="s">
        <v>133</v>
      </c>
      <c r="AN350" s="71"/>
      <c r="AO350" s="71"/>
      <c r="AP350" s="71" t="s">
        <v>5237</v>
      </c>
      <c r="AQ350" s="71" t="s">
        <v>1233</v>
      </c>
      <c r="AR350" s="71" t="s">
        <v>63</v>
      </c>
      <c r="AS350" s="71"/>
      <c r="AT350" s="71" t="s">
        <v>64</v>
      </c>
      <c r="AU350" s="71"/>
      <c r="AV350" s="71"/>
      <c r="AW350" s="71"/>
      <c r="AX350" s="71" t="s">
        <v>5238</v>
      </c>
      <c r="AY350" s="73" t="s">
        <v>5239</v>
      </c>
    </row>
    <row r="351" spans="1:51" ht="85" customHeight="1">
      <c r="A351" s="70">
        <v>350</v>
      </c>
      <c r="B351" s="71" t="s">
        <v>5240</v>
      </c>
      <c r="C351" s="71" t="s">
        <v>382</v>
      </c>
      <c r="D351" s="71" t="s">
        <v>5241</v>
      </c>
      <c r="E351" s="71" t="s">
        <v>1455</v>
      </c>
      <c r="F351" s="71" t="s">
        <v>54</v>
      </c>
      <c r="G351" s="71" t="s">
        <v>126</v>
      </c>
      <c r="H351" s="71" t="s">
        <v>234</v>
      </c>
      <c r="I351" s="71" t="s">
        <v>851</v>
      </c>
      <c r="J351" s="71" t="s">
        <v>1457</v>
      </c>
      <c r="K351" s="71" t="s">
        <v>316</v>
      </c>
      <c r="L351" s="71" t="s">
        <v>5242</v>
      </c>
      <c r="M351" s="71" t="s">
        <v>5243</v>
      </c>
      <c r="N351" s="71" t="s">
        <v>1742</v>
      </c>
      <c r="O351" s="71" t="s">
        <v>1700</v>
      </c>
      <c r="P351" s="71" t="s">
        <v>156</v>
      </c>
      <c r="Q351" s="71" t="s">
        <v>156</v>
      </c>
      <c r="R351" s="71" t="s">
        <v>190</v>
      </c>
      <c r="S351" s="71" t="s">
        <v>63</v>
      </c>
      <c r="T351" s="71" t="s">
        <v>63</v>
      </c>
      <c r="U351" s="71" t="s">
        <v>63</v>
      </c>
      <c r="V351" s="71" t="s">
        <v>64</v>
      </c>
      <c r="W351" s="71" t="s">
        <v>63</v>
      </c>
      <c r="X351" s="71" t="s">
        <v>64</v>
      </c>
      <c r="Y351" s="71" t="s">
        <v>63</v>
      </c>
      <c r="Z351" s="71" t="s">
        <v>64</v>
      </c>
      <c r="AA351" s="71" t="s">
        <v>64</v>
      </c>
      <c r="AB351" s="71" t="s">
        <v>65</v>
      </c>
      <c r="AC351" s="71" t="s">
        <v>66</v>
      </c>
      <c r="AD351" s="71" t="s">
        <v>63</v>
      </c>
      <c r="AE351" s="71" t="s">
        <v>63</v>
      </c>
      <c r="AF351" s="71" t="s">
        <v>63</v>
      </c>
      <c r="AG351" s="71" t="s">
        <v>64</v>
      </c>
      <c r="AH351" s="71" t="s">
        <v>86</v>
      </c>
      <c r="AI351" s="71" t="s">
        <v>64</v>
      </c>
      <c r="AJ351" s="71" t="s">
        <v>64</v>
      </c>
      <c r="AK351" s="71" t="s">
        <v>64</v>
      </c>
      <c r="AL351" s="71" t="s">
        <v>133</v>
      </c>
      <c r="AM351" s="71" t="s">
        <v>64</v>
      </c>
      <c r="AN351" s="71" t="s">
        <v>5244</v>
      </c>
      <c r="AO351" s="71" t="s">
        <v>5245</v>
      </c>
      <c r="AP351" s="71" t="s">
        <v>5246</v>
      </c>
      <c r="AQ351" s="71" t="s">
        <v>851</v>
      </c>
      <c r="AR351" s="71" t="s">
        <v>63</v>
      </c>
      <c r="AS351" s="71"/>
      <c r="AT351" s="71" t="s">
        <v>64</v>
      </c>
      <c r="AU351" s="71" t="s">
        <v>73</v>
      </c>
      <c r="AV351" s="71" t="s">
        <v>64</v>
      </c>
      <c r="AW351" s="71"/>
      <c r="AX351" s="71" t="s">
        <v>5247</v>
      </c>
      <c r="AY351" s="73" t="s">
        <v>5248</v>
      </c>
    </row>
    <row r="352" spans="1:51" ht="85" customHeight="1">
      <c r="A352" s="70">
        <v>351</v>
      </c>
      <c r="B352" s="71" t="s">
        <v>5249</v>
      </c>
      <c r="C352" s="71" t="s">
        <v>1687</v>
      </c>
      <c r="D352" s="71" t="s">
        <v>5250</v>
      </c>
      <c r="E352" s="71" t="s">
        <v>1455</v>
      </c>
      <c r="F352" s="71" t="s">
        <v>232</v>
      </c>
      <c r="G352" s="71" t="s">
        <v>747</v>
      </c>
      <c r="H352" s="71" t="s">
        <v>218</v>
      </c>
      <c r="I352" s="71" t="s">
        <v>1233</v>
      </c>
      <c r="J352" s="71" t="s">
        <v>1457</v>
      </c>
      <c r="K352" s="71" t="s">
        <v>244</v>
      </c>
      <c r="L352" s="71" t="s">
        <v>5251</v>
      </c>
      <c r="M352" s="71" t="s">
        <v>5252</v>
      </c>
      <c r="N352" s="71"/>
      <c r="O352" s="71"/>
      <c r="P352" s="71"/>
      <c r="Q352" s="71"/>
      <c r="R352" s="71"/>
      <c r="S352" s="71"/>
      <c r="T352" s="71"/>
      <c r="U352" s="71"/>
      <c r="V352" s="71"/>
      <c r="W352" s="71"/>
      <c r="X352" s="71"/>
      <c r="Y352" s="71"/>
      <c r="Z352" s="71"/>
      <c r="AA352" s="71"/>
      <c r="AB352" s="71" t="s">
        <v>65</v>
      </c>
      <c r="AC352" s="71" t="s">
        <v>66</v>
      </c>
      <c r="AD352" s="71" t="s">
        <v>63</v>
      </c>
      <c r="AE352" s="71" t="s">
        <v>63</v>
      </c>
      <c r="AF352" s="71" t="s">
        <v>64</v>
      </c>
      <c r="AG352" s="71"/>
      <c r="AH352" s="71" t="s">
        <v>67</v>
      </c>
      <c r="AI352" s="71" t="s">
        <v>64</v>
      </c>
      <c r="AJ352" s="71" t="s">
        <v>64</v>
      </c>
      <c r="AK352" s="71" t="s">
        <v>64</v>
      </c>
      <c r="AL352" s="71" t="s">
        <v>63</v>
      </c>
      <c r="AM352" s="71" t="s">
        <v>64</v>
      </c>
      <c r="AN352" s="71"/>
      <c r="AO352" s="71"/>
      <c r="AP352" s="71" t="s">
        <v>5253</v>
      </c>
      <c r="AQ352" s="71" t="s">
        <v>1233</v>
      </c>
      <c r="AR352" s="71" t="s">
        <v>63</v>
      </c>
      <c r="AS352" s="71"/>
      <c r="AT352" s="71" t="s">
        <v>64</v>
      </c>
      <c r="AU352" s="71"/>
      <c r="AV352" s="71"/>
      <c r="AW352" s="71"/>
      <c r="AX352" s="71" t="s">
        <v>5254</v>
      </c>
      <c r="AY352" s="73" t="s">
        <v>5255</v>
      </c>
    </row>
    <row r="353" spans="1:51" ht="85" customHeight="1">
      <c r="A353" s="70">
        <v>352</v>
      </c>
      <c r="B353" s="71" t="s">
        <v>5256</v>
      </c>
      <c r="C353" s="71" t="s">
        <v>811</v>
      </c>
      <c r="D353" s="71" t="s">
        <v>5257</v>
      </c>
      <c r="E353" s="71" t="s">
        <v>1519</v>
      </c>
      <c r="F353" s="71" t="s">
        <v>232</v>
      </c>
      <c r="G353" s="71" t="s">
        <v>747</v>
      </c>
      <c r="H353" s="71" t="s">
        <v>218</v>
      </c>
      <c r="I353" s="71" t="s">
        <v>1233</v>
      </c>
      <c r="J353" s="71" t="s">
        <v>1457</v>
      </c>
      <c r="K353" s="71" t="s">
        <v>244</v>
      </c>
      <c r="L353" s="71" t="s">
        <v>5258</v>
      </c>
      <c r="M353" s="71" t="s">
        <v>5259</v>
      </c>
      <c r="N353" s="71"/>
      <c r="O353" s="71"/>
      <c r="P353" s="71"/>
      <c r="Q353" s="71"/>
      <c r="R353" s="71"/>
      <c r="S353" s="71"/>
      <c r="T353" s="71"/>
      <c r="U353" s="71"/>
      <c r="V353" s="71"/>
      <c r="W353" s="71"/>
      <c r="X353" s="71"/>
      <c r="Y353" s="71"/>
      <c r="Z353" s="71"/>
      <c r="AA353" s="71"/>
      <c r="AB353" s="71" t="s">
        <v>65</v>
      </c>
      <c r="AC353" s="71" t="s">
        <v>66</v>
      </c>
      <c r="AD353" s="71" t="s">
        <v>63</v>
      </c>
      <c r="AE353" s="71" t="s">
        <v>63</v>
      </c>
      <c r="AF353" s="71" t="s">
        <v>64</v>
      </c>
      <c r="AG353" s="71"/>
      <c r="AH353" s="71" t="s">
        <v>67</v>
      </c>
      <c r="AI353" s="71" t="s">
        <v>64</v>
      </c>
      <c r="AJ353" s="71" t="s">
        <v>64</v>
      </c>
      <c r="AK353" s="71" t="s">
        <v>64</v>
      </c>
      <c r="AL353" s="71" t="s">
        <v>63</v>
      </c>
      <c r="AM353" s="71" t="s">
        <v>64</v>
      </c>
      <c r="AN353" s="71"/>
      <c r="AO353" s="71"/>
      <c r="AP353" s="71" t="s">
        <v>5260</v>
      </c>
      <c r="AQ353" s="71" t="s">
        <v>1253</v>
      </c>
      <c r="AR353" s="71" t="s">
        <v>133</v>
      </c>
      <c r="AS353" s="71"/>
      <c r="AT353" s="71" t="s">
        <v>63</v>
      </c>
      <c r="AU353" s="71"/>
      <c r="AV353" s="71"/>
      <c r="AW353" s="71"/>
      <c r="AX353" s="71" t="s">
        <v>5261</v>
      </c>
      <c r="AY353" s="73" t="s">
        <v>1255</v>
      </c>
    </row>
    <row r="354" spans="1:51" ht="85" customHeight="1">
      <c r="A354" s="70">
        <v>353</v>
      </c>
      <c r="B354" s="71" t="s">
        <v>5262</v>
      </c>
      <c r="C354" s="71" t="s">
        <v>811</v>
      </c>
      <c r="D354" s="71" t="s">
        <v>5263</v>
      </c>
      <c r="E354" s="71" t="s">
        <v>1530</v>
      </c>
      <c r="F354" s="71" t="s">
        <v>232</v>
      </c>
      <c r="G354" s="71" t="s">
        <v>747</v>
      </c>
      <c r="H354" s="71" t="s">
        <v>218</v>
      </c>
      <c r="I354" s="71" t="s">
        <v>1233</v>
      </c>
      <c r="J354" s="71" t="s">
        <v>1457</v>
      </c>
      <c r="K354" s="71" t="s">
        <v>244</v>
      </c>
      <c r="L354" s="71" t="s">
        <v>5264</v>
      </c>
      <c r="M354" s="71" t="s">
        <v>5265</v>
      </c>
      <c r="N354" s="71"/>
      <c r="O354" s="71"/>
      <c r="P354" s="71"/>
      <c r="Q354" s="71"/>
      <c r="R354" s="71"/>
      <c r="S354" s="71"/>
      <c r="T354" s="71"/>
      <c r="U354" s="71"/>
      <c r="V354" s="71"/>
      <c r="W354" s="71"/>
      <c r="X354" s="71"/>
      <c r="Y354" s="71"/>
      <c r="Z354" s="71"/>
      <c r="AA354" s="71"/>
      <c r="AB354" s="71" t="s">
        <v>65</v>
      </c>
      <c r="AC354" s="71" t="s">
        <v>66</v>
      </c>
      <c r="AD354" s="71" t="s">
        <v>63</v>
      </c>
      <c r="AE354" s="71" t="s">
        <v>64</v>
      </c>
      <c r="AF354" s="71" t="s">
        <v>64</v>
      </c>
      <c r="AG354" s="71"/>
      <c r="AH354" s="71" t="s">
        <v>67</v>
      </c>
      <c r="AI354" s="71" t="s">
        <v>133</v>
      </c>
      <c r="AJ354" s="71" t="s">
        <v>133</v>
      </c>
      <c r="AK354" s="71" t="s">
        <v>64</v>
      </c>
      <c r="AL354" s="71" t="s">
        <v>63</v>
      </c>
      <c r="AM354" s="71" t="s">
        <v>133</v>
      </c>
      <c r="AN354" s="71"/>
      <c r="AO354" s="71"/>
      <c r="AP354" s="71" t="s">
        <v>5266</v>
      </c>
      <c r="AQ354" s="71" t="s">
        <v>5267</v>
      </c>
      <c r="AR354" s="71" t="s">
        <v>64</v>
      </c>
      <c r="AS354" s="71"/>
      <c r="AT354" s="71" t="s">
        <v>64</v>
      </c>
      <c r="AU354" s="71"/>
      <c r="AV354" s="71"/>
      <c r="AW354" s="71"/>
      <c r="AX354" s="71" t="s">
        <v>5268</v>
      </c>
      <c r="AY354" s="73" t="s">
        <v>585</v>
      </c>
    </row>
    <row r="355" spans="1:51" ht="85" customHeight="1">
      <c r="A355" s="70">
        <v>354</v>
      </c>
      <c r="B355" s="71" t="s">
        <v>5269</v>
      </c>
      <c r="C355" s="71" t="s">
        <v>746</v>
      </c>
      <c r="D355" s="71" t="s">
        <v>5270</v>
      </c>
      <c r="E355" s="71" t="s">
        <v>1486</v>
      </c>
      <c r="F355" s="71" t="s">
        <v>232</v>
      </c>
      <c r="G355" s="71" t="s">
        <v>747</v>
      </c>
      <c r="H355" s="71" t="s">
        <v>218</v>
      </c>
      <c r="I355" s="71" t="s">
        <v>2241</v>
      </c>
      <c r="J355" s="71" t="s">
        <v>1457</v>
      </c>
      <c r="K355" s="71" t="s">
        <v>316</v>
      </c>
      <c r="L355" s="71" t="s">
        <v>5271</v>
      </c>
      <c r="M355" s="71" t="s">
        <v>5272</v>
      </c>
      <c r="N355" s="71"/>
      <c r="O355" s="71"/>
      <c r="P355" s="71"/>
      <c r="Q355" s="71"/>
      <c r="R355" s="71"/>
      <c r="S355" s="71"/>
      <c r="T355" s="71"/>
      <c r="U355" s="71"/>
      <c r="V355" s="71"/>
      <c r="W355" s="71"/>
      <c r="X355" s="71"/>
      <c r="Y355" s="71"/>
      <c r="Z355" s="71"/>
      <c r="AA355" s="71"/>
      <c r="AB355" s="71" t="s">
        <v>65</v>
      </c>
      <c r="AC355" s="71" t="s">
        <v>66</v>
      </c>
      <c r="AD355" s="71" t="s">
        <v>63</v>
      </c>
      <c r="AE355" s="71" t="s">
        <v>64</v>
      </c>
      <c r="AF355" s="71" t="s">
        <v>64</v>
      </c>
      <c r="AG355" s="71"/>
      <c r="AH355" s="71" t="s">
        <v>67</v>
      </c>
      <c r="AI355" s="71" t="s">
        <v>64</v>
      </c>
      <c r="AJ355" s="71" t="s">
        <v>64</v>
      </c>
      <c r="AK355" s="71" t="s">
        <v>64</v>
      </c>
      <c r="AL355" s="71" t="s">
        <v>133</v>
      </c>
      <c r="AM355" s="71" t="s">
        <v>64</v>
      </c>
      <c r="AN355" s="71"/>
      <c r="AO355" s="71"/>
      <c r="AP355" s="71" t="s">
        <v>5273</v>
      </c>
      <c r="AQ355" s="71" t="s">
        <v>5274</v>
      </c>
      <c r="AR355" s="71" t="s">
        <v>63</v>
      </c>
      <c r="AS355" s="71"/>
      <c r="AT355" s="71" t="s">
        <v>64</v>
      </c>
      <c r="AU355" s="71"/>
      <c r="AV355" s="71"/>
      <c r="AW355" s="71"/>
      <c r="AX355" s="71" t="s">
        <v>5275</v>
      </c>
      <c r="AY355" s="73" t="s">
        <v>5276</v>
      </c>
    </row>
    <row r="356" spans="1:51" ht="85" customHeight="1">
      <c r="A356" s="70">
        <v>355</v>
      </c>
      <c r="B356" s="71" t="s">
        <v>5277</v>
      </c>
      <c r="C356" s="71" t="s">
        <v>746</v>
      </c>
      <c r="D356" s="71" t="s">
        <v>5278</v>
      </c>
      <c r="E356" s="71" t="s">
        <v>4894</v>
      </c>
      <c r="F356" s="71" t="s">
        <v>232</v>
      </c>
      <c r="G356" s="71" t="s">
        <v>747</v>
      </c>
      <c r="H356" s="71" t="s">
        <v>218</v>
      </c>
      <c r="I356" s="71" t="s">
        <v>2246</v>
      </c>
      <c r="J356" s="71" t="s">
        <v>1457</v>
      </c>
      <c r="K356" s="71" t="s">
        <v>316</v>
      </c>
      <c r="L356" s="71" t="s">
        <v>5279</v>
      </c>
      <c r="M356" s="71" t="s">
        <v>5280</v>
      </c>
      <c r="N356" s="71"/>
      <c r="O356" s="71"/>
      <c r="P356" s="71"/>
      <c r="Q356" s="71"/>
      <c r="R356" s="71"/>
      <c r="S356" s="71"/>
      <c r="T356" s="71"/>
      <c r="U356" s="71"/>
      <c r="V356" s="71"/>
      <c r="W356" s="71"/>
      <c r="X356" s="71"/>
      <c r="Y356" s="71"/>
      <c r="Z356" s="71"/>
      <c r="AA356" s="71"/>
      <c r="AB356" s="71" t="s">
        <v>65</v>
      </c>
      <c r="AC356" s="71" t="s">
        <v>66</v>
      </c>
      <c r="AD356" s="71" t="s">
        <v>63</v>
      </c>
      <c r="AE356" s="71" t="s">
        <v>63</v>
      </c>
      <c r="AF356" s="71" t="s">
        <v>64</v>
      </c>
      <c r="AG356" s="71"/>
      <c r="AH356" s="71" t="s">
        <v>67</v>
      </c>
      <c r="AI356" s="71" t="s">
        <v>64</v>
      </c>
      <c r="AJ356" s="71" t="s">
        <v>64</v>
      </c>
      <c r="AK356" s="71" t="s">
        <v>64</v>
      </c>
      <c r="AL356" s="71" t="s">
        <v>63</v>
      </c>
      <c r="AM356" s="71" t="s">
        <v>64</v>
      </c>
      <c r="AN356" s="71"/>
      <c r="AO356" s="71"/>
      <c r="AP356" s="71" t="s">
        <v>5281</v>
      </c>
      <c r="AQ356" s="71" t="s">
        <v>2771</v>
      </c>
      <c r="AR356" s="71" t="s">
        <v>64</v>
      </c>
      <c r="AS356" s="71"/>
      <c r="AT356" s="71" t="s">
        <v>64</v>
      </c>
      <c r="AU356" s="71"/>
      <c r="AV356" s="71"/>
      <c r="AW356" s="71"/>
      <c r="AX356" s="71" t="s">
        <v>5282</v>
      </c>
      <c r="AY356" s="73"/>
    </row>
  </sheetData>
  <dataValidations count="61">
    <dataValidation type="list" allowBlank="1" showInputMessage="1" showErrorMessage="1" errorTitle="Invalid entry" error="Select: optimization, simulation, accounting, or hybrid." sqref="Q3:Q14 Q16:Q77" xr:uid="{00308F80-7BCD-4A87-824B-5FE5458AA2B0}">
      <formula1>"optimization,simulation,accounting,hybrid"</formula1>
    </dataValidation>
    <dataValidation type="list" allowBlank="1" showInputMessage="1" showErrorMessage="1" errorTitle="Invalid entry" error="Select yes, no, or partial for informal_economy." sqref="AJ6:AL6 AJ5:AM5 AJ9:AK10 AI104:AI238 AJ75:AM76 AI2:AI77" xr:uid="{55219AB6-A1B0-4F50-949D-378A2DD3BA11}">
      <formula1>"yes,no,partial"</formula1>
    </dataValidation>
    <dataValidation type="list" allowBlank="1" showInputMessage="1" showErrorMessage="1" errorTitle="Invalid entry" error="Select yes, no, or partial for biomass_charcoal." sqref="AJ2:AK4 AJ7:AK8 AJ104:AK104 AJ11:AK62 AF110:AG110 AL110 AJ140:AM238 AJ105:AJ139 AK111:AM139" xr:uid="{3A0C4101-669B-4590-846E-CD50D0B13C9C}">
      <formula1>"yes,no,partial"</formula1>
    </dataValidation>
    <dataValidation type="list" allowBlank="1" showInputMessage="1" showErrorMessage="1" errorTitle="Invalid entry" error="Select yes, no, or partial for power_reliability." sqref="AL2:AL4 AL104 AL7:AL62" xr:uid="{C7C885AD-ECFA-4130-9C54-B88503C3376C}">
      <formula1>"yes,no,partial"</formula1>
    </dataValidation>
    <dataValidation type="list" allowBlank="1" showInputMessage="1" showErrorMessage="1" errorTitle="Invalid entry" error="Select yes, no, or partial for urbanization." sqref="AM2:AM4 AM104 AM6:AM62" xr:uid="{68A69502-8FAA-4610-AD12-9100513AD920}">
      <formula1>"yes,no,partial"</formula1>
    </dataValidation>
    <dataValidation type="list" allowBlank="1" showInputMessage="1" showErrorMessage="1" errorTitle="Invalid entry" error="Select a power pool or 'none'." sqref="K4" xr:uid="{28E6BEFC-B954-409C-AB7C-78E9E8C955DA}">
      <mc:AlternateContent xmlns:x12ac="http://schemas.microsoft.com/office/spreadsheetml/2011/1/ac" xmlns:mc="http://schemas.openxmlformats.org/markup-compatibility/2006">
        <mc:Choice Requires="x12ac">
          <x12ac:list>WAPP,EAPP,CAPP,SAPP,NAPP,COMELEC,"WAPP, SAPP",none</x12ac:list>
        </mc:Choice>
        <mc:Fallback>
          <formula1>"WAPP,EAPP,CAPP,SAPP,NAPP,COMELEC,WAPP, SAPP,none"</formula1>
        </mc:Fallback>
      </mc:AlternateContent>
    </dataValidation>
    <dataValidation type="list" allowBlank="1" showInputMessage="1" showErrorMessage="1" errorTitle="Invalid entry" error="Select a power pool or 'none'." sqref="K2:K3 K5:K10" xr:uid="{5C404FCF-FE85-4C80-8F43-13D08EAD1C32}">
      <mc:AlternateContent xmlns:x12ac="http://schemas.microsoft.com/office/spreadsheetml/2011/1/ac" xmlns:mc="http://schemas.openxmlformats.org/markup-compatibility/2006">
        <mc:Choice Requires="x12ac">
          <x12ac:list>WAPP,EAPP,CAPP,SAPP,NAPP,COMELEC,none,"WAPP,SAPP,EAPP,CAPP,COMELEC"</x12ac:list>
        </mc:Choice>
        <mc:Fallback>
          <formula1>"WAPP,EAPP,CAPP,SAPP,NAPP,COMELEC,none,WAPP,SAPP,EAPP,CAPP,COMELEC"</formula1>
        </mc:Fallback>
      </mc:AlternateContent>
    </dataValidation>
    <dataValidation type="list" allowBlank="1" showInputMessage="1" showErrorMessage="1" errorTitle="Invalid entry" error="Select a power pool or 'none'." sqref="K54:K62 K11:K52" xr:uid="{1966D9BB-C323-4BBF-A0F8-2965B6A8DCBB}">
      <formula1>"WAPP,EAPP,CAPP,SAPP,NAPP,COMELEC,none"</formula1>
    </dataValidation>
    <dataValidation type="list" allowBlank="1" showInputMessage="1" showErrorMessage="1" errorTitle="Invalid entry" error="Select yes or no for sdg_7." sqref="AE9:AF10 AE108:AG108 AK108:AM108 AK109:AK110 AM110 AD140:AF238 AE111:AF139 AD108:AD139 AD2:AD77" xr:uid="{2F5516AA-225F-4FD5-8426-93A001462FC8}">
      <formula1>"yes,no"</formula1>
    </dataValidation>
    <dataValidation type="list" allowBlank="1" showInputMessage="1" showErrorMessage="1" errorTitle="Invalid entry" error="Select yes or no for sdg_13." sqref="AE2:AE8 AE11:AE62" xr:uid="{E39770EF-F840-4A81-B016-E347B5BB7FFD}">
      <formula1>"yes,no"</formula1>
    </dataValidation>
    <dataValidation type="list" allowBlank="1" showInputMessage="1" showErrorMessage="1" errorTitle="Invalid entry" error="Select yes or no for ndc_mention." sqref="AF2:AF8 AG2:AG10 AF11:AG62" xr:uid="{E2C2E3A3-2D82-49D3-9F17-CCFC2C58E2F8}">
      <formula1>"yes,no"</formula1>
    </dataValidation>
    <dataValidation type="list" allowBlank="1" showInputMessage="1" showErrorMessage="1" errorTitle="Invalid entry" error="Select a power pool or 'none'." sqref="K53" xr:uid="{CA273330-B1AB-4DC5-87D5-B20D6034C62A}">
      <mc:AlternateContent xmlns:x12ac="http://schemas.microsoft.com/office/spreadsheetml/2011/1/ac" xmlns:mc="http://schemas.openxmlformats.org/markup-compatibility/2006">
        <mc:Choice Requires="x12ac">
          <x12ac:list>WAPP,EAPP,CAPP,SAPP,NAPP,COMELEC,none,"WAPP,CAPP,EAPP,SAPP"</x12ac:list>
        </mc:Choice>
        <mc:Fallback>
          <formula1>"WAPP,EAPP,CAPP,SAPP,NAPP,COMELEC,none,WAPP,CAPP,EAPP,SAPP"</formula1>
        </mc:Fallback>
      </mc:AlternateContent>
    </dataValidation>
    <dataValidation type="list" allowBlank="1" showInputMessage="1" showErrorMessage="1" errorTitle="Invalid entry" error="Select: optimization, simulation, accounting, or hybrid." sqref="Q2" xr:uid="{23A96435-0F08-4A86-B99E-AAAD1D783B83}">
      <formula1>"optimization,simulation,accounting,Econometric,Economic Equilibrium, Spreadsheet/Toolbox,Backcasting,Multi_Criteria,hybrid"</formula1>
    </dataValidation>
    <dataValidation type="list" allowBlank="1" showInputMessage="1" showErrorMessage="1" errorTitle="Invalid entry" error="Select: bottom-up, top-down, or hybrid." sqref="R2:R4 R91:R238 R6:R89" xr:uid="{0B6492A9-9782-45D3-A8D5-24121C73D603}">
      <formula1>"Linear_programming,mixed-integer_programming,dynamic_programming,stochastic,other"</formula1>
    </dataValidation>
    <dataValidation type="list" allowBlank="1" showInputMessage="1" showErrorMessage="1" errorTitle="Invalid entry" error="Select: optimization, simulation, accounting, or hybrid." sqref="R2:R4 R91:R238 R6:R89" xr:uid="{14863E2B-2038-44FF-8F4F-908B9BDC48CA}">
      <formula1>"linear,mixed-integer,dynamic,stochastic,other"</formula1>
    </dataValidation>
    <dataValidation type="list" allowBlank="1" showInputMessage="1" showErrorMessage="1" errorTitle="Invalid entry" error="Select: bottom-up, top-down, or hybrid." sqref="R5" xr:uid="{2A663396-9CE4-41E7-B029-061E034A88B7}">
      <formula1>"Linear_programming,mixed-integer_programming,dynamic_programming,stochastic,not_stated,other"</formula1>
    </dataValidation>
    <dataValidation type="list" allowBlank="1" showInputMessage="1" showErrorMessage="1" errorTitle="Invalid entry" error="Select: optimization, simulation, accounting, or hybrid." sqref="R5" xr:uid="{BD09BEBC-460E-4C8F-BB83-1D52B9C40635}">
      <formula1>"linear,mixed-integer,dynamic,stochastic,other,not_stated"</formula1>
    </dataValidation>
    <dataValidation type="list" allowBlank="1" showInputMessage="1" showErrorMessage="1" errorTitle="Invalid entry" error="Select: optimization, simulation, accounting, or hybrid." sqref="Q15" xr:uid="{6FA01D0A-22C2-445A-8EF3-428503D97AA1}">
      <formula1>"optimization,simulation,accounting,hybrid,multi-criteria"</formula1>
    </dataValidation>
    <dataValidation type="list" allowBlank="1" showInputMessage="1" showErrorMessage="1" errorTitle="Invalid entry" error="Select: electricity, full_energy, or power_heat." sqref="AB2:AB39" xr:uid="{F866C97B-7F01-44E2-95A7-C47130F8AA90}">
      <formula1>"electricity,full_energy,power_heat"</formula1>
    </dataValidation>
    <dataValidation type="list" allowBlank="1" showInputMessage="1" showErrorMessage="1" errorTitle="Invalid entry" error="Select yes or no for h2." sqref="Z65:AA65 Z68:AA68 Z2:AA63 Z70:AA76" xr:uid="{307AFB60-4C80-4E04-8271-0B0158373C1B}">
      <formula1>"yes,no"</formula1>
    </dataValidation>
    <dataValidation type="list" allowBlank="1" showInputMessage="1" showErrorMessage="1" errorTitle="Invalid entry" error="Select yes or no for hydro." sqref="T64:AA64 T63 T66:AA67 T69:AA69 T77:AA77 S2:S77" xr:uid="{278E167A-BACB-4DD3-B7B9-6600AAFB3440}">
      <formula1>"yes,no"</formula1>
    </dataValidation>
    <dataValidation type="list" allowBlank="1" showInputMessage="1" showErrorMessage="1" errorTitle="Invalid entry" error="Select yes or no for wind." sqref="U65 U68 U2:U63 U70:U76" xr:uid="{81C97875-DF54-4886-B4FB-D18A953536E2}">
      <formula1>"yes,no"</formula1>
    </dataValidation>
    <dataValidation type="list" allowBlank="1" showInputMessage="1" showErrorMessage="1" errorTitle="Invalid entry" error="Select yes or no for biomass." sqref="V65 V68 V2:V63 V70:V76" xr:uid="{04D12EE6-9B19-4CE4-A94C-8E888C1AC9B3}">
      <formula1>"yes,no"</formula1>
    </dataValidation>
    <dataValidation type="list" allowBlank="1" showInputMessage="1" showErrorMessage="1" errorTitle="Invalid entry" error="Select yes or no for nuclear." sqref="W65 W68 W2:W63 W70:W76" xr:uid="{E6C8DECE-709A-4CE2-B673-E6A69E0F933C}">
      <formula1>"yes,no"</formula1>
    </dataValidation>
    <dataValidation type="list" allowBlank="1" showInputMessage="1" showErrorMessage="1" errorTitle="Invalid entry" error="Select yes or no for geothermal." sqref="X65 X68 X2:X63 X70:X76" xr:uid="{34B03D38-4209-4E1B-B6AE-BD0EC8853211}">
      <formula1>"yes,no"</formula1>
    </dataValidation>
    <dataValidation type="list" allowBlank="1" showInputMessage="1" showErrorMessage="1" errorTitle="Invalid entry" error="Select yes or no for fossil." sqref="Y65 Y68 Y2:Y63 Y70:Y76" xr:uid="{D0AE1F58-8581-4684-8225-8FD74600DE61}">
      <formula1>"yes,no"</formula1>
    </dataValidation>
    <dataValidation type="list" allowBlank="1" showInputMessage="1" showErrorMessage="1" errorTitle="Invalid entry" error="Select yes or no for ndc_mention." sqref="AH105:AH238 AH2:AH77" xr:uid="{CA799CB8-4E5D-4DA7-A849-EAEA511B67AD}">
      <formula1>"powering_livelihoods,inclusive industrialisation,urban transitions,cross_cutting,none"</formula1>
    </dataValidation>
    <dataValidation type="list" allowBlank="1" showInputMessage="1" showErrorMessage="1" sqref="G239:G1048576 F102:F1048576 F2:F77" xr:uid="{9F6877D2-E232-49C7-BE75-40CB54A6B8AB}">
      <formula1>"all,full,light,narrative"</formula1>
    </dataValidation>
    <dataValidation type="list" allowBlank="1" showInputMessage="1" showErrorMessage="1" sqref="G78:G86 G102:G143" xr:uid="{C6908775-7BBD-4436-AFA7-5B504ECEC5F6}">
      <formula1>"long_term_planning,rural_electrification,microgrid,dispatch,nexus,economic,geospatial"</formula1>
      <formula2>0</formula2>
    </dataValidation>
    <dataValidation type="list" allowBlank="1" showInputMessage="1" showErrorMessage="1" errorTitle="Invalid entry" error="Select yes or no for hydro." sqref="T86:AA86 S78:S86 S108:W109 T110:W116 V117:AA117 V128:W130 U131:AA131 U132:X164 S165:X238 Z132:Z238 T128:T164 S110:S164 T117:T125 V118:W125 U117:U123" xr:uid="{D9D60998-3E1C-46E3-8D62-5EB1989B7754}">
      <formula1>"yes,no"</formula1>
      <formula2>0</formula2>
    </dataValidation>
    <dataValidation type="list" allowBlank="1" showInputMessage="1" showErrorMessage="1" errorTitle="Invalid entry" error="Select: continental, regional, national, or subnational." sqref="H78:H86" xr:uid="{92D1868D-1DCD-42AD-94CD-ED28ABC2F472}">
      <formula1>"continental,regional,national,subnational"</formula1>
      <formula2>0</formula2>
    </dataValidation>
    <dataValidation type="list" allowBlank="1" showInputMessage="1" showErrorMessage="1" errorTitle="Invalid entry" error="Select: electricity, full_energy, or power_heat." sqref="AB78:AB86" xr:uid="{7FC60718-B7AD-4A00-9E23-3B2156050520}">
      <formula1>"electricity,full_energy,power_heat,other"</formula1>
      <formula2>0</formula2>
    </dataValidation>
    <dataValidation type="list" allowBlank="1" showInputMessage="1" showErrorMessage="1" errorTitle="Invalid entry" error="Select yes, no, or partial for local_ownership." sqref="AT78:AT86 AR78:AR86 AR110:AR238" xr:uid="{70C101AB-3434-409D-BB35-9ED608A4FA51}">
      <formula1>"yes,no,partial"</formula1>
      <formula2>0</formula2>
    </dataValidation>
    <dataValidation type="list" allowBlank="1" showInputMessage="1" showErrorMessage="1" errorTitle="Invalid entry" error="Select yes or no for ndc_mention." sqref="AH78:AH86" xr:uid="{CB35F126-8422-49E6-AA53-CAE7A43FCC08}">
      <formula1>"powering_livelihoods,inclusive industrialisation,urban transitions,cross_cutting,none"</formula1>
      <formula2>0</formula2>
    </dataValidation>
    <dataValidation allowBlank="1" showInputMessage="1" showErrorMessage="1" errorTitle="Invalid entry" error="Select yes, no, or partial for urbanization." sqref="AN78:AP86" xr:uid="{32FE179D-BF55-4BB5-B081-4603D05B7F27}">
      <formula1>0</formula1>
      <formula2>0</formula2>
    </dataValidation>
    <dataValidation type="list" allowBlank="1" showInputMessage="1" showErrorMessage="1" errorTitle="Invalid entry" error="Select: open, proprietary, or mixed." sqref="AC78:AC86" xr:uid="{B0F8B204-4C7F-4E88-B59F-22B6C14DAAA7}">
      <formula1>"open,proprietary,mixed"</formula1>
      <formula2>0</formula2>
    </dataValidation>
    <dataValidation type="list" allowBlank="1" showInputMessage="1" showErrorMessage="1" errorTitle="Invalid entry" error="Select yes or no for fossil." sqref="Y78:Y85" xr:uid="{3B1934B9-3FC8-412E-A3C2-2F77CAC1AC84}">
      <formula1>"yes,no"</formula1>
      <formula2>0</formula2>
    </dataValidation>
    <dataValidation type="list" allowBlank="1" showInputMessage="1" showErrorMessage="1" errorTitle="Invalid entry" error="Select yes or no for geothermal." sqref="X78:X85 X108:AA116 X128:AA130 AA132:AA238 Y132:Y238 X118:AA125" xr:uid="{8C434ECF-52CF-4B0F-BA09-3EEABB97AE47}">
      <formula1>"yes,no"</formula1>
      <formula2>0</formula2>
    </dataValidation>
    <dataValidation type="list" allowBlank="1" showInputMessage="1" showErrorMessage="1" errorTitle="Invalid entry" error="Select yes or no for nuclear." sqref="W78:W85" xr:uid="{FC79CF6B-14E2-4126-846D-BFD1E94BC2C4}">
      <formula1>"yes,no"</formula1>
      <formula2>0</formula2>
    </dataValidation>
    <dataValidation type="list" allowBlank="1" showInputMessage="1" showErrorMessage="1" errorTitle="Invalid entry" error="Select yes or no for biomass." sqref="V78:V85" xr:uid="{0A671579-CC70-4056-A840-D067A342874D}">
      <formula1>"yes,no"</formula1>
      <formula2>0</formula2>
    </dataValidation>
    <dataValidation type="list" allowBlank="1" showInputMessage="1" showErrorMessage="1" errorTitle="Invalid entry" error="Select yes or no for wind." sqref="U78:U85" xr:uid="{00299588-E0F0-4E68-85D9-5FA67DF99CEA}">
      <formula1>"yes,no"</formula1>
      <formula2>0</formula2>
    </dataValidation>
    <dataValidation type="list" allowBlank="1" showInputMessage="1" showErrorMessage="1" errorTitle="Invalid entry" error="Select: bottom-up, top-down, or hybrid." sqref="P78:P86" xr:uid="{BF72986A-E9A6-464F-B6E6-9437C04EC332}">
      <formula1>"bottom-up,top-down,hybrid"</formula1>
      <formula2>0</formula2>
    </dataValidation>
    <dataValidation type="list" allowBlank="1" showInputMessage="1" showErrorMessage="1" errorTitle="Invalid entry" error="Select yes or no for h2." sqref="Z78:AA85" xr:uid="{75F876D2-F993-4C09-A851-794F325A3B34}">
      <formula1>"yes,no"</formula1>
      <formula2>0</formula2>
    </dataValidation>
    <dataValidation type="list" allowBlank="1" showInputMessage="1" showErrorMessage="1" errorTitle="Invalid entry" error="Select: optimization, simulation, accounting, or hybrid." sqref="R90" xr:uid="{31FF74B3-FF01-4B22-936D-03E0ED7ED74E}">
      <formula1>"linear,mixed-integer,dynamic,stochastic,other"</formula1>
      <formula2>0</formula2>
    </dataValidation>
    <dataValidation type="list" allowBlank="1" showInputMessage="1" showErrorMessage="1" errorTitle="Invalid entry" error="Select yes or no for sdg_7." sqref="AD78:AD86" xr:uid="{4CC4FC37-1F4B-4BFB-8FC9-35AA2D7B3479}">
      <formula1>"yes,no"</formula1>
      <formula2>0</formula2>
    </dataValidation>
    <dataValidation type="list" allowBlank="1" showInputMessage="1" showErrorMessage="1" errorTitle="Invalid entry" error="Select yes, no, or partial for informal_economy." sqref="AI78:AI86" xr:uid="{EBAE78E9-3643-41AE-9FE5-DA5DD65532FF}">
      <formula1>"yes,no,partial"</formula1>
      <formula2>0</formula2>
    </dataValidation>
    <dataValidation type="list" allowBlank="1" showInputMessage="1" showErrorMessage="1" sqref="G87:G90 F78:F90 F91:G101" xr:uid="{669798B9-8195-4AB9-B56F-3ADB2C121DC6}">
      <formula1>"all,full,light,narrative"</formula1>
      <formula2>0</formula2>
    </dataValidation>
    <dataValidation type="list" allowBlank="1" showInputMessage="1" showErrorMessage="1" sqref="E87:E101" xr:uid="{061DD16D-2832-427E-A230-547498FAC3A6}">
      <formula1>0</formula1>
      <formula2>0</formula2>
    </dataValidation>
    <dataValidation type="list" allowBlank="1" showInputMessage="1" showErrorMessage="1" errorTitle="Invalid entry" error="Select a year between 2010 and 2025." sqref="E2:E62" xr:uid="{285AA50A-DE4C-47E7-BE4B-0AABE8434ACE}">
      <formula1>"2010,2011,2012,2013,2014,2015,2016,2017,2018,2019,2020,2021,2022,2023,2024,2025"</formula1>
    </dataValidation>
    <dataValidation type="list" allowBlank="1" showInputMessage="1" showErrorMessage="1" errorTitle="Invalid entry" error="Select: bottom-up, top-down, or hybrid." sqref="P110:P238 P2:P77" xr:uid="{434D687A-5330-4936-A6ED-F934B413F855}">
      <formula1>"bottom-up,top-down,hybrid"</formula1>
    </dataValidation>
    <dataValidation type="list" allowBlank="1" showInputMessage="1" showErrorMessage="1" errorTitle="Invalid entry" error="Select yes or no for solar." sqref="T2:T62" xr:uid="{AA545B15-75FB-421E-ADAD-1B738625CE3B}">
      <formula1>"yes,no"</formula1>
    </dataValidation>
    <dataValidation type="list" allowBlank="1" showInputMessage="1" showErrorMessage="1" errorTitle="Invalid entry" error="Select: open, proprietary, or mixed." sqref="AC110:AC238 AC2:AC77" xr:uid="{7DCA1475-36C0-49DA-AE19-54BB0CE09CD4}">
      <formula1>"open,proprietary,mixed"</formula1>
    </dataValidation>
    <dataValidation type="list" allowBlank="1" showInputMessage="1" showErrorMessage="1" errorTitle="Invalid entry" error="Select: electricity, full_energy, or power_heat." sqref="AB108:AB238 AB40:AB77" xr:uid="{7123ADF4-0FC9-4849-8DBD-B91BEB42518F}">
      <formula1>"electricity,full_energy,power_heat,other"</formula1>
    </dataValidation>
    <dataValidation type="list" allowBlank="1" showInputMessage="1" showErrorMessage="1" sqref="T239:T1048576 T78:T85 Q239:Q1048576 T90:T107 T70:T76 T68 T65 T87:T88" xr:uid="{3A8E473A-A0F6-4D6C-8755-582C043786D8}">
      <formula1>$P$2:$P$356</formula1>
    </dataValidation>
    <dataValidation type="list" allowBlank="1" showInputMessage="1" showErrorMessage="1" sqref="E239:E1048576" xr:uid="{9DD84D1A-63D9-4995-A0D8-FE1A82012B6F}">
      <formula1>"2010,2011,2012,2013"</formula1>
    </dataValidation>
    <dataValidation type="list" allowBlank="1" showInputMessage="1" showErrorMessage="1" sqref="G144:G238" xr:uid="{6DB73C13-FBA5-4299-8B00-0C4994A4A5E9}">
      <formula1>"long_term_planning,rural_electrification,microgrid,dispatch,nexus,economic,geospatial,other"</formula1>
    </dataValidation>
    <dataValidation type="list" allowBlank="1" showInputMessage="1" showErrorMessage="1" errorTitle="Invalid entry" error="Select: optimization, simulation, accounting, or hybrid." sqref="Q78:Q238" xr:uid="{1E94D298-D3E2-4F6C-89F5-7D085D3D7C38}">
      <formula1>"optimization,simulation,accounting,hybrid"</formula1>
      <formula2>0</formula2>
    </dataValidation>
    <dataValidation allowBlank="1" showInputMessage="1" showErrorMessage="1" errorTitle="Invalid entry" error="Select yes, no, or partial for urbanization." sqref="AN2:AP77" xr:uid="{C63269E9-971B-45FA-8D64-37ADA0E009E6}"/>
    <dataValidation type="list" allowBlank="1" showInputMessage="1" showErrorMessage="1" errorTitle="Invalid entry" error="Select yes, no, or partial for local_ownership." sqref="AR2:AR77 AT2:AT77" xr:uid="{F4F59E4A-2948-4638-A6D6-FA45670D2173}">
      <formula1>"yes,no,partial"</formula1>
    </dataValidation>
    <dataValidation type="list" allowBlank="1" showInputMessage="1" showErrorMessage="1" sqref="G2:G77" xr:uid="{09B59387-03C2-46B0-9148-843D396152AD}">
      <formula1>"long_term_planning,rural_electrification,microgrid,dispatch,nexus,economic,geospatial"</formula1>
    </dataValidation>
    <dataValidation type="list" allowBlank="1" showInputMessage="1" showErrorMessage="1" errorTitle="Invalid entry" error="Select: continental, regional, national, or subnational." sqref="H2:H77" xr:uid="{6182A77C-9401-448B-94EF-1D0EE2805FF4}">
      <formula1>"continental,regional,national,subnational"</formula1>
    </dataValidation>
  </dataValidations>
  <hyperlinks>
    <hyperlink ref="AX2" r:id="rId1" xr:uid="{4C1865E0-BE02-4792-A2F3-AB965C5EF027}"/>
    <hyperlink ref="AX8" r:id="rId2" xr:uid="{5EEDF025-E411-418A-B95A-5F51F5DA527E}"/>
    <hyperlink ref="AX11" r:id="rId3" xr:uid="{DBDB1203-5BCF-44CE-A551-D3A1F202632A}"/>
    <hyperlink ref="AX13" r:id="rId4" xr:uid="{611A7627-DCA1-405A-B19E-DE7B10F58F12}"/>
    <hyperlink ref="AX14" r:id="rId5" xr:uid="{E1D41B83-79A1-4E0B-BF23-C35951C3E14E}"/>
    <hyperlink ref="AX15" r:id="rId6" xr:uid="{F8833AA4-F3B9-4351-9024-3D81DA3CBD8D}"/>
    <hyperlink ref="AX16" r:id="rId7" xr:uid="{170C5E5F-4B3C-4F11-85CA-2BFA18B4CD82}"/>
    <hyperlink ref="AX17" r:id="rId8" xr:uid="{772B52D6-0109-4208-A5DB-932CCD49DAEF}"/>
    <hyperlink ref="AX18" r:id="rId9" xr:uid="{9C953ADB-8170-4CA4-AD60-86F95C972DE6}"/>
    <hyperlink ref="AX19" r:id="rId10" xr:uid="{5C476024-2B46-4370-8C3B-167304ADB986}"/>
    <hyperlink ref="AX20" r:id="rId11" xr:uid="{8574BEA9-20F7-4A9B-98F5-512707492155}"/>
    <hyperlink ref="AX21" r:id="rId12" xr:uid="{5D619EBB-EA02-48B0-A0B2-C9A7E0488C7E}"/>
    <hyperlink ref="AX22" r:id="rId13" xr:uid="{21A673D9-4F7F-4A90-857B-4A46346E56B8}"/>
    <hyperlink ref="AX23" r:id="rId14" xr:uid="{92C83A80-5CEE-4D75-8D3D-85D09122A366}"/>
    <hyperlink ref="AX24" r:id="rId15" xr:uid="{68F35B8A-26C2-4F4A-8EEE-6E8C01DA865A}"/>
    <hyperlink ref="AX25" r:id="rId16" xr:uid="{51E03E53-B923-4B9F-8DE9-004A2AB0BADF}"/>
    <hyperlink ref="AX26" r:id="rId17" xr:uid="{AE7A7B5F-3BCF-41BC-BBAC-0F53DDABCB2A}"/>
    <hyperlink ref="AX27" r:id="rId18" xr:uid="{54369B03-61D4-4AC9-9DC4-B972DB341FC8}"/>
    <hyperlink ref="AX28" r:id="rId19" xr:uid="{FF87ADE0-5B31-4A2E-AFA4-6CBC3F6C9C16}"/>
    <hyperlink ref="AX29" r:id="rId20" xr:uid="{F5C5691D-7517-4B4E-98BE-169F405A89FF}"/>
    <hyperlink ref="AX33" r:id="rId21" xr:uid="{21F08D49-FFD9-4DB1-8823-7E2C9348448D}"/>
    <hyperlink ref="AX41" r:id="rId22" xr:uid="{099603B1-F26E-4D9D-A6D0-992DE2EFC7F7}"/>
    <hyperlink ref="AX44" r:id="rId23" xr:uid="{543E1B3B-3C55-4260-AF1C-19D89E975150}"/>
    <hyperlink ref="AX52" r:id="rId24" xr:uid="{5F810248-F745-4D50-B4A5-CA81936BD8E6}"/>
    <hyperlink ref="AY52" r:id="rId25" xr:uid="{19CF957D-561A-4B3A-8C5D-71F0FCB89753}"/>
    <hyperlink ref="AX54" r:id="rId26" xr:uid="{23A96C7E-AF80-4B18-939E-FC52B6D68625}"/>
    <hyperlink ref="AX58" r:id="rId27" xr:uid="{0D2A886C-2879-4242-87B0-25E7ADC3C077}"/>
    <hyperlink ref="AX3" r:id="rId28" xr:uid="{3A92912F-DE92-452E-8E17-BF0985DB15EA}"/>
    <hyperlink ref="AX4" r:id="rId29" xr:uid="{B258E632-2D6A-4E01-B701-FD64B44DF083}"/>
    <hyperlink ref="AX5" r:id="rId30" xr:uid="{8D7AFC7D-F359-4C8E-94BA-888644E306BC}"/>
    <hyperlink ref="AX6" r:id="rId31" xr:uid="{9F3D45EB-23C6-4DD7-BE56-F26747B48B51}"/>
    <hyperlink ref="AX7" r:id="rId32" xr:uid="{C9E117FE-EEA7-4E9F-BFE9-50737D1E1584}"/>
    <hyperlink ref="AX9" r:id="rId33" xr:uid="{7F85487C-7D3F-410D-BC43-E2CC289D93D5}"/>
    <hyperlink ref="AX10" r:id="rId34" xr:uid="{973720EE-138F-4335-BFF9-36F9106E3821}"/>
    <hyperlink ref="AX12" r:id="rId35" xr:uid="{72D8438D-BE94-4791-A55C-2B9FE6ED7808}"/>
    <hyperlink ref="AX30" r:id="rId36" xr:uid="{A1CAB826-323F-4BD4-9969-5D3BDB13E3B6}"/>
    <hyperlink ref="AX31" r:id="rId37" xr:uid="{2A472ABA-1D1F-4C22-8D79-817B69412479}"/>
    <hyperlink ref="AX32" r:id="rId38" xr:uid="{796EC063-4B1E-41B2-A42C-2C9CB8DFE169}"/>
    <hyperlink ref="AX35" r:id="rId39" xr:uid="{8EB07A29-83DF-4B70-BE23-0310A35B08DA}"/>
    <hyperlink ref="AX36" r:id="rId40" xr:uid="{CD618DDF-0CA0-4CEA-83E1-9810051B1747}"/>
    <hyperlink ref="AX37" r:id="rId41" xr:uid="{8E3A8824-295A-43D3-BD91-EA21DE46F0D3}"/>
    <hyperlink ref="AX38" r:id="rId42" xr:uid="{9E336D48-396A-4045-9DC2-B82BDF00E07B}"/>
    <hyperlink ref="AX39" r:id="rId43" xr:uid="{4EEDA3AC-69E3-48E8-A89D-02A0955DAEC3}"/>
    <hyperlink ref="AX40" r:id="rId44" xr:uid="{A9130D2F-174D-477C-9EEF-1980817D7416}"/>
    <hyperlink ref="AX42" r:id="rId45" xr:uid="{9D4EE56C-B7DF-416A-B08C-18189E43142A}"/>
    <hyperlink ref="AX43" r:id="rId46" xr:uid="{0B7153E9-FB93-4831-9D9D-9E94DF8DCAA5}"/>
    <hyperlink ref="AX45" r:id="rId47" xr:uid="{2AD0C606-E772-4D97-A858-97C777575510}"/>
    <hyperlink ref="AX46" r:id="rId48" xr:uid="{5664F720-1715-42BD-86C8-2A458AA08FB5}"/>
    <hyperlink ref="AX47" r:id="rId49" xr:uid="{F2134AE3-BFF5-4EC3-BC34-C5D0F71292FB}"/>
    <hyperlink ref="AX48" r:id="rId50" xr:uid="{43D33DB7-D0ED-49DA-8CFE-E8E3D0463967}"/>
    <hyperlink ref="AX49" r:id="rId51" xr:uid="{906F91E5-C90F-4655-9706-77641F21CB8B}"/>
    <hyperlink ref="AX50" r:id="rId52" xr:uid="{5541F6A0-A246-4620-B4F1-252F836DCC0D}"/>
    <hyperlink ref="AX53" r:id="rId53" xr:uid="{AAD9E986-D073-4C9C-9961-B70AFA442071}"/>
    <hyperlink ref="AX55" r:id="rId54" xr:uid="{CC4AC11E-C0A9-489E-AEF9-6BF45FF2FC27}"/>
    <hyperlink ref="AX56" r:id="rId55" location="d1e156" display="https://www.tandfonline.com/doi/full/10.1080/15567249.2024.2308843#d1e156" xr:uid="{06B271BB-C217-4CA6-A2FC-5CB972044E1D}"/>
    <hyperlink ref="AX57" r:id="rId56" xr:uid="{3737CD66-F4CE-40FB-9DA5-A4E803EC73FA}"/>
    <hyperlink ref="AX59" r:id="rId57" xr:uid="{72F84442-47FD-43E7-B156-AC3AFE0303BF}"/>
    <hyperlink ref="AX60" r:id="rId58" xr:uid="{B88B1965-28B0-4A0E-9D41-CCF55C9CAFE3}"/>
    <hyperlink ref="AX61" r:id="rId59" xr:uid="{719E0CBA-D30C-4C36-A36C-B5D7987147E7}"/>
    <hyperlink ref="AX62" r:id="rId60" xr:uid="{CA1E616E-61BE-412F-88A7-9345B90042B4}"/>
    <hyperlink ref="AX51" r:id="rId61" xr:uid="{9290C98E-FE57-4E6A-88D4-E2F9CEC35418}"/>
    <hyperlink ref="AX63" r:id="rId62" xr:uid="{01CDC92C-FBAB-41E2-BDF2-039710949F50}"/>
    <hyperlink ref="AY63" r:id="rId63" xr:uid="{AF79F475-47E1-433A-BE48-374712EC2C40}"/>
    <hyperlink ref="AX64" r:id="rId64" xr:uid="{5B4692A8-E259-4C79-AAEF-D1129D86222A}"/>
    <hyperlink ref="AY64" r:id="rId65" xr:uid="{9E6E144C-B5F4-499A-8ED8-7EC6C9B797B8}"/>
    <hyperlink ref="AY65" r:id="rId66" xr:uid="{44E8A23C-1F0B-4A06-A70E-C10FC25C37EB}"/>
    <hyperlink ref="AX65" r:id="rId67" xr:uid="{94A2F107-46CA-4E79-B2A2-BB9DF9D6E333}"/>
    <hyperlink ref="AX66" r:id="rId68" xr:uid="{93ABA5DF-FAE4-460B-B040-3405616DCE52}"/>
    <hyperlink ref="AY66" r:id="rId69" xr:uid="{4375312F-CF0D-4EFE-8F10-3D974CAFCCF7}"/>
    <hyperlink ref="AX67" r:id="rId70" xr:uid="{45B7F2F5-3931-41DC-BD6E-087100534A0C}"/>
    <hyperlink ref="AY67" r:id="rId71" xr:uid="{2B473DB0-A582-4EEA-A737-92A17063C9FD}"/>
    <hyperlink ref="AX68" r:id="rId72" xr:uid="{27FFE6F7-6E53-4D85-8AD2-6E096478B34B}"/>
    <hyperlink ref="AY68" r:id="rId73" xr:uid="{0006B9AB-1F47-4B58-B656-F7314A572D1F}"/>
    <hyperlink ref="AX69" r:id="rId74" xr:uid="{C6E7BF4D-7671-4553-98BF-AF4ABED5793A}"/>
    <hyperlink ref="AX70" r:id="rId75" xr:uid="{C019E8FA-E1AE-4ED0-9E93-E2D76309C5C9}"/>
    <hyperlink ref="AX71" r:id="rId76" xr:uid="{2469B459-B4DB-459C-BD31-AB1BF1430455}"/>
    <hyperlink ref="AY71" r:id="rId77" xr:uid="{F4294176-E72D-4C26-B713-656FC3BC95CB}"/>
    <hyperlink ref="AX72" r:id="rId78" xr:uid="{74FE6A5C-D85B-4272-93D5-8295E06BEE10}"/>
    <hyperlink ref="AY72" r:id="rId79" xr:uid="{57371B64-EFC4-461E-ACA5-44E57B8271B8}"/>
    <hyperlink ref="AX73" r:id="rId80" xr:uid="{C553A36F-3ECF-4EFD-B1A6-ADAB655E74D6}"/>
    <hyperlink ref="AY73" r:id="rId81" xr:uid="{61316593-D021-4376-9BC0-11312A0BB687}"/>
    <hyperlink ref="AX74" r:id="rId82" xr:uid="{3D89AC44-10C5-49D6-95EC-20B7638CE5E8}"/>
    <hyperlink ref="AY74" r:id="rId83" xr:uid="{AF812151-C30F-4423-B74F-C14B61741186}"/>
    <hyperlink ref="AX75" r:id="rId84" xr:uid="{5562C09F-7794-4E93-9DE0-40177AC0D59A}"/>
    <hyperlink ref="AY75" r:id="rId85" xr:uid="{A7631A29-58C7-47CC-942D-445FB1DC794A}"/>
    <hyperlink ref="AX76" r:id="rId86" display="https://www.diva-portal.org/smash/record.jsf?faces-redirect=true&amp;aq2=%5B%5B%5D%5D&amp;af=%5B%5D&amp;searchType=SIMPLE&amp;sortOrder2=title_sort_asc&amp;query=&amp;language=no&amp;pid=diva2%3A1372692%22&amp;aq=%5B%5B%5D%5D&amp;sf=all&amp;aqe=%5B%5D&amp;sortOrder=author_sort_asc&amp;onlyFullText=false&amp;noOfRows=50&amp;dswid=1325" xr:uid="{E4F379A6-D986-4B87-AFC8-5EEDAF8E5FB2}"/>
    <hyperlink ref="AX77" r:id="rId87" xr:uid="{633003AB-48AD-4A6F-8258-51FA07FD29CC}"/>
    <hyperlink ref="AX86" r:id="rId88" xr:uid="{FB545815-C3F8-449E-8F57-9D147EE1A7F6}"/>
    <hyperlink ref="AY86" r:id="rId89" xr:uid="{7903903E-274B-4638-9BAC-8FB10C94EDB7}"/>
    <hyperlink ref="AX84" r:id="rId90" xr:uid="{7A957C7F-423B-4580-8591-BF2FDD6BE28D}"/>
    <hyperlink ref="AX101" r:id="rId91" xr:uid="{72BA7F2C-C86E-4D4A-9C7C-6C27EC7147EC}"/>
    <hyperlink ref="AY101" r:id="rId92" xr:uid="{0DC1BD0B-6055-4F8B-A5F3-0BBFD3A3F420}"/>
    <hyperlink ref="AX92" r:id="rId93" xr:uid="{23A5AE3D-4B08-458F-A1EA-F28423ECF655}"/>
    <hyperlink ref="AY92" r:id="rId94" xr:uid="{4A4D33D0-6C4F-4221-925E-69104A5E5040}"/>
    <hyperlink ref="AX97" r:id="rId95" xr:uid="{03C9EBF9-76C0-45F9-B7FC-6634B2D346A4}"/>
    <hyperlink ref="AY97" r:id="rId96" xr:uid="{5375319D-7797-4A2C-94BC-1187C8172C98}"/>
    <hyperlink ref="AX85" r:id="rId97" xr:uid="{AFA1F6D8-CCA7-44BC-8480-D74C4FD55FB5}"/>
    <hyperlink ref="AY85" r:id="rId98" xr:uid="{27FB4291-113C-4CA1-8443-7A1E4D6016A8}"/>
    <hyperlink ref="AY102" r:id="rId99" xr:uid="{2F9C63F9-EB84-4623-8CB0-2FE62D109460}"/>
    <hyperlink ref="AX95" r:id="rId100" xr:uid="{3DF8A15A-8DEF-48B4-BD86-61B7F7E68E56}"/>
    <hyperlink ref="AX87" r:id="rId101" xr:uid="{12DAA6D2-1D23-420C-98A1-371DD62FA28F}"/>
    <hyperlink ref="AY87" r:id="rId102" xr:uid="{AF32EBC0-4649-4415-B971-2FC73710BA67}"/>
    <hyperlink ref="AX90" r:id="rId103" xr:uid="{BAAB2306-495E-4BC1-83FF-9DA13A7283E6}"/>
    <hyperlink ref="AY90" r:id="rId104" xr:uid="{782DB990-48FC-46BE-9386-AC103EA4CFAC}"/>
    <hyperlink ref="AX81" r:id="rId105" xr:uid="{368E384A-0FE6-41FD-9765-AD3545810828}"/>
    <hyperlink ref="AY81" r:id="rId106" xr:uid="{0341BBF2-92B5-435B-866B-0EF9B850AF8A}"/>
    <hyperlink ref="AX80" r:id="rId107" xr:uid="{C48AC15E-5004-4DC0-8129-7092C009D572}"/>
    <hyperlink ref="AY80" r:id="rId108" xr:uid="{F4B90DE5-45A8-4060-9615-D0958A30B926}"/>
    <hyperlink ref="AX88" r:id="rId109" xr:uid="{4A1A0ABB-07C2-43BD-9A42-FC53242CFFAF}"/>
    <hyperlink ref="AY88" r:id="rId110" xr:uid="{2A2CA55E-2930-44B4-8B60-3A4BBC3088F7}"/>
    <hyperlink ref="AX82" r:id="rId111" xr:uid="{DA6F2B08-2F03-40D0-A838-D5171C00ED3E}"/>
    <hyperlink ref="AY82" r:id="rId112" xr:uid="{4ACCD0B9-8AAE-4A84-A7A7-992DD7E265E0}"/>
    <hyperlink ref="AX91" r:id="rId113" xr:uid="{624E93D7-7979-453E-87D9-0E824145D870}"/>
    <hyperlink ref="AY91" r:id="rId114" xr:uid="{4B378E78-7871-4AC2-8E9D-3D906753FBA5}"/>
    <hyperlink ref="AX96" r:id="rId115" xr:uid="{4FE716A0-7F68-4249-876E-935DF39A0557}"/>
    <hyperlink ref="AY96" r:id="rId116" xr:uid="{DD70DF8F-0DE8-430F-8DDD-FDDBDE354B50}"/>
    <hyperlink ref="AX83" r:id="rId117" xr:uid="{342B731B-1D0A-418A-8253-04FE71956E93}"/>
    <hyperlink ref="AY83" r:id="rId118" xr:uid="{20C70F69-3263-4DA4-9EDF-1CD1DBF3115C}"/>
    <hyperlink ref="AX98" r:id="rId119" xr:uid="{E1834881-B88A-4DDF-BE44-9383D388CF00}"/>
    <hyperlink ref="AY98" r:id="rId120" xr:uid="{CF222B49-B005-4586-AAD8-72EE1FF4D556}"/>
    <hyperlink ref="AX94" r:id="rId121" xr:uid="{F7BE11C5-B186-460D-AD5B-14651BB49E68}"/>
    <hyperlink ref="AY94" r:id="rId122" xr:uid="{893B2129-382A-485C-9567-5FDB0B015CA1}"/>
    <hyperlink ref="AY79" r:id="rId123" xr:uid="{CE2C7E2A-6854-48BF-9C2B-10E5DA270D3D}"/>
    <hyperlink ref="AX93" r:id="rId124" xr:uid="{F7C9FC3B-EC77-46AC-891D-561BB42F2D92}"/>
    <hyperlink ref="AY93" r:id="rId125" xr:uid="{F7707565-D3FA-4EB1-A9E9-D7987E01A7BD}"/>
    <hyperlink ref="AX78" r:id="rId126" xr:uid="{02D45D0B-81AF-43CB-B95A-9632051D002A}"/>
    <hyperlink ref="AY78" r:id="rId127" xr:uid="{2E56D33E-3654-4209-9812-23C55171D7E8}"/>
    <hyperlink ref="AX89" r:id="rId128" xr:uid="{261EBD40-C71F-4153-A65E-560DFD58C3B5}"/>
    <hyperlink ref="AY89" r:id="rId129" xr:uid="{FAD8B380-A0E5-4A60-B6C3-D3565280A61C}"/>
    <hyperlink ref="AX100" r:id="rId130" xr:uid="{C8C057C7-F77F-4D81-AF14-8E46373EB32F}"/>
    <hyperlink ref="AY100" r:id="rId131" xr:uid="{0BC3F642-E124-4605-93B9-35004DC69C33}"/>
    <hyperlink ref="AX99" r:id="rId132" xr:uid="{D14F9434-AE6F-41BC-8BC8-3452B10A3CE7}"/>
    <hyperlink ref="AY99" r:id="rId133" xr:uid="{5A89FF2B-7692-454B-A249-1C3346AC68F3}"/>
    <hyperlink ref="AX103" r:id="rId134" xr:uid="{98D2C2D6-4195-4497-86D6-F14211F3996D}"/>
    <hyperlink ref="AY103" r:id="rId135" xr:uid="{DE210C5E-BBFF-43B0-8284-B7020D255132}"/>
    <hyperlink ref="AX104" r:id="rId136" xr:uid="{D1C62866-D339-42EF-9901-DD133A4FB948}"/>
    <hyperlink ref="AY104" r:id="rId137" xr:uid="{4411CD34-0AB2-4197-9D75-DFAF73632720}"/>
    <hyperlink ref="AX105" r:id="rId138" xr:uid="{32A9E219-9B05-4D3C-883C-03905B9E1A98}"/>
    <hyperlink ref="AY105" r:id="rId139" xr:uid="{51833CDC-169E-49AB-ABB2-EEF9AA7F7FFC}"/>
    <hyperlink ref="AX106" r:id="rId140" xr:uid="{76A773D8-5DA8-484A-BAE3-9DAF0BC2B5D4}"/>
    <hyperlink ref="AY106" r:id="rId141" xr:uid="{89CA2E07-3760-4E11-BDB8-4C3979BF18B2}"/>
    <hyperlink ref="AX107" r:id="rId142" xr:uid="{E0D5F4A3-BD98-483F-9252-FC2DA1FB953A}"/>
    <hyperlink ref="AY107" r:id="rId143" xr:uid="{1914ACFD-A16A-47E9-9C32-2678B06BBC4C}"/>
    <hyperlink ref="AX108" r:id="rId144" xr:uid="{9CAFD120-AB95-400D-9432-7E9561B47597}"/>
    <hyperlink ref="AY108" r:id="rId145" xr:uid="{9C994254-624B-45A0-8DFB-C0F71DE9B560}"/>
    <hyperlink ref="AX109" r:id="rId146" xr:uid="{E71FA38C-78F2-48CD-A202-327D77FD3BE6}"/>
    <hyperlink ref="AY109" r:id="rId147" xr:uid="{61D5FFF4-E109-4E78-9AD9-ABD3C320A642}"/>
    <hyperlink ref="AX110" r:id="rId148" xr:uid="{109E4CB0-3A15-433D-9FB9-0C72824AE3B8}"/>
    <hyperlink ref="AY110" r:id="rId149" xr:uid="{AA155727-E740-46ED-ADDA-57992668D83C}"/>
    <hyperlink ref="AX111" r:id="rId150" xr:uid="{AFE8705F-62DE-4625-9E4E-63AA8344D32B}"/>
    <hyperlink ref="AY111" r:id="rId151" xr:uid="{294A374E-4245-4870-A71D-ABB72C43833F}"/>
    <hyperlink ref="AX112" r:id="rId152" xr:uid="{606B5D61-D88C-426D-AA93-B76E00001EFD}"/>
    <hyperlink ref="AY112" r:id="rId153" xr:uid="{078EE185-7932-4B46-95BC-0EA08C6C934A}"/>
    <hyperlink ref="AX113" r:id="rId154" xr:uid="{94BC52DE-407E-4851-B2C1-0DA06A828BAE}"/>
    <hyperlink ref="AY113" r:id="rId155" xr:uid="{77DF5CB1-D15D-46AD-902F-EED168E5BF3D}"/>
    <hyperlink ref="AX114" r:id="rId156" xr:uid="{DCB8903F-A73E-4F14-890D-6B86BCE58E5D}"/>
    <hyperlink ref="AY114" r:id="rId157" xr:uid="{841A5CF8-FDF1-46B8-96E4-D1CA064D9C70}"/>
    <hyperlink ref="AX115" r:id="rId158" xr:uid="{5A506855-487B-4FC2-BE81-B2C60A874AE1}"/>
    <hyperlink ref="AY115" r:id="rId159" xr:uid="{5BABFAB7-512C-4C76-B150-B41C780E25E2}"/>
    <hyperlink ref="AX116" r:id="rId160" xr:uid="{60CACCC0-92B9-4095-9322-F390BC82D445}"/>
    <hyperlink ref="AY116" r:id="rId161" xr:uid="{A67C941C-B4D6-4802-B748-F1488CF5BC8C}"/>
    <hyperlink ref="AY117" r:id="rId162" xr:uid="{9E16A0AA-1682-4E3B-B69D-8FF37C87A2F3}"/>
    <hyperlink ref="AX117" r:id="rId163" xr:uid="{ECD5440C-B8E0-4560-9966-F1EAAFC502D3}"/>
    <hyperlink ref="AX118" r:id="rId164" xr:uid="{5438E97D-4E77-48DD-8596-CA9AB20CDBE6}"/>
    <hyperlink ref="AY118" r:id="rId165" xr:uid="{615C6684-F032-4FCB-914D-6132A43A26C3}"/>
    <hyperlink ref="AX119" r:id="rId166" xr:uid="{9BC2AD36-9323-44F9-98FF-1FD4B17D0CBA}"/>
    <hyperlink ref="AY119" r:id="rId167" xr:uid="{D28F38AB-9E91-4FF8-8EAB-9E82DFE08F5B}"/>
    <hyperlink ref="AX120" r:id="rId168" xr:uid="{20EA4BF2-9B88-431C-B35A-7ABB1978E3C3}"/>
    <hyperlink ref="AY120" r:id="rId169" xr:uid="{2F6FB1F6-D39A-4316-B4A2-053928903487}"/>
    <hyperlink ref="AX121" r:id="rId170" xr:uid="{9F07BB99-3CEF-4FB9-BAB8-7474DD1AD644}"/>
    <hyperlink ref="AY121" r:id="rId171" xr:uid="{B92BBD3E-EF2F-4CF7-A32A-72941F34391E}"/>
    <hyperlink ref="AX122" r:id="rId172" xr:uid="{EEDB2E31-D8F9-4845-B07B-BE1D80EAECA5}"/>
    <hyperlink ref="AX123" r:id="rId173" xr:uid="{01F01D58-6D23-47F1-B9D5-E4D0875B86B5}"/>
    <hyperlink ref="AY123" r:id="rId174" xr:uid="{A7BBCC26-1756-4666-8E4B-60D516477053}"/>
    <hyperlink ref="AX124" r:id="rId175" xr:uid="{AF443F81-CA23-481B-B7C6-FEB726F2D6AC}"/>
    <hyperlink ref="AY124" r:id="rId176" xr:uid="{C34B88C0-6CB3-406A-A72D-2A8287CA2F1A}"/>
    <hyperlink ref="AX125" r:id="rId177" xr:uid="{9616BA39-5CC2-4BE0-86E4-B9ED319FE925}"/>
    <hyperlink ref="AY125" r:id="rId178" xr:uid="{47642A0C-DE31-4D75-8D2E-8B695D77B16C}"/>
    <hyperlink ref="AX126" r:id="rId179" xr:uid="{46E1D905-8CAC-447F-BC68-B7FF3193FB94}"/>
    <hyperlink ref="AY58" r:id="rId180" xr:uid="{C41848CA-AC09-471E-B3BE-8347EC636890}"/>
    <hyperlink ref="AY126" r:id="rId181" xr:uid="{C4E7442E-CA70-4F8E-A8D6-569FB6BB6070}"/>
    <hyperlink ref="AX127" r:id="rId182" xr:uid="{524B0DEF-A82A-4D1A-9FC0-4936830868FA}"/>
    <hyperlink ref="AY127" r:id="rId183" xr:uid="{F333CA09-77EC-41C4-A418-210A9A6D0AAF}"/>
    <hyperlink ref="AX128" r:id="rId184" xr:uid="{0C4F554C-B522-4474-B362-0C7B771BAB9E}"/>
    <hyperlink ref="AY128" r:id="rId185" xr:uid="{9B72E33D-11E4-40F9-936F-182092800D53}"/>
    <hyperlink ref="AX129" r:id="rId186" xr:uid="{71E81E88-7D69-4C48-9E8A-5EB4BB2F0661}"/>
    <hyperlink ref="AY129" r:id="rId187" xr:uid="{743D9FE3-F7EA-45BC-B1AB-6733FA8E72A7}"/>
    <hyperlink ref="AX130" r:id="rId188" xr:uid="{CF48DCA7-4738-4F70-B816-8A02BA360815}"/>
    <hyperlink ref="AY130" r:id="rId189" xr:uid="{B8273BA3-197A-40D7-9958-D5A1B5C8D285}"/>
    <hyperlink ref="AX131" r:id="rId190" xr:uid="{2AA44001-E3C0-4CC4-92F4-F126D2C22379}"/>
    <hyperlink ref="AY131" r:id="rId191" xr:uid="{C00CC82C-18EA-4C27-AD45-266F06A397E5}"/>
    <hyperlink ref="AX132" r:id="rId192" xr:uid="{BD011F77-531B-4021-BF7B-78A81160D57D}"/>
    <hyperlink ref="AY132" r:id="rId193" xr:uid="{D82954E4-6D72-4A2F-B1A4-BC168B4A203F}"/>
    <hyperlink ref="AX133" r:id="rId194" xr:uid="{E760F874-68EF-4D4D-9247-B8ADAAED8F73}"/>
    <hyperlink ref="AY133" r:id="rId195" xr:uid="{59ED5661-FDF8-4798-8ABD-686EB5278324}"/>
    <hyperlink ref="AX134" r:id="rId196" xr:uid="{6296F6FA-3923-437E-B09D-CCE2F1BA2D1B}"/>
    <hyperlink ref="AY134" r:id="rId197" xr:uid="{7CDED117-6906-45F7-AB23-E1F3F6559ADB}"/>
    <hyperlink ref="AX135" r:id="rId198" xr:uid="{94AEDEA9-EC34-44BC-A04A-2A267EE3C6CB}"/>
    <hyperlink ref="AY135" r:id="rId199" xr:uid="{2BDCDBE3-B4A6-4F3B-8B8A-5D82EBADC84E}"/>
    <hyperlink ref="AX136" r:id="rId200" xr:uid="{33132DBF-2299-4693-8100-22B9B6FAACB8}"/>
    <hyperlink ref="AY136" r:id="rId201" xr:uid="{85DD5BC6-2E42-4D3B-BD02-C5361C425C25}"/>
    <hyperlink ref="AX137" r:id="rId202" xr:uid="{51604FEF-D854-469B-96CD-4779B8D887C7}"/>
    <hyperlink ref="AY137" r:id="rId203" xr:uid="{E0D9639E-59C0-4C72-8FE2-70A8240C2160}"/>
    <hyperlink ref="AY138" r:id="rId204" xr:uid="{812995A1-1007-4514-BE1D-D83EBF6DB471}"/>
    <hyperlink ref="AX138" r:id="rId205" xr:uid="{9078FD39-DE7F-4874-96F4-AA323088BAA6}"/>
    <hyperlink ref="AX139" r:id="rId206" xr:uid="{771E95D6-4816-4900-BC8B-77D940603A42}"/>
    <hyperlink ref="AY139" r:id="rId207" xr:uid="{B445B0C5-974E-4B60-8D23-6DCFD7DC521D}"/>
    <hyperlink ref="AX140" r:id="rId208" xr:uid="{ABEB27AD-6DB0-4848-B40F-3765BCAEBE78}"/>
    <hyperlink ref="AY140" r:id="rId209" xr:uid="{A5B7ECBF-E024-4EE5-AE75-0AB708E01502}"/>
    <hyperlink ref="AX141" r:id="rId210" xr:uid="{78A1B9C5-1357-4C31-A9A7-E5594610CF7A}"/>
    <hyperlink ref="AY141" r:id="rId211" xr:uid="{D12FEB82-52E2-4DA9-8E49-E7B2DC372D15}"/>
    <hyperlink ref="AX142" r:id="rId212" xr:uid="{1C997D95-FE73-4EB1-B1F0-3BAD64F267D1}"/>
    <hyperlink ref="AY142" r:id="rId213" xr:uid="{264302EB-3EF0-4E6E-806E-AE514EA4D671}"/>
    <hyperlink ref="AX143" r:id="rId214" xr:uid="{696A0B10-554E-441F-84F8-9DB5C7FFE2E3}"/>
    <hyperlink ref="AY143" r:id="rId215" xr:uid="{D6121CB7-6AF3-45B6-9BC8-F6D8786EC13C}"/>
    <hyperlink ref="AX144" r:id="rId216" xr:uid="{D8DED2D3-5FEB-4D63-BEDB-A63637CDB0DC}"/>
    <hyperlink ref="AY144" r:id="rId217" xr:uid="{01851F23-7C06-4E32-9B46-48BAA13B5EA1}"/>
    <hyperlink ref="AX145" r:id="rId218" xr:uid="{2706FD9D-2B8D-4FAA-ADE6-F517E906BD05}"/>
    <hyperlink ref="AY145" r:id="rId219" xr:uid="{B99C48B2-2E55-4FCC-A3B0-7910222B8AA0}"/>
    <hyperlink ref="AX146" r:id="rId220" xr:uid="{280E798A-2FC7-4BE9-BCF8-71C17B909990}"/>
    <hyperlink ref="AY146" r:id="rId221" xr:uid="{6B5417DE-5E4D-4355-91F2-44806AE177EB}"/>
    <hyperlink ref="AX147" r:id="rId222" xr:uid="{05A8EE67-673E-4B1F-9079-953CA5F565CA}"/>
    <hyperlink ref="AY147" r:id="rId223" xr:uid="{2CB1B385-D0DD-48BD-B5E5-52732E7BC749}"/>
    <hyperlink ref="AX229" r:id="rId224" xr:uid="{D021F3F4-4860-4C13-A511-CA46F535ED71}"/>
    <hyperlink ref="AX282" r:id="rId225" xr:uid="{B5184349-78FE-C643-8128-D198154AA6DC}"/>
    <hyperlink ref="AX247" r:id="rId226" xr:uid="{B3DB3523-E025-6A4E-AADA-FF9B397EC678}"/>
    <hyperlink ref="AX102" r:id="rId227" xr:uid="{F0EDA043-1C8B-B047-B8FF-D942C6CFF4D6}"/>
  </hyperlinks>
  <pageMargins left="0.7" right="0.7" top="0.75" bottom="0.75" header="0.3" footer="0.3"/>
  <pageSetup paperSize="9" orientation="portrait" r:id="rId228"/>
  <tableParts count="1">
    <tablePart r:id="rId229"/>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347B-8B36-4DAD-A783-9541638E8405}">
  <sheetPr codeName="Feuil3">
    <tabColor rgb="FF00B050"/>
  </sheetPr>
  <dimension ref="A1:C438"/>
  <sheetViews>
    <sheetView topLeftCell="A41" workbookViewId="0">
      <selection activeCell="A58" sqref="A58:XFD58"/>
    </sheetView>
  </sheetViews>
  <sheetFormatPr baseColWidth="10" defaultColWidth="9" defaultRowHeight="15"/>
  <cols>
    <col min="1" max="1" width="9.6640625" customWidth="1"/>
    <col min="2" max="2" width="43.33203125" customWidth="1"/>
    <col min="3" max="3" width="39" customWidth="1"/>
  </cols>
  <sheetData>
    <row r="1" spans="1:3">
      <c r="A1" t="s">
        <v>0</v>
      </c>
      <c r="B1" t="s">
        <v>2158</v>
      </c>
      <c r="C1" t="s">
        <v>2159</v>
      </c>
    </row>
    <row r="2" spans="1:3">
      <c r="A2">
        <v>1</v>
      </c>
      <c r="B2" t="s">
        <v>784</v>
      </c>
      <c r="C2" t="s">
        <v>2160</v>
      </c>
    </row>
    <row r="3" spans="1:3">
      <c r="A3">
        <v>1</v>
      </c>
      <c r="B3" t="s">
        <v>2161</v>
      </c>
      <c r="C3" t="s">
        <v>2162</v>
      </c>
    </row>
    <row r="4" spans="1:3">
      <c r="A4">
        <v>2</v>
      </c>
      <c r="B4" t="s">
        <v>2163</v>
      </c>
      <c r="C4" t="s">
        <v>2164</v>
      </c>
    </row>
    <row r="5" spans="1:3">
      <c r="A5">
        <v>3</v>
      </c>
      <c r="B5" t="s">
        <v>2165</v>
      </c>
      <c r="C5" t="s">
        <v>2164</v>
      </c>
    </row>
    <row r="6" spans="1:3">
      <c r="A6">
        <v>4</v>
      </c>
      <c r="B6" t="s">
        <v>2166</v>
      </c>
      <c r="C6" t="s">
        <v>2164</v>
      </c>
    </row>
    <row r="7" spans="1:3">
      <c r="A7">
        <v>4</v>
      </c>
      <c r="B7" t="s">
        <v>2167</v>
      </c>
      <c r="C7" t="s">
        <v>2168</v>
      </c>
    </row>
    <row r="8" spans="1:3">
      <c r="A8">
        <v>5</v>
      </c>
      <c r="B8" t="s">
        <v>265</v>
      </c>
      <c r="C8" t="s">
        <v>2160</v>
      </c>
    </row>
    <row r="9" spans="1:3">
      <c r="A9">
        <v>6</v>
      </c>
      <c r="B9" t="s">
        <v>265</v>
      </c>
      <c r="C9" t="s">
        <v>2169</v>
      </c>
    </row>
    <row r="10" spans="1:3">
      <c r="A10">
        <v>7</v>
      </c>
      <c r="B10" t="s">
        <v>370</v>
      </c>
      <c r="C10" t="s">
        <v>2160</v>
      </c>
    </row>
    <row r="11" spans="1:3">
      <c r="A11">
        <v>7</v>
      </c>
      <c r="B11" t="s">
        <v>2170</v>
      </c>
      <c r="C11" t="s">
        <v>2168</v>
      </c>
    </row>
    <row r="12" spans="1:3">
      <c r="A12">
        <v>8</v>
      </c>
      <c r="B12" t="s">
        <v>370</v>
      </c>
      <c r="C12" t="s">
        <v>2160</v>
      </c>
    </row>
    <row r="13" spans="1:3">
      <c r="A13">
        <v>9</v>
      </c>
      <c r="B13" t="s">
        <v>370</v>
      </c>
      <c r="C13" t="s">
        <v>2160</v>
      </c>
    </row>
    <row r="14" spans="1:3">
      <c r="A14">
        <v>10</v>
      </c>
      <c r="B14" t="s">
        <v>382</v>
      </c>
      <c r="C14" t="s">
        <v>2168</v>
      </c>
    </row>
    <row r="15" spans="1:3">
      <c r="A15">
        <v>11</v>
      </c>
      <c r="B15" t="s">
        <v>2171</v>
      </c>
      <c r="C15" t="s">
        <v>2172</v>
      </c>
    </row>
    <row r="16" spans="1:3">
      <c r="A16">
        <v>11</v>
      </c>
      <c r="B16" t="s">
        <v>2173</v>
      </c>
      <c r="C16" t="s">
        <v>2174</v>
      </c>
    </row>
    <row r="17" spans="1:3">
      <c r="A17">
        <v>12</v>
      </c>
      <c r="B17" t="s">
        <v>784</v>
      </c>
      <c r="C17" t="s">
        <v>2175</v>
      </c>
    </row>
    <row r="18" spans="1:3">
      <c r="A18">
        <v>13</v>
      </c>
      <c r="B18" t="s">
        <v>1128</v>
      </c>
      <c r="C18" t="s">
        <v>2162</v>
      </c>
    </row>
    <row r="19" spans="1:3">
      <c r="A19">
        <v>14</v>
      </c>
      <c r="B19" t="s">
        <v>382</v>
      </c>
      <c r="C19" t="s">
        <v>2168</v>
      </c>
    </row>
    <row r="20" spans="1:3">
      <c r="A20">
        <v>15</v>
      </c>
      <c r="B20" t="s">
        <v>290</v>
      </c>
      <c r="C20" t="s">
        <v>2162</v>
      </c>
    </row>
    <row r="21" spans="1:3">
      <c r="A21">
        <v>16</v>
      </c>
      <c r="B21" t="s">
        <v>265</v>
      </c>
      <c r="C21" t="s">
        <v>2160</v>
      </c>
    </row>
    <row r="22" spans="1:3">
      <c r="A22">
        <v>17</v>
      </c>
      <c r="B22" t="s">
        <v>2176</v>
      </c>
      <c r="C22" t="s">
        <v>2168</v>
      </c>
    </row>
    <row r="23" spans="1:3">
      <c r="A23">
        <v>17</v>
      </c>
      <c r="B23" t="s">
        <v>370</v>
      </c>
      <c r="C23" t="s">
        <v>2164</v>
      </c>
    </row>
    <row r="24" spans="1:3">
      <c r="A24">
        <v>18</v>
      </c>
      <c r="B24" t="s">
        <v>290</v>
      </c>
      <c r="C24" t="s">
        <v>2162</v>
      </c>
    </row>
    <row r="25" spans="1:3">
      <c r="A25">
        <v>19</v>
      </c>
      <c r="B25" t="s">
        <v>784</v>
      </c>
      <c r="C25" t="s">
        <v>2160</v>
      </c>
    </row>
    <row r="26" spans="1:3">
      <c r="A26">
        <v>20</v>
      </c>
      <c r="B26" t="s">
        <v>265</v>
      </c>
      <c r="C26" t="s">
        <v>2160</v>
      </c>
    </row>
    <row r="27" spans="1:3">
      <c r="A27">
        <v>21</v>
      </c>
      <c r="B27" t="s">
        <v>265</v>
      </c>
      <c r="C27" t="s">
        <v>2160</v>
      </c>
    </row>
    <row r="28" spans="1:3">
      <c r="A28">
        <v>22</v>
      </c>
      <c r="B28" t="s">
        <v>784</v>
      </c>
      <c r="C28" t="s">
        <v>2175</v>
      </c>
    </row>
    <row r="29" spans="1:3">
      <c r="A29">
        <v>23</v>
      </c>
      <c r="B29" t="s">
        <v>265</v>
      </c>
      <c r="C29" t="s">
        <v>2160</v>
      </c>
    </row>
    <row r="30" spans="1:3">
      <c r="A30">
        <v>23</v>
      </c>
      <c r="B30" t="s">
        <v>382</v>
      </c>
      <c r="C30" t="s">
        <v>2168</v>
      </c>
    </row>
    <row r="31" spans="1:3">
      <c r="A31">
        <v>24</v>
      </c>
      <c r="B31" t="s">
        <v>1748</v>
      </c>
      <c r="C31" t="s">
        <v>2160</v>
      </c>
    </row>
    <row r="32" spans="1:3">
      <c r="A32">
        <v>24</v>
      </c>
      <c r="B32" t="s">
        <v>382</v>
      </c>
      <c r="C32" t="s">
        <v>2168</v>
      </c>
    </row>
    <row r="33" spans="1:3">
      <c r="A33">
        <v>25</v>
      </c>
      <c r="B33" t="s">
        <v>370</v>
      </c>
      <c r="C33" t="s">
        <v>2160</v>
      </c>
    </row>
    <row r="34" spans="1:3">
      <c r="A34">
        <v>26</v>
      </c>
      <c r="B34" t="s">
        <v>382</v>
      </c>
      <c r="C34" t="s">
        <v>2177</v>
      </c>
    </row>
    <row r="35" spans="1:3">
      <c r="A35">
        <v>27</v>
      </c>
      <c r="B35" t="s">
        <v>370</v>
      </c>
      <c r="C35" t="s">
        <v>2160</v>
      </c>
    </row>
    <row r="36" spans="1:3">
      <c r="A36">
        <v>27</v>
      </c>
      <c r="B36" t="s">
        <v>382</v>
      </c>
      <c r="C36" t="s">
        <v>2168</v>
      </c>
    </row>
    <row r="37" spans="1:3">
      <c r="A37">
        <v>28</v>
      </c>
      <c r="B37" t="s">
        <v>265</v>
      </c>
      <c r="C37" t="s">
        <v>2160</v>
      </c>
    </row>
    <row r="38" spans="1:3">
      <c r="A38">
        <v>28</v>
      </c>
      <c r="B38" t="s">
        <v>382</v>
      </c>
      <c r="C38" t="s">
        <v>2175</v>
      </c>
    </row>
    <row r="39" spans="1:3">
      <c r="A39">
        <v>29</v>
      </c>
      <c r="B39" t="s">
        <v>784</v>
      </c>
      <c r="C39" t="s">
        <v>2160</v>
      </c>
    </row>
    <row r="40" spans="1:3">
      <c r="A40">
        <v>30</v>
      </c>
      <c r="B40" t="s">
        <v>382</v>
      </c>
      <c r="C40" t="s">
        <v>2168</v>
      </c>
    </row>
    <row r="41" spans="1:3">
      <c r="A41">
        <v>30</v>
      </c>
      <c r="B41" t="s">
        <v>2178</v>
      </c>
      <c r="C41" t="s">
        <v>2160</v>
      </c>
    </row>
    <row r="42" spans="1:3">
      <c r="A42">
        <v>31</v>
      </c>
      <c r="B42" t="s">
        <v>382</v>
      </c>
      <c r="C42" t="s">
        <v>2160</v>
      </c>
    </row>
    <row r="43" spans="1:3">
      <c r="A43">
        <v>32</v>
      </c>
      <c r="B43" t="s">
        <v>2179</v>
      </c>
      <c r="C43" t="s">
        <v>2160</v>
      </c>
    </row>
    <row r="44" spans="1:3">
      <c r="A44">
        <v>33</v>
      </c>
      <c r="B44" t="s">
        <v>265</v>
      </c>
      <c r="C44" t="s">
        <v>2160</v>
      </c>
    </row>
    <row r="45" spans="1:3">
      <c r="A45">
        <v>33</v>
      </c>
      <c r="B45" t="s">
        <v>2180</v>
      </c>
      <c r="C45" t="s">
        <v>2181</v>
      </c>
    </row>
    <row r="46" spans="1:3">
      <c r="A46">
        <v>34</v>
      </c>
      <c r="B46" t="s">
        <v>290</v>
      </c>
      <c r="C46" t="s">
        <v>2162</v>
      </c>
    </row>
    <row r="47" spans="1:3">
      <c r="A47">
        <v>34</v>
      </c>
      <c r="B47" t="s">
        <v>265</v>
      </c>
      <c r="C47" t="s">
        <v>2160</v>
      </c>
    </row>
    <row r="48" spans="1:3">
      <c r="A48">
        <v>35</v>
      </c>
      <c r="B48" t="s">
        <v>2182</v>
      </c>
      <c r="C48" t="s">
        <v>2160</v>
      </c>
    </row>
    <row r="49" spans="1:3">
      <c r="A49">
        <v>36</v>
      </c>
      <c r="B49" t="s">
        <v>382</v>
      </c>
      <c r="C49" t="s">
        <v>2168</v>
      </c>
    </row>
    <row r="50" spans="1:3">
      <c r="A50">
        <v>36</v>
      </c>
      <c r="B50" t="s">
        <v>2183</v>
      </c>
      <c r="C50" t="s">
        <v>2162</v>
      </c>
    </row>
    <row r="51" spans="1:3">
      <c r="A51">
        <v>37</v>
      </c>
      <c r="B51" t="s">
        <v>382</v>
      </c>
      <c r="C51" t="s">
        <v>2184</v>
      </c>
    </row>
    <row r="52" spans="1:3">
      <c r="A52">
        <v>37</v>
      </c>
      <c r="B52" t="s">
        <v>2185</v>
      </c>
      <c r="C52" t="s">
        <v>190</v>
      </c>
    </row>
    <row r="53" spans="1:3">
      <c r="A53">
        <v>37</v>
      </c>
      <c r="B53" t="s">
        <v>2186</v>
      </c>
      <c r="C53" t="s">
        <v>190</v>
      </c>
    </row>
    <row r="54" spans="1:3">
      <c r="A54">
        <v>37</v>
      </c>
      <c r="B54" t="s">
        <v>2187</v>
      </c>
      <c r="C54" t="s">
        <v>190</v>
      </c>
    </row>
    <row r="55" spans="1:3">
      <c r="A55">
        <v>38</v>
      </c>
      <c r="B55" t="s">
        <v>265</v>
      </c>
      <c r="C55" t="s">
        <v>2160</v>
      </c>
    </row>
    <row r="56" spans="1:3">
      <c r="A56">
        <v>38</v>
      </c>
      <c r="B56" t="s">
        <v>2188</v>
      </c>
      <c r="C56" t="s">
        <v>2168</v>
      </c>
    </row>
    <row r="57" spans="1:3">
      <c r="A57">
        <v>39</v>
      </c>
      <c r="B57" t="s">
        <v>1128</v>
      </c>
      <c r="C57" t="s">
        <v>2162</v>
      </c>
    </row>
    <row r="58" spans="1:3">
      <c r="A58">
        <v>40</v>
      </c>
      <c r="B58" t="s">
        <v>527</v>
      </c>
      <c r="C58" t="s">
        <v>2160</v>
      </c>
    </row>
    <row r="59" spans="1:3">
      <c r="A59">
        <v>41</v>
      </c>
      <c r="B59" t="s">
        <v>382</v>
      </c>
      <c r="C59" t="s">
        <v>2177</v>
      </c>
    </row>
    <row r="60" spans="1:3">
      <c r="A60">
        <v>42</v>
      </c>
      <c r="B60" t="s">
        <v>382</v>
      </c>
      <c r="C60" t="s">
        <v>2177</v>
      </c>
    </row>
    <row r="61" spans="1:3">
      <c r="A61">
        <v>43</v>
      </c>
      <c r="B61" t="s">
        <v>370</v>
      </c>
      <c r="C61" t="s">
        <v>2160</v>
      </c>
    </row>
    <row r="62" spans="1:3">
      <c r="A62">
        <v>43</v>
      </c>
      <c r="B62" t="s">
        <v>2189</v>
      </c>
      <c r="C62" t="s">
        <v>436</v>
      </c>
    </row>
    <row r="63" spans="1:3">
      <c r="A63">
        <v>44</v>
      </c>
      <c r="B63" t="s">
        <v>2190</v>
      </c>
      <c r="C63" t="s">
        <v>2191</v>
      </c>
    </row>
    <row r="64" spans="1:3">
      <c r="A64">
        <v>45</v>
      </c>
      <c r="B64" t="s">
        <v>382</v>
      </c>
      <c r="C64" t="s">
        <v>2177</v>
      </c>
    </row>
    <row r="65" spans="1:3">
      <c r="A65">
        <v>46</v>
      </c>
      <c r="B65" t="s">
        <v>290</v>
      </c>
      <c r="C65" t="s">
        <v>2162</v>
      </c>
    </row>
    <row r="66" spans="1:3">
      <c r="A66">
        <v>46</v>
      </c>
      <c r="B66" t="s">
        <v>2183</v>
      </c>
      <c r="C66" t="s">
        <v>233</v>
      </c>
    </row>
    <row r="67" spans="1:3">
      <c r="A67">
        <v>47</v>
      </c>
      <c r="B67" t="s">
        <v>746</v>
      </c>
      <c r="C67" t="s">
        <v>2192</v>
      </c>
    </row>
    <row r="68" spans="1:3">
      <c r="A68">
        <v>48</v>
      </c>
      <c r="B68" t="s">
        <v>784</v>
      </c>
      <c r="C68" t="s">
        <v>2160</v>
      </c>
    </row>
    <row r="69" spans="1:3">
      <c r="A69">
        <v>48</v>
      </c>
      <c r="B69" t="s">
        <v>2193</v>
      </c>
      <c r="C69" t="s">
        <v>2194</v>
      </c>
    </row>
    <row r="70" spans="1:3">
      <c r="A70">
        <v>49</v>
      </c>
      <c r="B70" t="s">
        <v>2195</v>
      </c>
      <c r="C70" t="s">
        <v>2194</v>
      </c>
    </row>
    <row r="71" spans="1:3">
      <c r="A71">
        <v>50</v>
      </c>
      <c r="B71" t="s">
        <v>382</v>
      </c>
      <c r="C71" t="s">
        <v>2168</v>
      </c>
    </row>
    <row r="72" spans="1:3">
      <c r="A72">
        <v>51</v>
      </c>
      <c r="B72" t="s">
        <v>636</v>
      </c>
      <c r="C72" t="s">
        <v>2160</v>
      </c>
    </row>
    <row r="73" spans="1:3">
      <c r="A73">
        <v>52</v>
      </c>
      <c r="B73" t="s">
        <v>290</v>
      </c>
      <c r="C73" t="s">
        <v>2162</v>
      </c>
    </row>
    <row r="74" spans="1:3">
      <c r="A74">
        <v>53</v>
      </c>
      <c r="B74" t="s">
        <v>265</v>
      </c>
      <c r="C74" t="s">
        <v>2160</v>
      </c>
    </row>
    <row r="75" spans="1:3">
      <c r="A75">
        <v>53</v>
      </c>
      <c r="B75" t="s">
        <v>290</v>
      </c>
      <c r="C75" t="s">
        <v>2162</v>
      </c>
    </row>
    <row r="76" spans="1:3">
      <c r="A76">
        <v>54</v>
      </c>
      <c r="B76" t="s">
        <v>265</v>
      </c>
      <c r="C76" t="s">
        <v>2160</v>
      </c>
    </row>
    <row r="77" spans="1:3">
      <c r="A77">
        <v>55</v>
      </c>
      <c r="B77" t="s">
        <v>746</v>
      </c>
      <c r="C77" t="s">
        <v>2192</v>
      </c>
    </row>
    <row r="78" spans="1:3">
      <c r="A78">
        <v>56</v>
      </c>
      <c r="B78" t="s">
        <v>265</v>
      </c>
      <c r="C78" t="s">
        <v>2160</v>
      </c>
    </row>
    <row r="79" spans="1:3">
      <c r="A79">
        <v>57</v>
      </c>
      <c r="B79" t="s">
        <v>265</v>
      </c>
      <c r="C79" t="s">
        <v>2160</v>
      </c>
    </row>
    <row r="80" spans="1:3">
      <c r="A80">
        <v>58</v>
      </c>
      <c r="B80" t="s">
        <v>527</v>
      </c>
      <c r="C80" t="s">
        <v>2196</v>
      </c>
    </row>
    <row r="81" spans="1:3">
      <c r="A81">
        <v>59</v>
      </c>
      <c r="B81" t="s">
        <v>717</v>
      </c>
      <c r="C81" t="s">
        <v>2160</v>
      </c>
    </row>
    <row r="82" spans="1:3">
      <c r="A82">
        <v>60</v>
      </c>
      <c r="B82" t="s">
        <v>2166</v>
      </c>
      <c r="C82" t="s">
        <v>2160</v>
      </c>
    </row>
    <row r="83" spans="1:3">
      <c r="A83">
        <v>60</v>
      </c>
      <c r="B83" t="s">
        <v>290</v>
      </c>
      <c r="C83" t="s">
        <v>2162</v>
      </c>
    </row>
    <row r="84" spans="1:3">
      <c r="A84">
        <v>61</v>
      </c>
      <c r="B84" t="s">
        <v>265</v>
      </c>
      <c r="C84" t="s">
        <v>2160</v>
      </c>
    </row>
    <row r="85" spans="1:3">
      <c r="A85">
        <v>61</v>
      </c>
      <c r="B85" t="s">
        <v>2180</v>
      </c>
      <c r="C85" t="s">
        <v>2181</v>
      </c>
    </row>
    <row r="86" spans="1:3">
      <c r="A86">
        <v>62</v>
      </c>
      <c r="B86" t="s">
        <v>750</v>
      </c>
      <c r="C86" t="s">
        <v>2192</v>
      </c>
    </row>
    <row r="87" spans="1:3">
      <c r="A87">
        <v>62</v>
      </c>
      <c r="B87" t="s">
        <v>1128</v>
      </c>
      <c r="C87" t="s">
        <v>2162</v>
      </c>
    </row>
    <row r="88" spans="1:3">
      <c r="A88">
        <v>63</v>
      </c>
      <c r="B88" t="s">
        <v>290</v>
      </c>
      <c r="C88" t="s">
        <v>2162</v>
      </c>
    </row>
    <row r="89" spans="1:3">
      <c r="A89">
        <v>63</v>
      </c>
      <c r="B89" t="s">
        <v>265</v>
      </c>
      <c r="C89" t="s">
        <v>2160</v>
      </c>
    </row>
    <row r="90" spans="1:3">
      <c r="A90">
        <v>64</v>
      </c>
      <c r="B90" t="s">
        <v>767</v>
      </c>
      <c r="C90" t="s">
        <v>2168</v>
      </c>
    </row>
    <row r="91" spans="1:3">
      <c r="A91">
        <v>65</v>
      </c>
      <c r="B91" t="s">
        <v>265</v>
      </c>
      <c r="C91" t="s">
        <v>2160</v>
      </c>
    </row>
    <row r="92" spans="1:3">
      <c r="A92">
        <v>65</v>
      </c>
      <c r="B92" t="s">
        <v>2180</v>
      </c>
      <c r="C92" t="s">
        <v>2197</v>
      </c>
    </row>
    <row r="93" spans="1:3">
      <c r="A93">
        <v>65</v>
      </c>
      <c r="B93" t="s">
        <v>2198</v>
      </c>
      <c r="C93" t="s">
        <v>2197</v>
      </c>
    </row>
    <row r="94" spans="1:3">
      <c r="A94">
        <v>66</v>
      </c>
      <c r="B94" t="s">
        <v>784</v>
      </c>
      <c r="C94" t="s">
        <v>2160</v>
      </c>
    </row>
    <row r="95" spans="1:3">
      <c r="A95">
        <v>67</v>
      </c>
      <c r="B95" t="s">
        <v>2183</v>
      </c>
      <c r="C95" t="s">
        <v>2162</v>
      </c>
    </row>
    <row r="96" spans="1:3">
      <c r="A96">
        <v>67</v>
      </c>
      <c r="B96" t="s">
        <v>2199</v>
      </c>
      <c r="C96" t="s">
        <v>2168</v>
      </c>
    </row>
    <row r="97" spans="1:3">
      <c r="A97">
        <v>68</v>
      </c>
      <c r="B97" t="s">
        <v>265</v>
      </c>
      <c r="C97" t="s">
        <v>2160</v>
      </c>
    </row>
    <row r="98" spans="1:3">
      <c r="A98">
        <v>68</v>
      </c>
      <c r="B98" t="s">
        <v>290</v>
      </c>
      <c r="C98" t="s">
        <v>2162</v>
      </c>
    </row>
    <row r="99" spans="1:3">
      <c r="A99">
        <v>69</v>
      </c>
      <c r="B99" t="s">
        <v>813</v>
      </c>
      <c r="C99" t="s">
        <v>2192</v>
      </c>
    </row>
    <row r="100" spans="1:3">
      <c r="A100">
        <v>70</v>
      </c>
      <c r="B100" t="s">
        <v>746</v>
      </c>
      <c r="C100" t="s">
        <v>2192</v>
      </c>
    </row>
    <row r="101" spans="1:3">
      <c r="A101">
        <v>70</v>
      </c>
      <c r="B101" t="s">
        <v>2200</v>
      </c>
      <c r="C101" t="s">
        <v>2194</v>
      </c>
    </row>
    <row r="102" spans="1:3">
      <c r="A102">
        <v>71</v>
      </c>
      <c r="B102" t="s">
        <v>827</v>
      </c>
      <c r="C102" t="s">
        <v>2194</v>
      </c>
    </row>
    <row r="103" spans="1:3">
      <c r="A103">
        <v>72</v>
      </c>
      <c r="B103" t="s">
        <v>746</v>
      </c>
      <c r="C103" t="s">
        <v>2192</v>
      </c>
    </row>
    <row r="104" spans="1:3">
      <c r="A104">
        <v>73</v>
      </c>
      <c r="B104" t="s">
        <v>2166</v>
      </c>
      <c r="C104" t="s">
        <v>2160</v>
      </c>
    </row>
    <row r="105" spans="1:3">
      <c r="A105">
        <v>74</v>
      </c>
      <c r="B105" t="s">
        <v>1687</v>
      </c>
      <c r="C105" t="s">
        <v>2181</v>
      </c>
    </row>
    <row r="106" spans="1:3">
      <c r="A106">
        <v>75</v>
      </c>
      <c r="B106" t="s">
        <v>746</v>
      </c>
      <c r="C106" t="s">
        <v>2201</v>
      </c>
    </row>
    <row r="107" spans="1:3">
      <c r="A107">
        <v>76</v>
      </c>
      <c r="B107" t="s">
        <v>265</v>
      </c>
      <c r="C107" t="s">
        <v>2160</v>
      </c>
    </row>
    <row r="108" spans="1:3">
      <c r="A108">
        <v>76</v>
      </c>
      <c r="B108" t="s">
        <v>290</v>
      </c>
      <c r="C108" t="s">
        <v>2162</v>
      </c>
    </row>
    <row r="109" spans="1:3">
      <c r="A109">
        <v>77</v>
      </c>
      <c r="B109" t="s">
        <v>746</v>
      </c>
      <c r="C109" t="s">
        <v>2192</v>
      </c>
    </row>
    <row r="110" spans="1:3">
      <c r="A110">
        <v>78</v>
      </c>
      <c r="B110" t="s">
        <v>746</v>
      </c>
      <c r="C110" t="s">
        <v>2202</v>
      </c>
    </row>
    <row r="111" spans="1:3">
      <c r="A111">
        <v>79</v>
      </c>
      <c r="B111" t="s">
        <v>746</v>
      </c>
      <c r="C111" t="s">
        <v>2192</v>
      </c>
    </row>
    <row r="112" spans="1:3">
      <c r="A112">
        <v>80</v>
      </c>
      <c r="B112" t="s">
        <v>1128</v>
      </c>
      <c r="C112" t="s">
        <v>2162</v>
      </c>
    </row>
    <row r="113" spans="1:3">
      <c r="A113">
        <v>80</v>
      </c>
      <c r="B113" t="s">
        <v>746</v>
      </c>
      <c r="C113" t="s">
        <v>2192</v>
      </c>
    </row>
    <row r="114" spans="1:3">
      <c r="A114">
        <v>81</v>
      </c>
      <c r="B114" t="s">
        <v>746</v>
      </c>
      <c r="C114" t="s">
        <v>2192</v>
      </c>
    </row>
    <row r="115" spans="1:3">
      <c r="A115">
        <v>82</v>
      </c>
      <c r="B115" t="s">
        <v>746</v>
      </c>
      <c r="C115" t="s">
        <v>2192</v>
      </c>
    </row>
    <row r="116" spans="1:3">
      <c r="A116">
        <v>83</v>
      </c>
      <c r="B116" t="s">
        <v>265</v>
      </c>
      <c r="C116" t="s">
        <v>2160</v>
      </c>
    </row>
    <row r="117" spans="1:3">
      <c r="A117">
        <v>84</v>
      </c>
      <c r="B117" t="s">
        <v>1128</v>
      </c>
      <c r="C117" t="s">
        <v>2162</v>
      </c>
    </row>
    <row r="118" spans="1:3">
      <c r="A118">
        <v>85</v>
      </c>
      <c r="B118" t="s">
        <v>717</v>
      </c>
      <c r="C118" t="s">
        <v>2203</v>
      </c>
    </row>
    <row r="119" spans="1:3">
      <c r="A119">
        <v>86</v>
      </c>
      <c r="B119" t="s">
        <v>1128</v>
      </c>
      <c r="C119" t="s">
        <v>2162</v>
      </c>
    </row>
    <row r="120" spans="1:3">
      <c r="A120">
        <v>87</v>
      </c>
      <c r="B120" t="s">
        <v>750</v>
      </c>
      <c r="C120" t="s">
        <v>436</v>
      </c>
    </row>
    <row r="121" spans="1:3">
      <c r="A121">
        <v>87</v>
      </c>
      <c r="B121" t="s">
        <v>1128</v>
      </c>
      <c r="C121" t="s">
        <v>233</v>
      </c>
    </row>
    <row r="122" spans="1:3">
      <c r="A122">
        <v>88</v>
      </c>
      <c r="B122" t="s">
        <v>750</v>
      </c>
      <c r="C122" t="s">
        <v>436</v>
      </c>
    </row>
    <row r="123" spans="1:3">
      <c r="A123">
        <v>88</v>
      </c>
      <c r="B123" t="s">
        <v>717</v>
      </c>
      <c r="C123" t="s">
        <v>2160</v>
      </c>
    </row>
    <row r="124" spans="1:3">
      <c r="A124">
        <v>89</v>
      </c>
      <c r="B124" t="s">
        <v>1128</v>
      </c>
      <c r="C124" t="s">
        <v>2162</v>
      </c>
    </row>
    <row r="125" spans="1:3">
      <c r="A125">
        <v>90</v>
      </c>
      <c r="B125" t="s">
        <v>784</v>
      </c>
      <c r="C125" t="s">
        <v>2160</v>
      </c>
    </row>
    <row r="126" spans="1:3">
      <c r="A126">
        <v>91</v>
      </c>
      <c r="B126" t="s">
        <v>746</v>
      </c>
      <c r="C126" t="s">
        <v>2192</v>
      </c>
    </row>
    <row r="127" spans="1:3">
      <c r="A127">
        <v>92</v>
      </c>
      <c r="B127" t="s">
        <v>1687</v>
      </c>
      <c r="C127" t="s">
        <v>2162</v>
      </c>
    </row>
    <row r="128" spans="1:3">
      <c r="A128">
        <v>92</v>
      </c>
      <c r="B128" t="s">
        <v>1160</v>
      </c>
      <c r="C128" t="s">
        <v>2162</v>
      </c>
    </row>
    <row r="129" spans="1:3">
      <c r="A129">
        <v>93</v>
      </c>
      <c r="B129" t="s">
        <v>746</v>
      </c>
      <c r="C129" t="s">
        <v>2192</v>
      </c>
    </row>
    <row r="130" spans="1:3">
      <c r="A130">
        <v>94</v>
      </c>
      <c r="B130" t="s">
        <v>1128</v>
      </c>
      <c r="C130" t="s">
        <v>2162</v>
      </c>
    </row>
    <row r="131" spans="1:3">
      <c r="A131">
        <v>95</v>
      </c>
      <c r="B131" t="s">
        <v>265</v>
      </c>
      <c r="C131" t="s">
        <v>2160</v>
      </c>
    </row>
    <row r="132" spans="1:3">
      <c r="A132">
        <v>96</v>
      </c>
      <c r="B132" t="s">
        <v>1128</v>
      </c>
      <c r="C132" t="s">
        <v>2162</v>
      </c>
    </row>
    <row r="133" spans="1:3">
      <c r="A133">
        <v>97</v>
      </c>
      <c r="B133" t="s">
        <v>746</v>
      </c>
      <c r="C133" t="s">
        <v>2202</v>
      </c>
    </row>
    <row r="134" spans="1:3">
      <c r="A134">
        <v>98</v>
      </c>
      <c r="B134" t="s">
        <v>746</v>
      </c>
      <c r="C134" t="s">
        <v>2192</v>
      </c>
    </row>
    <row r="135" spans="1:3">
      <c r="A135">
        <v>99</v>
      </c>
      <c r="B135" t="s">
        <v>1128</v>
      </c>
      <c r="C135" t="s">
        <v>2162</v>
      </c>
    </row>
    <row r="136" spans="1:3">
      <c r="A136">
        <v>100</v>
      </c>
      <c r="B136" t="s">
        <v>746</v>
      </c>
      <c r="C136" t="s">
        <v>2192</v>
      </c>
    </row>
    <row r="137" spans="1:3">
      <c r="A137">
        <v>101</v>
      </c>
      <c r="B137" t="s">
        <v>2183</v>
      </c>
      <c r="C137" t="s">
        <v>233</v>
      </c>
    </row>
    <row r="138" spans="1:3">
      <c r="A138">
        <v>102</v>
      </c>
      <c r="B138" t="s">
        <v>746</v>
      </c>
      <c r="C138" t="s">
        <v>2192</v>
      </c>
    </row>
    <row r="139" spans="1:3">
      <c r="A139">
        <v>103</v>
      </c>
      <c r="B139" t="s">
        <v>290</v>
      </c>
      <c r="C139" t="s">
        <v>2162</v>
      </c>
    </row>
    <row r="140" spans="1:3">
      <c r="A140">
        <v>104</v>
      </c>
      <c r="B140" t="s">
        <v>746</v>
      </c>
      <c r="C140" t="s">
        <v>2192</v>
      </c>
    </row>
    <row r="141" spans="1:3">
      <c r="A141">
        <v>105</v>
      </c>
      <c r="B141" t="s">
        <v>746</v>
      </c>
      <c r="C141" t="s">
        <v>2192</v>
      </c>
    </row>
    <row r="142" spans="1:3">
      <c r="A142">
        <v>106</v>
      </c>
      <c r="B142" t="s">
        <v>750</v>
      </c>
      <c r="C142" t="s">
        <v>2181</v>
      </c>
    </row>
    <row r="143" spans="1:3">
      <c r="A143">
        <v>107</v>
      </c>
      <c r="B143" t="s">
        <v>382</v>
      </c>
      <c r="C143" t="s">
        <v>2168</v>
      </c>
    </row>
    <row r="144" spans="1:3">
      <c r="A144">
        <v>108</v>
      </c>
      <c r="B144" t="s">
        <v>1128</v>
      </c>
      <c r="C144" t="s">
        <v>2162</v>
      </c>
    </row>
    <row r="145" spans="1:3">
      <c r="A145">
        <v>109</v>
      </c>
      <c r="B145" t="s">
        <v>265</v>
      </c>
      <c r="C145" t="s">
        <v>2160</v>
      </c>
    </row>
    <row r="146" spans="1:3">
      <c r="A146">
        <v>109</v>
      </c>
      <c r="B146" t="s">
        <v>290</v>
      </c>
      <c r="C146" t="s">
        <v>2162</v>
      </c>
    </row>
    <row r="147" spans="1:3">
      <c r="A147">
        <v>110</v>
      </c>
      <c r="B147" t="s">
        <v>746</v>
      </c>
      <c r="C147" t="s">
        <v>2192</v>
      </c>
    </row>
    <row r="148" spans="1:3">
      <c r="A148">
        <v>111</v>
      </c>
      <c r="B148" t="s">
        <v>746</v>
      </c>
      <c r="C148" t="s">
        <v>2192</v>
      </c>
    </row>
    <row r="149" spans="1:3">
      <c r="A149">
        <v>112</v>
      </c>
      <c r="B149" t="s">
        <v>1160</v>
      </c>
      <c r="C149" t="s">
        <v>2181</v>
      </c>
    </row>
    <row r="150" spans="1:3">
      <c r="A150">
        <v>112</v>
      </c>
      <c r="B150" t="s">
        <v>2204</v>
      </c>
      <c r="C150" t="s">
        <v>2162</v>
      </c>
    </row>
    <row r="151" spans="1:3">
      <c r="A151">
        <v>113</v>
      </c>
      <c r="B151" t="s">
        <v>1588</v>
      </c>
      <c r="C151" t="s">
        <v>2194</v>
      </c>
    </row>
    <row r="152" spans="1:3">
      <c r="A152">
        <v>114</v>
      </c>
      <c r="B152" t="s">
        <v>2205</v>
      </c>
      <c r="C152" t="s">
        <v>2192</v>
      </c>
    </row>
    <row r="153" spans="1:3">
      <c r="A153">
        <v>115</v>
      </c>
      <c r="B153" t="s">
        <v>382</v>
      </c>
      <c r="C153" t="s">
        <v>2168</v>
      </c>
    </row>
    <row r="154" spans="1:3">
      <c r="A154">
        <v>116</v>
      </c>
      <c r="B154" t="s">
        <v>265</v>
      </c>
      <c r="C154" t="s">
        <v>2160</v>
      </c>
    </row>
    <row r="155" spans="1:3">
      <c r="A155">
        <v>117</v>
      </c>
      <c r="B155" t="s">
        <v>746</v>
      </c>
      <c r="C155" t="s">
        <v>2192</v>
      </c>
    </row>
    <row r="156" spans="1:3">
      <c r="A156">
        <v>118</v>
      </c>
      <c r="B156" t="s">
        <v>746</v>
      </c>
      <c r="C156" t="s">
        <v>2192</v>
      </c>
    </row>
    <row r="157" spans="1:3">
      <c r="A157">
        <v>119</v>
      </c>
      <c r="B157" t="s">
        <v>746</v>
      </c>
      <c r="C157" t="s">
        <v>2192</v>
      </c>
    </row>
    <row r="158" spans="1:3">
      <c r="A158">
        <v>120</v>
      </c>
      <c r="B158" t="s">
        <v>746</v>
      </c>
      <c r="C158" t="s">
        <v>2192</v>
      </c>
    </row>
    <row r="159" spans="1:3">
      <c r="A159">
        <v>121</v>
      </c>
      <c r="B159" t="s">
        <v>750</v>
      </c>
      <c r="C159" t="s">
        <v>2181</v>
      </c>
    </row>
    <row r="160" spans="1:3">
      <c r="A160">
        <v>122</v>
      </c>
      <c r="B160" t="s">
        <v>746</v>
      </c>
      <c r="C160" t="s">
        <v>2192</v>
      </c>
    </row>
    <row r="161" spans="1:3">
      <c r="A161">
        <v>123</v>
      </c>
      <c r="B161" t="s">
        <v>746</v>
      </c>
      <c r="C161" t="s">
        <v>2192</v>
      </c>
    </row>
    <row r="162" spans="1:3">
      <c r="A162">
        <v>123</v>
      </c>
      <c r="B162" t="s">
        <v>2206</v>
      </c>
      <c r="C162" t="s">
        <v>202</v>
      </c>
    </row>
    <row r="163" spans="1:3">
      <c r="A163">
        <v>124</v>
      </c>
      <c r="B163" t="s">
        <v>746</v>
      </c>
      <c r="C163" t="s">
        <v>2192</v>
      </c>
    </row>
    <row r="164" spans="1:3">
      <c r="A164">
        <v>125</v>
      </c>
      <c r="B164" t="s">
        <v>265</v>
      </c>
      <c r="C164" t="s">
        <v>2160</v>
      </c>
    </row>
    <row r="165" spans="1:3">
      <c r="A165">
        <v>126</v>
      </c>
      <c r="B165" t="s">
        <v>382</v>
      </c>
      <c r="C165" t="s">
        <v>2175</v>
      </c>
    </row>
    <row r="166" spans="1:3">
      <c r="A166">
        <v>127</v>
      </c>
      <c r="B166" t="s">
        <v>746</v>
      </c>
      <c r="C166" t="s">
        <v>2192</v>
      </c>
    </row>
    <row r="167" spans="1:3">
      <c r="A167">
        <v>128</v>
      </c>
      <c r="B167" t="s">
        <v>1160</v>
      </c>
      <c r="C167" t="s">
        <v>436</v>
      </c>
    </row>
    <row r="168" spans="1:3">
      <c r="A168">
        <v>129</v>
      </c>
      <c r="B168" t="s">
        <v>746</v>
      </c>
      <c r="C168" t="s">
        <v>2192</v>
      </c>
    </row>
    <row r="169" spans="1:3">
      <c r="A169">
        <v>130</v>
      </c>
      <c r="B169" t="s">
        <v>382</v>
      </c>
      <c r="C169" t="s">
        <v>2177</v>
      </c>
    </row>
    <row r="170" spans="1:3">
      <c r="A170">
        <v>131</v>
      </c>
      <c r="B170" t="s">
        <v>746</v>
      </c>
      <c r="C170" t="s">
        <v>2192</v>
      </c>
    </row>
    <row r="171" spans="1:3">
      <c r="A171">
        <v>132</v>
      </c>
      <c r="B171" t="s">
        <v>746</v>
      </c>
      <c r="C171" t="s">
        <v>2192</v>
      </c>
    </row>
    <row r="172" spans="1:3">
      <c r="A172">
        <v>132</v>
      </c>
      <c r="B172" t="s">
        <v>2207</v>
      </c>
      <c r="C172" t="s">
        <v>2181</v>
      </c>
    </row>
    <row r="173" spans="1:3">
      <c r="A173">
        <v>132</v>
      </c>
      <c r="B173" t="s">
        <v>1687</v>
      </c>
      <c r="C173" t="s">
        <v>2181</v>
      </c>
    </row>
    <row r="174" spans="1:3">
      <c r="A174">
        <v>133</v>
      </c>
      <c r="B174" t="s">
        <v>2208</v>
      </c>
      <c r="C174" t="s">
        <v>2197</v>
      </c>
    </row>
    <row r="175" spans="1:3">
      <c r="A175">
        <v>134</v>
      </c>
      <c r="B175" t="s">
        <v>746</v>
      </c>
      <c r="C175" t="s">
        <v>2192</v>
      </c>
    </row>
    <row r="176" spans="1:3">
      <c r="A176">
        <v>134</v>
      </c>
      <c r="B176" t="s">
        <v>1128</v>
      </c>
      <c r="C176" t="s">
        <v>2162</v>
      </c>
    </row>
    <row r="177" spans="1:3">
      <c r="A177">
        <v>135</v>
      </c>
      <c r="B177" t="s">
        <v>265</v>
      </c>
      <c r="C177" t="s">
        <v>2160</v>
      </c>
    </row>
    <row r="178" spans="1:3">
      <c r="A178">
        <v>135</v>
      </c>
      <c r="B178" t="s">
        <v>2209</v>
      </c>
      <c r="C178" t="s">
        <v>202</v>
      </c>
    </row>
    <row r="179" spans="1:3">
      <c r="A179">
        <v>135</v>
      </c>
      <c r="B179" t="s">
        <v>2210</v>
      </c>
      <c r="C179" t="s">
        <v>190</v>
      </c>
    </row>
    <row r="180" spans="1:3">
      <c r="A180">
        <v>136</v>
      </c>
      <c r="B180" t="s">
        <v>382</v>
      </c>
      <c r="C180" t="s">
        <v>2175</v>
      </c>
    </row>
    <row r="181" spans="1:3">
      <c r="A181">
        <v>137</v>
      </c>
      <c r="B181" t="s">
        <v>2211</v>
      </c>
      <c r="C181" t="s">
        <v>2194</v>
      </c>
    </row>
    <row r="182" spans="1:3">
      <c r="A182">
        <v>138</v>
      </c>
      <c r="B182" t="s">
        <v>265</v>
      </c>
      <c r="C182" t="s">
        <v>2160</v>
      </c>
    </row>
    <row r="183" spans="1:3">
      <c r="A183">
        <v>138</v>
      </c>
      <c r="B183" t="s">
        <v>382</v>
      </c>
      <c r="C183" t="s">
        <v>2168</v>
      </c>
    </row>
    <row r="184" spans="1:3">
      <c r="A184">
        <v>139</v>
      </c>
      <c r="B184" t="s">
        <v>784</v>
      </c>
      <c r="C184" t="s">
        <v>2160</v>
      </c>
    </row>
    <row r="185" spans="1:3">
      <c r="A185">
        <v>140</v>
      </c>
      <c r="B185" t="s">
        <v>746</v>
      </c>
      <c r="C185" t="s">
        <v>2192</v>
      </c>
    </row>
    <row r="186" spans="1:3">
      <c r="A186">
        <v>140</v>
      </c>
      <c r="B186" t="s">
        <v>1160</v>
      </c>
      <c r="C186" t="s">
        <v>2181</v>
      </c>
    </row>
    <row r="187" spans="1:3">
      <c r="A187">
        <v>141</v>
      </c>
      <c r="B187" t="s">
        <v>382</v>
      </c>
      <c r="C187" t="s">
        <v>2175</v>
      </c>
    </row>
    <row r="188" spans="1:3">
      <c r="A188">
        <v>142</v>
      </c>
      <c r="B188" t="s">
        <v>265</v>
      </c>
      <c r="C188" t="s">
        <v>2160</v>
      </c>
    </row>
    <row r="189" spans="1:3">
      <c r="A189">
        <v>143</v>
      </c>
      <c r="B189" t="s">
        <v>1420</v>
      </c>
      <c r="C189" t="s">
        <v>2197</v>
      </c>
    </row>
    <row r="190" spans="1:3">
      <c r="A190">
        <v>144</v>
      </c>
      <c r="B190" t="s">
        <v>1428</v>
      </c>
      <c r="C190" t="s">
        <v>189</v>
      </c>
    </row>
    <row r="191" spans="1:3">
      <c r="A191">
        <v>145</v>
      </c>
      <c r="B191" t="s">
        <v>746</v>
      </c>
      <c r="C191" t="s">
        <v>2192</v>
      </c>
    </row>
    <row r="192" spans="1:3">
      <c r="A192">
        <v>146</v>
      </c>
      <c r="B192" t="s">
        <v>382</v>
      </c>
      <c r="C192" t="s">
        <v>2168</v>
      </c>
    </row>
    <row r="193" spans="1:3">
      <c r="A193">
        <v>147</v>
      </c>
      <c r="B193" t="s">
        <v>1453</v>
      </c>
      <c r="C193" t="s">
        <v>2162</v>
      </c>
    </row>
    <row r="194" spans="1:3">
      <c r="A194">
        <v>147</v>
      </c>
      <c r="B194" t="s">
        <v>767</v>
      </c>
      <c r="C194" t="s">
        <v>2168</v>
      </c>
    </row>
    <row r="195" spans="1:3">
      <c r="A195">
        <v>147</v>
      </c>
      <c r="B195" t="s">
        <v>2212</v>
      </c>
      <c r="C195" t="s">
        <v>202</v>
      </c>
    </row>
    <row r="196" spans="1:3">
      <c r="A196">
        <v>148</v>
      </c>
      <c r="B196" t="s">
        <v>746</v>
      </c>
      <c r="C196" t="s">
        <v>2192</v>
      </c>
    </row>
    <row r="197" spans="1:3">
      <c r="A197">
        <v>149</v>
      </c>
      <c r="B197" t="s">
        <v>746</v>
      </c>
      <c r="C197" t="s">
        <v>2192</v>
      </c>
    </row>
    <row r="198" spans="1:3">
      <c r="A198">
        <v>150</v>
      </c>
      <c r="B198" t="s">
        <v>746</v>
      </c>
      <c r="C198" t="s">
        <v>2192</v>
      </c>
    </row>
    <row r="199" spans="1:3">
      <c r="A199">
        <v>151</v>
      </c>
      <c r="B199" t="s">
        <v>746</v>
      </c>
      <c r="C199" t="s">
        <v>2192</v>
      </c>
    </row>
    <row r="200" spans="1:3">
      <c r="A200">
        <v>152</v>
      </c>
      <c r="B200" t="s">
        <v>290</v>
      </c>
      <c r="C200" t="s">
        <v>2162</v>
      </c>
    </row>
    <row r="201" spans="1:3">
      <c r="A201">
        <v>152</v>
      </c>
      <c r="B201" t="s">
        <v>382</v>
      </c>
      <c r="C201" t="s">
        <v>2168</v>
      </c>
    </row>
    <row r="202" spans="1:3">
      <c r="A202">
        <v>153</v>
      </c>
      <c r="B202" t="s">
        <v>746</v>
      </c>
      <c r="C202" t="s">
        <v>2192</v>
      </c>
    </row>
    <row r="203" spans="1:3">
      <c r="A203">
        <v>154</v>
      </c>
      <c r="B203" t="s">
        <v>746</v>
      </c>
      <c r="C203" t="s">
        <v>2192</v>
      </c>
    </row>
    <row r="204" spans="1:3">
      <c r="A204">
        <v>155</v>
      </c>
      <c r="B204" t="s">
        <v>290</v>
      </c>
      <c r="C204" t="s">
        <v>2162</v>
      </c>
    </row>
    <row r="205" spans="1:3">
      <c r="A205">
        <v>156</v>
      </c>
      <c r="B205" t="s">
        <v>1687</v>
      </c>
      <c r="C205" t="s">
        <v>2197</v>
      </c>
    </row>
    <row r="206" spans="1:3">
      <c r="A206">
        <v>156</v>
      </c>
      <c r="B206" t="s">
        <v>746</v>
      </c>
      <c r="C206" t="s">
        <v>2181</v>
      </c>
    </row>
    <row r="207" spans="1:3">
      <c r="A207">
        <v>157</v>
      </c>
      <c r="B207" t="s">
        <v>1160</v>
      </c>
      <c r="C207" t="s">
        <v>2162</v>
      </c>
    </row>
    <row r="208" spans="1:3">
      <c r="A208">
        <v>158</v>
      </c>
      <c r="B208" t="s">
        <v>746</v>
      </c>
      <c r="C208" t="s">
        <v>2192</v>
      </c>
    </row>
    <row r="209" spans="1:3">
      <c r="A209">
        <v>159</v>
      </c>
      <c r="B209" t="s">
        <v>746</v>
      </c>
      <c r="C209" t="s">
        <v>2192</v>
      </c>
    </row>
    <row r="210" spans="1:3">
      <c r="A210">
        <v>160</v>
      </c>
      <c r="B210" t="s">
        <v>750</v>
      </c>
      <c r="C210" t="s">
        <v>2197</v>
      </c>
    </row>
    <row r="211" spans="1:3">
      <c r="A211">
        <v>160</v>
      </c>
      <c r="B211" t="s">
        <v>382</v>
      </c>
      <c r="C211" t="s">
        <v>2168</v>
      </c>
    </row>
    <row r="212" spans="1:3">
      <c r="A212">
        <v>161</v>
      </c>
      <c r="B212" t="s">
        <v>1687</v>
      </c>
      <c r="C212" t="s">
        <v>2162</v>
      </c>
    </row>
    <row r="213" spans="1:3">
      <c r="A213">
        <v>161</v>
      </c>
      <c r="B213" t="s">
        <v>2213</v>
      </c>
      <c r="C213" t="s">
        <v>2162</v>
      </c>
    </row>
    <row r="214" spans="1:3">
      <c r="A214">
        <v>161</v>
      </c>
      <c r="B214" t="s">
        <v>2214</v>
      </c>
      <c r="C214" t="s">
        <v>2162</v>
      </c>
    </row>
    <row r="215" spans="1:3">
      <c r="A215">
        <v>162</v>
      </c>
      <c r="B215" t="s">
        <v>1588</v>
      </c>
      <c r="C215" t="s">
        <v>2194</v>
      </c>
    </row>
    <row r="216" spans="1:3">
      <c r="A216">
        <v>163</v>
      </c>
      <c r="B216" t="s">
        <v>382</v>
      </c>
      <c r="C216" t="s">
        <v>2160</v>
      </c>
    </row>
    <row r="217" spans="1:3">
      <c r="A217">
        <v>164</v>
      </c>
      <c r="B217" t="s">
        <v>746</v>
      </c>
      <c r="C217" t="s">
        <v>2192</v>
      </c>
    </row>
    <row r="218" spans="1:3">
      <c r="A218">
        <v>165</v>
      </c>
      <c r="B218" t="s">
        <v>746</v>
      </c>
      <c r="C218" t="s">
        <v>2192</v>
      </c>
    </row>
    <row r="219" spans="1:3">
      <c r="A219">
        <v>166</v>
      </c>
      <c r="B219" t="s">
        <v>746</v>
      </c>
      <c r="C219" t="s">
        <v>2192</v>
      </c>
    </row>
    <row r="220" spans="1:3">
      <c r="A220">
        <v>167</v>
      </c>
      <c r="B220" t="s">
        <v>382</v>
      </c>
      <c r="C220" t="s">
        <v>2168</v>
      </c>
    </row>
    <row r="221" spans="1:3">
      <c r="A221">
        <v>168</v>
      </c>
      <c r="B221" t="s">
        <v>746</v>
      </c>
      <c r="C221" t="s">
        <v>2192</v>
      </c>
    </row>
    <row r="222" spans="1:3">
      <c r="A222">
        <v>169</v>
      </c>
      <c r="B222" t="s">
        <v>746</v>
      </c>
      <c r="C222" t="s">
        <v>2192</v>
      </c>
    </row>
    <row r="223" spans="1:3">
      <c r="A223">
        <v>170</v>
      </c>
      <c r="B223" t="s">
        <v>746</v>
      </c>
      <c r="C223" t="s">
        <v>2192</v>
      </c>
    </row>
    <row r="224" spans="1:3">
      <c r="A224">
        <v>171</v>
      </c>
      <c r="B224" t="s">
        <v>1662</v>
      </c>
      <c r="C224" t="s">
        <v>2162</v>
      </c>
    </row>
    <row r="225" spans="1:3">
      <c r="A225">
        <v>171</v>
      </c>
      <c r="B225" t="s">
        <v>1160</v>
      </c>
      <c r="C225" t="s">
        <v>2181</v>
      </c>
    </row>
    <row r="226" spans="1:3">
      <c r="A226">
        <v>172</v>
      </c>
      <c r="B226" t="s">
        <v>1160</v>
      </c>
      <c r="C226" t="s">
        <v>2181</v>
      </c>
    </row>
    <row r="227" spans="1:3">
      <c r="A227">
        <v>173</v>
      </c>
      <c r="B227" t="s">
        <v>746</v>
      </c>
      <c r="C227" t="s">
        <v>2192</v>
      </c>
    </row>
    <row r="228" spans="1:3">
      <c r="A228">
        <v>174</v>
      </c>
      <c r="B228" t="s">
        <v>1687</v>
      </c>
      <c r="C228" t="s">
        <v>2181</v>
      </c>
    </row>
    <row r="229" spans="1:3">
      <c r="A229">
        <v>175</v>
      </c>
      <c r="B229" t="s">
        <v>2215</v>
      </c>
      <c r="C229" t="s">
        <v>2160</v>
      </c>
    </row>
    <row r="230" spans="1:3">
      <c r="A230">
        <v>176</v>
      </c>
      <c r="B230" t="s">
        <v>1709</v>
      </c>
      <c r="C230" t="s">
        <v>2160</v>
      </c>
    </row>
    <row r="231" spans="1:3">
      <c r="A231">
        <v>177</v>
      </c>
      <c r="B231" t="s">
        <v>265</v>
      </c>
      <c r="C231" t="s">
        <v>2160</v>
      </c>
    </row>
    <row r="232" spans="1:3">
      <c r="A232">
        <v>177</v>
      </c>
      <c r="B232" t="s">
        <v>290</v>
      </c>
      <c r="C232" t="s">
        <v>2162</v>
      </c>
    </row>
    <row r="233" spans="1:3">
      <c r="A233">
        <v>178</v>
      </c>
      <c r="B233" t="s">
        <v>265</v>
      </c>
      <c r="C233" t="s">
        <v>2160</v>
      </c>
    </row>
    <row r="234" spans="1:3">
      <c r="A234">
        <v>179</v>
      </c>
      <c r="B234" t="s">
        <v>382</v>
      </c>
      <c r="C234" t="s">
        <v>2168</v>
      </c>
    </row>
    <row r="235" spans="1:3">
      <c r="A235">
        <v>179</v>
      </c>
      <c r="B235" t="s">
        <v>265</v>
      </c>
      <c r="C235" t="s">
        <v>2160</v>
      </c>
    </row>
    <row r="236" spans="1:3">
      <c r="A236">
        <v>180</v>
      </c>
      <c r="B236" t="s">
        <v>1748</v>
      </c>
      <c r="C236" t="s">
        <v>2160</v>
      </c>
    </row>
    <row r="237" spans="1:3">
      <c r="A237">
        <v>180</v>
      </c>
      <c r="B237" t="s">
        <v>382</v>
      </c>
      <c r="C237" t="s">
        <v>2168</v>
      </c>
    </row>
    <row r="238" spans="1:3">
      <c r="A238">
        <v>181</v>
      </c>
      <c r="B238" t="s">
        <v>746</v>
      </c>
      <c r="C238" t="s">
        <v>2192</v>
      </c>
    </row>
    <row r="239" spans="1:3">
      <c r="A239">
        <v>182</v>
      </c>
      <c r="B239" t="s">
        <v>784</v>
      </c>
      <c r="C239" t="s">
        <v>2160</v>
      </c>
    </row>
    <row r="240" spans="1:3">
      <c r="A240">
        <v>183</v>
      </c>
      <c r="B240" t="s">
        <v>746</v>
      </c>
      <c r="C240" t="s">
        <v>2192</v>
      </c>
    </row>
    <row r="241" spans="1:3">
      <c r="A241">
        <v>184</v>
      </c>
      <c r="B241" t="s">
        <v>746</v>
      </c>
      <c r="C241" t="s">
        <v>2192</v>
      </c>
    </row>
    <row r="242" spans="1:3">
      <c r="A242">
        <v>185</v>
      </c>
      <c r="B242" t="s">
        <v>382</v>
      </c>
      <c r="C242" t="s">
        <v>2168</v>
      </c>
    </row>
    <row r="243" spans="1:3">
      <c r="A243">
        <v>186</v>
      </c>
      <c r="B243" t="s">
        <v>746</v>
      </c>
      <c r="C243" t="s">
        <v>2192</v>
      </c>
    </row>
    <row r="244" spans="1:3">
      <c r="A244">
        <v>187</v>
      </c>
      <c r="B244" t="s">
        <v>5399</v>
      </c>
      <c r="C244" t="s">
        <v>2162</v>
      </c>
    </row>
    <row r="245" spans="1:3">
      <c r="A245">
        <v>188</v>
      </c>
      <c r="B245" t="s">
        <v>1821</v>
      </c>
      <c r="C245" t="s">
        <v>202</v>
      </c>
    </row>
    <row r="246" spans="1:3">
      <c r="A246">
        <v>188</v>
      </c>
      <c r="B246" t="s">
        <v>1160</v>
      </c>
      <c r="C246" t="s">
        <v>2181</v>
      </c>
    </row>
    <row r="247" spans="1:3">
      <c r="A247">
        <v>189</v>
      </c>
      <c r="B247" t="s">
        <v>746</v>
      </c>
      <c r="C247" t="s">
        <v>2192</v>
      </c>
    </row>
    <row r="248" spans="1:3">
      <c r="A248">
        <v>190</v>
      </c>
      <c r="B248" t="s">
        <v>717</v>
      </c>
      <c r="C248" t="s">
        <v>2160</v>
      </c>
    </row>
    <row r="249" spans="1:3">
      <c r="A249">
        <v>191</v>
      </c>
      <c r="B249" t="s">
        <v>2216</v>
      </c>
      <c r="C249" t="s">
        <v>2181</v>
      </c>
    </row>
    <row r="250" spans="1:3">
      <c r="A250">
        <v>191</v>
      </c>
      <c r="B250" t="s">
        <v>750</v>
      </c>
      <c r="C250" t="s">
        <v>2181</v>
      </c>
    </row>
    <row r="251" spans="1:3">
      <c r="A251">
        <v>192</v>
      </c>
      <c r="B251" t="s">
        <v>1662</v>
      </c>
      <c r="C251" t="s">
        <v>2162</v>
      </c>
    </row>
    <row r="252" spans="1:3">
      <c r="A252">
        <v>193</v>
      </c>
      <c r="B252" t="s">
        <v>1687</v>
      </c>
      <c r="C252" t="s">
        <v>2181</v>
      </c>
    </row>
    <row r="253" spans="1:3">
      <c r="A253">
        <v>194</v>
      </c>
      <c r="B253" t="s">
        <v>2165</v>
      </c>
      <c r="C253" t="s">
        <v>202</v>
      </c>
    </row>
    <row r="254" spans="1:3">
      <c r="A254">
        <v>195</v>
      </c>
      <c r="B254" t="s">
        <v>746</v>
      </c>
      <c r="C254" t="s">
        <v>2181</v>
      </c>
    </row>
    <row r="255" spans="1:3">
      <c r="A255">
        <v>196</v>
      </c>
      <c r="B255" t="s">
        <v>784</v>
      </c>
      <c r="C255" t="s">
        <v>2160</v>
      </c>
    </row>
    <row r="256" spans="1:3">
      <c r="A256">
        <v>197</v>
      </c>
      <c r="B256" t="s">
        <v>1687</v>
      </c>
      <c r="C256" t="s">
        <v>2181</v>
      </c>
    </row>
    <row r="257" spans="1:3">
      <c r="A257">
        <v>198</v>
      </c>
      <c r="B257" t="s">
        <v>746</v>
      </c>
      <c r="C257" t="s">
        <v>2192</v>
      </c>
    </row>
    <row r="258" spans="1:3">
      <c r="A258">
        <v>199</v>
      </c>
      <c r="B258" t="s">
        <v>1160</v>
      </c>
      <c r="C258" t="s">
        <v>2181</v>
      </c>
    </row>
    <row r="259" spans="1:3">
      <c r="A259">
        <v>200</v>
      </c>
      <c r="B259" t="s">
        <v>382</v>
      </c>
      <c r="C259" t="s">
        <v>2168</v>
      </c>
    </row>
    <row r="260" spans="1:3">
      <c r="A260">
        <v>201</v>
      </c>
      <c r="B260" t="s">
        <v>2193</v>
      </c>
      <c r="C260" t="s">
        <v>2194</v>
      </c>
    </row>
    <row r="261" spans="1:3">
      <c r="A261">
        <v>201</v>
      </c>
      <c r="B261" t="s">
        <v>784</v>
      </c>
      <c r="C261" t="s">
        <v>2160</v>
      </c>
    </row>
    <row r="262" spans="1:3">
      <c r="A262">
        <v>202</v>
      </c>
      <c r="B262" t="s">
        <v>746</v>
      </c>
      <c r="C262" t="s">
        <v>2192</v>
      </c>
    </row>
    <row r="263" spans="1:3">
      <c r="A263">
        <v>203</v>
      </c>
      <c r="B263" t="s">
        <v>746</v>
      </c>
      <c r="C263" t="s">
        <v>2162</v>
      </c>
    </row>
    <row r="264" spans="1:3">
      <c r="A264">
        <v>204</v>
      </c>
      <c r="B264" t="s">
        <v>746</v>
      </c>
      <c r="C264" t="s">
        <v>2192</v>
      </c>
    </row>
    <row r="265" spans="1:3">
      <c r="A265">
        <v>205</v>
      </c>
      <c r="B265" t="s">
        <v>746</v>
      </c>
      <c r="C265" t="s">
        <v>2192</v>
      </c>
    </row>
    <row r="266" spans="1:3">
      <c r="A266">
        <v>206</v>
      </c>
      <c r="B266" t="s">
        <v>746</v>
      </c>
      <c r="C266" t="s">
        <v>2192</v>
      </c>
    </row>
    <row r="267" spans="1:3">
      <c r="A267">
        <v>207</v>
      </c>
      <c r="B267" t="s">
        <v>382</v>
      </c>
      <c r="C267" t="s">
        <v>2160</v>
      </c>
    </row>
    <row r="268" spans="1:3">
      <c r="A268">
        <v>208</v>
      </c>
      <c r="B268" t="s">
        <v>746</v>
      </c>
      <c r="C268" t="s">
        <v>2181</v>
      </c>
    </row>
    <row r="269" spans="1:3">
      <c r="A269">
        <v>209</v>
      </c>
      <c r="B269" t="s">
        <v>746</v>
      </c>
      <c r="C269" t="s">
        <v>2160</v>
      </c>
    </row>
    <row r="270" spans="1:3">
      <c r="A270">
        <v>209</v>
      </c>
      <c r="B270" t="s">
        <v>2218</v>
      </c>
      <c r="C270" t="s">
        <v>2197</v>
      </c>
    </row>
    <row r="271" spans="1:3">
      <c r="A271">
        <v>210</v>
      </c>
      <c r="B271" t="s">
        <v>746</v>
      </c>
      <c r="C271" t="s">
        <v>2192</v>
      </c>
    </row>
    <row r="272" spans="1:3">
      <c r="A272">
        <v>211</v>
      </c>
      <c r="B272" t="s">
        <v>2015</v>
      </c>
      <c r="C272" t="s">
        <v>2194</v>
      </c>
    </row>
    <row r="273" spans="1:3">
      <c r="A273">
        <v>212</v>
      </c>
      <c r="B273" t="s">
        <v>827</v>
      </c>
      <c r="C273" t="s">
        <v>2194</v>
      </c>
    </row>
    <row r="274" spans="1:3">
      <c r="A274">
        <v>213</v>
      </c>
      <c r="B274" t="s">
        <v>1588</v>
      </c>
      <c r="C274" t="s">
        <v>2194</v>
      </c>
    </row>
    <row r="275" spans="1:3">
      <c r="A275">
        <v>214</v>
      </c>
      <c r="B275" t="s">
        <v>1588</v>
      </c>
      <c r="C275" t="s">
        <v>2194</v>
      </c>
    </row>
    <row r="276" spans="1:3">
      <c r="A276">
        <v>215</v>
      </c>
      <c r="B276" t="s">
        <v>1128</v>
      </c>
      <c r="C276" t="s">
        <v>2162</v>
      </c>
    </row>
    <row r="277" spans="1:3">
      <c r="A277">
        <v>216</v>
      </c>
      <c r="B277" t="s">
        <v>370</v>
      </c>
      <c r="C277" t="s">
        <v>2160</v>
      </c>
    </row>
    <row r="278" spans="1:3">
      <c r="A278">
        <v>217</v>
      </c>
      <c r="B278" t="s">
        <v>750</v>
      </c>
      <c r="C278" t="s">
        <v>2181</v>
      </c>
    </row>
    <row r="279" spans="1:3">
      <c r="A279">
        <v>218</v>
      </c>
      <c r="B279" t="s">
        <v>2075</v>
      </c>
      <c r="C279" t="s">
        <v>2181</v>
      </c>
    </row>
    <row r="280" spans="1:3">
      <c r="A280">
        <v>219</v>
      </c>
      <c r="B280" t="s">
        <v>784</v>
      </c>
      <c r="C280" t="s">
        <v>2160</v>
      </c>
    </row>
    <row r="281" spans="1:3">
      <c r="A281">
        <v>220</v>
      </c>
      <c r="B281" t="s">
        <v>746</v>
      </c>
      <c r="C281" t="s">
        <v>2192</v>
      </c>
    </row>
    <row r="282" spans="1:3">
      <c r="A282">
        <v>221</v>
      </c>
      <c r="B282" t="s">
        <v>746</v>
      </c>
      <c r="C282" t="s">
        <v>2160</v>
      </c>
    </row>
    <row r="283" spans="1:3">
      <c r="A283">
        <v>222</v>
      </c>
      <c r="B283" t="s">
        <v>746</v>
      </c>
      <c r="C283" t="s">
        <v>2192</v>
      </c>
    </row>
    <row r="284" spans="1:3">
      <c r="A284">
        <v>223</v>
      </c>
      <c r="B284" t="s">
        <v>746</v>
      </c>
      <c r="C284" t="s">
        <v>2192</v>
      </c>
    </row>
    <row r="285" spans="1:3">
      <c r="A285">
        <v>223</v>
      </c>
      <c r="B285" t="s">
        <v>1420</v>
      </c>
      <c r="C285" t="s">
        <v>2197</v>
      </c>
    </row>
    <row r="286" spans="1:3">
      <c r="A286">
        <v>224</v>
      </c>
      <c r="B286" t="s">
        <v>382</v>
      </c>
      <c r="C286" t="s">
        <v>2160</v>
      </c>
    </row>
    <row r="287" spans="1:3">
      <c r="A287">
        <v>225</v>
      </c>
      <c r="B287" t="s">
        <v>382</v>
      </c>
      <c r="C287" t="s">
        <v>2168</v>
      </c>
    </row>
    <row r="288" spans="1:3">
      <c r="A288">
        <v>226</v>
      </c>
      <c r="B288" t="s">
        <v>382</v>
      </c>
      <c r="C288" t="s">
        <v>2168</v>
      </c>
    </row>
    <row r="289" spans="1:3">
      <c r="A289">
        <v>227</v>
      </c>
      <c r="B289" t="s">
        <v>717</v>
      </c>
      <c r="C289" t="s">
        <v>2181</v>
      </c>
    </row>
    <row r="290" spans="1:3">
      <c r="A290">
        <v>228</v>
      </c>
      <c r="B290" t="s">
        <v>382</v>
      </c>
      <c r="C290" t="s">
        <v>2168</v>
      </c>
    </row>
    <row r="291" spans="1:3">
      <c r="A291">
        <v>229</v>
      </c>
      <c r="B291" t="s">
        <v>1160</v>
      </c>
      <c r="C291" t="s">
        <v>2192</v>
      </c>
    </row>
    <row r="292" spans="1:3">
      <c r="A292">
        <v>230</v>
      </c>
      <c r="B292" t="s">
        <v>4284</v>
      </c>
      <c r="C292" t="s">
        <v>189</v>
      </c>
    </row>
    <row r="293" spans="1:3">
      <c r="A293">
        <v>231</v>
      </c>
      <c r="B293" t="s">
        <v>4285</v>
      </c>
      <c r="C293" t="s">
        <v>2160</v>
      </c>
    </row>
    <row r="294" spans="1:3">
      <c r="A294">
        <v>232</v>
      </c>
      <c r="B294" t="s">
        <v>746</v>
      </c>
      <c r="C294" t="s">
        <v>2192</v>
      </c>
    </row>
    <row r="295" spans="1:3">
      <c r="A295">
        <v>233</v>
      </c>
      <c r="B295" t="s">
        <v>1128</v>
      </c>
      <c r="C295" t="s">
        <v>2168</v>
      </c>
    </row>
    <row r="296" spans="1:3">
      <c r="A296">
        <v>234</v>
      </c>
      <c r="B296" t="s">
        <v>4286</v>
      </c>
      <c r="C296" t="s">
        <v>2194</v>
      </c>
    </row>
    <row r="297" spans="1:3">
      <c r="A297">
        <v>235</v>
      </c>
      <c r="B297" t="s">
        <v>746</v>
      </c>
      <c r="C297" t="s">
        <v>4350</v>
      </c>
    </row>
    <row r="298" spans="1:3">
      <c r="A298">
        <v>236</v>
      </c>
      <c r="B298" t="s">
        <v>4287</v>
      </c>
      <c r="C298" t="s">
        <v>2162</v>
      </c>
    </row>
    <row r="299" spans="1:3">
      <c r="A299">
        <v>237</v>
      </c>
      <c r="B299" t="s">
        <v>2213</v>
      </c>
      <c r="C299" t="s">
        <v>2162</v>
      </c>
    </row>
    <row r="300" spans="1:3">
      <c r="A300">
        <v>238</v>
      </c>
      <c r="B300" t="s">
        <v>2176</v>
      </c>
      <c r="C300" t="s">
        <v>2168</v>
      </c>
    </row>
    <row r="301" spans="1:3">
      <c r="A301">
        <v>239</v>
      </c>
      <c r="B301" t="s">
        <v>746</v>
      </c>
      <c r="C301" t="s">
        <v>2160</v>
      </c>
    </row>
    <row r="302" spans="1:3">
      <c r="A302">
        <v>239</v>
      </c>
      <c r="B302" t="s">
        <v>2218</v>
      </c>
      <c r="C302" t="s">
        <v>2197</v>
      </c>
    </row>
    <row r="303" spans="1:3">
      <c r="A303">
        <v>240</v>
      </c>
      <c r="B303" t="s">
        <v>265</v>
      </c>
      <c r="C303" t="s">
        <v>2160</v>
      </c>
    </row>
    <row r="304" spans="1:3">
      <c r="A304">
        <v>241</v>
      </c>
      <c r="B304" t="s">
        <v>746</v>
      </c>
      <c r="C304" t="s">
        <v>2160</v>
      </c>
    </row>
    <row r="305" spans="1:3">
      <c r="A305">
        <v>241</v>
      </c>
      <c r="B305" t="s">
        <v>2218</v>
      </c>
      <c r="C305" t="s">
        <v>2194</v>
      </c>
    </row>
    <row r="306" spans="1:3">
      <c r="A306">
        <v>242</v>
      </c>
      <c r="B306" t="s">
        <v>746</v>
      </c>
      <c r="C306" t="s">
        <v>2181</v>
      </c>
    </row>
    <row r="307" spans="1:3">
      <c r="A307">
        <v>243</v>
      </c>
      <c r="B307" t="s">
        <v>746</v>
      </c>
      <c r="C307" t="s">
        <v>2160</v>
      </c>
    </row>
    <row r="308" spans="1:3">
      <c r="A308">
        <v>244</v>
      </c>
      <c r="B308" t="s">
        <v>750</v>
      </c>
      <c r="C308" t="s">
        <v>2181</v>
      </c>
    </row>
    <row r="309" spans="1:3">
      <c r="A309">
        <v>244</v>
      </c>
      <c r="B309" t="s">
        <v>1128</v>
      </c>
      <c r="C309" t="s">
        <v>2162</v>
      </c>
    </row>
    <row r="310" spans="1:3">
      <c r="A310">
        <v>245</v>
      </c>
      <c r="B310" t="s">
        <v>746</v>
      </c>
      <c r="C310" t="s">
        <v>2160</v>
      </c>
    </row>
    <row r="311" spans="1:3">
      <c r="A311">
        <v>246</v>
      </c>
      <c r="B311" t="s">
        <v>746</v>
      </c>
      <c r="C311" t="s">
        <v>2181</v>
      </c>
    </row>
    <row r="312" spans="1:3">
      <c r="A312">
        <v>247</v>
      </c>
      <c r="B312" t="s">
        <v>746</v>
      </c>
      <c r="C312" t="s">
        <v>2192</v>
      </c>
    </row>
    <row r="313" spans="1:3">
      <c r="A313">
        <v>248</v>
      </c>
      <c r="B313" t="s">
        <v>746</v>
      </c>
      <c r="C313" t="s">
        <v>2160</v>
      </c>
    </row>
    <row r="314" spans="1:3">
      <c r="A314">
        <v>249</v>
      </c>
      <c r="B314" t="s">
        <v>265</v>
      </c>
      <c r="C314" t="s">
        <v>2160</v>
      </c>
    </row>
    <row r="315" spans="1:3">
      <c r="A315">
        <v>250</v>
      </c>
      <c r="B315" t="s">
        <v>746</v>
      </c>
      <c r="C315" t="s">
        <v>2192</v>
      </c>
    </row>
    <row r="316" spans="1:3">
      <c r="A316">
        <v>251</v>
      </c>
      <c r="B316" t="s">
        <v>746</v>
      </c>
      <c r="C316" t="s">
        <v>2181</v>
      </c>
    </row>
    <row r="317" spans="1:3">
      <c r="A317">
        <v>252</v>
      </c>
      <c r="B317" t="s">
        <v>750</v>
      </c>
      <c r="C317" t="s">
        <v>2181</v>
      </c>
    </row>
    <row r="318" spans="1:3">
      <c r="A318">
        <v>253</v>
      </c>
      <c r="B318" t="s">
        <v>746</v>
      </c>
      <c r="C318" t="s">
        <v>2181</v>
      </c>
    </row>
    <row r="319" spans="1:3">
      <c r="A319">
        <v>253</v>
      </c>
      <c r="B319" t="s">
        <v>1160</v>
      </c>
      <c r="C319" t="s">
        <v>190</v>
      </c>
    </row>
    <row r="320" spans="1:3">
      <c r="A320">
        <v>254</v>
      </c>
      <c r="B320" t="s">
        <v>746</v>
      </c>
      <c r="C320" t="s">
        <v>2192</v>
      </c>
    </row>
    <row r="321" spans="1:3">
      <c r="A321">
        <v>255</v>
      </c>
      <c r="B321" t="s">
        <v>1160</v>
      </c>
      <c r="C321" t="s">
        <v>2181</v>
      </c>
    </row>
    <row r="322" spans="1:3">
      <c r="A322">
        <v>256</v>
      </c>
      <c r="B322" t="s">
        <v>1687</v>
      </c>
      <c r="C322" t="s">
        <v>2181</v>
      </c>
    </row>
    <row r="323" spans="1:3">
      <c r="A323">
        <v>257</v>
      </c>
      <c r="B323" t="s">
        <v>1420</v>
      </c>
      <c r="C323" t="s">
        <v>2197</v>
      </c>
    </row>
    <row r="324" spans="1:3">
      <c r="A324">
        <v>258</v>
      </c>
      <c r="B324" t="s">
        <v>290</v>
      </c>
      <c r="C324" t="s">
        <v>2162</v>
      </c>
    </row>
    <row r="325" spans="1:3">
      <c r="A325">
        <v>259</v>
      </c>
      <c r="B325" t="s">
        <v>290</v>
      </c>
      <c r="C325" t="s">
        <v>2162</v>
      </c>
    </row>
    <row r="326" spans="1:3">
      <c r="A326">
        <v>260</v>
      </c>
      <c r="B326" t="s">
        <v>527</v>
      </c>
      <c r="C326" t="s">
        <v>2160</v>
      </c>
    </row>
    <row r="327" spans="1:3">
      <c r="A327">
        <v>261</v>
      </c>
      <c r="B327" t="s">
        <v>382</v>
      </c>
      <c r="C327" t="s">
        <v>2168</v>
      </c>
    </row>
    <row r="328" spans="1:3">
      <c r="A328">
        <v>262</v>
      </c>
      <c r="B328" t="s">
        <v>746</v>
      </c>
      <c r="C328" t="s">
        <v>2192</v>
      </c>
    </row>
    <row r="329" spans="1:3">
      <c r="A329">
        <v>263</v>
      </c>
      <c r="B329" t="s">
        <v>746</v>
      </c>
      <c r="C329" t="s">
        <v>2192</v>
      </c>
    </row>
    <row r="330" spans="1:3">
      <c r="A330">
        <v>264</v>
      </c>
      <c r="B330" t="s">
        <v>2215</v>
      </c>
      <c r="C330" t="s">
        <v>2160</v>
      </c>
    </row>
    <row r="331" spans="1:3">
      <c r="A331">
        <v>265</v>
      </c>
      <c r="B331" t="s">
        <v>746</v>
      </c>
      <c r="C331" t="s">
        <v>2160</v>
      </c>
    </row>
    <row r="332" spans="1:3">
      <c r="A332">
        <v>266</v>
      </c>
      <c r="B332" t="s">
        <v>746</v>
      </c>
      <c r="C332" t="s">
        <v>2192</v>
      </c>
    </row>
    <row r="333" spans="1:3">
      <c r="A333">
        <v>267</v>
      </c>
      <c r="B333" t="s">
        <v>746</v>
      </c>
      <c r="C333" t="s">
        <v>2192</v>
      </c>
    </row>
    <row r="334" spans="1:3">
      <c r="A334">
        <v>268</v>
      </c>
      <c r="B334" t="s">
        <v>4351</v>
      </c>
      <c r="C334" t="s">
        <v>2160</v>
      </c>
    </row>
    <row r="335" spans="1:3">
      <c r="A335">
        <v>268</v>
      </c>
      <c r="B335" t="s">
        <v>746</v>
      </c>
      <c r="C335" t="s">
        <v>2192</v>
      </c>
    </row>
    <row r="336" spans="1:3">
      <c r="A336">
        <v>269</v>
      </c>
      <c r="B336" t="s">
        <v>746</v>
      </c>
      <c r="C336" t="s">
        <v>2192</v>
      </c>
    </row>
    <row r="337" spans="1:3">
      <c r="A337">
        <v>270</v>
      </c>
      <c r="B337" t="s">
        <v>746</v>
      </c>
      <c r="C337" t="s">
        <v>2160</v>
      </c>
    </row>
    <row r="338" spans="1:3">
      <c r="A338">
        <v>271</v>
      </c>
      <c r="B338" t="s">
        <v>746</v>
      </c>
      <c r="C338" t="s">
        <v>2160</v>
      </c>
    </row>
    <row r="339" spans="1:3">
      <c r="A339">
        <v>272</v>
      </c>
      <c r="B339" t="s">
        <v>746</v>
      </c>
      <c r="C339" t="s">
        <v>2192</v>
      </c>
    </row>
    <row r="340" spans="1:3">
      <c r="A340">
        <v>273</v>
      </c>
      <c r="B340" t="s">
        <v>746</v>
      </c>
      <c r="C340" t="s">
        <v>2192</v>
      </c>
    </row>
    <row r="341" spans="1:3">
      <c r="A341">
        <v>274</v>
      </c>
      <c r="B341" t="s">
        <v>746</v>
      </c>
      <c r="C341" t="s">
        <v>2192</v>
      </c>
    </row>
    <row r="342" spans="1:3">
      <c r="A342">
        <v>275</v>
      </c>
      <c r="B342" t="s">
        <v>746</v>
      </c>
      <c r="C342" t="s">
        <v>2192</v>
      </c>
    </row>
    <row r="343" spans="1:3">
      <c r="A343">
        <v>276</v>
      </c>
      <c r="B343" t="s">
        <v>746</v>
      </c>
      <c r="C343" t="s">
        <v>2192</v>
      </c>
    </row>
    <row r="344" spans="1:3">
      <c r="A344">
        <v>277</v>
      </c>
      <c r="B344" t="s">
        <v>746</v>
      </c>
      <c r="C344" t="s">
        <v>2192</v>
      </c>
    </row>
    <row r="345" spans="1:3">
      <c r="A345">
        <v>278</v>
      </c>
      <c r="B345" t="s">
        <v>784</v>
      </c>
      <c r="C345" t="s">
        <v>2160</v>
      </c>
    </row>
    <row r="346" spans="1:3">
      <c r="A346">
        <v>279</v>
      </c>
      <c r="B346" t="s">
        <v>746</v>
      </c>
      <c r="C346" t="s">
        <v>2192</v>
      </c>
    </row>
    <row r="347" spans="1:3">
      <c r="A347">
        <v>280</v>
      </c>
      <c r="B347" t="s">
        <v>746</v>
      </c>
      <c r="C347" t="s">
        <v>2192</v>
      </c>
    </row>
    <row r="348" spans="1:3">
      <c r="A348">
        <v>281</v>
      </c>
      <c r="B348" t="s">
        <v>4713</v>
      </c>
      <c r="C348" t="s">
        <v>202</v>
      </c>
    </row>
    <row r="349" spans="1:3">
      <c r="A349">
        <v>281</v>
      </c>
      <c r="B349" t="s">
        <v>746</v>
      </c>
      <c r="C349" t="s">
        <v>2168</v>
      </c>
    </row>
    <row r="350" spans="1:3">
      <c r="A350">
        <v>281</v>
      </c>
      <c r="B350" t="s">
        <v>4714</v>
      </c>
      <c r="C350" t="s">
        <v>2168</v>
      </c>
    </row>
    <row r="351" spans="1:3">
      <c r="A351">
        <v>282</v>
      </c>
      <c r="B351" t="s">
        <v>4715</v>
      </c>
      <c r="C351" t="s">
        <v>2168</v>
      </c>
    </row>
    <row r="352" spans="1:3">
      <c r="A352">
        <v>282</v>
      </c>
      <c r="B352" t="s">
        <v>811</v>
      </c>
      <c r="C352" t="s">
        <v>2192</v>
      </c>
    </row>
    <row r="353" spans="1:3">
      <c r="A353">
        <v>283</v>
      </c>
      <c r="B353" t="s">
        <v>784</v>
      </c>
      <c r="C353" t="s">
        <v>2160</v>
      </c>
    </row>
    <row r="354" spans="1:3">
      <c r="A354">
        <v>284</v>
      </c>
      <c r="B354" t="s">
        <v>750</v>
      </c>
      <c r="C354" t="s">
        <v>2192</v>
      </c>
    </row>
    <row r="355" spans="1:3">
      <c r="A355">
        <v>285</v>
      </c>
      <c r="B355" t="s">
        <v>750</v>
      </c>
      <c r="C355" t="s">
        <v>2192</v>
      </c>
    </row>
    <row r="356" spans="1:3">
      <c r="A356">
        <v>286</v>
      </c>
      <c r="B356" t="s">
        <v>4719</v>
      </c>
      <c r="C356" t="s">
        <v>2197</v>
      </c>
    </row>
    <row r="357" spans="1:3">
      <c r="A357">
        <v>287</v>
      </c>
      <c r="B357" t="s">
        <v>1128</v>
      </c>
      <c r="C357" t="s">
        <v>2162</v>
      </c>
    </row>
    <row r="358" spans="1:3">
      <c r="A358">
        <v>287</v>
      </c>
      <c r="B358" t="s">
        <v>4716</v>
      </c>
      <c r="C358" t="s">
        <v>2168</v>
      </c>
    </row>
    <row r="359" spans="1:3">
      <c r="A359">
        <v>287</v>
      </c>
      <c r="B359" t="s">
        <v>4715</v>
      </c>
      <c r="C359" t="s">
        <v>2168</v>
      </c>
    </row>
    <row r="360" spans="1:3">
      <c r="A360">
        <v>288</v>
      </c>
      <c r="B360" t="s">
        <v>746</v>
      </c>
      <c r="C360" t="s">
        <v>2192</v>
      </c>
    </row>
    <row r="361" spans="1:3">
      <c r="A361">
        <v>289</v>
      </c>
      <c r="B361" t="s">
        <v>746</v>
      </c>
      <c r="C361" t="s">
        <v>2192</v>
      </c>
    </row>
    <row r="362" spans="1:3">
      <c r="A362">
        <v>290</v>
      </c>
      <c r="B362" t="s">
        <v>1588</v>
      </c>
      <c r="C362" t="s">
        <v>2194</v>
      </c>
    </row>
    <row r="363" spans="1:3">
      <c r="A363">
        <v>291</v>
      </c>
      <c r="B363" t="s">
        <v>746</v>
      </c>
      <c r="C363" t="s">
        <v>2192</v>
      </c>
    </row>
    <row r="364" spans="1:3">
      <c r="A364">
        <v>292</v>
      </c>
      <c r="B364" t="s">
        <v>382</v>
      </c>
      <c r="C364" t="s">
        <v>2160</v>
      </c>
    </row>
    <row r="365" spans="1:3">
      <c r="A365">
        <v>293</v>
      </c>
      <c r="B365" t="s">
        <v>746</v>
      </c>
      <c r="C365" t="s">
        <v>2192</v>
      </c>
    </row>
    <row r="366" spans="1:3">
      <c r="A366">
        <v>294</v>
      </c>
      <c r="B366" t="s">
        <v>370</v>
      </c>
      <c r="C366" t="s">
        <v>2160</v>
      </c>
    </row>
    <row r="367" spans="1:3">
      <c r="A367">
        <v>295</v>
      </c>
      <c r="B367" t="s">
        <v>750</v>
      </c>
      <c r="C367" t="s">
        <v>2192</v>
      </c>
    </row>
    <row r="368" spans="1:3">
      <c r="A368">
        <v>296</v>
      </c>
      <c r="B368" t="s">
        <v>1420</v>
      </c>
      <c r="C368" t="s">
        <v>2192</v>
      </c>
    </row>
    <row r="369" spans="1:3">
      <c r="A369">
        <v>297</v>
      </c>
      <c r="B369" t="s">
        <v>746</v>
      </c>
      <c r="C369" t="s">
        <v>2192</v>
      </c>
    </row>
    <row r="370" spans="1:3">
      <c r="A370">
        <v>298</v>
      </c>
      <c r="B370" t="s">
        <v>746</v>
      </c>
      <c r="C370" t="s">
        <v>2192</v>
      </c>
    </row>
    <row r="371" spans="1:3">
      <c r="A371">
        <v>299</v>
      </c>
      <c r="B371" t="s">
        <v>746</v>
      </c>
      <c r="C371" t="s">
        <v>2192</v>
      </c>
    </row>
    <row r="372" spans="1:3">
      <c r="A372">
        <v>299</v>
      </c>
      <c r="B372" t="s">
        <v>2213</v>
      </c>
      <c r="C372" t="s">
        <v>2162</v>
      </c>
    </row>
    <row r="373" spans="1:3">
      <c r="A373">
        <v>300</v>
      </c>
      <c r="B373" t="s">
        <v>746</v>
      </c>
      <c r="C373" t="s">
        <v>2192</v>
      </c>
    </row>
    <row r="374" spans="1:3">
      <c r="A374">
        <v>301</v>
      </c>
      <c r="B374" t="s">
        <v>746</v>
      </c>
      <c r="C374" t="s">
        <v>2192</v>
      </c>
    </row>
    <row r="375" spans="1:3">
      <c r="A375">
        <v>302</v>
      </c>
      <c r="B375" t="s">
        <v>746</v>
      </c>
      <c r="C375" t="s">
        <v>2192</v>
      </c>
    </row>
    <row r="376" spans="1:3">
      <c r="A376">
        <v>303</v>
      </c>
      <c r="B376" t="s">
        <v>1128</v>
      </c>
      <c r="C376" t="s">
        <v>2162</v>
      </c>
    </row>
    <row r="377" spans="1:3">
      <c r="A377">
        <v>304</v>
      </c>
      <c r="B377" t="s">
        <v>746</v>
      </c>
      <c r="C377" t="s">
        <v>2192</v>
      </c>
    </row>
    <row r="378" spans="1:3">
      <c r="A378">
        <v>305</v>
      </c>
      <c r="B378" t="s">
        <v>382</v>
      </c>
      <c r="C378" t="s">
        <v>2160</v>
      </c>
    </row>
    <row r="379" spans="1:3">
      <c r="A379">
        <v>305</v>
      </c>
      <c r="B379" t="s">
        <v>265</v>
      </c>
      <c r="C379" t="s">
        <v>2160</v>
      </c>
    </row>
    <row r="380" spans="1:3">
      <c r="A380">
        <v>306</v>
      </c>
      <c r="B380" t="s">
        <v>1687</v>
      </c>
      <c r="C380" t="s">
        <v>2192</v>
      </c>
    </row>
    <row r="381" spans="1:3">
      <c r="A381">
        <v>307</v>
      </c>
      <c r="B381" t="s">
        <v>265</v>
      </c>
      <c r="C381" t="s">
        <v>2160</v>
      </c>
    </row>
    <row r="382" spans="1:3">
      <c r="A382">
        <v>307</v>
      </c>
      <c r="B382" t="s">
        <v>290</v>
      </c>
      <c r="C382" t="s">
        <v>2162</v>
      </c>
    </row>
    <row r="383" spans="1:3">
      <c r="A383">
        <v>308</v>
      </c>
      <c r="B383" t="s">
        <v>746</v>
      </c>
      <c r="C383" t="s">
        <v>2192</v>
      </c>
    </row>
    <row r="384" spans="1:3">
      <c r="A384">
        <v>309</v>
      </c>
      <c r="B384" t="s">
        <v>1160</v>
      </c>
      <c r="C384" t="s">
        <v>2192</v>
      </c>
    </row>
    <row r="385" spans="1:3">
      <c r="A385">
        <v>310</v>
      </c>
      <c r="B385" t="s">
        <v>746</v>
      </c>
      <c r="C385" t="s">
        <v>2192</v>
      </c>
    </row>
    <row r="386" spans="1:3">
      <c r="A386">
        <v>311</v>
      </c>
      <c r="B386" t="s">
        <v>746</v>
      </c>
      <c r="C386" t="s">
        <v>2192</v>
      </c>
    </row>
    <row r="387" spans="1:3">
      <c r="A387">
        <v>312</v>
      </c>
      <c r="B387" t="s">
        <v>746</v>
      </c>
      <c r="C387" t="s">
        <v>2192</v>
      </c>
    </row>
    <row r="388" spans="1:3">
      <c r="A388">
        <v>313</v>
      </c>
      <c r="B388" t="s">
        <v>750</v>
      </c>
      <c r="C388" t="s">
        <v>2181</v>
      </c>
    </row>
    <row r="389" spans="1:3">
      <c r="A389">
        <v>314</v>
      </c>
      <c r="B389" t="s">
        <v>746</v>
      </c>
      <c r="C389" t="s">
        <v>2192</v>
      </c>
    </row>
    <row r="390" spans="1:3">
      <c r="A390">
        <v>315</v>
      </c>
      <c r="B390" t="s">
        <v>746</v>
      </c>
      <c r="C390" t="s">
        <v>2192</v>
      </c>
    </row>
    <row r="391" spans="1:3">
      <c r="A391">
        <v>315</v>
      </c>
      <c r="B391" t="s">
        <v>1687</v>
      </c>
      <c r="C391" t="s">
        <v>2192</v>
      </c>
    </row>
    <row r="392" spans="1:3">
      <c r="A392">
        <v>315</v>
      </c>
      <c r="B392" t="s">
        <v>1128</v>
      </c>
      <c r="C392" t="s">
        <v>2162</v>
      </c>
    </row>
    <row r="393" spans="1:3">
      <c r="A393">
        <v>315</v>
      </c>
      <c r="B393" t="s">
        <v>750</v>
      </c>
      <c r="C393" t="s">
        <v>2197</v>
      </c>
    </row>
    <row r="394" spans="1:3">
      <c r="A394">
        <v>315</v>
      </c>
      <c r="B394" t="s">
        <v>2218</v>
      </c>
      <c r="C394" t="s">
        <v>2197</v>
      </c>
    </row>
    <row r="395" spans="1:3">
      <c r="A395">
        <v>316</v>
      </c>
      <c r="B395" t="s">
        <v>746</v>
      </c>
      <c r="C395" t="s">
        <v>2192</v>
      </c>
    </row>
    <row r="396" spans="1:3">
      <c r="A396">
        <v>317</v>
      </c>
      <c r="B396" t="s">
        <v>746</v>
      </c>
      <c r="C396" t="s">
        <v>2192</v>
      </c>
    </row>
    <row r="397" spans="1:3">
      <c r="A397">
        <v>318</v>
      </c>
      <c r="B397" t="s">
        <v>746</v>
      </c>
      <c r="C397" t="s">
        <v>2192</v>
      </c>
    </row>
    <row r="398" spans="1:3">
      <c r="A398">
        <v>319</v>
      </c>
      <c r="B398" t="s">
        <v>746</v>
      </c>
      <c r="C398" t="s">
        <v>2192</v>
      </c>
    </row>
    <row r="399" spans="1:3">
      <c r="A399">
        <v>320</v>
      </c>
      <c r="B399" t="s">
        <v>265</v>
      </c>
      <c r="C399" t="s">
        <v>2160</v>
      </c>
    </row>
    <row r="400" spans="1:3">
      <c r="A400">
        <v>321</v>
      </c>
      <c r="B400" t="s">
        <v>746</v>
      </c>
      <c r="C400" t="s">
        <v>2192</v>
      </c>
    </row>
    <row r="401" spans="1:3">
      <c r="A401">
        <v>322</v>
      </c>
      <c r="B401" t="s">
        <v>4717</v>
      </c>
      <c r="C401" t="s">
        <v>2162</v>
      </c>
    </row>
    <row r="402" spans="1:3">
      <c r="A402">
        <v>323</v>
      </c>
      <c r="B402" t="s">
        <v>746</v>
      </c>
      <c r="C402" t="s">
        <v>2192</v>
      </c>
    </row>
    <row r="403" spans="1:3">
      <c r="A403">
        <v>324</v>
      </c>
      <c r="B403" t="s">
        <v>746</v>
      </c>
      <c r="C403" t="s">
        <v>2192</v>
      </c>
    </row>
    <row r="404" spans="1:3">
      <c r="A404">
        <v>325</v>
      </c>
      <c r="B404" t="s">
        <v>746</v>
      </c>
      <c r="C404" t="s">
        <v>2192</v>
      </c>
    </row>
    <row r="405" spans="1:3">
      <c r="A405">
        <v>325</v>
      </c>
      <c r="B405" t="s">
        <v>2218</v>
      </c>
      <c r="C405" t="s">
        <v>2194</v>
      </c>
    </row>
    <row r="406" spans="1:3">
      <c r="A406">
        <v>326</v>
      </c>
      <c r="B406" t="s">
        <v>746</v>
      </c>
      <c r="C406" t="s">
        <v>2192</v>
      </c>
    </row>
    <row r="407" spans="1:3">
      <c r="A407">
        <v>327</v>
      </c>
      <c r="B407" t="s">
        <v>382</v>
      </c>
      <c r="C407" t="s">
        <v>2168</v>
      </c>
    </row>
    <row r="408" spans="1:3">
      <c r="A408">
        <v>328</v>
      </c>
      <c r="B408" t="s">
        <v>4718</v>
      </c>
      <c r="C408" t="s">
        <v>2192</v>
      </c>
    </row>
    <row r="409" spans="1:3">
      <c r="A409">
        <v>329</v>
      </c>
      <c r="B409" t="s">
        <v>746</v>
      </c>
      <c r="C409" t="s">
        <v>2192</v>
      </c>
    </row>
    <row r="410" spans="1:3">
      <c r="A410">
        <v>329</v>
      </c>
      <c r="B410" t="s">
        <v>1687</v>
      </c>
      <c r="C410" t="s">
        <v>2192</v>
      </c>
    </row>
    <row r="411" spans="1:3">
      <c r="A411">
        <v>330</v>
      </c>
      <c r="B411" t="s">
        <v>746</v>
      </c>
      <c r="C411" t="s">
        <v>2192</v>
      </c>
    </row>
    <row r="412" spans="1:3">
      <c r="A412">
        <v>331</v>
      </c>
      <c r="B412" t="s">
        <v>746</v>
      </c>
      <c r="C412" t="s">
        <v>2192</v>
      </c>
    </row>
    <row r="413" spans="1:3">
      <c r="A413">
        <v>332</v>
      </c>
      <c r="B413" t="s">
        <v>746</v>
      </c>
      <c r="C413" t="s">
        <v>2192</v>
      </c>
    </row>
    <row r="414" spans="1:3">
      <c r="A414">
        <v>333</v>
      </c>
      <c r="B414" t="s">
        <v>746</v>
      </c>
      <c r="C414" t="s">
        <v>2192</v>
      </c>
    </row>
    <row r="415" spans="1:3">
      <c r="A415">
        <v>334</v>
      </c>
      <c r="B415" t="s">
        <v>1160</v>
      </c>
      <c r="C415" t="s">
        <v>2192</v>
      </c>
    </row>
    <row r="416" spans="1:3">
      <c r="A416">
        <v>335</v>
      </c>
      <c r="B416" t="s">
        <v>746</v>
      </c>
      <c r="C416" t="s">
        <v>2192</v>
      </c>
    </row>
    <row r="417" spans="1:3">
      <c r="A417">
        <v>335</v>
      </c>
      <c r="B417" t="s">
        <v>2218</v>
      </c>
      <c r="C417" t="s">
        <v>2194</v>
      </c>
    </row>
    <row r="418" spans="1:3">
      <c r="A418">
        <v>336</v>
      </c>
      <c r="B418" t="s">
        <v>746</v>
      </c>
      <c r="C418" t="s">
        <v>2192</v>
      </c>
    </row>
    <row r="419" spans="1:3">
      <c r="A419">
        <v>337</v>
      </c>
      <c r="B419" t="s">
        <v>746</v>
      </c>
      <c r="C419" t="s">
        <v>2192</v>
      </c>
    </row>
    <row r="420" spans="1:3">
      <c r="A420">
        <v>338</v>
      </c>
      <c r="B420" t="s">
        <v>746</v>
      </c>
      <c r="C420" t="s">
        <v>2192</v>
      </c>
    </row>
    <row r="421" spans="1:3">
      <c r="A421">
        <v>339</v>
      </c>
      <c r="B421" t="s">
        <v>746</v>
      </c>
      <c r="C421" t="s">
        <v>2192</v>
      </c>
    </row>
    <row r="422" spans="1:3">
      <c r="A422">
        <v>340</v>
      </c>
      <c r="B422" t="s">
        <v>746</v>
      </c>
      <c r="C422" t="s">
        <v>2192</v>
      </c>
    </row>
    <row r="423" spans="1:3">
      <c r="A423">
        <v>341</v>
      </c>
      <c r="B423" t="s">
        <v>746</v>
      </c>
      <c r="C423" t="s">
        <v>2192</v>
      </c>
    </row>
    <row r="424" spans="1:3">
      <c r="A424">
        <v>342</v>
      </c>
      <c r="B424" t="s">
        <v>746</v>
      </c>
      <c r="C424" t="s">
        <v>2192</v>
      </c>
    </row>
    <row r="425" spans="1:3">
      <c r="A425">
        <v>342</v>
      </c>
      <c r="B425" t="s">
        <v>2200</v>
      </c>
      <c r="C425" t="s">
        <v>2197</v>
      </c>
    </row>
    <row r="426" spans="1:3">
      <c r="A426">
        <v>343</v>
      </c>
      <c r="B426" t="s">
        <v>1687</v>
      </c>
      <c r="C426" t="s">
        <v>2192</v>
      </c>
    </row>
    <row r="427" spans="1:3">
      <c r="A427">
        <v>344</v>
      </c>
      <c r="B427" t="s">
        <v>2183</v>
      </c>
      <c r="C427" t="s">
        <v>2162</v>
      </c>
    </row>
    <row r="428" spans="1:3">
      <c r="A428">
        <v>345</v>
      </c>
      <c r="B428" t="s">
        <v>746</v>
      </c>
      <c r="C428" t="s">
        <v>2192</v>
      </c>
    </row>
    <row r="429" spans="1:3">
      <c r="A429">
        <v>346</v>
      </c>
      <c r="B429" t="s">
        <v>746</v>
      </c>
      <c r="C429" t="s">
        <v>2192</v>
      </c>
    </row>
    <row r="430" spans="1:3">
      <c r="A430">
        <v>347</v>
      </c>
      <c r="B430" t="s">
        <v>1687</v>
      </c>
      <c r="C430" t="s">
        <v>2192</v>
      </c>
    </row>
    <row r="431" spans="1:3">
      <c r="A431">
        <v>348</v>
      </c>
      <c r="B431" t="s">
        <v>746</v>
      </c>
      <c r="C431" t="s">
        <v>2192</v>
      </c>
    </row>
    <row r="432" spans="1:3">
      <c r="A432">
        <v>349</v>
      </c>
      <c r="B432" t="s">
        <v>1687</v>
      </c>
      <c r="C432" t="s">
        <v>2192</v>
      </c>
    </row>
    <row r="433" spans="1:3">
      <c r="A433">
        <v>350</v>
      </c>
      <c r="B433" t="s">
        <v>382</v>
      </c>
      <c r="C433" t="s">
        <v>2160</v>
      </c>
    </row>
    <row r="434" spans="1:3">
      <c r="A434">
        <v>351</v>
      </c>
      <c r="B434" t="s">
        <v>1687</v>
      </c>
      <c r="C434" t="s">
        <v>2192</v>
      </c>
    </row>
    <row r="435" spans="1:3">
      <c r="A435">
        <v>352</v>
      </c>
      <c r="B435" t="s">
        <v>746</v>
      </c>
      <c r="C435" t="s">
        <v>2192</v>
      </c>
    </row>
    <row r="436" spans="1:3">
      <c r="A436">
        <v>353</v>
      </c>
      <c r="B436" t="s">
        <v>746</v>
      </c>
      <c r="C436" t="s">
        <v>2192</v>
      </c>
    </row>
    <row r="437" spans="1:3">
      <c r="A437">
        <v>354</v>
      </c>
      <c r="B437" t="s">
        <v>746</v>
      </c>
      <c r="C437" t="s">
        <v>2192</v>
      </c>
    </row>
    <row r="438" spans="1:3">
      <c r="A438">
        <v>355</v>
      </c>
      <c r="B438" t="s">
        <v>746</v>
      </c>
      <c r="C438" t="s">
        <v>2192</v>
      </c>
    </row>
  </sheetData>
  <dataValidations count="8">
    <dataValidation type="list" allowBlank="1" showInputMessage="1" showErrorMessage="1" sqref="C2:C3" xr:uid="{B2722D7E-0D33-4370-A738-55036F1EAFA6}">
      <formula1>"capacity_expansion,production_cost,geospatial_electrification,reliability,nexus,demand_forecast,system_dynamics,hybrid_optimization"</formula1>
    </dataValidation>
    <dataValidation type="list" allowBlank="1" showInputMessage="1" showErrorMessage="1" sqref="C10:C14 C32:C50 C4:C8" xr:uid="{5356633E-CE6F-4D7C-B6D5-2286695F86E3}">
      <mc:AlternateContent xmlns:x12ac="http://schemas.microsoft.com/office/spreadsheetml/2011/1/ac" xmlns:mc="http://schemas.openxmlformats.org/markup-compatibility/2006">
        <mc:Choice Requires="x12ac">
          <x12ac:list>capacity_expansion,production_cost,geospatial_electrification,reliability,nexus,demand_forecast,system_dynamics,hybrid_optimization,"capacity_expansion,production_cost"</x12ac:list>
        </mc:Choice>
        <mc:Fallback>
          <formula1>"capacity_expansion,production_cost,geospatial_electrification,reliability,nexus,demand_forecast,system_dynamics,hybrid_optimization,capacity_expansion,production_cost"</formula1>
        </mc:Fallback>
      </mc:AlternateContent>
    </dataValidation>
    <dataValidation type="list" allowBlank="1" showInputMessage="1" showErrorMessage="1" sqref="C9" xr:uid="{AF61FCDE-D2A3-48C2-A0F9-87F7123975CC}">
      <mc:AlternateContent xmlns:x12ac="http://schemas.microsoft.com/office/spreadsheetml/2011/1/ac" xmlns:mc="http://schemas.openxmlformats.org/markup-compatibility/2006">
        <mc:Choice Requires="x12ac">
          <x12ac:list>capacity_expansion,production_cost,geospatial_electrification,reliability,nexus,demand_forecast,system_dynamics,hybrid_optimization,"capacity_expansion,production_cost","capacity expansion, nexus"</x12ac:list>
        </mc:Choice>
        <mc:Fallback>
          <formula1>"capacity_expansion,production_cost,geospatial_electrification,reliability,nexus,demand_forecast,system_dynamics,hybrid_optimization,capacity_expansion,production_cost,capacity expansion, nexus"</formula1>
        </mc:Fallback>
      </mc:AlternateContent>
    </dataValidation>
    <dataValidation type="list" allowBlank="1" showInputMessage="1" showErrorMessage="1" sqref="C15:C31" xr:uid="{F257664E-DCA0-4B4A-BAD6-1200E25831C5}">
      <mc:AlternateContent xmlns:x12ac="http://schemas.microsoft.com/office/spreadsheetml/2011/1/ac" xmlns:mc="http://schemas.openxmlformats.org/markup-compatibility/2006">
        <mc:Choice Requires="x12ac">
          <x12ac:list>capacity_expansion,production_cost,geospatial_electrification,reliability,nexus,demand_forecast,system_dynamics,hybrid_optimization,"capacity_expansion,production_cost",unit_commitment,hydrological,"production_cost,unit_commitment"</x12ac:list>
        </mc:Choice>
        <mc:Fallback>
          <formula1>"capacity_expansion,production_cost,geospatial_electrification,reliability,nexus,demand_forecast,system_dynamics,hybrid_optimization,capacity_expansion,production_cost,unit_commitment,hydrological,production_cost,unit_commitment"</formula1>
        </mc:Fallback>
      </mc:AlternateContent>
    </dataValidation>
    <dataValidation type="list" allowBlank="1" showInputMessage="1" showErrorMessage="1" sqref="C62:C65" xr:uid="{F2B896F5-441C-4F51-87AD-664CC359FF5A}">
      <mc:AlternateContent xmlns:x12ac="http://schemas.microsoft.com/office/spreadsheetml/2011/1/ac" xmlns:mc="http://schemas.openxmlformats.org/markup-compatibility/2006">
        <mc:Choice Requires="x12ac">
          <x12ac:list>capacity_expansion,production_cost,geospatial_electrification,reliability,nexus,demand_forecast,system_dynamics,hybrid_optimization,"capacity_expansion,production_cost",simulation,other</x12ac:list>
        </mc:Choice>
        <mc:Fallback>
          <formula1>"capacity_expansion,production_cost,geospatial_electrification,reliability,nexus,demand_forecast,system_dynamics,hybrid_optimization,capacity_expansion,production_cost,simulation,other"</formula1>
        </mc:Fallback>
      </mc:AlternateContent>
    </dataValidation>
    <dataValidation type="list" allowBlank="1" showInputMessage="1" showErrorMessage="1" sqref="C66:C189" xr:uid="{1F6C0913-9CEC-4549-8EF8-89519AF1B64B}">
      <mc:AlternateContent xmlns:x12ac="http://schemas.microsoft.com/office/spreadsheetml/2011/1/ac" xmlns:mc="http://schemas.openxmlformats.org/markup-compatibility/2006">
        <mc:Choice Requires="x12ac">
          <x12ac:list>capacity_expansion,production_cost,geospatial_electrification,reliability,nexus,demand_forecast,system_dynamics,hybrid_optimization,"capacity_expansion,production_cost",simulation,geospatial,other</x12ac:list>
        </mc:Choice>
        <mc:Fallback>
          <formula1>"capacity_expansion,production_cost,geospatial_electrification,reliability,nexus,demand_forecast,system_dynamics,hybrid_optimization,capacity_expansion,production_cost,simulation,geospatial,other"</formula1>
        </mc:Fallback>
      </mc:AlternateContent>
    </dataValidation>
    <dataValidation type="list" allowBlank="1" showInputMessage="1" showErrorMessage="1" sqref="C190:C900" xr:uid="{9431F367-ADBA-4F92-865C-D8AE5321EE49}">
      <mc:AlternateContent xmlns:x12ac="http://schemas.microsoft.com/office/spreadsheetml/2011/1/ac" xmlns:mc="http://schemas.openxmlformats.org/markup-compatibility/2006">
        <mc:Choice Requires="x12ac">
          <x12ac:list>capacity_expansion,production_cost,geospatial_electrification,reliability,nexus,demand_forecast,system_dynamics,hybrid_optimization,"capacity_expansion,production_cost",simulation,geospatial,accounting,other</x12ac:list>
        </mc:Choice>
        <mc:Fallback>
          <formula1>"capacity_expansion,production_cost,geospatial_electrification,reliability,nexus,demand_forecast,system_dynamics,hybrid_optimization,capacity_expansion,production_cost,simulation,geospatial,accounting,other"</formula1>
        </mc:Fallback>
      </mc:AlternateContent>
    </dataValidation>
    <dataValidation type="list" allowBlank="1" showInputMessage="1" showErrorMessage="1" sqref="C51:C61" xr:uid="{6D5BAAFE-110E-4648-AB6F-E025A951A84C}">
      <mc:AlternateContent xmlns:x12ac="http://schemas.microsoft.com/office/spreadsheetml/2011/1/ac" xmlns:mc="http://schemas.openxmlformats.org/markup-compatibility/2006">
        <mc:Choice Requires="x12ac">
          <x12ac:list>capacity_expansion,production_cost,geospatial_electrification,reliability,nexus,demand_forecast,system_dynamics,hybrid_optimization,"capacity_expansion,production_cost",other</x12ac:list>
        </mc:Choice>
        <mc:Fallback>
          <formula1>"capacity_expansion,production_cost,geospatial_electrification,reliability,nexus,demand_forecast,system_dynamics,hybrid_optimization,capacity_expansion,production_cost,other"</formula1>
        </mc:Fallback>
      </mc:AlternateContent>
    </dataValidation>
  </dataValidations>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412018-B49F-4534-A70F-30C4F15D8899}">
  <sheetPr codeName="Feuil4">
    <tabColor rgb="FF00B050"/>
  </sheetPr>
  <dimension ref="A1:D1150"/>
  <sheetViews>
    <sheetView topLeftCell="A703" workbookViewId="0">
      <selection activeCell="B859" sqref="B859"/>
    </sheetView>
  </sheetViews>
  <sheetFormatPr baseColWidth="10" defaultColWidth="9" defaultRowHeight="15"/>
  <cols>
    <col min="1" max="1" width="10.83203125" style="18" bestFit="1" customWidth="1"/>
    <col min="2" max="2" width="11.33203125" style="54" bestFit="1" customWidth="1"/>
    <col min="3" max="3" width="36.33203125" customWidth="1"/>
    <col min="4" max="4" width="25.33203125" style="54" customWidth="1"/>
  </cols>
  <sheetData>
    <row r="1" spans="1:4">
      <c r="A1" s="18" t="s">
        <v>0</v>
      </c>
      <c r="B1" s="54" t="s">
        <v>2219</v>
      </c>
      <c r="C1" s="54" t="s">
        <v>2220</v>
      </c>
      <c r="D1" s="18" t="s">
        <v>2221</v>
      </c>
    </row>
    <row r="2" spans="1:4">
      <c r="A2" s="18">
        <v>1</v>
      </c>
      <c r="B2" s="59" t="s">
        <v>801</v>
      </c>
      <c r="C2" s="58" t="str">
        <f>VLOOKUP(Table4[[#This Row],[iso_code]],iso_code!B:C,2,FALSE)</f>
        <v>DZA</v>
      </c>
      <c r="D2" s="18" t="str">
        <f>VLOOKUP(Table4[[#This Row],[iso_code]],iso_code!G:H,2,FALSE)</f>
        <v>Algeria</v>
      </c>
    </row>
    <row r="3" spans="1:4">
      <c r="A3" s="18">
        <v>1</v>
      </c>
      <c r="B3" s="59" t="s">
        <v>2222</v>
      </c>
      <c r="C3" s="58" t="str">
        <f>VLOOKUP(Table4[[#This Row],[iso_code]],iso_code!B:C,2,FALSE)</f>
        <v>AGO</v>
      </c>
      <c r="D3" s="18" t="str">
        <f>VLOOKUP(Table4[[#This Row],[iso_code]],iso_code!G:H,2,FALSE)</f>
        <v>Angola</v>
      </c>
    </row>
    <row r="4" spans="1:4">
      <c r="A4" s="18">
        <v>1</v>
      </c>
      <c r="B4" s="59" t="s">
        <v>2223</v>
      </c>
      <c r="C4" s="58" t="str">
        <f>VLOOKUP(Table4[[#This Row],[iso_code]],iso_code!B:C,2,FALSE)</f>
        <v>BEN</v>
      </c>
      <c r="D4" s="18" t="str">
        <f>VLOOKUP(Table4[[#This Row],[iso_code]],iso_code!G:H,2,FALSE)</f>
        <v>Benin</v>
      </c>
    </row>
    <row r="5" spans="1:4">
      <c r="A5" s="18">
        <v>1</v>
      </c>
      <c r="B5" s="59" t="s">
        <v>1830</v>
      </c>
      <c r="C5" s="58" t="str">
        <f>VLOOKUP(Table4[[#This Row],[iso_code]],iso_code!B:C,2,FALSE)</f>
        <v>BWA</v>
      </c>
      <c r="D5" s="18" t="str">
        <f>VLOOKUP(Table4[[#This Row],[iso_code]],iso_code!G:H,2,FALSE)</f>
        <v>Botswana</v>
      </c>
    </row>
    <row r="6" spans="1:4">
      <c r="A6" s="18">
        <v>1</v>
      </c>
      <c r="B6" s="59" t="s">
        <v>2224</v>
      </c>
      <c r="C6" s="58" t="str">
        <f>VLOOKUP(Table4[[#This Row],[iso_code]],iso_code!B:C,2,FALSE)</f>
        <v>BFA</v>
      </c>
      <c r="D6" s="18" t="str">
        <f>VLOOKUP(Table4[[#This Row],[iso_code]],iso_code!G:H,2,FALSE)</f>
        <v>Burkina Faso</v>
      </c>
    </row>
    <row r="7" spans="1:4">
      <c r="A7" s="18">
        <v>1</v>
      </c>
      <c r="B7" s="59" t="s">
        <v>2225</v>
      </c>
      <c r="C7" s="58" t="str">
        <f>VLOOKUP(Table4[[#This Row],[iso_code]],iso_code!B:C,2,FALSE)</f>
        <v>BDI</v>
      </c>
      <c r="D7" s="18" t="str">
        <f>VLOOKUP(Table4[[#This Row],[iso_code]],iso_code!G:H,2,FALSE)</f>
        <v>Burundi</v>
      </c>
    </row>
    <row r="8" spans="1:4">
      <c r="A8" s="18">
        <v>1</v>
      </c>
      <c r="B8" s="59" t="s">
        <v>286</v>
      </c>
      <c r="C8" s="58" t="str">
        <f>VLOOKUP(Table4[[#This Row],[iso_code]],iso_code!B:C,2,FALSE)</f>
        <v>CMR</v>
      </c>
      <c r="D8" s="18" t="str">
        <f>VLOOKUP(Table4[[#This Row],[iso_code]],iso_code!G:H,2,FALSE)</f>
        <v>Cameroon</v>
      </c>
    </row>
    <row r="9" spans="1:4">
      <c r="A9" s="18">
        <v>1</v>
      </c>
      <c r="B9" s="59" t="s">
        <v>1664</v>
      </c>
      <c r="C9" s="58" t="str">
        <f>VLOOKUP(Table4[[#This Row],[iso_code]],iso_code!B:C,2,FALSE)</f>
        <v>CAF</v>
      </c>
      <c r="D9" s="18" t="str">
        <f>VLOOKUP(Table4[[#This Row],[iso_code]],iso_code!G:H,2,FALSE)</f>
        <v>Central African Republic (the)</v>
      </c>
    </row>
    <row r="10" spans="1:4">
      <c r="A10" s="18">
        <v>1</v>
      </c>
      <c r="B10" s="59" t="s">
        <v>2226</v>
      </c>
      <c r="C10" s="58" t="str">
        <f>VLOOKUP(Table4[[#This Row],[iso_code]],iso_code!B:C,2,FALSE)</f>
        <v>TCD</v>
      </c>
      <c r="D10" s="18" t="str">
        <f>VLOOKUP(Table4[[#This Row],[iso_code]],iso_code!G:H,2,FALSE)</f>
        <v>Chad</v>
      </c>
    </row>
    <row r="11" spans="1:4">
      <c r="A11" s="18">
        <v>1</v>
      </c>
      <c r="B11" s="59" t="s">
        <v>2227</v>
      </c>
      <c r="C11" s="58" t="str">
        <f>VLOOKUP(Table4[[#This Row],[iso_code]],iso_code!B:C,2,FALSE)</f>
        <v>COM</v>
      </c>
      <c r="D11" s="18" t="str">
        <f>VLOOKUP(Table4[[#This Row],[iso_code]],iso_code!G:H,2,FALSE)</f>
        <v>Comoros (the)</v>
      </c>
    </row>
    <row r="12" spans="1:4">
      <c r="A12" s="18">
        <v>1</v>
      </c>
      <c r="B12" s="59" t="s">
        <v>2228</v>
      </c>
      <c r="C12" s="58" t="str">
        <f>VLOOKUP(Table4[[#This Row],[iso_code]],iso_code!B:C,2,FALSE)</f>
        <v>COG</v>
      </c>
      <c r="D12" s="18" t="str">
        <f>VLOOKUP(Table4[[#This Row],[iso_code]],iso_code!G:H,2,FALSE)</f>
        <v>Congo (the)</v>
      </c>
    </row>
    <row r="13" spans="1:4">
      <c r="A13" s="18">
        <v>1</v>
      </c>
      <c r="B13" s="59" t="s">
        <v>2025</v>
      </c>
      <c r="C13" s="58" t="str">
        <f>VLOOKUP(Table4[[#This Row],[iso_code]],iso_code!B:C,2,FALSE)</f>
        <v>COD</v>
      </c>
      <c r="D13" s="18" t="str">
        <f>VLOOKUP(Table4[[#This Row],[iso_code]],iso_code!G:H,2,FALSE)</f>
        <v>Congo (the Democratic Republic of the)</v>
      </c>
    </row>
    <row r="14" spans="1:4">
      <c r="A14" s="18">
        <v>1</v>
      </c>
      <c r="B14" s="59" t="s">
        <v>2229</v>
      </c>
      <c r="C14" s="58" t="str">
        <f>VLOOKUP(Table4[[#This Row],[iso_code]],iso_code!B:C,2,FALSE)</f>
        <v>DJI</v>
      </c>
      <c r="D14" s="18" t="str">
        <f>VLOOKUP(Table4[[#This Row],[iso_code]],iso_code!G:H,2,FALSE)</f>
        <v>Djibouti</v>
      </c>
    </row>
    <row r="15" spans="1:4">
      <c r="A15" s="18">
        <v>1</v>
      </c>
      <c r="B15" s="59" t="s">
        <v>851</v>
      </c>
      <c r="C15" s="58" t="str">
        <f>VLOOKUP(Table4[[#This Row],[iso_code]],iso_code!B:C,2,FALSE)</f>
        <v>EGY</v>
      </c>
      <c r="D15" s="18" t="str">
        <f>VLOOKUP(Table4[[#This Row],[iso_code]],iso_code!G:H,2,FALSE)</f>
        <v>Egypt</v>
      </c>
    </row>
    <row r="16" spans="1:4">
      <c r="A16" s="18">
        <v>1</v>
      </c>
      <c r="B16" s="59" t="s">
        <v>2230</v>
      </c>
      <c r="C16" s="58" t="str">
        <f>VLOOKUP(Table4[[#This Row],[iso_code]],iso_code!B:C,2,FALSE)</f>
        <v>GNQ</v>
      </c>
      <c r="D16" s="18" t="str">
        <f>VLOOKUP(Table4[[#This Row],[iso_code]],iso_code!G:H,2,FALSE)</f>
        <v>Equatorial Guinea</v>
      </c>
    </row>
    <row r="17" spans="1:4">
      <c r="A17" s="18">
        <v>1</v>
      </c>
      <c r="B17" s="59" t="s">
        <v>2231</v>
      </c>
      <c r="C17" s="58" t="str">
        <f>VLOOKUP(Table4[[#This Row],[iso_code]],iso_code!B:C,2,FALSE)</f>
        <v>ERI</v>
      </c>
      <c r="D17" s="18" t="str">
        <f>VLOOKUP(Table4[[#This Row],[iso_code]],iso_code!G:H,2,FALSE)</f>
        <v>Eritrea</v>
      </c>
    </row>
    <row r="18" spans="1:4">
      <c r="A18" s="18">
        <v>1</v>
      </c>
      <c r="B18" s="59" t="s">
        <v>195</v>
      </c>
      <c r="C18" s="58" t="str">
        <f>VLOOKUP(Table4[[#This Row],[iso_code]],iso_code!B:C,2,FALSE)</f>
        <v>ETH</v>
      </c>
      <c r="D18" s="18" t="str">
        <f>VLOOKUP(Table4[[#This Row],[iso_code]],iso_code!G:H,2,FALSE)</f>
        <v>Ethiopia</v>
      </c>
    </row>
    <row r="19" spans="1:4">
      <c r="A19" s="18">
        <v>1</v>
      </c>
      <c r="B19" s="59" t="s">
        <v>2232</v>
      </c>
      <c r="C19" s="58" t="str">
        <f>VLOOKUP(Table4[[#This Row],[iso_code]],iso_code!B:C,2,FALSE)</f>
        <v>GAB</v>
      </c>
      <c r="D19" s="18" t="str">
        <f>VLOOKUP(Table4[[#This Row],[iso_code]],iso_code!G:H,2,FALSE)</f>
        <v>Gabon</v>
      </c>
    </row>
    <row r="20" spans="1:4">
      <c r="A20" s="18">
        <v>1</v>
      </c>
      <c r="B20" s="59" t="s">
        <v>2233</v>
      </c>
      <c r="C20" s="58" t="str">
        <f>VLOOKUP(Table4[[#This Row],[iso_code]],iso_code!B:C,2,FALSE)</f>
        <v>GMB</v>
      </c>
      <c r="D20" s="18" t="str">
        <f>VLOOKUP(Table4[[#This Row],[iso_code]],iso_code!G:H,2,FALSE)</f>
        <v>Gambia (the)</v>
      </c>
    </row>
    <row r="21" spans="1:4">
      <c r="A21" s="18">
        <v>1</v>
      </c>
      <c r="B21" s="59" t="s">
        <v>251</v>
      </c>
      <c r="C21" s="58" t="str">
        <f>VLOOKUP(Table4[[#This Row],[iso_code]],iso_code!B:C,2,FALSE)</f>
        <v>GHA</v>
      </c>
      <c r="D21" s="18" t="str">
        <f>VLOOKUP(Table4[[#This Row],[iso_code]],iso_code!G:H,2,FALSE)</f>
        <v>Ghana</v>
      </c>
    </row>
    <row r="22" spans="1:4">
      <c r="A22" s="18">
        <v>1</v>
      </c>
      <c r="B22" s="59" t="s">
        <v>2234</v>
      </c>
      <c r="C22" s="58" t="str">
        <f>VLOOKUP(Table4[[#This Row],[iso_code]],iso_code!B:C,2,FALSE)</f>
        <v>GIN</v>
      </c>
      <c r="D22" s="18" t="str">
        <f>VLOOKUP(Table4[[#This Row],[iso_code]],iso_code!G:H,2,FALSE)</f>
        <v>Guinea</v>
      </c>
    </row>
    <row r="23" spans="1:4">
      <c r="A23" s="18">
        <v>1</v>
      </c>
      <c r="B23" s="59" t="s">
        <v>2235</v>
      </c>
      <c r="C23" s="58" t="str">
        <f>VLOOKUP(Table4[[#This Row],[iso_code]],iso_code!B:C,2,FALSE)</f>
        <v>GNB</v>
      </c>
      <c r="D23" s="18" t="str">
        <f>VLOOKUP(Table4[[#This Row],[iso_code]],iso_code!G:H,2,FALSE)</f>
        <v>Guinea-Bissau</v>
      </c>
    </row>
    <row r="24" spans="1:4">
      <c r="A24" s="18">
        <v>1</v>
      </c>
      <c r="B24" s="59" t="s">
        <v>2236</v>
      </c>
      <c r="C24" s="58" t="str">
        <f>VLOOKUP(Table4[[#This Row],[iso_code]],iso_code!B:C,2,FALSE)</f>
        <v>CIV</v>
      </c>
      <c r="D24" s="18" t="str">
        <f>VLOOKUP(Table4[[#This Row],[iso_code]],iso_code!G:H,2,FALSE)</f>
        <v>Côte d'Ivoire</v>
      </c>
    </row>
    <row r="25" spans="1:4">
      <c r="A25" s="18">
        <v>1</v>
      </c>
      <c r="B25" s="59" t="s">
        <v>429</v>
      </c>
      <c r="C25" s="58" t="str">
        <f>VLOOKUP(Table4[[#This Row],[iso_code]],iso_code!B:C,2,FALSE)</f>
        <v>KEN</v>
      </c>
      <c r="D25" s="18" t="str">
        <f>VLOOKUP(Table4[[#This Row],[iso_code]],iso_code!G:H,2,FALSE)</f>
        <v>Kenya</v>
      </c>
    </row>
    <row r="26" spans="1:4">
      <c r="A26" s="18">
        <v>1</v>
      </c>
      <c r="B26" s="59" t="s">
        <v>2237</v>
      </c>
      <c r="C26" s="58" t="str">
        <f>VLOOKUP(Table4[[#This Row],[iso_code]],iso_code!B:C,2,FALSE)</f>
        <v>LSO</v>
      </c>
      <c r="D26" s="18" t="str">
        <f>VLOOKUP(Table4[[#This Row],[iso_code]],iso_code!G:H,2,FALSE)</f>
        <v>Lesotho</v>
      </c>
    </row>
    <row r="27" spans="1:4">
      <c r="A27" s="18">
        <v>1</v>
      </c>
      <c r="B27" s="59" t="s">
        <v>2238</v>
      </c>
      <c r="C27" s="58" t="str">
        <f>VLOOKUP(Table4[[#This Row],[iso_code]],iso_code!B:C,2,FALSE)</f>
        <v>LBR</v>
      </c>
      <c r="D27" s="18" t="str">
        <f>VLOOKUP(Table4[[#This Row],[iso_code]],iso_code!G:H,2,FALSE)</f>
        <v>Liberia</v>
      </c>
    </row>
    <row r="28" spans="1:4">
      <c r="A28" s="18">
        <v>1</v>
      </c>
      <c r="B28" s="59" t="s">
        <v>1993</v>
      </c>
      <c r="C28" s="58" t="str">
        <f>VLOOKUP(Table4[[#This Row],[iso_code]],iso_code!B:C,2,FALSE)</f>
        <v>LBY</v>
      </c>
      <c r="D28" s="18" t="str">
        <f>VLOOKUP(Table4[[#This Row],[iso_code]],iso_code!G:H,2,FALSE)</f>
        <v>Libya</v>
      </c>
    </row>
    <row r="29" spans="1:4">
      <c r="A29" s="18">
        <v>1</v>
      </c>
      <c r="B29" s="59" t="s">
        <v>2239</v>
      </c>
      <c r="C29" s="58" t="str">
        <f>VLOOKUP(Table4[[#This Row],[iso_code]],iso_code!B:C,2,FALSE)</f>
        <v>MDG</v>
      </c>
      <c r="D29" s="18" t="str">
        <f>VLOOKUP(Table4[[#This Row],[iso_code]],iso_code!G:H,2,FALSE)</f>
        <v>Madagascar</v>
      </c>
    </row>
    <row r="30" spans="1:4">
      <c r="A30" s="18">
        <v>1</v>
      </c>
      <c r="B30" s="59" t="s">
        <v>1165</v>
      </c>
      <c r="C30" s="58" t="str">
        <f>VLOOKUP(Table4[[#This Row],[iso_code]],iso_code!B:C,2,FALSE)</f>
        <v>MWI</v>
      </c>
      <c r="D30" s="18" t="str">
        <f>VLOOKUP(Table4[[#This Row],[iso_code]],iso_code!G:H,2,FALSE)</f>
        <v>Malawi</v>
      </c>
    </row>
    <row r="31" spans="1:4">
      <c r="A31" s="18">
        <v>1</v>
      </c>
      <c r="B31" s="59" t="s">
        <v>2240</v>
      </c>
      <c r="C31" s="58" t="str">
        <f>VLOOKUP(Table4[[#This Row],[iso_code]],iso_code!B:C,2,FALSE)</f>
        <v>MLI</v>
      </c>
      <c r="D31" s="18" t="str">
        <f>VLOOKUP(Table4[[#This Row],[iso_code]],iso_code!G:H,2,FALSE)</f>
        <v>Mali</v>
      </c>
    </row>
    <row r="32" spans="1:4">
      <c r="A32" s="18">
        <v>1</v>
      </c>
      <c r="B32" s="59" t="s">
        <v>2111</v>
      </c>
      <c r="C32" s="58" t="str">
        <f>VLOOKUP(Table4[[#This Row],[iso_code]],iso_code!B:C,2,FALSE)</f>
        <v>MRT</v>
      </c>
      <c r="D32" s="18" t="str">
        <f>VLOOKUP(Table4[[#This Row],[iso_code]],iso_code!G:H,2,FALSE)</f>
        <v>Mauritania</v>
      </c>
    </row>
    <row r="33" spans="1:4">
      <c r="A33" s="18">
        <v>1</v>
      </c>
      <c r="B33" s="59" t="s">
        <v>971</v>
      </c>
      <c r="C33" s="58" t="str">
        <f>VLOOKUP(Table4[[#This Row],[iso_code]],iso_code!B:C,2,FALSE)</f>
        <v>MUS</v>
      </c>
      <c r="D33" s="18" t="str">
        <f>VLOOKUP(Table4[[#This Row],[iso_code]],iso_code!G:H,2,FALSE)</f>
        <v>Mauritius</v>
      </c>
    </row>
    <row r="34" spans="1:4">
      <c r="A34" s="18">
        <v>1</v>
      </c>
      <c r="B34" s="59" t="s">
        <v>514</v>
      </c>
      <c r="C34" s="58" t="str">
        <f>VLOOKUP(Table4[[#This Row],[iso_code]],iso_code!B:C,2,FALSE)</f>
        <v>MAR</v>
      </c>
      <c r="D34" s="18" t="str">
        <f>VLOOKUP(Table4[[#This Row],[iso_code]],iso_code!G:H,2,FALSE)</f>
        <v>Morocco</v>
      </c>
    </row>
    <row r="35" spans="1:4">
      <c r="A35" s="18">
        <v>1</v>
      </c>
      <c r="B35" s="59" t="s">
        <v>1456</v>
      </c>
      <c r="C35" s="58" t="str">
        <f>VLOOKUP(Table4[[#This Row],[iso_code]],iso_code!B:C,2,FALSE)</f>
        <v>MOZ</v>
      </c>
      <c r="D35" s="18" t="str">
        <f>VLOOKUP(Table4[[#This Row],[iso_code]],iso_code!G:H,2,FALSE)</f>
        <v>Mozambique</v>
      </c>
    </row>
    <row r="36" spans="1:4">
      <c r="A36" s="18">
        <v>1</v>
      </c>
      <c r="B36" s="59" t="s">
        <v>2071</v>
      </c>
      <c r="C36" s="58" t="str">
        <f>VLOOKUP(Table4[[#This Row],[iso_code]],iso_code!B:C,2,FALSE)</f>
        <v>NAM</v>
      </c>
      <c r="D36" s="18" t="str">
        <f>VLOOKUP(Table4[[#This Row],[iso_code]],iso_code!G:H,2,FALSE)</f>
        <v>Namibia</v>
      </c>
    </row>
    <row r="37" spans="1:4">
      <c r="A37" s="18">
        <v>1</v>
      </c>
      <c r="B37" s="59" t="s">
        <v>1006</v>
      </c>
      <c r="C37" s="58" t="str">
        <f>VLOOKUP(Table4[[#This Row],[iso_code]],iso_code!B:C,2,FALSE)</f>
        <v>NER</v>
      </c>
      <c r="D37" s="18" t="str">
        <f>VLOOKUP(Table4[[#This Row],[iso_code]],iso_code!G:H,2,FALSE)</f>
        <v>Niger (the)</v>
      </c>
    </row>
    <row r="38" spans="1:4">
      <c r="A38" s="18">
        <v>1</v>
      </c>
      <c r="B38" s="59" t="s">
        <v>1233</v>
      </c>
      <c r="C38" s="58" t="str">
        <f>VLOOKUP(Table4[[#This Row],[iso_code]],iso_code!B:C,2,FALSE)</f>
        <v>NGA</v>
      </c>
      <c r="D38" s="18" t="str">
        <f>VLOOKUP(Table4[[#This Row],[iso_code]],iso_code!G:H,2,FALSE)</f>
        <v>Nigeria</v>
      </c>
    </row>
    <row r="39" spans="1:4">
      <c r="A39" s="18">
        <v>1</v>
      </c>
      <c r="B39" s="59" t="s">
        <v>2241</v>
      </c>
      <c r="C39" s="58" t="str">
        <f>VLOOKUP(Table4[[#This Row],[iso_code]],iso_code!B:C,2,FALSE)</f>
        <v>RWA</v>
      </c>
      <c r="D39" s="18" t="str">
        <f>VLOOKUP(Table4[[#This Row],[iso_code]],iso_code!G:H,2,FALSE)</f>
        <v>Rwanda</v>
      </c>
    </row>
    <row r="40" spans="1:4">
      <c r="A40" s="18">
        <v>1</v>
      </c>
      <c r="B40" s="59" t="s">
        <v>2242</v>
      </c>
      <c r="C40" s="58" t="str">
        <f>VLOOKUP(Table4[[#This Row],[iso_code]],iso_code!B:C,2,FALSE)</f>
        <v>STP</v>
      </c>
      <c r="D40" s="18" t="str">
        <f>VLOOKUP(Table4[[#This Row],[iso_code]],iso_code!G:H,2,FALSE)</f>
        <v>Sao Tome and Principe</v>
      </c>
    </row>
    <row r="41" spans="1:4">
      <c r="A41" s="18">
        <v>1</v>
      </c>
      <c r="B41" s="59" t="s">
        <v>1689</v>
      </c>
      <c r="C41" s="58" t="str">
        <f>VLOOKUP(Table4[[#This Row],[iso_code]],iso_code!B:C,2,FALSE)</f>
        <v>SEN</v>
      </c>
      <c r="D41" s="18" t="str">
        <f>VLOOKUP(Table4[[#This Row],[iso_code]],iso_code!G:H,2,FALSE)</f>
        <v>Senegal</v>
      </c>
    </row>
    <row r="42" spans="1:4">
      <c r="A42" s="18">
        <v>1</v>
      </c>
      <c r="B42" s="59" t="s">
        <v>2243</v>
      </c>
      <c r="C42" s="58" t="str">
        <f>VLOOKUP(Table4[[#This Row],[iso_code]],iso_code!B:C,2,FALSE)</f>
        <v>SYC</v>
      </c>
      <c r="D42" s="18" t="str">
        <f>VLOOKUP(Table4[[#This Row],[iso_code]],iso_code!G:H,2,FALSE)</f>
        <v>Seychelles</v>
      </c>
    </row>
    <row r="43" spans="1:4">
      <c r="A43" s="18">
        <v>1</v>
      </c>
      <c r="B43" s="59" t="s">
        <v>2095</v>
      </c>
      <c r="C43" s="58" t="str">
        <f>VLOOKUP(Table4[[#This Row],[iso_code]],iso_code!B:C,2,FALSE)</f>
        <v>SLE</v>
      </c>
      <c r="D43" s="18" t="str">
        <f>VLOOKUP(Table4[[#This Row],[iso_code]],iso_code!G:H,2,FALSE)</f>
        <v>Sierra Leone</v>
      </c>
    </row>
    <row r="44" spans="1:4">
      <c r="A44" s="18">
        <v>1</v>
      </c>
      <c r="B44" s="59" t="s">
        <v>2244</v>
      </c>
      <c r="C44" s="58" t="str">
        <f>VLOOKUP(Table4[[#This Row],[iso_code]],iso_code!B:C,2,FALSE)</f>
        <v>SOM</v>
      </c>
      <c r="D44" s="18" t="str">
        <f>VLOOKUP(Table4[[#This Row],[iso_code]],iso_code!G:H,2,FALSE)</f>
        <v>Somalia</v>
      </c>
    </row>
    <row r="45" spans="1:4">
      <c r="A45" s="18">
        <v>1</v>
      </c>
      <c r="B45" s="59" t="s">
        <v>613</v>
      </c>
      <c r="C45" s="58" t="str">
        <f>VLOOKUP(Table4[[#This Row],[iso_code]],iso_code!B:C,2,FALSE)</f>
        <v>ZAF</v>
      </c>
      <c r="D45" s="18" t="str">
        <f>VLOOKUP(Table4[[#This Row],[iso_code]],iso_code!G:H,2,FALSE)</f>
        <v>South Africa</v>
      </c>
    </row>
    <row r="46" spans="1:4">
      <c r="A46" s="18">
        <v>1</v>
      </c>
      <c r="B46" s="59" t="s">
        <v>2245</v>
      </c>
      <c r="C46" s="58" t="str">
        <f>VLOOKUP(Table4[[#This Row],[iso_code]],iso_code!B:C,2,FALSE)</f>
        <v>SSD</v>
      </c>
      <c r="D46" s="18" t="str">
        <f>VLOOKUP(Table4[[#This Row],[iso_code]],iso_code!G:H,2,FALSE)</f>
        <v>South Sudan</v>
      </c>
    </row>
    <row r="47" spans="1:4">
      <c r="A47" s="18">
        <v>1</v>
      </c>
      <c r="B47" s="59" t="s">
        <v>2246</v>
      </c>
      <c r="C47" s="58" t="str">
        <f>VLOOKUP(Table4[[#This Row],[iso_code]],iso_code!B:C,2,FALSE)</f>
        <v>SDN</v>
      </c>
      <c r="D47" s="18" t="str">
        <f>VLOOKUP(Table4[[#This Row],[iso_code]],iso_code!G:H,2,FALSE)</f>
        <v>Sudan (the)</v>
      </c>
    </row>
    <row r="48" spans="1:4">
      <c r="A48" s="18">
        <v>1</v>
      </c>
      <c r="B48" s="59" t="s">
        <v>2247</v>
      </c>
      <c r="C48" s="58" t="str">
        <f>VLOOKUP(Table4[[#This Row],[iso_code]],iso_code!B:C,2,FALSE)</f>
        <v>SWZ</v>
      </c>
      <c r="D48" s="18" t="str">
        <f>VLOOKUP(Table4[[#This Row],[iso_code]],iso_code!G:H,2,FALSE)</f>
        <v>Eswatini</v>
      </c>
    </row>
    <row r="49" spans="1:4">
      <c r="A49" s="18">
        <v>1</v>
      </c>
      <c r="B49" s="59" t="s">
        <v>859</v>
      </c>
      <c r="C49" s="58" t="str">
        <f>VLOOKUP(Table4[[#This Row],[iso_code]],iso_code!B:C,2,FALSE)</f>
        <v>TZA</v>
      </c>
      <c r="D49" s="18" t="str">
        <f>VLOOKUP(Table4[[#This Row],[iso_code]],iso_code!G:H,2,FALSE)</f>
        <v>Tanzania, United Republic of</v>
      </c>
    </row>
    <row r="50" spans="1:4">
      <c r="A50" s="18">
        <v>1</v>
      </c>
      <c r="B50" s="59" t="s">
        <v>2017</v>
      </c>
      <c r="C50" s="58" t="str">
        <f>VLOOKUP(Table4[[#This Row],[iso_code]],iso_code!B:C,2,FALSE)</f>
        <v>TGO</v>
      </c>
      <c r="D50" s="18" t="str">
        <f>VLOOKUP(Table4[[#This Row],[iso_code]],iso_code!G:H,2,FALSE)</f>
        <v>Togo</v>
      </c>
    </row>
    <row r="51" spans="1:4">
      <c r="A51" s="18">
        <v>1</v>
      </c>
      <c r="B51" s="59" t="s">
        <v>953</v>
      </c>
      <c r="C51" s="58" t="str">
        <f>VLOOKUP(Table4[[#This Row],[iso_code]],iso_code!B:C,2,FALSE)</f>
        <v>TUN</v>
      </c>
      <c r="D51" s="18" t="str">
        <f>VLOOKUP(Table4[[#This Row],[iso_code]],iso_code!G:H,2,FALSE)</f>
        <v>Tunisia</v>
      </c>
    </row>
    <row r="52" spans="1:4">
      <c r="A52" s="18">
        <v>1</v>
      </c>
      <c r="B52" s="59" t="s">
        <v>1468</v>
      </c>
      <c r="C52" s="58" t="str">
        <f>VLOOKUP(Table4[[#This Row],[iso_code]],iso_code!B:C,2,FALSE)</f>
        <v>UGA</v>
      </c>
      <c r="D52" s="18" t="str">
        <f>VLOOKUP(Table4[[#This Row],[iso_code]],iso_code!G:H,2,FALSE)</f>
        <v>Uganda</v>
      </c>
    </row>
    <row r="53" spans="1:4">
      <c r="A53" s="18">
        <v>1</v>
      </c>
      <c r="B53" s="59" t="s">
        <v>748</v>
      </c>
      <c r="C53" s="58" t="str">
        <f>VLOOKUP(Table4[[#This Row],[iso_code]],iso_code!B:C,2,FALSE)</f>
        <v>ZMB</v>
      </c>
      <c r="D53" s="18" t="str">
        <f>VLOOKUP(Table4[[#This Row],[iso_code]],iso_code!G:H,2,FALSE)</f>
        <v>Zambia</v>
      </c>
    </row>
    <row r="54" spans="1:4">
      <c r="A54" s="18">
        <v>1</v>
      </c>
      <c r="B54" s="59" t="s">
        <v>2248</v>
      </c>
      <c r="C54" s="58" t="str">
        <f>VLOOKUP(Table4[[#This Row],[iso_code]],iso_code!B:C,2,FALSE)</f>
        <v>ZWE</v>
      </c>
      <c r="D54" s="18" t="str">
        <f>VLOOKUP(Table4[[#This Row],[iso_code]],iso_code!G:H,2,FALSE)</f>
        <v>Zimbabwe</v>
      </c>
    </row>
    <row r="55" spans="1:4">
      <c r="A55" s="18">
        <v>2</v>
      </c>
      <c r="B55" s="54" t="s">
        <v>801</v>
      </c>
      <c r="C55" s="58" t="str">
        <f>VLOOKUP(Table4[[#This Row],[iso_code]],iso_code!B:C,2,FALSE)</f>
        <v>DZA</v>
      </c>
      <c r="D55" s="18" t="str">
        <f>VLOOKUP(Table4[[#This Row],[iso_code]],iso_code!G:H,2,FALSE)</f>
        <v>Algeria</v>
      </c>
    </row>
    <row r="56" spans="1:4">
      <c r="A56" s="18">
        <v>2</v>
      </c>
      <c r="B56" s="54" t="s">
        <v>2222</v>
      </c>
      <c r="C56" s="58" t="str">
        <f>VLOOKUP(Table4[[#This Row],[iso_code]],iso_code!B:C,2,FALSE)</f>
        <v>AGO</v>
      </c>
      <c r="D56" s="18" t="str">
        <f>VLOOKUP(Table4[[#This Row],[iso_code]],iso_code!G:H,2,FALSE)</f>
        <v>Angola</v>
      </c>
    </row>
    <row r="57" spans="1:4">
      <c r="A57" s="18">
        <v>2</v>
      </c>
      <c r="B57" s="54" t="s">
        <v>2223</v>
      </c>
      <c r="C57" s="58" t="str">
        <f>VLOOKUP(Table4[[#This Row],[iso_code]],iso_code!B:C,2,FALSE)</f>
        <v>BEN</v>
      </c>
      <c r="D57" s="18" t="str">
        <f>VLOOKUP(Table4[[#This Row],[iso_code]],iso_code!G:H,2,FALSE)</f>
        <v>Benin</v>
      </c>
    </row>
    <row r="58" spans="1:4">
      <c r="A58" s="18">
        <v>2</v>
      </c>
      <c r="B58" s="54" t="s">
        <v>1830</v>
      </c>
      <c r="C58" s="58" t="str">
        <f>VLOOKUP(Table4[[#This Row],[iso_code]],iso_code!B:C,2,FALSE)</f>
        <v>BWA</v>
      </c>
      <c r="D58" s="18" t="str">
        <f>VLOOKUP(Table4[[#This Row],[iso_code]],iso_code!G:H,2,FALSE)</f>
        <v>Botswana</v>
      </c>
    </row>
    <row r="59" spans="1:4">
      <c r="A59" s="18">
        <v>2</v>
      </c>
      <c r="B59" s="54" t="s">
        <v>2224</v>
      </c>
      <c r="C59" s="58" t="str">
        <f>VLOOKUP(Table4[[#This Row],[iso_code]],iso_code!B:C,2,FALSE)</f>
        <v>BFA</v>
      </c>
      <c r="D59" s="18" t="str">
        <f>VLOOKUP(Table4[[#This Row],[iso_code]],iso_code!G:H,2,FALSE)</f>
        <v>Burkina Faso</v>
      </c>
    </row>
    <row r="60" spans="1:4">
      <c r="A60" s="18">
        <v>2</v>
      </c>
      <c r="B60" s="54" t="s">
        <v>2225</v>
      </c>
      <c r="C60" s="58" t="str">
        <f>VLOOKUP(Table4[[#This Row],[iso_code]],iso_code!B:C,2,FALSE)</f>
        <v>BDI</v>
      </c>
      <c r="D60" s="18" t="str">
        <f>VLOOKUP(Table4[[#This Row],[iso_code]],iso_code!G:H,2,FALSE)</f>
        <v>Burundi</v>
      </c>
    </row>
    <row r="61" spans="1:4">
      <c r="A61" s="18">
        <v>2</v>
      </c>
      <c r="B61" s="54" t="s">
        <v>1631</v>
      </c>
      <c r="C61" s="58" t="str">
        <f>VLOOKUP(Table4[[#This Row],[iso_code]],iso_code!B:C,2,FALSE)</f>
        <v>CPV</v>
      </c>
      <c r="D61" s="18" t="str">
        <f>VLOOKUP(Table4[[#This Row],[iso_code]],iso_code!G:H,2,FALSE)</f>
        <v>Cabo Verde</v>
      </c>
    </row>
    <row r="62" spans="1:4">
      <c r="A62" s="18">
        <v>2</v>
      </c>
      <c r="B62" s="54" t="s">
        <v>286</v>
      </c>
      <c r="C62" s="58" t="str">
        <f>VLOOKUP(Table4[[#This Row],[iso_code]],iso_code!B:C,2,FALSE)</f>
        <v>CMR</v>
      </c>
      <c r="D62" s="18" t="str">
        <f>VLOOKUP(Table4[[#This Row],[iso_code]],iso_code!G:H,2,FALSE)</f>
        <v>Cameroon</v>
      </c>
    </row>
    <row r="63" spans="1:4">
      <c r="A63" s="18">
        <v>2</v>
      </c>
      <c r="B63" s="54" t="s">
        <v>1664</v>
      </c>
      <c r="C63" s="58" t="str">
        <f>VLOOKUP(Table4[[#This Row],[iso_code]],iso_code!B:C,2,FALSE)</f>
        <v>CAF</v>
      </c>
      <c r="D63" s="18" t="str">
        <f>VLOOKUP(Table4[[#This Row],[iso_code]],iso_code!G:H,2,FALSE)</f>
        <v>Central African Republic (the)</v>
      </c>
    </row>
    <row r="64" spans="1:4">
      <c r="A64" s="18">
        <v>2</v>
      </c>
      <c r="B64" s="54" t="s">
        <v>2226</v>
      </c>
      <c r="C64" s="58" t="str">
        <f>VLOOKUP(Table4[[#This Row],[iso_code]],iso_code!B:C,2,FALSE)</f>
        <v>TCD</v>
      </c>
      <c r="D64" s="18" t="str">
        <f>VLOOKUP(Table4[[#This Row],[iso_code]],iso_code!G:H,2,FALSE)</f>
        <v>Chad</v>
      </c>
    </row>
    <row r="65" spans="1:4">
      <c r="A65" s="18">
        <v>2</v>
      </c>
      <c r="B65" s="54" t="s">
        <v>2227</v>
      </c>
      <c r="C65" s="58" t="str">
        <f>VLOOKUP(Table4[[#This Row],[iso_code]],iso_code!B:C,2,FALSE)</f>
        <v>COM</v>
      </c>
      <c r="D65" s="18" t="str">
        <f>VLOOKUP(Table4[[#This Row],[iso_code]],iso_code!G:H,2,FALSE)</f>
        <v>Comoros (the)</v>
      </c>
    </row>
    <row r="66" spans="1:4">
      <c r="A66" s="18">
        <v>2</v>
      </c>
      <c r="B66" s="54" t="s">
        <v>2025</v>
      </c>
      <c r="C66" s="58" t="str">
        <f>VLOOKUP(Table4[[#This Row],[iso_code]],iso_code!B:C,2,FALSE)</f>
        <v>COD</v>
      </c>
      <c r="D66" s="18" t="str">
        <f>VLOOKUP(Table4[[#This Row],[iso_code]],iso_code!G:H,2,FALSE)</f>
        <v>Congo (the Democratic Republic of the)</v>
      </c>
    </row>
    <row r="67" spans="1:4">
      <c r="A67" s="18">
        <v>2</v>
      </c>
      <c r="B67" s="54" t="s">
        <v>2228</v>
      </c>
      <c r="C67" s="58" t="str">
        <f>VLOOKUP(Table4[[#This Row],[iso_code]],iso_code!B:C,2,FALSE)</f>
        <v>COG</v>
      </c>
      <c r="D67" s="18" t="str">
        <f>VLOOKUP(Table4[[#This Row],[iso_code]],iso_code!G:H,2,FALSE)</f>
        <v>Congo (the)</v>
      </c>
    </row>
    <row r="68" spans="1:4">
      <c r="A68" s="18">
        <v>2</v>
      </c>
      <c r="B68" s="54" t="s">
        <v>2229</v>
      </c>
      <c r="C68" s="58" t="str">
        <f>VLOOKUP(Table4[[#This Row],[iso_code]],iso_code!B:C,2,FALSE)</f>
        <v>DJI</v>
      </c>
      <c r="D68" s="18" t="str">
        <f>VLOOKUP(Table4[[#This Row],[iso_code]],iso_code!G:H,2,FALSE)</f>
        <v>Djibouti</v>
      </c>
    </row>
    <row r="69" spans="1:4">
      <c r="A69" s="18">
        <v>2</v>
      </c>
      <c r="B69" s="54" t="s">
        <v>851</v>
      </c>
      <c r="C69" s="58" t="str">
        <f>VLOOKUP(Table4[[#This Row],[iso_code]],iso_code!B:C,2,FALSE)</f>
        <v>EGY</v>
      </c>
      <c r="D69" s="18" t="str">
        <f>VLOOKUP(Table4[[#This Row],[iso_code]],iso_code!G:H,2,FALSE)</f>
        <v>Egypt</v>
      </c>
    </row>
    <row r="70" spans="1:4">
      <c r="A70" s="18">
        <v>2</v>
      </c>
      <c r="B70" s="54" t="s">
        <v>2230</v>
      </c>
      <c r="C70" s="58" t="str">
        <f>VLOOKUP(Table4[[#This Row],[iso_code]],iso_code!B:C,2,FALSE)</f>
        <v>GNQ</v>
      </c>
      <c r="D70" s="18" t="str">
        <f>VLOOKUP(Table4[[#This Row],[iso_code]],iso_code!G:H,2,FALSE)</f>
        <v>Equatorial Guinea</v>
      </c>
    </row>
    <row r="71" spans="1:4">
      <c r="A71" s="18">
        <v>2</v>
      </c>
      <c r="B71" s="54" t="s">
        <v>2231</v>
      </c>
      <c r="C71" s="58" t="str">
        <f>VLOOKUP(Table4[[#This Row],[iso_code]],iso_code!B:C,2,FALSE)</f>
        <v>ERI</v>
      </c>
      <c r="D71" s="18" t="str">
        <f>VLOOKUP(Table4[[#This Row],[iso_code]],iso_code!G:H,2,FALSE)</f>
        <v>Eritrea</v>
      </c>
    </row>
    <row r="72" spans="1:4">
      <c r="A72" s="18">
        <v>2</v>
      </c>
      <c r="B72" s="54" t="s">
        <v>2247</v>
      </c>
      <c r="C72" s="58" t="str">
        <f>VLOOKUP(Table4[[#This Row],[iso_code]],iso_code!B:C,2,FALSE)</f>
        <v>SWZ</v>
      </c>
      <c r="D72" s="18" t="str">
        <f>VLOOKUP(Table4[[#This Row],[iso_code]],iso_code!G:H,2,FALSE)</f>
        <v>Eswatini</v>
      </c>
    </row>
    <row r="73" spans="1:4">
      <c r="A73" s="18">
        <v>2</v>
      </c>
      <c r="B73" s="54" t="s">
        <v>195</v>
      </c>
      <c r="C73" s="58" t="str">
        <f>VLOOKUP(Table4[[#This Row],[iso_code]],iso_code!B:C,2,FALSE)</f>
        <v>ETH</v>
      </c>
      <c r="D73" s="18" t="str">
        <f>VLOOKUP(Table4[[#This Row],[iso_code]],iso_code!G:H,2,FALSE)</f>
        <v>Ethiopia</v>
      </c>
    </row>
    <row r="74" spans="1:4">
      <c r="A74" s="18">
        <v>2</v>
      </c>
      <c r="B74" s="54" t="s">
        <v>2232</v>
      </c>
      <c r="C74" s="58" t="str">
        <f>VLOOKUP(Table4[[#This Row],[iso_code]],iso_code!B:C,2,FALSE)</f>
        <v>GAB</v>
      </c>
      <c r="D74" s="18" t="str">
        <f>VLOOKUP(Table4[[#This Row],[iso_code]],iso_code!G:H,2,FALSE)</f>
        <v>Gabon</v>
      </c>
    </row>
    <row r="75" spans="1:4">
      <c r="A75" s="18">
        <v>2</v>
      </c>
      <c r="B75" s="54" t="s">
        <v>2233</v>
      </c>
      <c r="C75" s="58" t="str">
        <f>VLOOKUP(Table4[[#This Row],[iso_code]],iso_code!B:C,2,FALSE)</f>
        <v>GMB</v>
      </c>
      <c r="D75" s="18" t="str">
        <f>VLOOKUP(Table4[[#This Row],[iso_code]],iso_code!G:H,2,FALSE)</f>
        <v>Gambia (the)</v>
      </c>
    </row>
    <row r="76" spans="1:4">
      <c r="A76" s="18">
        <v>2</v>
      </c>
      <c r="B76" s="54" t="s">
        <v>251</v>
      </c>
      <c r="C76" s="58" t="str">
        <f>VLOOKUP(Table4[[#This Row],[iso_code]],iso_code!B:C,2,FALSE)</f>
        <v>GHA</v>
      </c>
      <c r="D76" s="18" t="str">
        <f>VLOOKUP(Table4[[#This Row],[iso_code]],iso_code!G:H,2,FALSE)</f>
        <v>Ghana</v>
      </c>
    </row>
    <row r="77" spans="1:4">
      <c r="A77" s="18">
        <v>2</v>
      </c>
      <c r="B77" s="54" t="s">
        <v>2234</v>
      </c>
      <c r="C77" s="58" t="str">
        <f>VLOOKUP(Table4[[#This Row],[iso_code]],iso_code!B:C,2,FALSE)</f>
        <v>GIN</v>
      </c>
      <c r="D77" s="18" t="str">
        <f>VLOOKUP(Table4[[#This Row],[iso_code]],iso_code!G:H,2,FALSE)</f>
        <v>Guinea</v>
      </c>
    </row>
    <row r="78" spans="1:4">
      <c r="A78" s="18">
        <v>2</v>
      </c>
      <c r="B78" s="54" t="s">
        <v>2235</v>
      </c>
      <c r="C78" s="58" t="str">
        <f>VLOOKUP(Table4[[#This Row],[iso_code]],iso_code!B:C,2,FALSE)</f>
        <v>GNB</v>
      </c>
      <c r="D78" s="18" t="str">
        <f>VLOOKUP(Table4[[#This Row],[iso_code]],iso_code!G:H,2,FALSE)</f>
        <v>Guinea-Bissau</v>
      </c>
    </row>
    <row r="79" spans="1:4">
      <c r="A79" s="18">
        <v>2</v>
      </c>
      <c r="B79" s="54" t="s">
        <v>2236</v>
      </c>
      <c r="C79" s="58" t="str">
        <f>VLOOKUP(Table4[[#This Row],[iso_code]],iso_code!B:C,2,FALSE)</f>
        <v>CIV</v>
      </c>
      <c r="D79" s="18" t="str">
        <f>VLOOKUP(Table4[[#This Row],[iso_code]],iso_code!G:H,2,FALSE)</f>
        <v>Côte d'Ivoire</v>
      </c>
    </row>
    <row r="80" spans="1:4">
      <c r="A80" s="18">
        <v>2</v>
      </c>
      <c r="B80" s="54" t="s">
        <v>429</v>
      </c>
      <c r="C80" s="58" t="str">
        <f>VLOOKUP(Table4[[#This Row],[iso_code]],iso_code!B:C,2,FALSE)</f>
        <v>KEN</v>
      </c>
      <c r="D80" s="18" t="str">
        <f>VLOOKUP(Table4[[#This Row],[iso_code]],iso_code!G:H,2,FALSE)</f>
        <v>Kenya</v>
      </c>
    </row>
    <row r="81" spans="1:4">
      <c r="A81" s="18">
        <v>2</v>
      </c>
      <c r="B81" s="54" t="s">
        <v>2237</v>
      </c>
      <c r="C81" s="58" t="str">
        <f>VLOOKUP(Table4[[#This Row],[iso_code]],iso_code!B:C,2,FALSE)</f>
        <v>LSO</v>
      </c>
      <c r="D81" s="18" t="str">
        <f>VLOOKUP(Table4[[#This Row],[iso_code]],iso_code!G:H,2,FALSE)</f>
        <v>Lesotho</v>
      </c>
    </row>
    <row r="82" spans="1:4">
      <c r="A82" s="18">
        <v>2</v>
      </c>
      <c r="B82" s="54" t="s">
        <v>2238</v>
      </c>
      <c r="C82" s="58" t="str">
        <f>VLOOKUP(Table4[[#This Row],[iso_code]],iso_code!B:C,2,FALSE)</f>
        <v>LBR</v>
      </c>
      <c r="D82" s="18" t="str">
        <f>VLOOKUP(Table4[[#This Row],[iso_code]],iso_code!G:H,2,FALSE)</f>
        <v>Liberia</v>
      </c>
    </row>
    <row r="83" spans="1:4">
      <c r="A83" s="18">
        <v>2</v>
      </c>
      <c r="B83" s="54" t="s">
        <v>1993</v>
      </c>
      <c r="C83" s="58" t="str">
        <f>VLOOKUP(Table4[[#This Row],[iso_code]],iso_code!B:C,2,FALSE)</f>
        <v>LBY</v>
      </c>
      <c r="D83" s="18" t="str">
        <f>VLOOKUP(Table4[[#This Row],[iso_code]],iso_code!G:H,2,FALSE)</f>
        <v>Libya</v>
      </c>
    </row>
    <row r="84" spans="1:4">
      <c r="A84" s="18">
        <v>2</v>
      </c>
      <c r="B84" s="54" t="s">
        <v>2239</v>
      </c>
      <c r="C84" s="58" t="str">
        <f>VLOOKUP(Table4[[#This Row],[iso_code]],iso_code!B:C,2,FALSE)</f>
        <v>MDG</v>
      </c>
      <c r="D84" s="18" t="str">
        <f>VLOOKUP(Table4[[#This Row],[iso_code]],iso_code!G:H,2,FALSE)</f>
        <v>Madagascar</v>
      </c>
    </row>
    <row r="85" spans="1:4">
      <c r="A85" s="18">
        <v>2</v>
      </c>
      <c r="B85" s="54" t="s">
        <v>1165</v>
      </c>
      <c r="C85" s="58" t="str">
        <f>VLOOKUP(Table4[[#This Row],[iso_code]],iso_code!B:C,2,FALSE)</f>
        <v>MWI</v>
      </c>
      <c r="D85" s="18" t="str">
        <f>VLOOKUP(Table4[[#This Row],[iso_code]],iso_code!G:H,2,FALSE)</f>
        <v>Malawi</v>
      </c>
    </row>
    <row r="86" spans="1:4">
      <c r="A86" s="18">
        <v>2</v>
      </c>
      <c r="B86" s="54" t="s">
        <v>2240</v>
      </c>
      <c r="C86" s="58" t="str">
        <f>VLOOKUP(Table4[[#This Row],[iso_code]],iso_code!B:C,2,FALSE)</f>
        <v>MLI</v>
      </c>
      <c r="D86" s="18" t="str">
        <f>VLOOKUP(Table4[[#This Row],[iso_code]],iso_code!G:H,2,FALSE)</f>
        <v>Mali</v>
      </c>
    </row>
    <row r="87" spans="1:4">
      <c r="A87" s="18">
        <v>2</v>
      </c>
      <c r="B87" s="54" t="s">
        <v>2111</v>
      </c>
      <c r="C87" s="58" t="str">
        <f>VLOOKUP(Table4[[#This Row],[iso_code]],iso_code!B:C,2,FALSE)</f>
        <v>MRT</v>
      </c>
      <c r="D87" s="18" t="str">
        <f>VLOOKUP(Table4[[#This Row],[iso_code]],iso_code!G:H,2,FALSE)</f>
        <v>Mauritania</v>
      </c>
    </row>
    <row r="88" spans="1:4">
      <c r="A88" s="18">
        <v>2</v>
      </c>
      <c r="B88" s="54" t="s">
        <v>971</v>
      </c>
      <c r="C88" s="58" t="str">
        <f>VLOOKUP(Table4[[#This Row],[iso_code]],iso_code!B:C,2,FALSE)</f>
        <v>MUS</v>
      </c>
      <c r="D88" s="18" t="str">
        <f>VLOOKUP(Table4[[#This Row],[iso_code]],iso_code!G:H,2,FALSE)</f>
        <v>Mauritius</v>
      </c>
    </row>
    <row r="89" spans="1:4">
      <c r="A89" s="18">
        <v>2</v>
      </c>
      <c r="B89" s="54" t="s">
        <v>514</v>
      </c>
      <c r="C89" s="58" t="str">
        <f>VLOOKUP(Table4[[#This Row],[iso_code]],iso_code!B:C,2,FALSE)</f>
        <v>MAR</v>
      </c>
      <c r="D89" s="18" t="str">
        <f>VLOOKUP(Table4[[#This Row],[iso_code]],iso_code!G:H,2,FALSE)</f>
        <v>Morocco</v>
      </c>
    </row>
    <row r="90" spans="1:4">
      <c r="A90" s="18">
        <v>2</v>
      </c>
      <c r="B90" s="54" t="s">
        <v>1456</v>
      </c>
      <c r="C90" s="58" t="str">
        <f>VLOOKUP(Table4[[#This Row],[iso_code]],iso_code!B:C,2,FALSE)</f>
        <v>MOZ</v>
      </c>
      <c r="D90" s="18" t="str">
        <f>VLOOKUP(Table4[[#This Row],[iso_code]],iso_code!G:H,2,FALSE)</f>
        <v>Mozambique</v>
      </c>
    </row>
    <row r="91" spans="1:4">
      <c r="A91" s="18">
        <v>2</v>
      </c>
      <c r="B91" s="54" t="s">
        <v>2071</v>
      </c>
      <c r="C91" s="58" t="str">
        <f>VLOOKUP(Table4[[#This Row],[iso_code]],iso_code!B:C,2,FALSE)</f>
        <v>NAM</v>
      </c>
      <c r="D91" s="18" t="str">
        <f>VLOOKUP(Table4[[#This Row],[iso_code]],iso_code!G:H,2,FALSE)</f>
        <v>Namibia</v>
      </c>
    </row>
    <row r="92" spans="1:4">
      <c r="A92" s="18">
        <v>2</v>
      </c>
      <c r="B92" s="54" t="s">
        <v>1006</v>
      </c>
      <c r="C92" s="58" t="str">
        <f>VLOOKUP(Table4[[#This Row],[iso_code]],iso_code!B:C,2,FALSE)</f>
        <v>NER</v>
      </c>
      <c r="D92" s="18" t="str">
        <f>VLOOKUP(Table4[[#This Row],[iso_code]],iso_code!G:H,2,FALSE)</f>
        <v>Niger (the)</v>
      </c>
    </row>
    <row r="93" spans="1:4">
      <c r="A93" s="18">
        <v>2</v>
      </c>
      <c r="B93" s="54" t="s">
        <v>1233</v>
      </c>
      <c r="C93" s="58" t="str">
        <f>VLOOKUP(Table4[[#This Row],[iso_code]],iso_code!B:C,2,FALSE)</f>
        <v>NGA</v>
      </c>
      <c r="D93" s="18" t="str">
        <f>VLOOKUP(Table4[[#This Row],[iso_code]],iso_code!G:H,2,FALSE)</f>
        <v>Nigeria</v>
      </c>
    </row>
    <row r="94" spans="1:4">
      <c r="A94" s="18">
        <v>2</v>
      </c>
      <c r="B94" s="54" t="s">
        <v>2241</v>
      </c>
      <c r="C94" s="58" t="str">
        <f>VLOOKUP(Table4[[#This Row],[iso_code]],iso_code!B:C,2,FALSE)</f>
        <v>RWA</v>
      </c>
      <c r="D94" s="18" t="str">
        <f>VLOOKUP(Table4[[#This Row],[iso_code]],iso_code!G:H,2,FALSE)</f>
        <v>Rwanda</v>
      </c>
    </row>
    <row r="95" spans="1:4">
      <c r="A95" s="18">
        <v>2</v>
      </c>
      <c r="B95" s="54" t="s">
        <v>2242</v>
      </c>
      <c r="C95" s="58" t="str">
        <f>VLOOKUP(Table4[[#This Row],[iso_code]],iso_code!B:C,2,FALSE)</f>
        <v>STP</v>
      </c>
      <c r="D95" s="18" t="str">
        <f>VLOOKUP(Table4[[#This Row],[iso_code]],iso_code!G:H,2,FALSE)</f>
        <v>Sao Tome and Principe</v>
      </c>
    </row>
    <row r="96" spans="1:4">
      <c r="A96" s="18">
        <v>2</v>
      </c>
      <c r="B96" s="54" t="s">
        <v>1689</v>
      </c>
      <c r="C96" s="58" t="str">
        <f>VLOOKUP(Table4[[#This Row],[iso_code]],iso_code!B:C,2,FALSE)</f>
        <v>SEN</v>
      </c>
      <c r="D96" s="18" t="str">
        <f>VLOOKUP(Table4[[#This Row],[iso_code]],iso_code!G:H,2,FALSE)</f>
        <v>Senegal</v>
      </c>
    </row>
    <row r="97" spans="1:4">
      <c r="A97" s="18">
        <v>2</v>
      </c>
      <c r="B97" s="54" t="s">
        <v>2243</v>
      </c>
      <c r="C97" s="58" t="str">
        <f>VLOOKUP(Table4[[#This Row],[iso_code]],iso_code!B:C,2,FALSE)</f>
        <v>SYC</v>
      </c>
      <c r="D97" s="18" t="str">
        <f>VLOOKUP(Table4[[#This Row],[iso_code]],iso_code!G:H,2,FALSE)</f>
        <v>Seychelles</v>
      </c>
    </row>
    <row r="98" spans="1:4">
      <c r="A98" s="18">
        <v>2</v>
      </c>
      <c r="B98" s="54" t="s">
        <v>2095</v>
      </c>
      <c r="C98" s="58" t="str">
        <f>VLOOKUP(Table4[[#This Row],[iso_code]],iso_code!B:C,2,FALSE)</f>
        <v>SLE</v>
      </c>
      <c r="D98" s="18" t="str">
        <f>VLOOKUP(Table4[[#This Row],[iso_code]],iso_code!G:H,2,FALSE)</f>
        <v>Sierra Leone</v>
      </c>
    </row>
    <row r="99" spans="1:4">
      <c r="A99" s="18">
        <v>2</v>
      </c>
      <c r="B99" s="54" t="s">
        <v>2244</v>
      </c>
      <c r="C99" s="58" t="str">
        <f>VLOOKUP(Table4[[#This Row],[iso_code]],iso_code!B:C,2,FALSE)</f>
        <v>SOM</v>
      </c>
      <c r="D99" s="18" t="str">
        <f>VLOOKUP(Table4[[#This Row],[iso_code]],iso_code!G:H,2,FALSE)</f>
        <v>Somalia</v>
      </c>
    </row>
    <row r="100" spans="1:4">
      <c r="A100" s="18">
        <v>2</v>
      </c>
      <c r="B100" s="54" t="s">
        <v>613</v>
      </c>
      <c r="C100" s="58" t="str">
        <f>VLOOKUP(Table4[[#This Row],[iso_code]],iso_code!B:C,2,FALSE)</f>
        <v>ZAF</v>
      </c>
      <c r="D100" s="18" t="str">
        <f>VLOOKUP(Table4[[#This Row],[iso_code]],iso_code!G:H,2,FALSE)</f>
        <v>South Africa</v>
      </c>
    </row>
    <row r="101" spans="1:4">
      <c r="A101" s="18">
        <v>2</v>
      </c>
      <c r="B101" s="54" t="s">
        <v>2245</v>
      </c>
      <c r="C101" s="58" t="str">
        <f>VLOOKUP(Table4[[#This Row],[iso_code]],iso_code!B:C,2,FALSE)</f>
        <v>SSD</v>
      </c>
      <c r="D101" s="18" t="str">
        <f>VLOOKUP(Table4[[#This Row],[iso_code]],iso_code!G:H,2,FALSE)</f>
        <v>South Sudan</v>
      </c>
    </row>
    <row r="102" spans="1:4">
      <c r="A102" s="18">
        <v>2</v>
      </c>
      <c r="B102" s="54" t="s">
        <v>2246</v>
      </c>
      <c r="C102" s="58" t="str">
        <f>VLOOKUP(Table4[[#This Row],[iso_code]],iso_code!B:C,2,FALSE)</f>
        <v>SDN</v>
      </c>
      <c r="D102" s="18" t="str">
        <f>VLOOKUP(Table4[[#This Row],[iso_code]],iso_code!G:H,2,FALSE)</f>
        <v>Sudan (the)</v>
      </c>
    </row>
    <row r="103" spans="1:4">
      <c r="A103" s="18">
        <v>2</v>
      </c>
      <c r="B103" s="54" t="s">
        <v>859</v>
      </c>
      <c r="C103" s="58" t="str">
        <f>VLOOKUP(Table4[[#This Row],[iso_code]],iso_code!B:C,2,FALSE)</f>
        <v>TZA</v>
      </c>
      <c r="D103" s="18" t="str">
        <f>VLOOKUP(Table4[[#This Row],[iso_code]],iso_code!G:H,2,FALSE)</f>
        <v>Tanzania, United Republic of</v>
      </c>
    </row>
    <row r="104" spans="1:4">
      <c r="A104" s="18">
        <v>2</v>
      </c>
      <c r="B104" s="54" t="s">
        <v>2017</v>
      </c>
      <c r="C104" s="58" t="str">
        <f>VLOOKUP(Table4[[#This Row],[iso_code]],iso_code!B:C,2,FALSE)</f>
        <v>TGO</v>
      </c>
      <c r="D104" s="18" t="str">
        <f>VLOOKUP(Table4[[#This Row],[iso_code]],iso_code!G:H,2,FALSE)</f>
        <v>Togo</v>
      </c>
    </row>
    <row r="105" spans="1:4">
      <c r="A105" s="18">
        <v>2</v>
      </c>
      <c r="B105" s="18" t="s">
        <v>953</v>
      </c>
      <c r="C105" s="58" t="str">
        <f>VLOOKUP(Table4[[#This Row],[iso_code]],iso_code!B:C,2,FALSE)</f>
        <v>TUN</v>
      </c>
      <c r="D105" s="18" t="str">
        <f>VLOOKUP(Table4[[#This Row],[iso_code]],iso_code!G:H,2,FALSE)</f>
        <v>Tunisia</v>
      </c>
    </row>
    <row r="106" spans="1:4">
      <c r="A106" s="18">
        <v>2</v>
      </c>
      <c r="B106" s="18" t="s">
        <v>1468</v>
      </c>
      <c r="C106" s="58" t="str">
        <f>VLOOKUP(Table4[[#This Row],[iso_code]],iso_code!B:C,2,FALSE)</f>
        <v>UGA</v>
      </c>
      <c r="D106" s="18" t="str">
        <f>VLOOKUP(Table4[[#This Row],[iso_code]],iso_code!G:H,2,FALSE)</f>
        <v>Uganda</v>
      </c>
    </row>
    <row r="107" spans="1:4">
      <c r="A107" s="18">
        <v>2</v>
      </c>
      <c r="B107" s="18" t="s">
        <v>748</v>
      </c>
      <c r="C107" s="58" t="str">
        <f>VLOOKUP(Table4[[#This Row],[iso_code]],iso_code!B:C,2,FALSE)</f>
        <v>ZMB</v>
      </c>
      <c r="D107" s="18" t="str">
        <f>VLOOKUP(Table4[[#This Row],[iso_code]],iso_code!G:H,2,FALSE)</f>
        <v>Zambia</v>
      </c>
    </row>
    <row r="108" spans="1:4">
      <c r="A108" s="18">
        <v>2</v>
      </c>
      <c r="B108" s="18" t="s">
        <v>2248</v>
      </c>
      <c r="C108" s="58" t="str">
        <f>VLOOKUP(Table4[[#This Row],[iso_code]],iso_code!B:C,2,FALSE)</f>
        <v>ZWE</v>
      </c>
      <c r="D108" s="18" t="str">
        <f>VLOOKUP(Table4[[#This Row],[iso_code]],iso_code!G:H,2,FALSE)</f>
        <v>Zimbabwe</v>
      </c>
    </row>
    <row r="109" spans="1:4">
      <c r="A109" s="18">
        <v>3</v>
      </c>
      <c r="B109" s="54" t="s">
        <v>801</v>
      </c>
      <c r="C109" s="58" t="str">
        <f>VLOOKUP(Table4[[#This Row],[iso_code]],iso_code!B:C,2,FALSE)</f>
        <v>DZA</v>
      </c>
      <c r="D109" s="18" t="str">
        <f>VLOOKUP(Table4[[#This Row],[iso_code]],iso_code!G:H,2,FALSE)</f>
        <v>Algeria</v>
      </c>
    </row>
    <row r="110" spans="1:4">
      <c r="A110" s="18">
        <v>3</v>
      </c>
      <c r="B110" s="54" t="s">
        <v>2222</v>
      </c>
      <c r="C110" s="58" t="str">
        <f>VLOOKUP(Table4[[#This Row],[iso_code]],iso_code!B:C,2,FALSE)</f>
        <v>AGO</v>
      </c>
      <c r="D110" s="18" t="str">
        <f>VLOOKUP(Table4[[#This Row],[iso_code]],iso_code!G:H,2,FALSE)</f>
        <v>Angola</v>
      </c>
    </row>
    <row r="111" spans="1:4">
      <c r="A111" s="18">
        <v>3</v>
      </c>
      <c r="B111" s="54" t="s">
        <v>2223</v>
      </c>
      <c r="C111" s="58" t="str">
        <f>VLOOKUP(Table4[[#This Row],[iso_code]],iso_code!B:C,2,FALSE)</f>
        <v>BEN</v>
      </c>
      <c r="D111" s="18" t="str">
        <f>VLOOKUP(Table4[[#This Row],[iso_code]],iso_code!G:H,2,FALSE)</f>
        <v>Benin</v>
      </c>
    </row>
    <row r="112" spans="1:4">
      <c r="A112" s="18">
        <v>3</v>
      </c>
      <c r="B112" s="54" t="s">
        <v>1830</v>
      </c>
      <c r="C112" s="58" t="str">
        <f>VLOOKUP(Table4[[#This Row],[iso_code]],iso_code!B:C,2,FALSE)</f>
        <v>BWA</v>
      </c>
      <c r="D112" s="18" t="str">
        <f>VLOOKUP(Table4[[#This Row],[iso_code]],iso_code!G:H,2,FALSE)</f>
        <v>Botswana</v>
      </c>
    </row>
    <row r="113" spans="1:4">
      <c r="A113" s="18">
        <v>3</v>
      </c>
      <c r="B113" s="54" t="s">
        <v>2224</v>
      </c>
      <c r="C113" s="58" t="str">
        <f>VLOOKUP(Table4[[#This Row],[iso_code]],iso_code!B:C,2,FALSE)</f>
        <v>BFA</v>
      </c>
      <c r="D113" s="18" t="str">
        <f>VLOOKUP(Table4[[#This Row],[iso_code]],iso_code!G:H,2,FALSE)</f>
        <v>Burkina Faso</v>
      </c>
    </row>
    <row r="114" spans="1:4">
      <c r="A114" s="18">
        <v>3</v>
      </c>
      <c r="B114" s="54" t="s">
        <v>2225</v>
      </c>
      <c r="C114" s="58" t="str">
        <f>VLOOKUP(Table4[[#This Row],[iso_code]],iso_code!B:C,2,FALSE)</f>
        <v>BDI</v>
      </c>
      <c r="D114" s="18" t="str">
        <f>VLOOKUP(Table4[[#This Row],[iso_code]],iso_code!G:H,2,FALSE)</f>
        <v>Burundi</v>
      </c>
    </row>
    <row r="115" spans="1:4">
      <c r="A115" s="18">
        <v>3</v>
      </c>
      <c r="B115" s="54" t="s">
        <v>286</v>
      </c>
      <c r="C115" s="58" t="str">
        <f>VLOOKUP(Table4[[#This Row],[iso_code]],iso_code!B:C,2,FALSE)</f>
        <v>CMR</v>
      </c>
      <c r="D115" s="18" t="str">
        <f>VLOOKUP(Table4[[#This Row],[iso_code]],iso_code!G:H,2,FALSE)</f>
        <v>Cameroon</v>
      </c>
    </row>
    <row r="116" spans="1:4">
      <c r="A116" s="18">
        <v>3</v>
      </c>
      <c r="B116" s="54" t="s">
        <v>1664</v>
      </c>
      <c r="C116" s="58" t="str">
        <f>VLOOKUP(Table4[[#This Row],[iso_code]],iso_code!B:C,2,FALSE)</f>
        <v>CAF</v>
      </c>
      <c r="D116" s="18" t="str">
        <f>VLOOKUP(Table4[[#This Row],[iso_code]],iso_code!G:H,2,FALSE)</f>
        <v>Central African Republic (the)</v>
      </c>
    </row>
    <row r="117" spans="1:4">
      <c r="A117" s="18">
        <v>3</v>
      </c>
      <c r="B117" s="54" t="s">
        <v>2226</v>
      </c>
      <c r="C117" s="58" t="str">
        <f>VLOOKUP(Table4[[#This Row],[iso_code]],iso_code!B:C,2,FALSE)</f>
        <v>TCD</v>
      </c>
      <c r="D117" s="18" t="str">
        <f>VLOOKUP(Table4[[#This Row],[iso_code]],iso_code!G:H,2,FALSE)</f>
        <v>Chad</v>
      </c>
    </row>
    <row r="118" spans="1:4">
      <c r="A118" s="18">
        <v>3</v>
      </c>
      <c r="B118" s="54" t="s">
        <v>2025</v>
      </c>
      <c r="C118" s="58" t="str">
        <f>VLOOKUP(Table4[[#This Row],[iso_code]],iso_code!B:C,2,FALSE)</f>
        <v>COD</v>
      </c>
      <c r="D118" s="18" t="str">
        <f>VLOOKUP(Table4[[#This Row],[iso_code]],iso_code!G:H,2,FALSE)</f>
        <v>Congo (the Democratic Republic of the)</v>
      </c>
    </row>
    <row r="119" spans="1:4">
      <c r="A119" s="18">
        <v>3</v>
      </c>
      <c r="B119" s="54" t="s">
        <v>2228</v>
      </c>
      <c r="C119" s="58" t="str">
        <f>VLOOKUP(Table4[[#This Row],[iso_code]],iso_code!B:C,2,FALSE)</f>
        <v>COG</v>
      </c>
      <c r="D119" s="18" t="str">
        <f>VLOOKUP(Table4[[#This Row],[iso_code]],iso_code!G:H,2,FALSE)</f>
        <v>Congo (the)</v>
      </c>
    </row>
    <row r="120" spans="1:4">
      <c r="A120" s="18">
        <v>3</v>
      </c>
      <c r="B120" s="54" t="s">
        <v>2229</v>
      </c>
      <c r="C120" s="58" t="str">
        <f>VLOOKUP(Table4[[#This Row],[iso_code]],iso_code!B:C,2,FALSE)</f>
        <v>DJI</v>
      </c>
      <c r="D120" s="18" t="str">
        <f>VLOOKUP(Table4[[#This Row],[iso_code]],iso_code!G:H,2,FALSE)</f>
        <v>Djibouti</v>
      </c>
    </row>
    <row r="121" spans="1:4">
      <c r="A121" s="18">
        <v>3</v>
      </c>
      <c r="B121" s="54" t="s">
        <v>851</v>
      </c>
      <c r="C121" s="58" t="str">
        <f>VLOOKUP(Table4[[#This Row],[iso_code]],iso_code!B:C,2,FALSE)</f>
        <v>EGY</v>
      </c>
      <c r="D121" s="18" t="str">
        <f>VLOOKUP(Table4[[#This Row],[iso_code]],iso_code!G:H,2,FALSE)</f>
        <v>Egypt</v>
      </c>
    </row>
    <row r="122" spans="1:4">
      <c r="A122" s="18">
        <v>3</v>
      </c>
      <c r="B122" s="54" t="s">
        <v>2230</v>
      </c>
      <c r="C122" s="58" t="str">
        <f>VLOOKUP(Table4[[#This Row],[iso_code]],iso_code!B:C,2,FALSE)</f>
        <v>GNQ</v>
      </c>
      <c r="D122" s="18" t="str">
        <f>VLOOKUP(Table4[[#This Row],[iso_code]],iso_code!G:H,2,FALSE)</f>
        <v>Equatorial Guinea</v>
      </c>
    </row>
    <row r="123" spans="1:4">
      <c r="A123" s="18">
        <v>3</v>
      </c>
      <c r="B123" s="54" t="s">
        <v>2231</v>
      </c>
      <c r="C123" s="58" t="str">
        <f>VLOOKUP(Table4[[#This Row],[iso_code]],iso_code!B:C,2,FALSE)</f>
        <v>ERI</v>
      </c>
      <c r="D123" s="18" t="str">
        <f>VLOOKUP(Table4[[#This Row],[iso_code]],iso_code!G:H,2,FALSE)</f>
        <v>Eritrea</v>
      </c>
    </row>
    <row r="124" spans="1:4">
      <c r="A124" s="18">
        <v>3</v>
      </c>
      <c r="B124" s="54" t="s">
        <v>2247</v>
      </c>
      <c r="C124" s="58" t="str">
        <f>VLOOKUP(Table4[[#This Row],[iso_code]],iso_code!B:C,2,FALSE)</f>
        <v>SWZ</v>
      </c>
      <c r="D124" s="18" t="str">
        <f>VLOOKUP(Table4[[#This Row],[iso_code]],iso_code!G:H,2,FALSE)</f>
        <v>Eswatini</v>
      </c>
    </row>
    <row r="125" spans="1:4">
      <c r="A125" s="18">
        <v>3</v>
      </c>
      <c r="B125" s="54" t="s">
        <v>195</v>
      </c>
      <c r="C125" s="58" t="str">
        <f>VLOOKUP(Table4[[#This Row],[iso_code]],iso_code!B:C,2,FALSE)</f>
        <v>ETH</v>
      </c>
      <c r="D125" s="18" t="str">
        <f>VLOOKUP(Table4[[#This Row],[iso_code]],iso_code!G:H,2,FALSE)</f>
        <v>Ethiopia</v>
      </c>
    </row>
    <row r="126" spans="1:4">
      <c r="A126" s="18">
        <v>3</v>
      </c>
      <c r="B126" s="54" t="s">
        <v>2232</v>
      </c>
      <c r="C126" s="58" t="str">
        <f>VLOOKUP(Table4[[#This Row],[iso_code]],iso_code!B:C,2,FALSE)</f>
        <v>GAB</v>
      </c>
      <c r="D126" s="18" t="str">
        <f>VLOOKUP(Table4[[#This Row],[iso_code]],iso_code!G:H,2,FALSE)</f>
        <v>Gabon</v>
      </c>
    </row>
    <row r="127" spans="1:4">
      <c r="A127" s="18">
        <v>3</v>
      </c>
      <c r="B127" s="54" t="s">
        <v>2233</v>
      </c>
      <c r="C127" s="58" t="str">
        <f>VLOOKUP(Table4[[#This Row],[iso_code]],iso_code!B:C,2,FALSE)</f>
        <v>GMB</v>
      </c>
      <c r="D127" s="18" t="str">
        <f>VLOOKUP(Table4[[#This Row],[iso_code]],iso_code!G:H,2,FALSE)</f>
        <v>Gambia (the)</v>
      </c>
    </row>
    <row r="128" spans="1:4">
      <c r="A128" s="18">
        <v>3</v>
      </c>
      <c r="B128" s="54" t="s">
        <v>251</v>
      </c>
      <c r="C128" s="58" t="str">
        <f>VLOOKUP(Table4[[#This Row],[iso_code]],iso_code!B:C,2,FALSE)</f>
        <v>GHA</v>
      </c>
      <c r="D128" s="18" t="str">
        <f>VLOOKUP(Table4[[#This Row],[iso_code]],iso_code!G:H,2,FALSE)</f>
        <v>Ghana</v>
      </c>
    </row>
    <row r="129" spans="1:4">
      <c r="A129" s="18">
        <v>3</v>
      </c>
      <c r="B129" s="54" t="s">
        <v>2234</v>
      </c>
      <c r="C129" s="58" t="str">
        <f>VLOOKUP(Table4[[#This Row],[iso_code]],iso_code!B:C,2,FALSE)</f>
        <v>GIN</v>
      </c>
      <c r="D129" s="18" t="str">
        <f>VLOOKUP(Table4[[#This Row],[iso_code]],iso_code!G:H,2,FALSE)</f>
        <v>Guinea</v>
      </c>
    </row>
    <row r="130" spans="1:4">
      <c r="A130" s="18">
        <v>3</v>
      </c>
      <c r="B130" s="54" t="s">
        <v>2235</v>
      </c>
      <c r="C130" s="58" t="str">
        <f>VLOOKUP(Table4[[#This Row],[iso_code]],iso_code!B:C,2,FALSE)</f>
        <v>GNB</v>
      </c>
      <c r="D130" s="18" t="str">
        <f>VLOOKUP(Table4[[#This Row],[iso_code]],iso_code!G:H,2,FALSE)</f>
        <v>Guinea-Bissau</v>
      </c>
    </row>
    <row r="131" spans="1:4">
      <c r="A131" s="18">
        <v>3</v>
      </c>
      <c r="B131" s="54" t="s">
        <v>2236</v>
      </c>
      <c r="C131" s="58" t="str">
        <f>VLOOKUP(Table4[[#This Row],[iso_code]],iso_code!B:C,2,FALSE)</f>
        <v>CIV</v>
      </c>
      <c r="D131" s="18" t="str">
        <f>VLOOKUP(Table4[[#This Row],[iso_code]],iso_code!G:H,2,FALSE)</f>
        <v>Côte d'Ivoire</v>
      </c>
    </row>
    <row r="132" spans="1:4">
      <c r="A132" s="18">
        <v>3</v>
      </c>
      <c r="B132" s="54" t="s">
        <v>429</v>
      </c>
      <c r="C132" s="58" t="str">
        <f>VLOOKUP(Table4[[#This Row],[iso_code]],iso_code!B:C,2,FALSE)</f>
        <v>KEN</v>
      </c>
      <c r="D132" s="18" t="str">
        <f>VLOOKUP(Table4[[#This Row],[iso_code]],iso_code!G:H,2,FALSE)</f>
        <v>Kenya</v>
      </c>
    </row>
    <row r="133" spans="1:4">
      <c r="A133" s="18">
        <v>3</v>
      </c>
      <c r="B133" s="54" t="s">
        <v>2237</v>
      </c>
      <c r="C133" s="58" t="str">
        <f>VLOOKUP(Table4[[#This Row],[iso_code]],iso_code!B:C,2,FALSE)</f>
        <v>LSO</v>
      </c>
      <c r="D133" s="18" t="str">
        <f>VLOOKUP(Table4[[#This Row],[iso_code]],iso_code!G:H,2,FALSE)</f>
        <v>Lesotho</v>
      </c>
    </row>
    <row r="134" spans="1:4">
      <c r="A134" s="18">
        <v>3</v>
      </c>
      <c r="B134" s="54" t="s">
        <v>2238</v>
      </c>
      <c r="C134" s="58" t="str">
        <f>VLOOKUP(Table4[[#This Row],[iso_code]],iso_code!B:C,2,FALSE)</f>
        <v>LBR</v>
      </c>
      <c r="D134" s="18" t="str">
        <f>VLOOKUP(Table4[[#This Row],[iso_code]],iso_code!G:H,2,FALSE)</f>
        <v>Liberia</v>
      </c>
    </row>
    <row r="135" spans="1:4">
      <c r="A135" s="18">
        <v>3</v>
      </c>
      <c r="B135" s="54" t="s">
        <v>1993</v>
      </c>
      <c r="C135" s="58" t="str">
        <f>VLOOKUP(Table4[[#This Row],[iso_code]],iso_code!B:C,2,FALSE)</f>
        <v>LBY</v>
      </c>
      <c r="D135" s="18" t="str">
        <f>VLOOKUP(Table4[[#This Row],[iso_code]],iso_code!G:H,2,FALSE)</f>
        <v>Libya</v>
      </c>
    </row>
    <row r="136" spans="1:4">
      <c r="A136" s="18">
        <v>3</v>
      </c>
      <c r="B136" s="54" t="s">
        <v>1165</v>
      </c>
      <c r="C136" s="58" t="str">
        <f>VLOOKUP(Table4[[#This Row],[iso_code]],iso_code!B:C,2,FALSE)</f>
        <v>MWI</v>
      </c>
      <c r="D136" s="18" t="str">
        <f>VLOOKUP(Table4[[#This Row],[iso_code]],iso_code!G:H,2,FALSE)</f>
        <v>Malawi</v>
      </c>
    </row>
    <row r="137" spans="1:4">
      <c r="A137" s="18">
        <v>3</v>
      </c>
      <c r="B137" s="54" t="s">
        <v>2240</v>
      </c>
      <c r="C137" s="58" t="str">
        <f>VLOOKUP(Table4[[#This Row],[iso_code]],iso_code!B:C,2,FALSE)</f>
        <v>MLI</v>
      </c>
      <c r="D137" s="18" t="str">
        <f>VLOOKUP(Table4[[#This Row],[iso_code]],iso_code!G:H,2,FALSE)</f>
        <v>Mali</v>
      </c>
    </row>
    <row r="138" spans="1:4">
      <c r="A138" s="18">
        <v>3</v>
      </c>
      <c r="B138" s="54" t="s">
        <v>2111</v>
      </c>
      <c r="C138" s="58" t="str">
        <f>VLOOKUP(Table4[[#This Row],[iso_code]],iso_code!B:C,2,FALSE)</f>
        <v>MRT</v>
      </c>
      <c r="D138" s="18" t="str">
        <f>VLOOKUP(Table4[[#This Row],[iso_code]],iso_code!G:H,2,FALSE)</f>
        <v>Mauritania</v>
      </c>
    </row>
    <row r="139" spans="1:4">
      <c r="A139" s="18">
        <v>3</v>
      </c>
      <c r="B139" s="54" t="s">
        <v>514</v>
      </c>
      <c r="C139" s="58" t="str">
        <f>VLOOKUP(Table4[[#This Row],[iso_code]],iso_code!B:C,2,FALSE)</f>
        <v>MAR</v>
      </c>
      <c r="D139" s="18" t="str">
        <f>VLOOKUP(Table4[[#This Row],[iso_code]],iso_code!G:H,2,FALSE)</f>
        <v>Morocco</v>
      </c>
    </row>
    <row r="140" spans="1:4">
      <c r="A140" s="18">
        <v>3</v>
      </c>
      <c r="B140" s="54" t="s">
        <v>1456</v>
      </c>
      <c r="C140" s="58" t="str">
        <f>VLOOKUP(Table4[[#This Row],[iso_code]],iso_code!B:C,2,FALSE)</f>
        <v>MOZ</v>
      </c>
      <c r="D140" s="18" t="str">
        <f>VLOOKUP(Table4[[#This Row],[iso_code]],iso_code!G:H,2,FALSE)</f>
        <v>Mozambique</v>
      </c>
    </row>
    <row r="141" spans="1:4">
      <c r="A141" s="18">
        <v>3</v>
      </c>
      <c r="B141" s="54" t="s">
        <v>2071</v>
      </c>
      <c r="C141" s="58" t="str">
        <f>VLOOKUP(Table4[[#This Row],[iso_code]],iso_code!B:C,2,FALSE)</f>
        <v>NAM</v>
      </c>
      <c r="D141" s="18" t="str">
        <f>VLOOKUP(Table4[[#This Row],[iso_code]],iso_code!G:H,2,FALSE)</f>
        <v>Namibia</v>
      </c>
    </row>
    <row r="142" spans="1:4">
      <c r="A142" s="18">
        <v>3</v>
      </c>
      <c r="B142" s="54" t="s">
        <v>1006</v>
      </c>
      <c r="C142" s="58" t="str">
        <f>VLOOKUP(Table4[[#This Row],[iso_code]],iso_code!B:C,2,FALSE)</f>
        <v>NER</v>
      </c>
      <c r="D142" s="18" t="str">
        <f>VLOOKUP(Table4[[#This Row],[iso_code]],iso_code!G:H,2,FALSE)</f>
        <v>Niger (the)</v>
      </c>
    </row>
    <row r="143" spans="1:4">
      <c r="A143" s="18">
        <v>3</v>
      </c>
      <c r="B143" s="54" t="s">
        <v>1233</v>
      </c>
      <c r="C143" s="58" t="str">
        <f>VLOOKUP(Table4[[#This Row],[iso_code]],iso_code!B:C,2,FALSE)</f>
        <v>NGA</v>
      </c>
      <c r="D143" s="18" t="str">
        <f>VLOOKUP(Table4[[#This Row],[iso_code]],iso_code!G:H,2,FALSE)</f>
        <v>Nigeria</v>
      </c>
    </row>
    <row r="144" spans="1:4">
      <c r="A144" s="18">
        <v>3</v>
      </c>
      <c r="B144" s="54" t="s">
        <v>2241</v>
      </c>
      <c r="C144" s="58" t="str">
        <f>VLOOKUP(Table4[[#This Row],[iso_code]],iso_code!B:C,2,FALSE)</f>
        <v>RWA</v>
      </c>
      <c r="D144" s="18" t="str">
        <f>VLOOKUP(Table4[[#This Row],[iso_code]],iso_code!G:H,2,FALSE)</f>
        <v>Rwanda</v>
      </c>
    </row>
    <row r="145" spans="1:4">
      <c r="A145" s="18">
        <v>3</v>
      </c>
      <c r="B145" s="54" t="s">
        <v>1689</v>
      </c>
      <c r="C145" s="58" t="str">
        <f>VLOOKUP(Table4[[#This Row],[iso_code]],iso_code!B:C,2,FALSE)</f>
        <v>SEN</v>
      </c>
      <c r="D145" s="18" t="str">
        <f>VLOOKUP(Table4[[#This Row],[iso_code]],iso_code!G:H,2,FALSE)</f>
        <v>Senegal</v>
      </c>
    </row>
    <row r="146" spans="1:4">
      <c r="A146" s="18">
        <v>3</v>
      </c>
      <c r="B146" s="54" t="s">
        <v>2095</v>
      </c>
      <c r="C146" s="58" t="str">
        <f>VLOOKUP(Table4[[#This Row],[iso_code]],iso_code!B:C,2,FALSE)</f>
        <v>SLE</v>
      </c>
      <c r="D146" s="18" t="str">
        <f>VLOOKUP(Table4[[#This Row],[iso_code]],iso_code!G:H,2,FALSE)</f>
        <v>Sierra Leone</v>
      </c>
    </row>
    <row r="147" spans="1:4">
      <c r="A147" s="18">
        <v>3</v>
      </c>
      <c r="B147" s="54" t="s">
        <v>2244</v>
      </c>
      <c r="C147" s="58" t="str">
        <f>VLOOKUP(Table4[[#This Row],[iso_code]],iso_code!B:C,2,FALSE)</f>
        <v>SOM</v>
      </c>
      <c r="D147" s="18" t="str">
        <f>VLOOKUP(Table4[[#This Row],[iso_code]],iso_code!G:H,2,FALSE)</f>
        <v>Somalia</v>
      </c>
    </row>
    <row r="148" spans="1:4">
      <c r="A148" s="18">
        <v>3</v>
      </c>
      <c r="B148" s="54" t="s">
        <v>613</v>
      </c>
      <c r="C148" s="58" t="str">
        <f>VLOOKUP(Table4[[#This Row],[iso_code]],iso_code!B:C,2,FALSE)</f>
        <v>ZAF</v>
      </c>
      <c r="D148" s="18" t="str">
        <f>VLOOKUP(Table4[[#This Row],[iso_code]],iso_code!G:H,2,FALSE)</f>
        <v>South Africa</v>
      </c>
    </row>
    <row r="149" spans="1:4">
      <c r="A149" s="18">
        <v>3</v>
      </c>
      <c r="B149" s="54" t="s">
        <v>2245</v>
      </c>
      <c r="C149" s="58" t="str">
        <f>VLOOKUP(Table4[[#This Row],[iso_code]],iso_code!B:C,2,FALSE)</f>
        <v>SSD</v>
      </c>
      <c r="D149" s="18" t="str">
        <f>VLOOKUP(Table4[[#This Row],[iso_code]],iso_code!G:H,2,FALSE)</f>
        <v>South Sudan</v>
      </c>
    </row>
    <row r="150" spans="1:4">
      <c r="A150" s="18">
        <v>3</v>
      </c>
      <c r="B150" s="54" t="s">
        <v>2246</v>
      </c>
      <c r="C150" s="58" t="str">
        <f>VLOOKUP(Table4[[#This Row],[iso_code]],iso_code!B:C,2,FALSE)</f>
        <v>SDN</v>
      </c>
      <c r="D150" s="18" t="str">
        <f>VLOOKUP(Table4[[#This Row],[iso_code]],iso_code!G:H,2,FALSE)</f>
        <v>Sudan (the)</v>
      </c>
    </row>
    <row r="151" spans="1:4">
      <c r="A151" s="18">
        <v>3</v>
      </c>
      <c r="B151" s="54" t="s">
        <v>859</v>
      </c>
      <c r="C151" s="58" t="str">
        <f>VLOOKUP(Table4[[#This Row],[iso_code]],iso_code!B:C,2,FALSE)</f>
        <v>TZA</v>
      </c>
      <c r="D151" s="18" t="str">
        <f>VLOOKUP(Table4[[#This Row],[iso_code]],iso_code!G:H,2,FALSE)</f>
        <v>Tanzania, United Republic of</v>
      </c>
    </row>
    <row r="152" spans="1:4">
      <c r="A152" s="18">
        <v>3</v>
      </c>
      <c r="B152" s="54" t="s">
        <v>2017</v>
      </c>
      <c r="C152" s="58" t="str">
        <f>VLOOKUP(Table4[[#This Row],[iso_code]],iso_code!B:C,2,FALSE)</f>
        <v>TGO</v>
      </c>
      <c r="D152" s="18" t="str">
        <f>VLOOKUP(Table4[[#This Row],[iso_code]],iso_code!G:H,2,FALSE)</f>
        <v>Togo</v>
      </c>
    </row>
    <row r="153" spans="1:4">
      <c r="A153" s="18">
        <v>3</v>
      </c>
      <c r="B153" s="18" t="s">
        <v>953</v>
      </c>
      <c r="C153" s="58" t="str">
        <f>VLOOKUP(Table4[[#This Row],[iso_code]],iso_code!B:C,2,FALSE)</f>
        <v>TUN</v>
      </c>
      <c r="D153" s="18" t="str">
        <f>VLOOKUP(Table4[[#This Row],[iso_code]],iso_code!G:H,2,FALSE)</f>
        <v>Tunisia</v>
      </c>
    </row>
    <row r="154" spans="1:4">
      <c r="A154" s="18">
        <v>3</v>
      </c>
      <c r="B154" s="18" t="s">
        <v>1468</v>
      </c>
      <c r="C154" s="58" t="str">
        <f>VLOOKUP(Table4[[#This Row],[iso_code]],iso_code!B:C,2,FALSE)</f>
        <v>UGA</v>
      </c>
      <c r="D154" s="18" t="str">
        <f>VLOOKUP(Table4[[#This Row],[iso_code]],iso_code!G:H,2,FALSE)</f>
        <v>Uganda</v>
      </c>
    </row>
    <row r="155" spans="1:4">
      <c r="A155" s="18">
        <v>3</v>
      </c>
      <c r="B155" s="18" t="s">
        <v>748</v>
      </c>
      <c r="C155" s="58" t="str">
        <f>VLOOKUP(Table4[[#This Row],[iso_code]],iso_code!B:C,2,FALSE)</f>
        <v>ZMB</v>
      </c>
      <c r="D155" s="18" t="str">
        <f>VLOOKUP(Table4[[#This Row],[iso_code]],iso_code!G:H,2,FALSE)</f>
        <v>Zambia</v>
      </c>
    </row>
    <row r="156" spans="1:4">
      <c r="A156" s="18">
        <v>3</v>
      </c>
      <c r="B156" s="18" t="s">
        <v>2248</v>
      </c>
      <c r="C156" s="58" t="str">
        <f>VLOOKUP(Table4[[#This Row],[iso_code]],iso_code!B:C,2,FALSE)</f>
        <v>ZWE</v>
      </c>
      <c r="D156" s="18" t="str">
        <f>VLOOKUP(Table4[[#This Row],[iso_code]],iso_code!G:H,2,FALSE)</f>
        <v>Zimbabwe</v>
      </c>
    </row>
    <row r="157" spans="1:4">
      <c r="A157" s="18">
        <v>4</v>
      </c>
      <c r="B157" s="54" t="s">
        <v>801</v>
      </c>
      <c r="C157" s="58" t="str">
        <f>VLOOKUP(Table4[[#This Row],[iso_code]],iso_code!B:C,2,FALSE)</f>
        <v>DZA</v>
      </c>
      <c r="D157" s="18" t="str">
        <f>VLOOKUP(Table4[[#This Row],[iso_code]],iso_code!G:H,2,FALSE)</f>
        <v>Algeria</v>
      </c>
    </row>
    <row r="158" spans="1:4">
      <c r="A158" s="18">
        <v>4</v>
      </c>
      <c r="B158" s="54" t="s">
        <v>2222</v>
      </c>
      <c r="C158" s="58" t="str">
        <f>VLOOKUP(Table4[[#This Row],[iso_code]],iso_code!B:C,2,FALSE)</f>
        <v>AGO</v>
      </c>
      <c r="D158" s="18" t="str">
        <f>VLOOKUP(Table4[[#This Row],[iso_code]],iso_code!G:H,2,FALSE)</f>
        <v>Angola</v>
      </c>
    </row>
    <row r="159" spans="1:4">
      <c r="A159" s="18">
        <v>4</v>
      </c>
      <c r="B159" s="54" t="s">
        <v>2223</v>
      </c>
      <c r="C159" s="58" t="str">
        <f>VLOOKUP(Table4[[#This Row],[iso_code]],iso_code!B:C,2,FALSE)</f>
        <v>BEN</v>
      </c>
      <c r="D159" s="18" t="str">
        <f>VLOOKUP(Table4[[#This Row],[iso_code]],iso_code!G:H,2,FALSE)</f>
        <v>Benin</v>
      </c>
    </row>
    <row r="160" spans="1:4">
      <c r="A160" s="18">
        <v>4</v>
      </c>
      <c r="B160" s="54" t="s">
        <v>1830</v>
      </c>
      <c r="C160" s="58" t="str">
        <f>VLOOKUP(Table4[[#This Row],[iso_code]],iso_code!B:C,2,FALSE)</f>
        <v>BWA</v>
      </c>
      <c r="D160" s="18" t="str">
        <f>VLOOKUP(Table4[[#This Row],[iso_code]],iso_code!G:H,2,FALSE)</f>
        <v>Botswana</v>
      </c>
    </row>
    <row r="161" spans="1:4">
      <c r="A161" s="18">
        <v>4</v>
      </c>
      <c r="B161" s="54" t="s">
        <v>2224</v>
      </c>
      <c r="C161" s="58" t="str">
        <f>VLOOKUP(Table4[[#This Row],[iso_code]],iso_code!B:C,2,FALSE)</f>
        <v>BFA</v>
      </c>
      <c r="D161" s="18" t="str">
        <f>VLOOKUP(Table4[[#This Row],[iso_code]],iso_code!G:H,2,FALSE)</f>
        <v>Burkina Faso</v>
      </c>
    </row>
    <row r="162" spans="1:4">
      <c r="A162" s="18">
        <v>4</v>
      </c>
      <c r="B162" s="54" t="s">
        <v>2225</v>
      </c>
      <c r="C162" s="58" t="str">
        <f>VLOOKUP(Table4[[#This Row],[iso_code]],iso_code!B:C,2,FALSE)</f>
        <v>BDI</v>
      </c>
      <c r="D162" s="18" t="str">
        <f>VLOOKUP(Table4[[#This Row],[iso_code]],iso_code!G:H,2,FALSE)</f>
        <v>Burundi</v>
      </c>
    </row>
    <row r="163" spans="1:4">
      <c r="A163" s="18">
        <v>4</v>
      </c>
      <c r="B163" s="54" t="s">
        <v>1631</v>
      </c>
      <c r="C163" s="58" t="str">
        <f>VLOOKUP(Table4[[#This Row],[iso_code]],iso_code!B:C,2,FALSE)</f>
        <v>CPV</v>
      </c>
      <c r="D163" s="18" t="str">
        <f>VLOOKUP(Table4[[#This Row],[iso_code]],iso_code!G:H,2,FALSE)</f>
        <v>Cabo Verde</v>
      </c>
    </row>
    <row r="164" spans="1:4">
      <c r="A164" s="18">
        <v>4</v>
      </c>
      <c r="B164" s="54" t="s">
        <v>286</v>
      </c>
      <c r="C164" s="58" t="str">
        <f>VLOOKUP(Table4[[#This Row],[iso_code]],iso_code!B:C,2,FALSE)</f>
        <v>CMR</v>
      </c>
      <c r="D164" s="18" t="str">
        <f>VLOOKUP(Table4[[#This Row],[iso_code]],iso_code!G:H,2,FALSE)</f>
        <v>Cameroon</v>
      </c>
    </row>
    <row r="165" spans="1:4">
      <c r="A165" s="18">
        <v>4</v>
      </c>
      <c r="B165" s="54" t="s">
        <v>1664</v>
      </c>
      <c r="C165" s="58" t="str">
        <f>VLOOKUP(Table4[[#This Row],[iso_code]],iso_code!B:C,2,FALSE)</f>
        <v>CAF</v>
      </c>
      <c r="D165" s="18" t="str">
        <f>VLOOKUP(Table4[[#This Row],[iso_code]],iso_code!G:H,2,FALSE)</f>
        <v>Central African Republic (the)</v>
      </c>
    </row>
    <row r="166" spans="1:4">
      <c r="A166" s="18">
        <v>4</v>
      </c>
      <c r="B166" s="54" t="s">
        <v>2226</v>
      </c>
      <c r="C166" s="58" t="str">
        <f>VLOOKUP(Table4[[#This Row],[iso_code]],iso_code!B:C,2,FALSE)</f>
        <v>TCD</v>
      </c>
      <c r="D166" s="18" t="str">
        <f>VLOOKUP(Table4[[#This Row],[iso_code]],iso_code!G:H,2,FALSE)</f>
        <v>Chad</v>
      </c>
    </row>
    <row r="167" spans="1:4">
      <c r="A167" s="18">
        <v>4</v>
      </c>
      <c r="B167" s="54" t="s">
        <v>2227</v>
      </c>
      <c r="C167" s="58" t="str">
        <f>VLOOKUP(Table4[[#This Row],[iso_code]],iso_code!B:C,2,FALSE)</f>
        <v>COM</v>
      </c>
      <c r="D167" s="18" t="str">
        <f>VLOOKUP(Table4[[#This Row],[iso_code]],iso_code!G:H,2,FALSE)</f>
        <v>Comoros (the)</v>
      </c>
    </row>
    <row r="168" spans="1:4">
      <c r="A168" s="18">
        <v>4</v>
      </c>
      <c r="B168" s="54" t="s">
        <v>2025</v>
      </c>
      <c r="C168" s="58" t="str">
        <f>VLOOKUP(Table4[[#This Row],[iso_code]],iso_code!B:C,2,FALSE)</f>
        <v>COD</v>
      </c>
      <c r="D168" s="18" t="str">
        <f>VLOOKUP(Table4[[#This Row],[iso_code]],iso_code!G:H,2,FALSE)</f>
        <v>Congo (the Democratic Republic of the)</v>
      </c>
    </row>
    <row r="169" spans="1:4">
      <c r="A169" s="18">
        <v>4</v>
      </c>
      <c r="B169" s="54" t="s">
        <v>2228</v>
      </c>
      <c r="C169" s="58" t="str">
        <f>VLOOKUP(Table4[[#This Row],[iso_code]],iso_code!B:C,2,FALSE)</f>
        <v>COG</v>
      </c>
      <c r="D169" s="18" t="str">
        <f>VLOOKUP(Table4[[#This Row],[iso_code]],iso_code!G:H,2,FALSE)</f>
        <v>Congo (the)</v>
      </c>
    </row>
    <row r="170" spans="1:4">
      <c r="A170" s="18">
        <v>4</v>
      </c>
      <c r="B170" s="54" t="s">
        <v>2229</v>
      </c>
      <c r="C170" s="58" t="str">
        <f>VLOOKUP(Table4[[#This Row],[iso_code]],iso_code!B:C,2,FALSE)</f>
        <v>DJI</v>
      </c>
      <c r="D170" s="18" t="str">
        <f>VLOOKUP(Table4[[#This Row],[iso_code]],iso_code!G:H,2,FALSE)</f>
        <v>Djibouti</v>
      </c>
    </row>
    <row r="171" spans="1:4">
      <c r="A171" s="18">
        <v>4</v>
      </c>
      <c r="B171" s="54" t="s">
        <v>851</v>
      </c>
      <c r="C171" s="58" t="str">
        <f>VLOOKUP(Table4[[#This Row],[iso_code]],iso_code!B:C,2,FALSE)</f>
        <v>EGY</v>
      </c>
      <c r="D171" s="18" t="str">
        <f>VLOOKUP(Table4[[#This Row],[iso_code]],iso_code!G:H,2,FALSE)</f>
        <v>Egypt</v>
      </c>
    </row>
    <row r="172" spans="1:4">
      <c r="A172" s="18">
        <v>4</v>
      </c>
      <c r="B172" s="54" t="s">
        <v>2230</v>
      </c>
      <c r="C172" s="58" t="str">
        <f>VLOOKUP(Table4[[#This Row],[iso_code]],iso_code!B:C,2,FALSE)</f>
        <v>GNQ</v>
      </c>
      <c r="D172" s="18" t="str">
        <f>VLOOKUP(Table4[[#This Row],[iso_code]],iso_code!G:H,2,FALSE)</f>
        <v>Equatorial Guinea</v>
      </c>
    </row>
    <row r="173" spans="1:4">
      <c r="A173" s="18">
        <v>4</v>
      </c>
      <c r="B173" s="54" t="s">
        <v>2231</v>
      </c>
      <c r="C173" s="58" t="str">
        <f>VLOOKUP(Table4[[#This Row],[iso_code]],iso_code!B:C,2,FALSE)</f>
        <v>ERI</v>
      </c>
      <c r="D173" s="18" t="str">
        <f>VLOOKUP(Table4[[#This Row],[iso_code]],iso_code!G:H,2,FALSE)</f>
        <v>Eritrea</v>
      </c>
    </row>
    <row r="174" spans="1:4">
      <c r="A174" s="18">
        <v>4</v>
      </c>
      <c r="B174" s="54" t="s">
        <v>2247</v>
      </c>
      <c r="C174" s="58" t="str">
        <f>VLOOKUP(Table4[[#This Row],[iso_code]],iso_code!B:C,2,FALSE)</f>
        <v>SWZ</v>
      </c>
      <c r="D174" s="18" t="str">
        <f>VLOOKUP(Table4[[#This Row],[iso_code]],iso_code!G:H,2,FALSE)</f>
        <v>Eswatini</v>
      </c>
    </row>
    <row r="175" spans="1:4">
      <c r="A175" s="18">
        <v>4</v>
      </c>
      <c r="B175" s="54" t="s">
        <v>195</v>
      </c>
      <c r="C175" s="58" t="str">
        <f>VLOOKUP(Table4[[#This Row],[iso_code]],iso_code!B:C,2,FALSE)</f>
        <v>ETH</v>
      </c>
      <c r="D175" s="18" t="str">
        <f>VLOOKUP(Table4[[#This Row],[iso_code]],iso_code!G:H,2,FALSE)</f>
        <v>Ethiopia</v>
      </c>
    </row>
    <row r="176" spans="1:4">
      <c r="A176" s="18">
        <v>4</v>
      </c>
      <c r="B176" s="54" t="s">
        <v>2232</v>
      </c>
      <c r="C176" s="58" t="str">
        <f>VLOOKUP(Table4[[#This Row],[iso_code]],iso_code!B:C,2,FALSE)</f>
        <v>GAB</v>
      </c>
      <c r="D176" s="18" t="str">
        <f>VLOOKUP(Table4[[#This Row],[iso_code]],iso_code!G:H,2,FALSE)</f>
        <v>Gabon</v>
      </c>
    </row>
    <row r="177" spans="1:4">
      <c r="A177" s="18">
        <v>4</v>
      </c>
      <c r="B177" s="54" t="s">
        <v>2233</v>
      </c>
      <c r="C177" s="58" t="str">
        <f>VLOOKUP(Table4[[#This Row],[iso_code]],iso_code!B:C,2,FALSE)</f>
        <v>GMB</v>
      </c>
      <c r="D177" s="18" t="str">
        <f>VLOOKUP(Table4[[#This Row],[iso_code]],iso_code!G:H,2,FALSE)</f>
        <v>Gambia (the)</v>
      </c>
    </row>
    <row r="178" spans="1:4">
      <c r="A178" s="18">
        <v>4</v>
      </c>
      <c r="B178" s="54" t="s">
        <v>251</v>
      </c>
      <c r="C178" s="58" t="str">
        <f>VLOOKUP(Table4[[#This Row],[iso_code]],iso_code!B:C,2,FALSE)</f>
        <v>GHA</v>
      </c>
      <c r="D178" s="18" t="str">
        <f>VLOOKUP(Table4[[#This Row],[iso_code]],iso_code!G:H,2,FALSE)</f>
        <v>Ghana</v>
      </c>
    </row>
    <row r="179" spans="1:4">
      <c r="A179" s="18">
        <v>4</v>
      </c>
      <c r="B179" s="54" t="s">
        <v>2234</v>
      </c>
      <c r="C179" s="58" t="str">
        <f>VLOOKUP(Table4[[#This Row],[iso_code]],iso_code!B:C,2,FALSE)</f>
        <v>GIN</v>
      </c>
      <c r="D179" s="18" t="str">
        <f>VLOOKUP(Table4[[#This Row],[iso_code]],iso_code!G:H,2,FALSE)</f>
        <v>Guinea</v>
      </c>
    </row>
    <row r="180" spans="1:4">
      <c r="A180" s="18">
        <v>4</v>
      </c>
      <c r="B180" s="54" t="s">
        <v>2235</v>
      </c>
      <c r="C180" s="58" t="str">
        <f>VLOOKUP(Table4[[#This Row],[iso_code]],iso_code!B:C,2,FALSE)</f>
        <v>GNB</v>
      </c>
      <c r="D180" s="18" t="str">
        <f>VLOOKUP(Table4[[#This Row],[iso_code]],iso_code!G:H,2,FALSE)</f>
        <v>Guinea-Bissau</v>
      </c>
    </row>
    <row r="181" spans="1:4">
      <c r="A181" s="18">
        <v>4</v>
      </c>
      <c r="B181" s="54" t="s">
        <v>2236</v>
      </c>
      <c r="C181" s="58" t="str">
        <f>VLOOKUP(Table4[[#This Row],[iso_code]],iso_code!B:C,2,FALSE)</f>
        <v>CIV</v>
      </c>
      <c r="D181" s="18" t="str">
        <f>VLOOKUP(Table4[[#This Row],[iso_code]],iso_code!G:H,2,FALSE)</f>
        <v>Côte d'Ivoire</v>
      </c>
    </row>
    <row r="182" spans="1:4">
      <c r="A182" s="18">
        <v>4</v>
      </c>
      <c r="B182" s="54" t="s">
        <v>429</v>
      </c>
      <c r="C182" s="58" t="str">
        <f>VLOOKUP(Table4[[#This Row],[iso_code]],iso_code!B:C,2,FALSE)</f>
        <v>KEN</v>
      </c>
      <c r="D182" s="18" t="str">
        <f>VLOOKUP(Table4[[#This Row],[iso_code]],iso_code!G:H,2,FALSE)</f>
        <v>Kenya</v>
      </c>
    </row>
    <row r="183" spans="1:4">
      <c r="A183" s="18">
        <v>4</v>
      </c>
      <c r="B183" s="54" t="s">
        <v>2237</v>
      </c>
      <c r="C183" s="58" t="str">
        <f>VLOOKUP(Table4[[#This Row],[iso_code]],iso_code!B:C,2,FALSE)</f>
        <v>LSO</v>
      </c>
      <c r="D183" s="18" t="str">
        <f>VLOOKUP(Table4[[#This Row],[iso_code]],iso_code!G:H,2,FALSE)</f>
        <v>Lesotho</v>
      </c>
    </row>
    <row r="184" spans="1:4">
      <c r="A184" s="18">
        <v>4</v>
      </c>
      <c r="B184" s="54" t="s">
        <v>2238</v>
      </c>
      <c r="C184" s="58" t="str">
        <f>VLOOKUP(Table4[[#This Row],[iso_code]],iso_code!B:C,2,FALSE)</f>
        <v>LBR</v>
      </c>
      <c r="D184" s="18" t="str">
        <f>VLOOKUP(Table4[[#This Row],[iso_code]],iso_code!G:H,2,FALSE)</f>
        <v>Liberia</v>
      </c>
    </row>
    <row r="185" spans="1:4">
      <c r="A185" s="18">
        <v>4</v>
      </c>
      <c r="B185" s="54" t="s">
        <v>1993</v>
      </c>
      <c r="C185" s="58" t="str">
        <f>VLOOKUP(Table4[[#This Row],[iso_code]],iso_code!B:C,2,FALSE)</f>
        <v>LBY</v>
      </c>
      <c r="D185" s="18" t="str">
        <f>VLOOKUP(Table4[[#This Row],[iso_code]],iso_code!G:H,2,FALSE)</f>
        <v>Libya</v>
      </c>
    </row>
    <row r="186" spans="1:4">
      <c r="A186" s="18">
        <v>4</v>
      </c>
      <c r="B186" s="54" t="s">
        <v>2239</v>
      </c>
      <c r="C186" s="58" t="str">
        <f>VLOOKUP(Table4[[#This Row],[iso_code]],iso_code!B:C,2,FALSE)</f>
        <v>MDG</v>
      </c>
      <c r="D186" s="18" t="str">
        <f>VLOOKUP(Table4[[#This Row],[iso_code]],iso_code!G:H,2,FALSE)</f>
        <v>Madagascar</v>
      </c>
    </row>
    <row r="187" spans="1:4">
      <c r="A187" s="18">
        <v>4</v>
      </c>
      <c r="B187" s="54" t="s">
        <v>1165</v>
      </c>
      <c r="C187" s="58" t="str">
        <f>VLOOKUP(Table4[[#This Row],[iso_code]],iso_code!B:C,2,FALSE)</f>
        <v>MWI</v>
      </c>
      <c r="D187" s="18" t="str">
        <f>VLOOKUP(Table4[[#This Row],[iso_code]],iso_code!G:H,2,FALSE)</f>
        <v>Malawi</v>
      </c>
    </row>
    <row r="188" spans="1:4">
      <c r="A188" s="18">
        <v>4</v>
      </c>
      <c r="B188" s="54" t="s">
        <v>2240</v>
      </c>
      <c r="C188" s="58" t="str">
        <f>VLOOKUP(Table4[[#This Row],[iso_code]],iso_code!B:C,2,FALSE)</f>
        <v>MLI</v>
      </c>
      <c r="D188" s="18" t="str">
        <f>VLOOKUP(Table4[[#This Row],[iso_code]],iso_code!G:H,2,FALSE)</f>
        <v>Mali</v>
      </c>
    </row>
    <row r="189" spans="1:4">
      <c r="A189" s="18">
        <v>4</v>
      </c>
      <c r="B189" s="54" t="s">
        <v>2111</v>
      </c>
      <c r="C189" s="58" t="str">
        <f>VLOOKUP(Table4[[#This Row],[iso_code]],iso_code!B:C,2,FALSE)</f>
        <v>MRT</v>
      </c>
      <c r="D189" s="18" t="str">
        <f>VLOOKUP(Table4[[#This Row],[iso_code]],iso_code!G:H,2,FALSE)</f>
        <v>Mauritania</v>
      </c>
    </row>
    <row r="190" spans="1:4">
      <c r="A190" s="18">
        <v>4</v>
      </c>
      <c r="B190" s="54" t="s">
        <v>971</v>
      </c>
      <c r="C190" s="58" t="str">
        <f>VLOOKUP(Table4[[#This Row],[iso_code]],iso_code!B:C,2,FALSE)</f>
        <v>MUS</v>
      </c>
      <c r="D190" s="18" t="str">
        <f>VLOOKUP(Table4[[#This Row],[iso_code]],iso_code!G:H,2,FALSE)</f>
        <v>Mauritius</v>
      </c>
    </row>
    <row r="191" spans="1:4">
      <c r="A191" s="18">
        <v>4</v>
      </c>
      <c r="B191" s="54" t="s">
        <v>514</v>
      </c>
      <c r="C191" s="58" t="str">
        <f>VLOOKUP(Table4[[#This Row],[iso_code]],iso_code!B:C,2,FALSE)</f>
        <v>MAR</v>
      </c>
      <c r="D191" s="18" t="str">
        <f>VLOOKUP(Table4[[#This Row],[iso_code]],iso_code!G:H,2,FALSE)</f>
        <v>Morocco</v>
      </c>
    </row>
    <row r="192" spans="1:4">
      <c r="A192" s="18">
        <v>4</v>
      </c>
      <c r="B192" s="54" t="s">
        <v>1456</v>
      </c>
      <c r="C192" s="58" t="str">
        <f>VLOOKUP(Table4[[#This Row],[iso_code]],iso_code!B:C,2,FALSE)</f>
        <v>MOZ</v>
      </c>
      <c r="D192" s="18" t="str">
        <f>VLOOKUP(Table4[[#This Row],[iso_code]],iso_code!G:H,2,FALSE)</f>
        <v>Mozambique</v>
      </c>
    </row>
    <row r="193" spans="1:4">
      <c r="A193" s="18">
        <v>4</v>
      </c>
      <c r="B193" s="54" t="s">
        <v>2071</v>
      </c>
      <c r="C193" s="58" t="str">
        <f>VLOOKUP(Table4[[#This Row],[iso_code]],iso_code!B:C,2,FALSE)</f>
        <v>NAM</v>
      </c>
      <c r="D193" s="18" t="str">
        <f>VLOOKUP(Table4[[#This Row],[iso_code]],iso_code!G:H,2,FALSE)</f>
        <v>Namibia</v>
      </c>
    </row>
    <row r="194" spans="1:4">
      <c r="A194" s="18">
        <v>4</v>
      </c>
      <c r="B194" s="54" t="s">
        <v>1006</v>
      </c>
      <c r="C194" s="58" t="str">
        <f>VLOOKUP(Table4[[#This Row],[iso_code]],iso_code!B:C,2,FALSE)</f>
        <v>NER</v>
      </c>
      <c r="D194" s="18" t="str">
        <f>VLOOKUP(Table4[[#This Row],[iso_code]],iso_code!G:H,2,FALSE)</f>
        <v>Niger (the)</v>
      </c>
    </row>
    <row r="195" spans="1:4">
      <c r="A195" s="18">
        <v>4</v>
      </c>
      <c r="B195" s="54" t="s">
        <v>1233</v>
      </c>
      <c r="C195" s="58" t="str">
        <f>VLOOKUP(Table4[[#This Row],[iso_code]],iso_code!B:C,2,FALSE)</f>
        <v>NGA</v>
      </c>
      <c r="D195" s="18" t="str">
        <f>VLOOKUP(Table4[[#This Row],[iso_code]],iso_code!G:H,2,FALSE)</f>
        <v>Nigeria</v>
      </c>
    </row>
    <row r="196" spans="1:4">
      <c r="A196" s="18">
        <v>4</v>
      </c>
      <c r="B196" s="54" t="s">
        <v>2241</v>
      </c>
      <c r="C196" s="58" t="str">
        <f>VLOOKUP(Table4[[#This Row],[iso_code]],iso_code!B:C,2,FALSE)</f>
        <v>RWA</v>
      </c>
      <c r="D196" s="18" t="str">
        <f>VLOOKUP(Table4[[#This Row],[iso_code]],iso_code!G:H,2,FALSE)</f>
        <v>Rwanda</v>
      </c>
    </row>
    <row r="197" spans="1:4">
      <c r="A197" s="18">
        <v>4</v>
      </c>
      <c r="B197" s="54" t="s">
        <v>2242</v>
      </c>
      <c r="C197" s="58" t="str">
        <f>VLOOKUP(Table4[[#This Row],[iso_code]],iso_code!B:C,2,FALSE)</f>
        <v>STP</v>
      </c>
      <c r="D197" s="18" t="str">
        <f>VLOOKUP(Table4[[#This Row],[iso_code]],iso_code!G:H,2,FALSE)</f>
        <v>Sao Tome and Principe</v>
      </c>
    </row>
    <row r="198" spans="1:4">
      <c r="A198" s="18">
        <v>4</v>
      </c>
      <c r="B198" s="54" t="s">
        <v>1689</v>
      </c>
      <c r="C198" s="58" t="str">
        <f>VLOOKUP(Table4[[#This Row],[iso_code]],iso_code!B:C,2,FALSE)</f>
        <v>SEN</v>
      </c>
      <c r="D198" s="18" t="str">
        <f>VLOOKUP(Table4[[#This Row],[iso_code]],iso_code!G:H,2,FALSE)</f>
        <v>Senegal</v>
      </c>
    </row>
    <row r="199" spans="1:4">
      <c r="A199" s="18">
        <v>4</v>
      </c>
      <c r="B199" s="54" t="s">
        <v>2243</v>
      </c>
      <c r="C199" s="58" t="str">
        <f>VLOOKUP(Table4[[#This Row],[iso_code]],iso_code!B:C,2,FALSE)</f>
        <v>SYC</v>
      </c>
      <c r="D199" s="18" t="str">
        <f>VLOOKUP(Table4[[#This Row],[iso_code]],iso_code!G:H,2,FALSE)</f>
        <v>Seychelles</v>
      </c>
    </row>
    <row r="200" spans="1:4">
      <c r="A200" s="18">
        <v>4</v>
      </c>
      <c r="B200" s="54" t="s">
        <v>2095</v>
      </c>
      <c r="C200" s="58" t="str">
        <f>VLOOKUP(Table4[[#This Row],[iso_code]],iso_code!B:C,2,FALSE)</f>
        <v>SLE</v>
      </c>
      <c r="D200" s="18" t="str">
        <f>VLOOKUP(Table4[[#This Row],[iso_code]],iso_code!G:H,2,FALSE)</f>
        <v>Sierra Leone</v>
      </c>
    </row>
    <row r="201" spans="1:4">
      <c r="A201" s="18">
        <v>4</v>
      </c>
      <c r="B201" s="54" t="s">
        <v>2244</v>
      </c>
      <c r="C201" s="58" t="str">
        <f>VLOOKUP(Table4[[#This Row],[iso_code]],iso_code!B:C,2,FALSE)</f>
        <v>SOM</v>
      </c>
      <c r="D201" s="18" t="str">
        <f>VLOOKUP(Table4[[#This Row],[iso_code]],iso_code!G:H,2,FALSE)</f>
        <v>Somalia</v>
      </c>
    </row>
    <row r="202" spans="1:4">
      <c r="A202" s="18">
        <v>4</v>
      </c>
      <c r="B202" s="54" t="s">
        <v>613</v>
      </c>
      <c r="C202" s="58" t="str">
        <f>VLOOKUP(Table4[[#This Row],[iso_code]],iso_code!B:C,2,FALSE)</f>
        <v>ZAF</v>
      </c>
      <c r="D202" s="18" t="str">
        <f>VLOOKUP(Table4[[#This Row],[iso_code]],iso_code!G:H,2,FALSE)</f>
        <v>South Africa</v>
      </c>
    </row>
    <row r="203" spans="1:4">
      <c r="A203" s="18">
        <v>4</v>
      </c>
      <c r="B203" s="54" t="s">
        <v>2245</v>
      </c>
      <c r="C203" s="58" t="str">
        <f>VLOOKUP(Table4[[#This Row],[iso_code]],iso_code!B:C,2,FALSE)</f>
        <v>SSD</v>
      </c>
      <c r="D203" s="18" t="str">
        <f>VLOOKUP(Table4[[#This Row],[iso_code]],iso_code!G:H,2,FALSE)</f>
        <v>South Sudan</v>
      </c>
    </row>
    <row r="204" spans="1:4">
      <c r="A204" s="18">
        <v>4</v>
      </c>
      <c r="B204" s="54" t="s">
        <v>2246</v>
      </c>
      <c r="C204" s="58" t="str">
        <f>VLOOKUP(Table4[[#This Row],[iso_code]],iso_code!B:C,2,FALSE)</f>
        <v>SDN</v>
      </c>
      <c r="D204" s="18" t="str">
        <f>VLOOKUP(Table4[[#This Row],[iso_code]],iso_code!G:H,2,FALSE)</f>
        <v>Sudan (the)</v>
      </c>
    </row>
    <row r="205" spans="1:4">
      <c r="A205" s="18">
        <v>4</v>
      </c>
      <c r="B205" s="54" t="s">
        <v>859</v>
      </c>
      <c r="C205" s="58" t="str">
        <f>VLOOKUP(Table4[[#This Row],[iso_code]],iso_code!B:C,2,FALSE)</f>
        <v>TZA</v>
      </c>
      <c r="D205" s="18" t="str">
        <f>VLOOKUP(Table4[[#This Row],[iso_code]],iso_code!G:H,2,FALSE)</f>
        <v>Tanzania, United Republic of</v>
      </c>
    </row>
    <row r="206" spans="1:4">
      <c r="A206" s="18">
        <v>4</v>
      </c>
      <c r="B206" s="54" t="s">
        <v>2017</v>
      </c>
      <c r="C206" s="58" t="str">
        <f>VLOOKUP(Table4[[#This Row],[iso_code]],iso_code!B:C,2,FALSE)</f>
        <v>TGO</v>
      </c>
      <c r="D206" s="18" t="str">
        <f>VLOOKUP(Table4[[#This Row],[iso_code]],iso_code!G:H,2,FALSE)</f>
        <v>Togo</v>
      </c>
    </row>
    <row r="207" spans="1:4">
      <c r="A207" s="18">
        <v>4</v>
      </c>
      <c r="B207" s="18" t="s">
        <v>953</v>
      </c>
      <c r="C207" s="58" t="str">
        <f>VLOOKUP(Table4[[#This Row],[iso_code]],iso_code!B:C,2,FALSE)</f>
        <v>TUN</v>
      </c>
      <c r="D207" s="18" t="str">
        <f>VLOOKUP(Table4[[#This Row],[iso_code]],iso_code!G:H,2,FALSE)</f>
        <v>Tunisia</v>
      </c>
    </row>
    <row r="208" spans="1:4">
      <c r="A208" s="18">
        <v>4</v>
      </c>
      <c r="B208" s="18" t="s">
        <v>1468</v>
      </c>
      <c r="C208" s="58" t="str">
        <f>VLOOKUP(Table4[[#This Row],[iso_code]],iso_code!B:C,2,FALSE)</f>
        <v>UGA</v>
      </c>
      <c r="D208" s="18" t="str">
        <f>VLOOKUP(Table4[[#This Row],[iso_code]],iso_code!G:H,2,FALSE)</f>
        <v>Uganda</v>
      </c>
    </row>
    <row r="209" spans="1:4">
      <c r="A209" s="18">
        <v>4</v>
      </c>
      <c r="B209" s="18" t="s">
        <v>748</v>
      </c>
      <c r="C209" s="58" t="str">
        <f>VLOOKUP(Table4[[#This Row],[iso_code]],iso_code!B:C,2,FALSE)</f>
        <v>ZMB</v>
      </c>
      <c r="D209" s="18" t="str">
        <f>VLOOKUP(Table4[[#This Row],[iso_code]],iso_code!G:H,2,FALSE)</f>
        <v>Zambia</v>
      </c>
    </row>
    <row r="210" spans="1:4">
      <c r="A210" s="18">
        <v>4</v>
      </c>
      <c r="B210" s="18" t="s">
        <v>2248</v>
      </c>
      <c r="C210" s="58" t="str">
        <f>VLOOKUP(Table4[[#This Row],[iso_code]],iso_code!B:C,2,FALSE)</f>
        <v>ZWE</v>
      </c>
      <c r="D210" s="18" t="str">
        <f>VLOOKUP(Table4[[#This Row],[iso_code]],iso_code!G:H,2,FALSE)</f>
        <v>Zimbabwe</v>
      </c>
    </row>
    <row r="211" spans="1:4">
      <c r="A211" s="18">
        <v>5</v>
      </c>
      <c r="B211" s="59" t="s">
        <v>2222</v>
      </c>
      <c r="C211" s="58" t="str">
        <f>VLOOKUP(Table4[[#This Row],[iso_code]],iso_code!B:C,2,FALSE)</f>
        <v>AGO</v>
      </c>
      <c r="D211" s="18" t="str">
        <f>VLOOKUP(Table4[[#This Row],[iso_code]],iso_code!G:H,2,FALSE)</f>
        <v>Angola</v>
      </c>
    </row>
    <row r="212" spans="1:4">
      <c r="A212" s="18">
        <v>5</v>
      </c>
      <c r="B212" s="59" t="s">
        <v>2224</v>
      </c>
      <c r="C212" s="58" t="str">
        <f>VLOOKUP(Table4[[#This Row],[iso_code]],iso_code!B:C,2,FALSE)</f>
        <v>BFA</v>
      </c>
      <c r="D212" s="18" t="str">
        <f>VLOOKUP(Table4[[#This Row],[iso_code]],iso_code!G:H,2,FALSE)</f>
        <v>Burkina Faso</v>
      </c>
    </row>
    <row r="213" spans="1:4">
      <c r="A213" s="18">
        <v>5</v>
      </c>
      <c r="B213" s="59" t="s">
        <v>2225</v>
      </c>
      <c r="C213" s="58" t="str">
        <f>VLOOKUP(Table4[[#This Row],[iso_code]],iso_code!B:C,2,FALSE)</f>
        <v>BDI</v>
      </c>
      <c r="D213" s="18" t="str">
        <f>VLOOKUP(Table4[[#This Row],[iso_code]],iso_code!G:H,2,FALSE)</f>
        <v>Burundi</v>
      </c>
    </row>
    <row r="214" spans="1:4">
      <c r="A214" s="18">
        <v>5</v>
      </c>
      <c r="B214" s="59" t="s">
        <v>2223</v>
      </c>
      <c r="C214" s="58" t="str">
        <f>VLOOKUP(Table4[[#This Row],[iso_code]],iso_code!B:C,2,FALSE)</f>
        <v>BEN</v>
      </c>
      <c r="D214" s="18" t="str">
        <f>VLOOKUP(Table4[[#This Row],[iso_code]],iso_code!G:H,2,FALSE)</f>
        <v>Benin</v>
      </c>
    </row>
    <row r="215" spans="1:4">
      <c r="A215" s="18">
        <v>5</v>
      </c>
      <c r="B215" s="59" t="s">
        <v>1830</v>
      </c>
      <c r="C215" s="58" t="str">
        <f>VLOOKUP(Table4[[#This Row],[iso_code]],iso_code!B:C,2,FALSE)</f>
        <v>BWA</v>
      </c>
      <c r="D215" s="18" t="str">
        <f>VLOOKUP(Table4[[#This Row],[iso_code]],iso_code!G:H,2,FALSE)</f>
        <v>Botswana</v>
      </c>
    </row>
    <row r="216" spans="1:4">
      <c r="A216" s="18">
        <v>5</v>
      </c>
      <c r="B216" s="59" t="s">
        <v>2025</v>
      </c>
      <c r="C216" s="58" t="str">
        <f>VLOOKUP(Table4[[#This Row],[iso_code]],iso_code!B:C,2,FALSE)</f>
        <v>COD</v>
      </c>
      <c r="D216" s="18" t="str">
        <f>VLOOKUP(Table4[[#This Row],[iso_code]],iso_code!G:H,2,FALSE)</f>
        <v>Congo (the Democratic Republic of the)</v>
      </c>
    </row>
    <row r="217" spans="1:4">
      <c r="A217" s="18">
        <v>5</v>
      </c>
      <c r="B217" s="59" t="s">
        <v>1664</v>
      </c>
      <c r="C217" s="58" t="str">
        <f>VLOOKUP(Table4[[#This Row],[iso_code]],iso_code!B:C,2,FALSE)</f>
        <v>CAF</v>
      </c>
      <c r="D217" s="18" t="str">
        <f>VLOOKUP(Table4[[#This Row],[iso_code]],iso_code!G:H,2,FALSE)</f>
        <v>Central African Republic (the)</v>
      </c>
    </row>
    <row r="218" spans="1:4">
      <c r="A218" s="18">
        <v>5</v>
      </c>
      <c r="B218" s="59" t="s">
        <v>2228</v>
      </c>
      <c r="C218" s="58" t="str">
        <f>VLOOKUP(Table4[[#This Row],[iso_code]],iso_code!B:C,2,FALSE)</f>
        <v>COG</v>
      </c>
      <c r="D218" s="18" t="str">
        <f>VLOOKUP(Table4[[#This Row],[iso_code]],iso_code!G:H,2,FALSE)</f>
        <v>Congo (the)</v>
      </c>
    </row>
    <row r="219" spans="1:4">
      <c r="A219" s="18">
        <v>5</v>
      </c>
      <c r="B219" s="59" t="s">
        <v>2236</v>
      </c>
      <c r="C219" s="58" t="str">
        <f>VLOOKUP(Table4[[#This Row],[iso_code]],iso_code!B:C,2,FALSE)</f>
        <v>CIV</v>
      </c>
      <c r="D219" s="18" t="str">
        <f>VLOOKUP(Table4[[#This Row],[iso_code]],iso_code!G:H,2,FALSE)</f>
        <v>Côte d'Ivoire</v>
      </c>
    </row>
    <row r="220" spans="1:4">
      <c r="A220" s="18">
        <v>5</v>
      </c>
      <c r="B220" s="59" t="s">
        <v>286</v>
      </c>
      <c r="C220" s="58" t="str">
        <f>VLOOKUP(Table4[[#This Row],[iso_code]],iso_code!B:C,2,FALSE)</f>
        <v>CMR</v>
      </c>
      <c r="D220" s="18" t="str">
        <f>VLOOKUP(Table4[[#This Row],[iso_code]],iso_code!G:H,2,FALSE)</f>
        <v>Cameroon</v>
      </c>
    </row>
    <row r="221" spans="1:4">
      <c r="A221" s="18">
        <v>5</v>
      </c>
      <c r="B221" s="59" t="s">
        <v>2229</v>
      </c>
      <c r="C221" s="58" t="str">
        <f>VLOOKUP(Table4[[#This Row],[iso_code]],iso_code!B:C,2,FALSE)</f>
        <v>DJI</v>
      </c>
      <c r="D221" s="18" t="str">
        <f>VLOOKUP(Table4[[#This Row],[iso_code]],iso_code!G:H,2,FALSE)</f>
        <v>Djibouti</v>
      </c>
    </row>
    <row r="222" spans="1:4">
      <c r="A222" s="18">
        <v>5</v>
      </c>
      <c r="B222" s="59" t="s">
        <v>801</v>
      </c>
      <c r="C222" s="58" t="str">
        <f>VLOOKUP(Table4[[#This Row],[iso_code]],iso_code!B:C,2,FALSE)</f>
        <v>DZA</v>
      </c>
      <c r="D222" s="18" t="str">
        <f>VLOOKUP(Table4[[#This Row],[iso_code]],iso_code!G:H,2,FALSE)</f>
        <v>Algeria</v>
      </c>
    </row>
    <row r="223" spans="1:4">
      <c r="A223" s="18">
        <v>5</v>
      </c>
      <c r="B223" s="59" t="s">
        <v>851</v>
      </c>
      <c r="C223" s="58" t="str">
        <f>VLOOKUP(Table4[[#This Row],[iso_code]],iso_code!B:C,2,FALSE)</f>
        <v>EGY</v>
      </c>
      <c r="D223" s="18" t="str">
        <f>VLOOKUP(Table4[[#This Row],[iso_code]],iso_code!G:H,2,FALSE)</f>
        <v>Egypt</v>
      </c>
    </row>
    <row r="224" spans="1:4">
      <c r="A224" s="18">
        <v>5</v>
      </c>
      <c r="B224" s="59" t="s">
        <v>2231</v>
      </c>
      <c r="C224" s="58" t="str">
        <f>VLOOKUP(Table4[[#This Row],[iso_code]],iso_code!B:C,2,FALSE)</f>
        <v>ERI</v>
      </c>
      <c r="D224" s="18" t="str">
        <f>VLOOKUP(Table4[[#This Row],[iso_code]],iso_code!G:H,2,FALSE)</f>
        <v>Eritrea</v>
      </c>
    </row>
    <row r="225" spans="1:4">
      <c r="A225" s="18">
        <v>5</v>
      </c>
      <c r="B225" s="59" t="s">
        <v>195</v>
      </c>
      <c r="C225" s="58" t="str">
        <f>VLOOKUP(Table4[[#This Row],[iso_code]],iso_code!B:C,2,FALSE)</f>
        <v>ETH</v>
      </c>
      <c r="D225" s="18" t="str">
        <f>VLOOKUP(Table4[[#This Row],[iso_code]],iso_code!G:H,2,FALSE)</f>
        <v>Ethiopia</v>
      </c>
    </row>
    <row r="226" spans="1:4">
      <c r="A226" s="18">
        <v>5</v>
      </c>
      <c r="B226" s="59" t="s">
        <v>2232</v>
      </c>
      <c r="C226" s="58" t="str">
        <f>VLOOKUP(Table4[[#This Row],[iso_code]],iso_code!B:C,2,FALSE)</f>
        <v>GAB</v>
      </c>
      <c r="D226" s="18" t="str">
        <f>VLOOKUP(Table4[[#This Row],[iso_code]],iso_code!G:H,2,FALSE)</f>
        <v>Gabon</v>
      </c>
    </row>
    <row r="227" spans="1:4">
      <c r="A227" s="18">
        <v>5</v>
      </c>
      <c r="B227" s="59" t="s">
        <v>251</v>
      </c>
      <c r="C227" s="58" t="str">
        <f>VLOOKUP(Table4[[#This Row],[iso_code]],iso_code!B:C,2,FALSE)</f>
        <v>GHA</v>
      </c>
      <c r="D227" s="18" t="str">
        <f>VLOOKUP(Table4[[#This Row],[iso_code]],iso_code!G:H,2,FALSE)</f>
        <v>Ghana</v>
      </c>
    </row>
    <row r="228" spans="1:4">
      <c r="A228" s="18">
        <v>5</v>
      </c>
      <c r="B228" s="59" t="s">
        <v>2233</v>
      </c>
      <c r="C228" s="58" t="str">
        <f>VLOOKUP(Table4[[#This Row],[iso_code]],iso_code!B:C,2,FALSE)</f>
        <v>GMB</v>
      </c>
      <c r="D228" s="18" t="str">
        <f>VLOOKUP(Table4[[#This Row],[iso_code]],iso_code!G:H,2,FALSE)</f>
        <v>Gambia (the)</v>
      </c>
    </row>
    <row r="229" spans="1:4">
      <c r="A229" s="18">
        <v>5</v>
      </c>
      <c r="B229" s="59" t="s">
        <v>2234</v>
      </c>
      <c r="C229" s="58" t="str">
        <f>VLOOKUP(Table4[[#This Row],[iso_code]],iso_code!B:C,2,FALSE)</f>
        <v>GIN</v>
      </c>
      <c r="D229" s="18" t="str">
        <f>VLOOKUP(Table4[[#This Row],[iso_code]],iso_code!G:H,2,FALSE)</f>
        <v>Guinea</v>
      </c>
    </row>
    <row r="230" spans="1:4">
      <c r="A230" s="18">
        <v>5</v>
      </c>
      <c r="B230" s="59" t="s">
        <v>2230</v>
      </c>
      <c r="C230" s="58" t="str">
        <f>VLOOKUP(Table4[[#This Row],[iso_code]],iso_code!B:C,2,FALSE)</f>
        <v>GNQ</v>
      </c>
      <c r="D230" s="18" t="str">
        <f>VLOOKUP(Table4[[#This Row],[iso_code]],iso_code!G:H,2,FALSE)</f>
        <v>Equatorial Guinea</v>
      </c>
    </row>
    <row r="231" spans="1:4">
      <c r="A231" s="18">
        <v>5</v>
      </c>
      <c r="B231" s="59" t="s">
        <v>2235</v>
      </c>
      <c r="C231" s="58" t="str">
        <f>VLOOKUP(Table4[[#This Row],[iso_code]],iso_code!B:C,2,FALSE)</f>
        <v>GNB</v>
      </c>
      <c r="D231" s="18" t="str">
        <f>VLOOKUP(Table4[[#This Row],[iso_code]],iso_code!G:H,2,FALSE)</f>
        <v>Guinea-Bissau</v>
      </c>
    </row>
    <row r="232" spans="1:4">
      <c r="A232" s="18">
        <v>5</v>
      </c>
      <c r="B232" s="59" t="s">
        <v>429</v>
      </c>
      <c r="C232" s="58" t="str">
        <f>VLOOKUP(Table4[[#This Row],[iso_code]],iso_code!B:C,2,FALSE)</f>
        <v>KEN</v>
      </c>
      <c r="D232" s="18" t="str">
        <f>VLOOKUP(Table4[[#This Row],[iso_code]],iso_code!G:H,2,FALSE)</f>
        <v>Kenya</v>
      </c>
    </row>
    <row r="233" spans="1:4">
      <c r="A233" s="18">
        <v>5</v>
      </c>
      <c r="B233" s="59" t="s">
        <v>2238</v>
      </c>
      <c r="C233" s="58" t="str">
        <f>VLOOKUP(Table4[[#This Row],[iso_code]],iso_code!B:C,2,FALSE)</f>
        <v>LBR</v>
      </c>
      <c r="D233" s="18" t="str">
        <f>VLOOKUP(Table4[[#This Row],[iso_code]],iso_code!G:H,2,FALSE)</f>
        <v>Liberia</v>
      </c>
    </row>
    <row r="234" spans="1:4">
      <c r="A234" s="18">
        <v>5</v>
      </c>
      <c r="B234" s="59" t="s">
        <v>2237</v>
      </c>
      <c r="C234" s="58" t="str">
        <f>VLOOKUP(Table4[[#This Row],[iso_code]],iso_code!B:C,2,FALSE)</f>
        <v>LSO</v>
      </c>
      <c r="D234" s="18" t="str">
        <f>VLOOKUP(Table4[[#This Row],[iso_code]],iso_code!G:H,2,FALSE)</f>
        <v>Lesotho</v>
      </c>
    </row>
    <row r="235" spans="1:4">
      <c r="A235" s="18">
        <v>5</v>
      </c>
      <c r="B235" s="59" t="s">
        <v>1993</v>
      </c>
      <c r="C235" s="58" t="str">
        <f>VLOOKUP(Table4[[#This Row],[iso_code]],iso_code!B:C,2,FALSE)</f>
        <v>LBY</v>
      </c>
      <c r="D235" s="18" t="str">
        <f>VLOOKUP(Table4[[#This Row],[iso_code]],iso_code!G:H,2,FALSE)</f>
        <v>Libya</v>
      </c>
    </row>
    <row r="236" spans="1:4">
      <c r="A236" s="18">
        <v>5</v>
      </c>
      <c r="B236" s="59" t="s">
        <v>514</v>
      </c>
      <c r="C236" s="58" t="str">
        <f>VLOOKUP(Table4[[#This Row],[iso_code]],iso_code!B:C,2,FALSE)</f>
        <v>MAR</v>
      </c>
      <c r="D236" s="18" t="str">
        <f>VLOOKUP(Table4[[#This Row],[iso_code]],iso_code!G:H,2,FALSE)</f>
        <v>Morocco</v>
      </c>
    </row>
    <row r="237" spans="1:4">
      <c r="A237" s="18">
        <v>5</v>
      </c>
      <c r="B237" s="59" t="s">
        <v>2240</v>
      </c>
      <c r="C237" s="58" t="str">
        <f>VLOOKUP(Table4[[#This Row],[iso_code]],iso_code!B:C,2,FALSE)</f>
        <v>MLI</v>
      </c>
      <c r="D237" s="18" t="str">
        <f>VLOOKUP(Table4[[#This Row],[iso_code]],iso_code!G:H,2,FALSE)</f>
        <v>Mali</v>
      </c>
    </row>
    <row r="238" spans="1:4">
      <c r="A238" s="18">
        <v>5</v>
      </c>
      <c r="B238" s="59" t="s">
        <v>2111</v>
      </c>
      <c r="C238" s="58" t="str">
        <f>VLOOKUP(Table4[[#This Row],[iso_code]],iso_code!B:C,2,FALSE)</f>
        <v>MRT</v>
      </c>
      <c r="D238" s="18" t="str">
        <f>VLOOKUP(Table4[[#This Row],[iso_code]],iso_code!G:H,2,FALSE)</f>
        <v>Mauritania</v>
      </c>
    </row>
    <row r="239" spans="1:4">
      <c r="A239" s="18">
        <v>5</v>
      </c>
      <c r="B239" s="59" t="s">
        <v>1165</v>
      </c>
      <c r="C239" s="58" t="str">
        <f>VLOOKUP(Table4[[#This Row],[iso_code]],iso_code!B:C,2,FALSE)</f>
        <v>MWI</v>
      </c>
      <c r="D239" s="18" t="str">
        <f>VLOOKUP(Table4[[#This Row],[iso_code]],iso_code!G:H,2,FALSE)</f>
        <v>Malawi</v>
      </c>
    </row>
    <row r="240" spans="1:4">
      <c r="A240" s="18">
        <v>5</v>
      </c>
      <c r="B240" s="59" t="s">
        <v>1456</v>
      </c>
      <c r="C240" s="58" t="str">
        <f>VLOOKUP(Table4[[#This Row],[iso_code]],iso_code!B:C,2,FALSE)</f>
        <v>MOZ</v>
      </c>
      <c r="D240" s="18" t="str">
        <f>VLOOKUP(Table4[[#This Row],[iso_code]],iso_code!G:H,2,FALSE)</f>
        <v>Mozambique</v>
      </c>
    </row>
    <row r="241" spans="1:4">
      <c r="A241" s="18">
        <v>5</v>
      </c>
      <c r="B241" s="59" t="s">
        <v>2071</v>
      </c>
      <c r="C241" s="58" t="str">
        <f>VLOOKUP(Table4[[#This Row],[iso_code]],iso_code!B:C,2,FALSE)</f>
        <v>NAM</v>
      </c>
      <c r="D241" s="18" t="str">
        <f>VLOOKUP(Table4[[#This Row],[iso_code]],iso_code!G:H,2,FALSE)</f>
        <v>Namibia</v>
      </c>
    </row>
    <row r="242" spans="1:4">
      <c r="A242" s="18">
        <v>5</v>
      </c>
      <c r="B242" s="59" t="s">
        <v>1006</v>
      </c>
      <c r="C242" s="58" t="str">
        <f>VLOOKUP(Table4[[#This Row],[iso_code]],iso_code!B:C,2,FALSE)</f>
        <v>NER</v>
      </c>
      <c r="D242" s="18" t="str">
        <f>VLOOKUP(Table4[[#This Row],[iso_code]],iso_code!G:H,2,FALSE)</f>
        <v>Niger (the)</v>
      </c>
    </row>
    <row r="243" spans="1:4">
      <c r="A243" s="18">
        <v>5</v>
      </c>
      <c r="B243" s="59" t="s">
        <v>1233</v>
      </c>
      <c r="C243" s="58" t="str">
        <f>VLOOKUP(Table4[[#This Row],[iso_code]],iso_code!B:C,2,FALSE)</f>
        <v>NGA</v>
      </c>
      <c r="D243" s="18" t="str">
        <f>VLOOKUP(Table4[[#This Row],[iso_code]],iso_code!G:H,2,FALSE)</f>
        <v>Nigeria</v>
      </c>
    </row>
    <row r="244" spans="1:4">
      <c r="A244" s="18">
        <v>5</v>
      </c>
      <c r="B244" s="59" t="s">
        <v>2241</v>
      </c>
      <c r="C244" s="58" t="str">
        <f>VLOOKUP(Table4[[#This Row],[iso_code]],iso_code!B:C,2,FALSE)</f>
        <v>RWA</v>
      </c>
      <c r="D244" s="18" t="str">
        <f>VLOOKUP(Table4[[#This Row],[iso_code]],iso_code!G:H,2,FALSE)</f>
        <v>Rwanda</v>
      </c>
    </row>
    <row r="245" spans="1:4">
      <c r="A245" s="18">
        <v>5</v>
      </c>
      <c r="B245" s="59" t="s">
        <v>2246</v>
      </c>
      <c r="C245" s="58" t="str">
        <f>VLOOKUP(Table4[[#This Row],[iso_code]],iso_code!B:C,2,FALSE)</f>
        <v>SDN</v>
      </c>
      <c r="D245" s="18" t="str">
        <f>VLOOKUP(Table4[[#This Row],[iso_code]],iso_code!G:H,2,FALSE)</f>
        <v>Sudan (the)</v>
      </c>
    </row>
    <row r="246" spans="1:4">
      <c r="A246" s="18">
        <v>5</v>
      </c>
      <c r="B246" s="59" t="s">
        <v>2095</v>
      </c>
      <c r="C246" s="58" t="str">
        <f>VLOOKUP(Table4[[#This Row],[iso_code]],iso_code!B:C,2,FALSE)</f>
        <v>SLE</v>
      </c>
      <c r="D246" s="18" t="str">
        <f>VLOOKUP(Table4[[#This Row],[iso_code]],iso_code!G:H,2,FALSE)</f>
        <v>Sierra Leone</v>
      </c>
    </row>
    <row r="247" spans="1:4">
      <c r="A247" s="18">
        <v>5</v>
      </c>
      <c r="B247" s="59" t="s">
        <v>1689</v>
      </c>
      <c r="C247" s="58" t="str">
        <f>VLOOKUP(Table4[[#This Row],[iso_code]],iso_code!B:C,2,FALSE)</f>
        <v>SEN</v>
      </c>
      <c r="D247" s="18" t="str">
        <f>VLOOKUP(Table4[[#This Row],[iso_code]],iso_code!G:H,2,FALSE)</f>
        <v>Senegal</v>
      </c>
    </row>
    <row r="248" spans="1:4">
      <c r="A248" s="18">
        <v>5</v>
      </c>
      <c r="B248" s="59" t="s">
        <v>2244</v>
      </c>
      <c r="C248" s="58" t="str">
        <f>VLOOKUP(Table4[[#This Row],[iso_code]],iso_code!B:C,2,FALSE)</f>
        <v>SOM</v>
      </c>
      <c r="D248" s="18" t="str">
        <f>VLOOKUP(Table4[[#This Row],[iso_code]],iso_code!G:H,2,FALSE)</f>
        <v>Somalia</v>
      </c>
    </row>
    <row r="249" spans="1:4">
      <c r="A249" s="18">
        <v>5</v>
      </c>
      <c r="B249" s="59" t="s">
        <v>2247</v>
      </c>
      <c r="C249" s="58" t="str">
        <f>VLOOKUP(Table4[[#This Row],[iso_code]],iso_code!B:C,2,FALSE)</f>
        <v>SWZ</v>
      </c>
      <c r="D249" s="18" t="str">
        <f>VLOOKUP(Table4[[#This Row],[iso_code]],iso_code!G:H,2,FALSE)</f>
        <v>Eswatini</v>
      </c>
    </row>
    <row r="250" spans="1:4">
      <c r="A250" s="18">
        <v>5</v>
      </c>
      <c r="B250" s="59" t="s">
        <v>2226</v>
      </c>
      <c r="C250" s="58" t="str">
        <f>VLOOKUP(Table4[[#This Row],[iso_code]],iso_code!B:C,2,FALSE)</f>
        <v>TCD</v>
      </c>
      <c r="D250" s="18" t="str">
        <f>VLOOKUP(Table4[[#This Row],[iso_code]],iso_code!G:H,2,FALSE)</f>
        <v>Chad</v>
      </c>
    </row>
    <row r="251" spans="1:4">
      <c r="A251" s="18">
        <v>5</v>
      </c>
      <c r="B251" s="59" t="s">
        <v>2017</v>
      </c>
      <c r="C251" s="58" t="str">
        <f>VLOOKUP(Table4[[#This Row],[iso_code]],iso_code!B:C,2,FALSE)</f>
        <v>TGO</v>
      </c>
      <c r="D251" s="18" t="str">
        <f>VLOOKUP(Table4[[#This Row],[iso_code]],iso_code!G:H,2,FALSE)</f>
        <v>Togo</v>
      </c>
    </row>
    <row r="252" spans="1:4">
      <c r="A252" s="18">
        <v>5</v>
      </c>
      <c r="B252" s="59" t="s">
        <v>953</v>
      </c>
      <c r="C252" s="58" t="str">
        <f>VLOOKUP(Table4[[#This Row],[iso_code]],iso_code!B:C,2,FALSE)</f>
        <v>TUN</v>
      </c>
      <c r="D252" s="18" t="str">
        <f>VLOOKUP(Table4[[#This Row],[iso_code]],iso_code!G:H,2,FALSE)</f>
        <v>Tunisia</v>
      </c>
    </row>
    <row r="253" spans="1:4">
      <c r="A253" s="18">
        <v>5</v>
      </c>
      <c r="B253" s="59" t="s">
        <v>859</v>
      </c>
      <c r="C253" s="58" t="str">
        <f>VLOOKUP(Table4[[#This Row],[iso_code]],iso_code!B:C,2,FALSE)</f>
        <v>TZA</v>
      </c>
      <c r="D253" s="18" t="str">
        <f>VLOOKUP(Table4[[#This Row],[iso_code]],iso_code!G:H,2,FALSE)</f>
        <v>Tanzania, United Republic of</v>
      </c>
    </row>
    <row r="254" spans="1:4">
      <c r="A254" s="18">
        <v>5</v>
      </c>
      <c r="B254" s="59" t="s">
        <v>1468</v>
      </c>
      <c r="C254" s="58" t="str">
        <f>VLOOKUP(Table4[[#This Row],[iso_code]],iso_code!B:C,2,FALSE)</f>
        <v>UGA</v>
      </c>
      <c r="D254" s="18" t="str">
        <f>VLOOKUP(Table4[[#This Row],[iso_code]],iso_code!G:H,2,FALSE)</f>
        <v>Uganda</v>
      </c>
    </row>
    <row r="255" spans="1:4">
      <c r="A255" s="18">
        <v>5</v>
      </c>
      <c r="B255" s="59" t="s">
        <v>613</v>
      </c>
      <c r="C255" s="58" t="str">
        <f>VLOOKUP(Table4[[#This Row],[iso_code]],iso_code!B:C,2,FALSE)</f>
        <v>ZAF</v>
      </c>
      <c r="D255" s="18" t="str">
        <f>VLOOKUP(Table4[[#This Row],[iso_code]],iso_code!G:H,2,FALSE)</f>
        <v>South Africa</v>
      </c>
    </row>
    <row r="256" spans="1:4">
      <c r="A256" s="18">
        <v>5</v>
      </c>
      <c r="B256" s="59" t="s">
        <v>748</v>
      </c>
      <c r="C256" s="58" t="str">
        <f>VLOOKUP(Table4[[#This Row],[iso_code]],iso_code!B:C,2,FALSE)</f>
        <v>ZMB</v>
      </c>
      <c r="D256" s="18" t="str">
        <f>VLOOKUP(Table4[[#This Row],[iso_code]],iso_code!G:H,2,FALSE)</f>
        <v>Zambia</v>
      </c>
    </row>
    <row r="257" spans="1:4">
      <c r="A257" s="18">
        <v>5</v>
      </c>
      <c r="B257" s="59" t="s">
        <v>2248</v>
      </c>
      <c r="C257" s="58" t="str">
        <f>VLOOKUP(Table4[[#This Row],[iso_code]],iso_code!B:C,2,FALSE)</f>
        <v>ZWE</v>
      </c>
      <c r="D257" s="18" t="str">
        <f>VLOOKUP(Table4[[#This Row],[iso_code]],iso_code!G:H,2,FALSE)</f>
        <v>Zimbabwe</v>
      </c>
    </row>
    <row r="258" spans="1:4">
      <c r="A258" s="18">
        <v>6</v>
      </c>
      <c r="B258" s="54" t="s">
        <v>801</v>
      </c>
      <c r="C258" s="58" t="str">
        <f>VLOOKUP(Table4[[#This Row],[iso_code]],iso_code!B:C,2,FALSE)</f>
        <v>DZA</v>
      </c>
      <c r="D258" s="18" t="str">
        <f>VLOOKUP(Table4[[#This Row],[iso_code]],iso_code!G:H,2,FALSE)</f>
        <v>Algeria</v>
      </c>
    </row>
    <row r="259" spans="1:4">
      <c r="A259" s="18">
        <v>6</v>
      </c>
      <c r="B259" s="54" t="s">
        <v>2222</v>
      </c>
      <c r="C259" s="58" t="str">
        <f>VLOOKUP(Table4[[#This Row],[iso_code]],iso_code!B:C,2,FALSE)</f>
        <v>AGO</v>
      </c>
      <c r="D259" s="18" t="str">
        <f>VLOOKUP(Table4[[#This Row],[iso_code]],iso_code!G:H,2,FALSE)</f>
        <v>Angola</v>
      </c>
    </row>
    <row r="260" spans="1:4">
      <c r="A260" s="18">
        <v>6</v>
      </c>
      <c r="B260" s="54" t="s">
        <v>2223</v>
      </c>
      <c r="C260" s="58" t="str">
        <f>VLOOKUP(Table4[[#This Row],[iso_code]],iso_code!B:C,2,FALSE)</f>
        <v>BEN</v>
      </c>
      <c r="D260" s="18" t="str">
        <f>VLOOKUP(Table4[[#This Row],[iso_code]],iso_code!G:H,2,FALSE)</f>
        <v>Benin</v>
      </c>
    </row>
    <row r="261" spans="1:4">
      <c r="A261" s="18">
        <v>6</v>
      </c>
      <c r="B261" s="54" t="s">
        <v>1830</v>
      </c>
      <c r="C261" s="58" t="str">
        <f>VLOOKUP(Table4[[#This Row],[iso_code]],iso_code!B:C,2,FALSE)</f>
        <v>BWA</v>
      </c>
      <c r="D261" s="18" t="str">
        <f>VLOOKUP(Table4[[#This Row],[iso_code]],iso_code!G:H,2,FALSE)</f>
        <v>Botswana</v>
      </c>
    </row>
    <row r="262" spans="1:4">
      <c r="A262" s="18">
        <v>6</v>
      </c>
      <c r="B262" s="54" t="s">
        <v>2224</v>
      </c>
      <c r="C262" s="58" t="str">
        <f>VLOOKUP(Table4[[#This Row],[iso_code]],iso_code!B:C,2,FALSE)</f>
        <v>BFA</v>
      </c>
      <c r="D262" s="18" t="str">
        <f>VLOOKUP(Table4[[#This Row],[iso_code]],iso_code!G:H,2,FALSE)</f>
        <v>Burkina Faso</v>
      </c>
    </row>
    <row r="263" spans="1:4">
      <c r="A263" s="18">
        <v>6</v>
      </c>
      <c r="B263" s="54" t="s">
        <v>2225</v>
      </c>
      <c r="C263" s="58" t="str">
        <f>VLOOKUP(Table4[[#This Row],[iso_code]],iso_code!B:C,2,FALSE)</f>
        <v>BDI</v>
      </c>
      <c r="D263" s="18" t="str">
        <f>VLOOKUP(Table4[[#This Row],[iso_code]],iso_code!G:H,2,FALSE)</f>
        <v>Burundi</v>
      </c>
    </row>
    <row r="264" spans="1:4">
      <c r="A264" s="18">
        <v>6</v>
      </c>
      <c r="B264" s="54" t="s">
        <v>286</v>
      </c>
      <c r="C264" s="58" t="str">
        <f>VLOOKUP(Table4[[#This Row],[iso_code]],iso_code!B:C,2,FALSE)</f>
        <v>CMR</v>
      </c>
      <c r="D264" s="18" t="str">
        <f>VLOOKUP(Table4[[#This Row],[iso_code]],iso_code!G:H,2,FALSE)</f>
        <v>Cameroon</v>
      </c>
    </row>
    <row r="265" spans="1:4">
      <c r="A265" s="18">
        <v>6</v>
      </c>
      <c r="B265" s="54" t="s">
        <v>1664</v>
      </c>
      <c r="C265" s="58" t="str">
        <f>VLOOKUP(Table4[[#This Row],[iso_code]],iso_code!B:C,2,FALSE)</f>
        <v>CAF</v>
      </c>
      <c r="D265" s="18" t="str">
        <f>VLOOKUP(Table4[[#This Row],[iso_code]],iso_code!G:H,2,FALSE)</f>
        <v>Central African Republic (the)</v>
      </c>
    </row>
    <row r="266" spans="1:4">
      <c r="A266" s="18">
        <v>6</v>
      </c>
      <c r="B266" s="54" t="s">
        <v>2226</v>
      </c>
      <c r="C266" s="58" t="str">
        <f>VLOOKUP(Table4[[#This Row],[iso_code]],iso_code!B:C,2,FALSE)</f>
        <v>TCD</v>
      </c>
      <c r="D266" s="18" t="str">
        <f>VLOOKUP(Table4[[#This Row],[iso_code]],iso_code!G:H,2,FALSE)</f>
        <v>Chad</v>
      </c>
    </row>
    <row r="267" spans="1:4">
      <c r="A267" s="18">
        <v>6</v>
      </c>
      <c r="B267" s="54" t="s">
        <v>2025</v>
      </c>
      <c r="C267" s="58" t="str">
        <f>VLOOKUP(Table4[[#This Row],[iso_code]],iso_code!B:C,2,FALSE)</f>
        <v>COD</v>
      </c>
      <c r="D267" s="18" t="str">
        <f>VLOOKUP(Table4[[#This Row],[iso_code]],iso_code!G:H,2,FALSE)</f>
        <v>Congo (the Democratic Republic of the)</v>
      </c>
    </row>
    <row r="268" spans="1:4">
      <c r="A268" s="18">
        <v>6</v>
      </c>
      <c r="B268" s="54" t="s">
        <v>2228</v>
      </c>
      <c r="C268" s="58" t="str">
        <f>VLOOKUP(Table4[[#This Row],[iso_code]],iso_code!B:C,2,FALSE)</f>
        <v>COG</v>
      </c>
      <c r="D268" s="18" t="str">
        <f>VLOOKUP(Table4[[#This Row],[iso_code]],iso_code!G:H,2,FALSE)</f>
        <v>Congo (the)</v>
      </c>
    </row>
    <row r="269" spans="1:4">
      <c r="A269" s="18">
        <v>6</v>
      </c>
      <c r="B269" s="54" t="s">
        <v>2229</v>
      </c>
      <c r="C269" s="58" t="str">
        <f>VLOOKUP(Table4[[#This Row],[iso_code]],iso_code!B:C,2,FALSE)</f>
        <v>DJI</v>
      </c>
      <c r="D269" s="18" t="str">
        <f>VLOOKUP(Table4[[#This Row],[iso_code]],iso_code!G:H,2,FALSE)</f>
        <v>Djibouti</v>
      </c>
    </row>
    <row r="270" spans="1:4">
      <c r="A270" s="18">
        <v>6</v>
      </c>
      <c r="B270" s="54" t="s">
        <v>851</v>
      </c>
      <c r="C270" s="58" t="str">
        <f>VLOOKUP(Table4[[#This Row],[iso_code]],iso_code!B:C,2,FALSE)</f>
        <v>EGY</v>
      </c>
      <c r="D270" s="18" t="str">
        <f>VLOOKUP(Table4[[#This Row],[iso_code]],iso_code!G:H,2,FALSE)</f>
        <v>Egypt</v>
      </c>
    </row>
    <row r="271" spans="1:4">
      <c r="A271" s="18">
        <v>6</v>
      </c>
      <c r="B271" s="54" t="s">
        <v>2230</v>
      </c>
      <c r="C271" s="58" t="str">
        <f>VLOOKUP(Table4[[#This Row],[iso_code]],iso_code!B:C,2,FALSE)</f>
        <v>GNQ</v>
      </c>
      <c r="D271" s="18" t="str">
        <f>VLOOKUP(Table4[[#This Row],[iso_code]],iso_code!G:H,2,FALSE)</f>
        <v>Equatorial Guinea</v>
      </c>
    </row>
    <row r="272" spans="1:4">
      <c r="A272" s="18">
        <v>6</v>
      </c>
      <c r="B272" s="54" t="s">
        <v>2231</v>
      </c>
      <c r="C272" s="58" t="str">
        <f>VLOOKUP(Table4[[#This Row],[iso_code]],iso_code!B:C,2,FALSE)</f>
        <v>ERI</v>
      </c>
      <c r="D272" s="18" t="str">
        <f>VLOOKUP(Table4[[#This Row],[iso_code]],iso_code!G:H,2,FALSE)</f>
        <v>Eritrea</v>
      </c>
    </row>
    <row r="273" spans="1:4">
      <c r="A273" s="18">
        <v>6</v>
      </c>
      <c r="B273" s="54" t="s">
        <v>2247</v>
      </c>
      <c r="C273" s="58" t="str">
        <f>VLOOKUP(Table4[[#This Row],[iso_code]],iso_code!B:C,2,FALSE)</f>
        <v>SWZ</v>
      </c>
      <c r="D273" s="18" t="str">
        <f>VLOOKUP(Table4[[#This Row],[iso_code]],iso_code!G:H,2,FALSE)</f>
        <v>Eswatini</v>
      </c>
    </row>
    <row r="274" spans="1:4">
      <c r="A274" s="18">
        <v>6</v>
      </c>
      <c r="B274" s="54" t="s">
        <v>195</v>
      </c>
      <c r="C274" s="58" t="str">
        <f>VLOOKUP(Table4[[#This Row],[iso_code]],iso_code!B:C,2,FALSE)</f>
        <v>ETH</v>
      </c>
      <c r="D274" s="18" t="str">
        <f>VLOOKUP(Table4[[#This Row],[iso_code]],iso_code!G:H,2,FALSE)</f>
        <v>Ethiopia</v>
      </c>
    </row>
    <row r="275" spans="1:4">
      <c r="A275" s="18">
        <v>6</v>
      </c>
      <c r="B275" s="54" t="s">
        <v>2232</v>
      </c>
      <c r="C275" s="58" t="str">
        <f>VLOOKUP(Table4[[#This Row],[iso_code]],iso_code!B:C,2,FALSE)</f>
        <v>GAB</v>
      </c>
      <c r="D275" s="18" t="str">
        <f>VLOOKUP(Table4[[#This Row],[iso_code]],iso_code!G:H,2,FALSE)</f>
        <v>Gabon</v>
      </c>
    </row>
    <row r="276" spans="1:4">
      <c r="A276" s="18">
        <v>6</v>
      </c>
      <c r="B276" s="54" t="s">
        <v>2233</v>
      </c>
      <c r="C276" s="58" t="str">
        <f>VLOOKUP(Table4[[#This Row],[iso_code]],iso_code!B:C,2,FALSE)</f>
        <v>GMB</v>
      </c>
      <c r="D276" s="18" t="str">
        <f>VLOOKUP(Table4[[#This Row],[iso_code]],iso_code!G:H,2,FALSE)</f>
        <v>Gambia (the)</v>
      </c>
    </row>
    <row r="277" spans="1:4">
      <c r="A277" s="18">
        <v>6</v>
      </c>
      <c r="B277" s="54" t="s">
        <v>251</v>
      </c>
      <c r="C277" s="58" t="str">
        <f>VLOOKUP(Table4[[#This Row],[iso_code]],iso_code!B:C,2,FALSE)</f>
        <v>GHA</v>
      </c>
      <c r="D277" s="18" t="str">
        <f>VLOOKUP(Table4[[#This Row],[iso_code]],iso_code!G:H,2,FALSE)</f>
        <v>Ghana</v>
      </c>
    </row>
    <row r="278" spans="1:4">
      <c r="A278" s="18">
        <v>6</v>
      </c>
      <c r="B278" s="54" t="s">
        <v>2234</v>
      </c>
      <c r="C278" s="58" t="str">
        <f>VLOOKUP(Table4[[#This Row],[iso_code]],iso_code!B:C,2,FALSE)</f>
        <v>GIN</v>
      </c>
      <c r="D278" s="18" t="str">
        <f>VLOOKUP(Table4[[#This Row],[iso_code]],iso_code!G:H,2,FALSE)</f>
        <v>Guinea</v>
      </c>
    </row>
    <row r="279" spans="1:4">
      <c r="A279" s="18">
        <v>6</v>
      </c>
      <c r="B279" s="54" t="s">
        <v>2235</v>
      </c>
      <c r="C279" s="58" t="str">
        <f>VLOOKUP(Table4[[#This Row],[iso_code]],iso_code!B:C,2,FALSE)</f>
        <v>GNB</v>
      </c>
      <c r="D279" s="18" t="str">
        <f>VLOOKUP(Table4[[#This Row],[iso_code]],iso_code!G:H,2,FALSE)</f>
        <v>Guinea-Bissau</v>
      </c>
    </row>
    <row r="280" spans="1:4">
      <c r="A280" s="18">
        <v>6</v>
      </c>
      <c r="B280" s="54" t="s">
        <v>2236</v>
      </c>
      <c r="C280" s="58" t="str">
        <f>VLOOKUP(Table4[[#This Row],[iso_code]],iso_code!B:C,2,FALSE)</f>
        <v>CIV</v>
      </c>
      <c r="D280" s="18" t="str">
        <f>VLOOKUP(Table4[[#This Row],[iso_code]],iso_code!G:H,2,FALSE)</f>
        <v>Côte d'Ivoire</v>
      </c>
    </row>
    <row r="281" spans="1:4">
      <c r="A281" s="18">
        <v>6</v>
      </c>
      <c r="B281" s="54" t="s">
        <v>429</v>
      </c>
      <c r="C281" s="58" t="str">
        <f>VLOOKUP(Table4[[#This Row],[iso_code]],iso_code!B:C,2,FALSE)</f>
        <v>KEN</v>
      </c>
      <c r="D281" s="18" t="str">
        <f>VLOOKUP(Table4[[#This Row],[iso_code]],iso_code!G:H,2,FALSE)</f>
        <v>Kenya</v>
      </c>
    </row>
    <row r="282" spans="1:4">
      <c r="A282" s="18">
        <v>6</v>
      </c>
      <c r="B282" s="54" t="s">
        <v>2237</v>
      </c>
      <c r="C282" s="58" t="str">
        <f>VLOOKUP(Table4[[#This Row],[iso_code]],iso_code!B:C,2,FALSE)</f>
        <v>LSO</v>
      </c>
      <c r="D282" s="18" t="str">
        <f>VLOOKUP(Table4[[#This Row],[iso_code]],iso_code!G:H,2,FALSE)</f>
        <v>Lesotho</v>
      </c>
    </row>
    <row r="283" spans="1:4">
      <c r="A283" s="18">
        <v>6</v>
      </c>
      <c r="B283" s="54" t="s">
        <v>2238</v>
      </c>
      <c r="C283" s="58" t="str">
        <f>VLOOKUP(Table4[[#This Row],[iso_code]],iso_code!B:C,2,FALSE)</f>
        <v>LBR</v>
      </c>
      <c r="D283" s="18" t="str">
        <f>VLOOKUP(Table4[[#This Row],[iso_code]],iso_code!G:H,2,FALSE)</f>
        <v>Liberia</v>
      </c>
    </row>
    <row r="284" spans="1:4">
      <c r="A284" s="18">
        <v>6</v>
      </c>
      <c r="B284" s="54" t="s">
        <v>1993</v>
      </c>
      <c r="C284" s="58" t="str">
        <f>VLOOKUP(Table4[[#This Row],[iso_code]],iso_code!B:C,2,FALSE)</f>
        <v>LBY</v>
      </c>
      <c r="D284" s="18" t="str">
        <f>VLOOKUP(Table4[[#This Row],[iso_code]],iso_code!G:H,2,FALSE)</f>
        <v>Libya</v>
      </c>
    </row>
    <row r="285" spans="1:4">
      <c r="A285" s="18">
        <v>6</v>
      </c>
      <c r="B285" s="54" t="s">
        <v>1165</v>
      </c>
      <c r="C285" s="58" t="str">
        <f>VLOOKUP(Table4[[#This Row],[iso_code]],iso_code!B:C,2,FALSE)</f>
        <v>MWI</v>
      </c>
      <c r="D285" s="18" t="str">
        <f>VLOOKUP(Table4[[#This Row],[iso_code]],iso_code!G:H,2,FALSE)</f>
        <v>Malawi</v>
      </c>
    </row>
    <row r="286" spans="1:4">
      <c r="A286" s="18">
        <v>6</v>
      </c>
      <c r="B286" s="54" t="s">
        <v>2240</v>
      </c>
      <c r="C286" s="58" t="str">
        <f>VLOOKUP(Table4[[#This Row],[iso_code]],iso_code!B:C,2,FALSE)</f>
        <v>MLI</v>
      </c>
      <c r="D286" s="18" t="str">
        <f>VLOOKUP(Table4[[#This Row],[iso_code]],iso_code!G:H,2,FALSE)</f>
        <v>Mali</v>
      </c>
    </row>
    <row r="287" spans="1:4">
      <c r="A287" s="18">
        <v>6</v>
      </c>
      <c r="B287" s="54" t="s">
        <v>2111</v>
      </c>
      <c r="C287" s="58" t="str">
        <f>VLOOKUP(Table4[[#This Row],[iso_code]],iso_code!B:C,2,FALSE)</f>
        <v>MRT</v>
      </c>
      <c r="D287" s="18" t="str">
        <f>VLOOKUP(Table4[[#This Row],[iso_code]],iso_code!G:H,2,FALSE)</f>
        <v>Mauritania</v>
      </c>
    </row>
    <row r="288" spans="1:4">
      <c r="A288" s="18">
        <v>6</v>
      </c>
      <c r="B288" s="54" t="s">
        <v>514</v>
      </c>
      <c r="C288" s="58" t="str">
        <f>VLOOKUP(Table4[[#This Row],[iso_code]],iso_code!B:C,2,FALSE)</f>
        <v>MAR</v>
      </c>
      <c r="D288" s="18" t="str">
        <f>VLOOKUP(Table4[[#This Row],[iso_code]],iso_code!G:H,2,FALSE)</f>
        <v>Morocco</v>
      </c>
    </row>
    <row r="289" spans="1:4">
      <c r="A289" s="18">
        <v>6</v>
      </c>
      <c r="B289" s="54" t="s">
        <v>1456</v>
      </c>
      <c r="C289" s="58" t="str">
        <f>VLOOKUP(Table4[[#This Row],[iso_code]],iso_code!B:C,2,FALSE)</f>
        <v>MOZ</v>
      </c>
      <c r="D289" s="18" t="str">
        <f>VLOOKUP(Table4[[#This Row],[iso_code]],iso_code!G:H,2,FALSE)</f>
        <v>Mozambique</v>
      </c>
    </row>
    <row r="290" spans="1:4">
      <c r="A290" s="18">
        <v>6</v>
      </c>
      <c r="B290" s="54" t="s">
        <v>2071</v>
      </c>
      <c r="C290" s="58" t="str">
        <f>VLOOKUP(Table4[[#This Row],[iso_code]],iso_code!B:C,2,FALSE)</f>
        <v>NAM</v>
      </c>
      <c r="D290" s="18" t="str">
        <f>VLOOKUP(Table4[[#This Row],[iso_code]],iso_code!G:H,2,FALSE)</f>
        <v>Namibia</v>
      </c>
    </row>
    <row r="291" spans="1:4">
      <c r="A291" s="18">
        <v>6</v>
      </c>
      <c r="B291" s="54" t="s">
        <v>1006</v>
      </c>
      <c r="C291" s="58" t="str">
        <f>VLOOKUP(Table4[[#This Row],[iso_code]],iso_code!B:C,2,FALSE)</f>
        <v>NER</v>
      </c>
      <c r="D291" s="18" t="str">
        <f>VLOOKUP(Table4[[#This Row],[iso_code]],iso_code!G:H,2,FALSE)</f>
        <v>Niger (the)</v>
      </c>
    </row>
    <row r="292" spans="1:4">
      <c r="A292" s="18">
        <v>6</v>
      </c>
      <c r="B292" s="54" t="s">
        <v>1233</v>
      </c>
      <c r="C292" s="58" t="str">
        <f>VLOOKUP(Table4[[#This Row],[iso_code]],iso_code!B:C,2,FALSE)</f>
        <v>NGA</v>
      </c>
      <c r="D292" s="18" t="str">
        <f>VLOOKUP(Table4[[#This Row],[iso_code]],iso_code!G:H,2,FALSE)</f>
        <v>Nigeria</v>
      </c>
    </row>
    <row r="293" spans="1:4">
      <c r="A293" s="18">
        <v>6</v>
      </c>
      <c r="B293" s="54" t="s">
        <v>2241</v>
      </c>
      <c r="C293" s="58" t="str">
        <f>VLOOKUP(Table4[[#This Row],[iso_code]],iso_code!B:C,2,FALSE)</f>
        <v>RWA</v>
      </c>
      <c r="D293" s="18" t="str">
        <f>VLOOKUP(Table4[[#This Row],[iso_code]],iso_code!G:H,2,FALSE)</f>
        <v>Rwanda</v>
      </c>
    </row>
    <row r="294" spans="1:4">
      <c r="A294" s="18">
        <v>6</v>
      </c>
      <c r="B294" s="54" t="s">
        <v>1689</v>
      </c>
      <c r="C294" s="58" t="str">
        <f>VLOOKUP(Table4[[#This Row],[iso_code]],iso_code!B:C,2,FALSE)</f>
        <v>SEN</v>
      </c>
      <c r="D294" s="18" t="str">
        <f>VLOOKUP(Table4[[#This Row],[iso_code]],iso_code!G:H,2,FALSE)</f>
        <v>Senegal</v>
      </c>
    </row>
    <row r="295" spans="1:4">
      <c r="A295" s="18">
        <v>6</v>
      </c>
      <c r="B295" s="54" t="s">
        <v>2095</v>
      </c>
      <c r="C295" s="58" t="str">
        <f>VLOOKUP(Table4[[#This Row],[iso_code]],iso_code!B:C,2,FALSE)</f>
        <v>SLE</v>
      </c>
      <c r="D295" s="18" t="str">
        <f>VLOOKUP(Table4[[#This Row],[iso_code]],iso_code!G:H,2,FALSE)</f>
        <v>Sierra Leone</v>
      </c>
    </row>
    <row r="296" spans="1:4">
      <c r="A296" s="18">
        <v>6</v>
      </c>
      <c r="B296" s="54" t="s">
        <v>2244</v>
      </c>
      <c r="C296" s="58" t="str">
        <f>VLOOKUP(Table4[[#This Row],[iso_code]],iso_code!B:C,2,FALSE)</f>
        <v>SOM</v>
      </c>
      <c r="D296" s="18" t="str">
        <f>VLOOKUP(Table4[[#This Row],[iso_code]],iso_code!G:H,2,FALSE)</f>
        <v>Somalia</v>
      </c>
    </row>
    <row r="297" spans="1:4">
      <c r="A297" s="18">
        <v>6</v>
      </c>
      <c r="B297" s="54" t="s">
        <v>613</v>
      </c>
      <c r="C297" s="58" t="str">
        <f>VLOOKUP(Table4[[#This Row],[iso_code]],iso_code!B:C,2,FALSE)</f>
        <v>ZAF</v>
      </c>
      <c r="D297" s="18" t="str">
        <f>VLOOKUP(Table4[[#This Row],[iso_code]],iso_code!G:H,2,FALSE)</f>
        <v>South Africa</v>
      </c>
    </row>
    <row r="298" spans="1:4">
      <c r="A298" s="18">
        <v>6</v>
      </c>
      <c r="B298" s="54" t="s">
        <v>2245</v>
      </c>
      <c r="C298" s="58" t="str">
        <f>VLOOKUP(Table4[[#This Row],[iso_code]],iso_code!B:C,2,FALSE)</f>
        <v>SSD</v>
      </c>
      <c r="D298" s="18" t="str">
        <f>VLOOKUP(Table4[[#This Row],[iso_code]],iso_code!G:H,2,FALSE)</f>
        <v>South Sudan</v>
      </c>
    </row>
    <row r="299" spans="1:4">
      <c r="A299" s="18">
        <v>6</v>
      </c>
      <c r="B299" s="54" t="s">
        <v>2246</v>
      </c>
      <c r="C299" s="58" t="str">
        <f>VLOOKUP(Table4[[#This Row],[iso_code]],iso_code!B:C,2,FALSE)</f>
        <v>SDN</v>
      </c>
      <c r="D299" s="18" t="str">
        <f>VLOOKUP(Table4[[#This Row],[iso_code]],iso_code!G:H,2,FALSE)</f>
        <v>Sudan (the)</v>
      </c>
    </row>
    <row r="300" spans="1:4">
      <c r="A300" s="18">
        <v>6</v>
      </c>
      <c r="B300" s="54" t="s">
        <v>859</v>
      </c>
      <c r="C300" s="58" t="str">
        <f>VLOOKUP(Table4[[#This Row],[iso_code]],iso_code!B:C,2,FALSE)</f>
        <v>TZA</v>
      </c>
      <c r="D300" s="18" t="str">
        <f>VLOOKUP(Table4[[#This Row],[iso_code]],iso_code!G:H,2,FALSE)</f>
        <v>Tanzania, United Republic of</v>
      </c>
    </row>
    <row r="301" spans="1:4">
      <c r="A301" s="18">
        <v>6</v>
      </c>
      <c r="B301" s="54" t="s">
        <v>2017</v>
      </c>
      <c r="C301" s="58" t="str">
        <f>VLOOKUP(Table4[[#This Row],[iso_code]],iso_code!B:C,2,FALSE)</f>
        <v>TGO</v>
      </c>
      <c r="D301" s="18" t="str">
        <f>VLOOKUP(Table4[[#This Row],[iso_code]],iso_code!G:H,2,FALSE)</f>
        <v>Togo</v>
      </c>
    </row>
    <row r="302" spans="1:4">
      <c r="A302" s="18">
        <v>6</v>
      </c>
      <c r="B302" s="18" t="s">
        <v>953</v>
      </c>
      <c r="C302" s="58" t="str">
        <f>VLOOKUP(Table4[[#This Row],[iso_code]],iso_code!B:C,2,FALSE)</f>
        <v>TUN</v>
      </c>
      <c r="D302" s="18" t="str">
        <f>VLOOKUP(Table4[[#This Row],[iso_code]],iso_code!G:H,2,FALSE)</f>
        <v>Tunisia</v>
      </c>
    </row>
    <row r="303" spans="1:4">
      <c r="A303" s="18">
        <v>6</v>
      </c>
      <c r="B303" s="18" t="s">
        <v>1468</v>
      </c>
      <c r="C303" s="58" t="str">
        <f>VLOOKUP(Table4[[#This Row],[iso_code]],iso_code!B:C,2,FALSE)</f>
        <v>UGA</v>
      </c>
      <c r="D303" s="18" t="str">
        <f>VLOOKUP(Table4[[#This Row],[iso_code]],iso_code!G:H,2,FALSE)</f>
        <v>Uganda</v>
      </c>
    </row>
    <row r="304" spans="1:4">
      <c r="A304" s="18">
        <v>6</v>
      </c>
      <c r="B304" s="18" t="s">
        <v>748</v>
      </c>
      <c r="C304" s="58" t="str">
        <f>VLOOKUP(Table4[[#This Row],[iso_code]],iso_code!B:C,2,FALSE)</f>
        <v>ZMB</v>
      </c>
      <c r="D304" s="18" t="str">
        <f>VLOOKUP(Table4[[#This Row],[iso_code]],iso_code!G:H,2,FALSE)</f>
        <v>Zambia</v>
      </c>
    </row>
    <row r="305" spans="1:4">
      <c r="A305" s="18">
        <v>6</v>
      </c>
      <c r="B305" s="18" t="s">
        <v>2248</v>
      </c>
      <c r="C305" s="58" t="str">
        <f>VLOOKUP(Table4[[#This Row],[iso_code]],iso_code!B:C,2,FALSE)</f>
        <v>ZWE</v>
      </c>
      <c r="D305" s="18" t="str">
        <f>VLOOKUP(Table4[[#This Row],[iso_code]],iso_code!G:H,2,FALSE)</f>
        <v>Zimbabwe</v>
      </c>
    </row>
    <row r="306" spans="1:4">
      <c r="A306" s="18">
        <v>7</v>
      </c>
      <c r="B306" s="54" t="s">
        <v>801</v>
      </c>
      <c r="C306" s="58" t="str">
        <f>VLOOKUP(Table4[[#This Row],[iso_code]],iso_code!B:C,2,FALSE)</f>
        <v>DZA</v>
      </c>
      <c r="D306" s="18" t="str">
        <f>VLOOKUP(Table4[[#This Row],[iso_code]],iso_code!G:H,2,FALSE)</f>
        <v>Algeria</v>
      </c>
    </row>
    <row r="307" spans="1:4">
      <c r="A307" s="18">
        <v>7</v>
      </c>
      <c r="B307" s="54" t="s">
        <v>2222</v>
      </c>
      <c r="C307" s="58" t="str">
        <f>VLOOKUP(Table4[[#This Row],[iso_code]],iso_code!B:C,2,FALSE)</f>
        <v>AGO</v>
      </c>
      <c r="D307" s="18" t="str">
        <f>VLOOKUP(Table4[[#This Row],[iso_code]],iso_code!G:H,2,FALSE)</f>
        <v>Angola</v>
      </c>
    </row>
    <row r="308" spans="1:4">
      <c r="A308" s="18">
        <v>7</v>
      </c>
      <c r="B308" s="54" t="s">
        <v>2223</v>
      </c>
      <c r="C308" s="58" t="str">
        <f>VLOOKUP(Table4[[#This Row],[iso_code]],iso_code!B:C,2,FALSE)</f>
        <v>BEN</v>
      </c>
      <c r="D308" s="18" t="str">
        <f>VLOOKUP(Table4[[#This Row],[iso_code]],iso_code!G:H,2,FALSE)</f>
        <v>Benin</v>
      </c>
    </row>
    <row r="309" spans="1:4">
      <c r="A309" s="18">
        <v>7</v>
      </c>
      <c r="B309" s="54" t="s">
        <v>1830</v>
      </c>
      <c r="C309" s="58" t="str">
        <f>VLOOKUP(Table4[[#This Row],[iso_code]],iso_code!B:C,2,FALSE)</f>
        <v>BWA</v>
      </c>
      <c r="D309" s="18" t="str">
        <f>VLOOKUP(Table4[[#This Row],[iso_code]],iso_code!G:H,2,FALSE)</f>
        <v>Botswana</v>
      </c>
    </row>
    <row r="310" spans="1:4">
      <c r="A310" s="18">
        <v>7</v>
      </c>
      <c r="B310" s="54" t="s">
        <v>2224</v>
      </c>
      <c r="C310" s="58" t="str">
        <f>VLOOKUP(Table4[[#This Row],[iso_code]],iso_code!B:C,2,FALSE)</f>
        <v>BFA</v>
      </c>
      <c r="D310" s="18" t="str">
        <f>VLOOKUP(Table4[[#This Row],[iso_code]],iso_code!G:H,2,FALSE)</f>
        <v>Burkina Faso</v>
      </c>
    </row>
    <row r="311" spans="1:4">
      <c r="A311" s="18">
        <v>7</v>
      </c>
      <c r="B311" s="54" t="s">
        <v>2225</v>
      </c>
      <c r="C311" s="58" t="str">
        <f>VLOOKUP(Table4[[#This Row],[iso_code]],iso_code!B:C,2,FALSE)</f>
        <v>BDI</v>
      </c>
      <c r="D311" s="18" t="str">
        <f>VLOOKUP(Table4[[#This Row],[iso_code]],iso_code!G:H,2,FALSE)</f>
        <v>Burundi</v>
      </c>
    </row>
    <row r="312" spans="1:4">
      <c r="A312" s="18">
        <v>7</v>
      </c>
      <c r="B312" s="54" t="s">
        <v>286</v>
      </c>
      <c r="C312" s="58" t="str">
        <f>VLOOKUP(Table4[[#This Row],[iso_code]],iso_code!B:C,2,FALSE)</f>
        <v>CMR</v>
      </c>
      <c r="D312" s="18" t="str">
        <f>VLOOKUP(Table4[[#This Row],[iso_code]],iso_code!G:H,2,FALSE)</f>
        <v>Cameroon</v>
      </c>
    </row>
    <row r="313" spans="1:4">
      <c r="A313" s="18">
        <v>7</v>
      </c>
      <c r="B313" s="54" t="s">
        <v>1664</v>
      </c>
      <c r="C313" s="58" t="str">
        <f>VLOOKUP(Table4[[#This Row],[iso_code]],iso_code!B:C,2,FALSE)</f>
        <v>CAF</v>
      </c>
      <c r="D313" s="18" t="str">
        <f>VLOOKUP(Table4[[#This Row],[iso_code]],iso_code!G:H,2,FALSE)</f>
        <v>Central African Republic (the)</v>
      </c>
    </row>
    <row r="314" spans="1:4">
      <c r="A314" s="18">
        <v>7</v>
      </c>
      <c r="B314" s="54" t="s">
        <v>2226</v>
      </c>
      <c r="C314" s="58" t="str">
        <f>VLOOKUP(Table4[[#This Row],[iso_code]],iso_code!B:C,2,FALSE)</f>
        <v>TCD</v>
      </c>
      <c r="D314" s="18" t="str">
        <f>VLOOKUP(Table4[[#This Row],[iso_code]],iso_code!G:H,2,FALSE)</f>
        <v>Chad</v>
      </c>
    </row>
    <row r="315" spans="1:4">
      <c r="A315" s="18">
        <v>7</v>
      </c>
      <c r="B315" s="54" t="s">
        <v>2025</v>
      </c>
      <c r="C315" s="58" t="str">
        <f>VLOOKUP(Table4[[#This Row],[iso_code]],iso_code!B:C,2,FALSE)</f>
        <v>COD</v>
      </c>
      <c r="D315" s="18" t="str">
        <f>VLOOKUP(Table4[[#This Row],[iso_code]],iso_code!G:H,2,FALSE)</f>
        <v>Congo (the Democratic Republic of the)</v>
      </c>
    </row>
    <row r="316" spans="1:4">
      <c r="A316" s="18">
        <v>7</v>
      </c>
      <c r="B316" s="54" t="s">
        <v>2228</v>
      </c>
      <c r="C316" s="58" t="str">
        <f>VLOOKUP(Table4[[#This Row],[iso_code]],iso_code!B:C,2,FALSE)</f>
        <v>COG</v>
      </c>
      <c r="D316" s="18" t="str">
        <f>VLOOKUP(Table4[[#This Row],[iso_code]],iso_code!G:H,2,FALSE)</f>
        <v>Congo (the)</v>
      </c>
    </row>
    <row r="317" spans="1:4">
      <c r="A317" s="18">
        <v>7</v>
      </c>
      <c r="B317" s="54" t="s">
        <v>2229</v>
      </c>
      <c r="C317" s="58" t="str">
        <f>VLOOKUP(Table4[[#This Row],[iso_code]],iso_code!B:C,2,FALSE)</f>
        <v>DJI</v>
      </c>
      <c r="D317" s="18" t="str">
        <f>VLOOKUP(Table4[[#This Row],[iso_code]],iso_code!G:H,2,FALSE)</f>
        <v>Djibouti</v>
      </c>
    </row>
    <row r="318" spans="1:4">
      <c r="A318" s="18">
        <v>7</v>
      </c>
      <c r="B318" s="54" t="s">
        <v>851</v>
      </c>
      <c r="C318" s="58" t="str">
        <f>VLOOKUP(Table4[[#This Row],[iso_code]],iso_code!B:C,2,FALSE)</f>
        <v>EGY</v>
      </c>
      <c r="D318" s="18" t="str">
        <f>VLOOKUP(Table4[[#This Row],[iso_code]],iso_code!G:H,2,FALSE)</f>
        <v>Egypt</v>
      </c>
    </row>
    <row r="319" spans="1:4">
      <c r="A319" s="18">
        <v>7</v>
      </c>
      <c r="B319" s="54" t="s">
        <v>2230</v>
      </c>
      <c r="C319" s="58" t="str">
        <f>VLOOKUP(Table4[[#This Row],[iso_code]],iso_code!B:C,2,FALSE)</f>
        <v>GNQ</v>
      </c>
      <c r="D319" s="18" t="str">
        <f>VLOOKUP(Table4[[#This Row],[iso_code]],iso_code!G:H,2,FALSE)</f>
        <v>Equatorial Guinea</v>
      </c>
    </row>
    <row r="320" spans="1:4">
      <c r="A320" s="18">
        <v>7</v>
      </c>
      <c r="B320" s="54" t="s">
        <v>2231</v>
      </c>
      <c r="C320" s="58" t="str">
        <f>VLOOKUP(Table4[[#This Row],[iso_code]],iso_code!B:C,2,FALSE)</f>
        <v>ERI</v>
      </c>
      <c r="D320" s="18" t="str">
        <f>VLOOKUP(Table4[[#This Row],[iso_code]],iso_code!G:H,2,FALSE)</f>
        <v>Eritrea</v>
      </c>
    </row>
    <row r="321" spans="1:4">
      <c r="A321" s="18">
        <v>7</v>
      </c>
      <c r="B321" s="54" t="s">
        <v>2247</v>
      </c>
      <c r="C321" s="58" t="str">
        <f>VLOOKUP(Table4[[#This Row],[iso_code]],iso_code!B:C,2,FALSE)</f>
        <v>SWZ</v>
      </c>
      <c r="D321" s="18" t="str">
        <f>VLOOKUP(Table4[[#This Row],[iso_code]],iso_code!G:H,2,FALSE)</f>
        <v>Eswatini</v>
      </c>
    </row>
    <row r="322" spans="1:4">
      <c r="A322" s="18">
        <v>7</v>
      </c>
      <c r="B322" s="54" t="s">
        <v>195</v>
      </c>
      <c r="C322" s="58" t="str">
        <f>VLOOKUP(Table4[[#This Row],[iso_code]],iso_code!B:C,2,FALSE)</f>
        <v>ETH</v>
      </c>
      <c r="D322" s="18" t="str">
        <f>VLOOKUP(Table4[[#This Row],[iso_code]],iso_code!G:H,2,FALSE)</f>
        <v>Ethiopia</v>
      </c>
    </row>
    <row r="323" spans="1:4">
      <c r="A323" s="18">
        <v>7</v>
      </c>
      <c r="B323" s="54" t="s">
        <v>2232</v>
      </c>
      <c r="C323" s="58" t="str">
        <f>VLOOKUP(Table4[[#This Row],[iso_code]],iso_code!B:C,2,FALSE)</f>
        <v>GAB</v>
      </c>
      <c r="D323" s="18" t="str">
        <f>VLOOKUP(Table4[[#This Row],[iso_code]],iso_code!G:H,2,FALSE)</f>
        <v>Gabon</v>
      </c>
    </row>
    <row r="324" spans="1:4">
      <c r="A324" s="18">
        <v>7</v>
      </c>
      <c r="B324" s="54" t="s">
        <v>2233</v>
      </c>
      <c r="C324" s="58" t="str">
        <f>VLOOKUP(Table4[[#This Row],[iso_code]],iso_code!B:C,2,FALSE)</f>
        <v>GMB</v>
      </c>
      <c r="D324" s="18" t="str">
        <f>VLOOKUP(Table4[[#This Row],[iso_code]],iso_code!G:H,2,FALSE)</f>
        <v>Gambia (the)</v>
      </c>
    </row>
    <row r="325" spans="1:4">
      <c r="A325" s="18">
        <v>7</v>
      </c>
      <c r="B325" s="54" t="s">
        <v>251</v>
      </c>
      <c r="C325" s="58" t="str">
        <f>VLOOKUP(Table4[[#This Row],[iso_code]],iso_code!B:C,2,FALSE)</f>
        <v>GHA</v>
      </c>
      <c r="D325" s="18" t="str">
        <f>VLOOKUP(Table4[[#This Row],[iso_code]],iso_code!G:H,2,FALSE)</f>
        <v>Ghana</v>
      </c>
    </row>
    <row r="326" spans="1:4">
      <c r="A326" s="18">
        <v>7</v>
      </c>
      <c r="B326" s="54" t="s">
        <v>2234</v>
      </c>
      <c r="C326" s="58" t="str">
        <f>VLOOKUP(Table4[[#This Row],[iso_code]],iso_code!B:C,2,FALSE)</f>
        <v>GIN</v>
      </c>
      <c r="D326" s="18" t="str">
        <f>VLOOKUP(Table4[[#This Row],[iso_code]],iso_code!G:H,2,FALSE)</f>
        <v>Guinea</v>
      </c>
    </row>
    <row r="327" spans="1:4">
      <c r="A327" s="18">
        <v>7</v>
      </c>
      <c r="B327" s="54" t="s">
        <v>2235</v>
      </c>
      <c r="C327" s="58" t="str">
        <f>VLOOKUP(Table4[[#This Row],[iso_code]],iso_code!B:C,2,FALSE)</f>
        <v>GNB</v>
      </c>
      <c r="D327" s="18" t="str">
        <f>VLOOKUP(Table4[[#This Row],[iso_code]],iso_code!G:H,2,FALSE)</f>
        <v>Guinea-Bissau</v>
      </c>
    </row>
    <row r="328" spans="1:4">
      <c r="A328" s="18">
        <v>7</v>
      </c>
      <c r="B328" s="54" t="s">
        <v>2236</v>
      </c>
      <c r="C328" s="58" t="str">
        <f>VLOOKUP(Table4[[#This Row],[iso_code]],iso_code!B:C,2,FALSE)</f>
        <v>CIV</v>
      </c>
      <c r="D328" s="18" t="str">
        <f>VLOOKUP(Table4[[#This Row],[iso_code]],iso_code!G:H,2,FALSE)</f>
        <v>Côte d'Ivoire</v>
      </c>
    </row>
    <row r="329" spans="1:4">
      <c r="A329" s="18">
        <v>7</v>
      </c>
      <c r="B329" s="54" t="s">
        <v>429</v>
      </c>
      <c r="C329" s="58" t="str">
        <f>VLOOKUP(Table4[[#This Row],[iso_code]],iso_code!B:C,2,FALSE)</f>
        <v>KEN</v>
      </c>
      <c r="D329" s="18" t="str">
        <f>VLOOKUP(Table4[[#This Row],[iso_code]],iso_code!G:H,2,FALSE)</f>
        <v>Kenya</v>
      </c>
    </row>
    <row r="330" spans="1:4">
      <c r="A330" s="18">
        <v>7</v>
      </c>
      <c r="B330" s="54" t="s">
        <v>2237</v>
      </c>
      <c r="C330" s="58" t="str">
        <f>VLOOKUP(Table4[[#This Row],[iso_code]],iso_code!B:C,2,FALSE)</f>
        <v>LSO</v>
      </c>
      <c r="D330" s="18" t="str">
        <f>VLOOKUP(Table4[[#This Row],[iso_code]],iso_code!G:H,2,FALSE)</f>
        <v>Lesotho</v>
      </c>
    </row>
    <row r="331" spans="1:4">
      <c r="A331" s="18">
        <v>7</v>
      </c>
      <c r="B331" s="54" t="s">
        <v>2238</v>
      </c>
      <c r="C331" s="58" t="str">
        <f>VLOOKUP(Table4[[#This Row],[iso_code]],iso_code!B:C,2,FALSE)</f>
        <v>LBR</v>
      </c>
      <c r="D331" s="18" t="str">
        <f>VLOOKUP(Table4[[#This Row],[iso_code]],iso_code!G:H,2,FALSE)</f>
        <v>Liberia</v>
      </c>
    </row>
    <row r="332" spans="1:4">
      <c r="A332" s="18">
        <v>7</v>
      </c>
      <c r="B332" s="54" t="s">
        <v>1993</v>
      </c>
      <c r="C332" s="58" t="str">
        <f>VLOOKUP(Table4[[#This Row],[iso_code]],iso_code!B:C,2,FALSE)</f>
        <v>LBY</v>
      </c>
      <c r="D332" s="18" t="str">
        <f>VLOOKUP(Table4[[#This Row],[iso_code]],iso_code!G:H,2,FALSE)</f>
        <v>Libya</v>
      </c>
    </row>
    <row r="333" spans="1:4">
      <c r="A333" s="18">
        <v>7</v>
      </c>
      <c r="B333" s="54" t="s">
        <v>1165</v>
      </c>
      <c r="C333" s="58" t="str">
        <f>VLOOKUP(Table4[[#This Row],[iso_code]],iso_code!B:C,2,FALSE)</f>
        <v>MWI</v>
      </c>
      <c r="D333" s="18" t="str">
        <f>VLOOKUP(Table4[[#This Row],[iso_code]],iso_code!G:H,2,FALSE)</f>
        <v>Malawi</v>
      </c>
    </row>
    <row r="334" spans="1:4">
      <c r="A334" s="18">
        <v>7</v>
      </c>
      <c r="B334" s="54" t="s">
        <v>2240</v>
      </c>
      <c r="C334" s="58" t="str">
        <f>VLOOKUP(Table4[[#This Row],[iso_code]],iso_code!B:C,2,FALSE)</f>
        <v>MLI</v>
      </c>
      <c r="D334" s="18" t="str">
        <f>VLOOKUP(Table4[[#This Row],[iso_code]],iso_code!G:H,2,FALSE)</f>
        <v>Mali</v>
      </c>
    </row>
    <row r="335" spans="1:4">
      <c r="A335" s="18">
        <v>7</v>
      </c>
      <c r="B335" s="54" t="s">
        <v>2111</v>
      </c>
      <c r="C335" s="58" t="str">
        <f>VLOOKUP(Table4[[#This Row],[iso_code]],iso_code!B:C,2,FALSE)</f>
        <v>MRT</v>
      </c>
      <c r="D335" s="18" t="str">
        <f>VLOOKUP(Table4[[#This Row],[iso_code]],iso_code!G:H,2,FALSE)</f>
        <v>Mauritania</v>
      </c>
    </row>
    <row r="336" spans="1:4">
      <c r="A336" s="18">
        <v>7</v>
      </c>
      <c r="B336" s="54" t="s">
        <v>514</v>
      </c>
      <c r="C336" s="58" t="str">
        <f>VLOOKUP(Table4[[#This Row],[iso_code]],iso_code!B:C,2,FALSE)</f>
        <v>MAR</v>
      </c>
      <c r="D336" s="18" t="str">
        <f>VLOOKUP(Table4[[#This Row],[iso_code]],iso_code!G:H,2,FALSE)</f>
        <v>Morocco</v>
      </c>
    </row>
    <row r="337" spans="1:4">
      <c r="A337" s="18">
        <v>7</v>
      </c>
      <c r="B337" s="54" t="s">
        <v>1456</v>
      </c>
      <c r="C337" s="58" t="str">
        <f>VLOOKUP(Table4[[#This Row],[iso_code]],iso_code!B:C,2,FALSE)</f>
        <v>MOZ</v>
      </c>
      <c r="D337" s="18" t="str">
        <f>VLOOKUP(Table4[[#This Row],[iso_code]],iso_code!G:H,2,FALSE)</f>
        <v>Mozambique</v>
      </c>
    </row>
    <row r="338" spans="1:4">
      <c r="A338" s="18">
        <v>7</v>
      </c>
      <c r="B338" s="54" t="s">
        <v>2071</v>
      </c>
      <c r="C338" s="58" t="str">
        <f>VLOOKUP(Table4[[#This Row],[iso_code]],iso_code!B:C,2,FALSE)</f>
        <v>NAM</v>
      </c>
      <c r="D338" s="18" t="str">
        <f>VLOOKUP(Table4[[#This Row],[iso_code]],iso_code!G:H,2,FALSE)</f>
        <v>Namibia</v>
      </c>
    </row>
    <row r="339" spans="1:4">
      <c r="A339" s="18">
        <v>7</v>
      </c>
      <c r="B339" s="54" t="s">
        <v>1006</v>
      </c>
      <c r="C339" s="58" t="str">
        <f>VLOOKUP(Table4[[#This Row],[iso_code]],iso_code!B:C,2,FALSE)</f>
        <v>NER</v>
      </c>
      <c r="D339" s="18" t="str">
        <f>VLOOKUP(Table4[[#This Row],[iso_code]],iso_code!G:H,2,FALSE)</f>
        <v>Niger (the)</v>
      </c>
    </row>
    <row r="340" spans="1:4">
      <c r="A340" s="18">
        <v>7</v>
      </c>
      <c r="B340" s="54" t="s">
        <v>1233</v>
      </c>
      <c r="C340" s="58" t="str">
        <f>VLOOKUP(Table4[[#This Row],[iso_code]],iso_code!B:C,2,FALSE)</f>
        <v>NGA</v>
      </c>
      <c r="D340" s="18" t="str">
        <f>VLOOKUP(Table4[[#This Row],[iso_code]],iso_code!G:H,2,FALSE)</f>
        <v>Nigeria</v>
      </c>
    </row>
    <row r="341" spans="1:4">
      <c r="A341" s="18">
        <v>7</v>
      </c>
      <c r="B341" s="54" t="s">
        <v>2241</v>
      </c>
      <c r="C341" s="58" t="str">
        <f>VLOOKUP(Table4[[#This Row],[iso_code]],iso_code!B:C,2,FALSE)</f>
        <v>RWA</v>
      </c>
      <c r="D341" s="18" t="str">
        <f>VLOOKUP(Table4[[#This Row],[iso_code]],iso_code!G:H,2,FALSE)</f>
        <v>Rwanda</v>
      </c>
    </row>
    <row r="342" spans="1:4">
      <c r="A342" s="18">
        <v>7</v>
      </c>
      <c r="B342" s="54" t="s">
        <v>1689</v>
      </c>
      <c r="C342" s="58" t="str">
        <f>VLOOKUP(Table4[[#This Row],[iso_code]],iso_code!B:C,2,FALSE)</f>
        <v>SEN</v>
      </c>
      <c r="D342" s="18" t="str">
        <f>VLOOKUP(Table4[[#This Row],[iso_code]],iso_code!G:H,2,FALSE)</f>
        <v>Senegal</v>
      </c>
    </row>
    <row r="343" spans="1:4">
      <c r="A343" s="18">
        <v>7</v>
      </c>
      <c r="B343" s="54" t="s">
        <v>2095</v>
      </c>
      <c r="C343" s="58" t="str">
        <f>VLOOKUP(Table4[[#This Row],[iso_code]],iso_code!B:C,2,FALSE)</f>
        <v>SLE</v>
      </c>
      <c r="D343" s="18" t="str">
        <f>VLOOKUP(Table4[[#This Row],[iso_code]],iso_code!G:H,2,FALSE)</f>
        <v>Sierra Leone</v>
      </c>
    </row>
    <row r="344" spans="1:4">
      <c r="A344" s="18">
        <v>7</v>
      </c>
      <c r="B344" s="54" t="s">
        <v>2244</v>
      </c>
      <c r="C344" s="58" t="str">
        <f>VLOOKUP(Table4[[#This Row],[iso_code]],iso_code!B:C,2,FALSE)</f>
        <v>SOM</v>
      </c>
      <c r="D344" s="18" t="str">
        <f>VLOOKUP(Table4[[#This Row],[iso_code]],iso_code!G:H,2,FALSE)</f>
        <v>Somalia</v>
      </c>
    </row>
    <row r="345" spans="1:4">
      <c r="A345" s="18">
        <v>7</v>
      </c>
      <c r="B345" s="54" t="s">
        <v>613</v>
      </c>
      <c r="C345" s="58" t="str">
        <f>VLOOKUP(Table4[[#This Row],[iso_code]],iso_code!B:C,2,FALSE)</f>
        <v>ZAF</v>
      </c>
      <c r="D345" s="18" t="str">
        <f>VLOOKUP(Table4[[#This Row],[iso_code]],iso_code!G:H,2,FALSE)</f>
        <v>South Africa</v>
      </c>
    </row>
    <row r="346" spans="1:4">
      <c r="A346" s="18">
        <v>7</v>
      </c>
      <c r="B346" s="54" t="s">
        <v>2245</v>
      </c>
      <c r="C346" s="58" t="str">
        <f>VLOOKUP(Table4[[#This Row],[iso_code]],iso_code!B:C,2,FALSE)</f>
        <v>SSD</v>
      </c>
      <c r="D346" s="18" t="str">
        <f>VLOOKUP(Table4[[#This Row],[iso_code]],iso_code!G:H,2,FALSE)</f>
        <v>South Sudan</v>
      </c>
    </row>
    <row r="347" spans="1:4">
      <c r="A347" s="18">
        <v>7</v>
      </c>
      <c r="B347" s="54" t="s">
        <v>2246</v>
      </c>
      <c r="C347" s="58" t="str">
        <f>VLOOKUP(Table4[[#This Row],[iso_code]],iso_code!B:C,2,FALSE)</f>
        <v>SDN</v>
      </c>
      <c r="D347" s="18" t="str">
        <f>VLOOKUP(Table4[[#This Row],[iso_code]],iso_code!G:H,2,FALSE)</f>
        <v>Sudan (the)</v>
      </c>
    </row>
    <row r="348" spans="1:4">
      <c r="A348" s="18">
        <v>7</v>
      </c>
      <c r="B348" s="54" t="s">
        <v>859</v>
      </c>
      <c r="C348" s="58" t="str">
        <f>VLOOKUP(Table4[[#This Row],[iso_code]],iso_code!B:C,2,FALSE)</f>
        <v>TZA</v>
      </c>
      <c r="D348" s="18" t="str">
        <f>VLOOKUP(Table4[[#This Row],[iso_code]],iso_code!G:H,2,FALSE)</f>
        <v>Tanzania, United Republic of</v>
      </c>
    </row>
    <row r="349" spans="1:4">
      <c r="A349" s="18">
        <v>7</v>
      </c>
      <c r="B349" s="54" t="s">
        <v>2017</v>
      </c>
      <c r="C349" s="58" t="str">
        <f>VLOOKUP(Table4[[#This Row],[iso_code]],iso_code!B:C,2,FALSE)</f>
        <v>TGO</v>
      </c>
      <c r="D349" s="18" t="str">
        <f>VLOOKUP(Table4[[#This Row],[iso_code]],iso_code!G:H,2,FALSE)</f>
        <v>Togo</v>
      </c>
    </row>
    <row r="350" spans="1:4">
      <c r="A350" s="18">
        <v>7</v>
      </c>
      <c r="B350" s="18" t="s">
        <v>953</v>
      </c>
      <c r="C350" s="58" t="str">
        <f>VLOOKUP(Table4[[#This Row],[iso_code]],iso_code!B:C,2,FALSE)</f>
        <v>TUN</v>
      </c>
      <c r="D350" s="18" t="str">
        <f>VLOOKUP(Table4[[#This Row],[iso_code]],iso_code!G:H,2,FALSE)</f>
        <v>Tunisia</v>
      </c>
    </row>
    <row r="351" spans="1:4">
      <c r="A351" s="18">
        <v>7</v>
      </c>
      <c r="B351" s="18" t="s">
        <v>1468</v>
      </c>
      <c r="C351" s="58" t="str">
        <f>VLOOKUP(Table4[[#This Row],[iso_code]],iso_code!B:C,2,FALSE)</f>
        <v>UGA</v>
      </c>
      <c r="D351" s="18" t="str">
        <f>VLOOKUP(Table4[[#This Row],[iso_code]],iso_code!G:H,2,FALSE)</f>
        <v>Uganda</v>
      </c>
    </row>
    <row r="352" spans="1:4">
      <c r="A352" s="18">
        <v>7</v>
      </c>
      <c r="B352" s="18" t="s">
        <v>748</v>
      </c>
      <c r="C352" s="58" t="str">
        <f>VLOOKUP(Table4[[#This Row],[iso_code]],iso_code!B:C,2,FALSE)</f>
        <v>ZMB</v>
      </c>
      <c r="D352" s="18" t="str">
        <f>VLOOKUP(Table4[[#This Row],[iso_code]],iso_code!G:H,2,FALSE)</f>
        <v>Zambia</v>
      </c>
    </row>
    <row r="353" spans="1:4">
      <c r="A353" s="18">
        <v>7</v>
      </c>
      <c r="B353" s="18" t="s">
        <v>2248</v>
      </c>
      <c r="C353" s="58" t="str">
        <f>VLOOKUP(Table4[[#This Row],[iso_code]],iso_code!B:C,2,FALSE)</f>
        <v>ZWE</v>
      </c>
      <c r="D353" s="18" t="str">
        <f>VLOOKUP(Table4[[#This Row],[iso_code]],iso_code!G:H,2,FALSE)</f>
        <v>Zimbabwe</v>
      </c>
    </row>
    <row r="354" spans="1:4">
      <c r="A354" s="18">
        <v>8</v>
      </c>
      <c r="B354" s="54" t="s">
        <v>801</v>
      </c>
      <c r="C354" s="58" t="str">
        <f>VLOOKUP(Table4[[#This Row],[iso_code]],iso_code!B:C,2,FALSE)</f>
        <v>DZA</v>
      </c>
      <c r="D354" s="18" t="str">
        <f>VLOOKUP(Table4[[#This Row],[iso_code]],iso_code!G:H,2,FALSE)</f>
        <v>Algeria</v>
      </c>
    </row>
    <row r="355" spans="1:4">
      <c r="A355" s="18">
        <v>8</v>
      </c>
      <c r="B355" s="54" t="s">
        <v>2222</v>
      </c>
      <c r="C355" s="58" t="str">
        <f>VLOOKUP(Table4[[#This Row],[iso_code]],iso_code!B:C,2,FALSE)</f>
        <v>AGO</v>
      </c>
      <c r="D355" s="18" t="str">
        <f>VLOOKUP(Table4[[#This Row],[iso_code]],iso_code!G:H,2,FALSE)</f>
        <v>Angola</v>
      </c>
    </row>
    <row r="356" spans="1:4">
      <c r="A356" s="18">
        <v>8</v>
      </c>
      <c r="B356" s="54" t="s">
        <v>2223</v>
      </c>
      <c r="C356" s="58" t="str">
        <f>VLOOKUP(Table4[[#This Row],[iso_code]],iso_code!B:C,2,FALSE)</f>
        <v>BEN</v>
      </c>
      <c r="D356" s="18" t="str">
        <f>VLOOKUP(Table4[[#This Row],[iso_code]],iso_code!G:H,2,FALSE)</f>
        <v>Benin</v>
      </c>
    </row>
    <row r="357" spans="1:4">
      <c r="A357" s="18">
        <v>8</v>
      </c>
      <c r="B357" s="54" t="s">
        <v>1830</v>
      </c>
      <c r="C357" s="58" t="str">
        <f>VLOOKUP(Table4[[#This Row],[iso_code]],iso_code!B:C,2,FALSE)</f>
        <v>BWA</v>
      </c>
      <c r="D357" s="18" t="str">
        <f>VLOOKUP(Table4[[#This Row],[iso_code]],iso_code!G:H,2,FALSE)</f>
        <v>Botswana</v>
      </c>
    </row>
    <row r="358" spans="1:4">
      <c r="A358" s="18">
        <v>8</v>
      </c>
      <c r="B358" s="54" t="s">
        <v>2224</v>
      </c>
      <c r="C358" s="58" t="str">
        <f>VLOOKUP(Table4[[#This Row],[iso_code]],iso_code!B:C,2,FALSE)</f>
        <v>BFA</v>
      </c>
      <c r="D358" s="18" t="str">
        <f>VLOOKUP(Table4[[#This Row],[iso_code]],iso_code!G:H,2,FALSE)</f>
        <v>Burkina Faso</v>
      </c>
    </row>
    <row r="359" spans="1:4">
      <c r="A359" s="18">
        <v>8</v>
      </c>
      <c r="B359" s="54" t="s">
        <v>2225</v>
      </c>
      <c r="C359" s="58" t="str">
        <f>VLOOKUP(Table4[[#This Row],[iso_code]],iso_code!B:C,2,FALSE)</f>
        <v>BDI</v>
      </c>
      <c r="D359" s="18" t="str">
        <f>VLOOKUP(Table4[[#This Row],[iso_code]],iso_code!G:H,2,FALSE)</f>
        <v>Burundi</v>
      </c>
    </row>
    <row r="360" spans="1:4">
      <c r="A360" s="18">
        <v>8</v>
      </c>
      <c r="B360" s="54" t="s">
        <v>286</v>
      </c>
      <c r="C360" s="58" t="str">
        <f>VLOOKUP(Table4[[#This Row],[iso_code]],iso_code!B:C,2,FALSE)</f>
        <v>CMR</v>
      </c>
      <c r="D360" s="18" t="str">
        <f>VLOOKUP(Table4[[#This Row],[iso_code]],iso_code!G:H,2,FALSE)</f>
        <v>Cameroon</v>
      </c>
    </row>
    <row r="361" spans="1:4">
      <c r="A361" s="18">
        <v>8</v>
      </c>
      <c r="B361" s="54" t="s">
        <v>1664</v>
      </c>
      <c r="C361" s="58" t="str">
        <f>VLOOKUP(Table4[[#This Row],[iso_code]],iso_code!B:C,2,FALSE)</f>
        <v>CAF</v>
      </c>
      <c r="D361" s="18" t="str">
        <f>VLOOKUP(Table4[[#This Row],[iso_code]],iso_code!G:H,2,FALSE)</f>
        <v>Central African Republic (the)</v>
      </c>
    </row>
    <row r="362" spans="1:4">
      <c r="A362" s="18">
        <v>8</v>
      </c>
      <c r="B362" s="54" t="s">
        <v>2226</v>
      </c>
      <c r="C362" s="58" t="str">
        <f>VLOOKUP(Table4[[#This Row],[iso_code]],iso_code!B:C,2,FALSE)</f>
        <v>TCD</v>
      </c>
      <c r="D362" s="18" t="str">
        <f>VLOOKUP(Table4[[#This Row],[iso_code]],iso_code!G:H,2,FALSE)</f>
        <v>Chad</v>
      </c>
    </row>
    <row r="363" spans="1:4">
      <c r="A363" s="18">
        <v>8</v>
      </c>
      <c r="B363" s="54" t="s">
        <v>2025</v>
      </c>
      <c r="C363" s="58" t="str">
        <f>VLOOKUP(Table4[[#This Row],[iso_code]],iso_code!B:C,2,FALSE)</f>
        <v>COD</v>
      </c>
      <c r="D363" s="18" t="str">
        <f>VLOOKUP(Table4[[#This Row],[iso_code]],iso_code!G:H,2,FALSE)</f>
        <v>Congo (the Democratic Republic of the)</v>
      </c>
    </row>
    <row r="364" spans="1:4">
      <c r="A364" s="18">
        <v>8</v>
      </c>
      <c r="B364" s="54" t="s">
        <v>2228</v>
      </c>
      <c r="C364" s="58" t="str">
        <f>VLOOKUP(Table4[[#This Row],[iso_code]],iso_code!B:C,2,FALSE)</f>
        <v>COG</v>
      </c>
      <c r="D364" s="18" t="str">
        <f>VLOOKUP(Table4[[#This Row],[iso_code]],iso_code!G:H,2,FALSE)</f>
        <v>Congo (the)</v>
      </c>
    </row>
    <row r="365" spans="1:4">
      <c r="A365" s="18">
        <v>8</v>
      </c>
      <c r="B365" s="54" t="s">
        <v>2229</v>
      </c>
      <c r="C365" s="58" t="str">
        <f>VLOOKUP(Table4[[#This Row],[iso_code]],iso_code!B:C,2,FALSE)</f>
        <v>DJI</v>
      </c>
      <c r="D365" s="18" t="str">
        <f>VLOOKUP(Table4[[#This Row],[iso_code]],iso_code!G:H,2,FALSE)</f>
        <v>Djibouti</v>
      </c>
    </row>
    <row r="366" spans="1:4">
      <c r="A366" s="18">
        <v>8</v>
      </c>
      <c r="B366" s="54" t="s">
        <v>851</v>
      </c>
      <c r="C366" s="58" t="str">
        <f>VLOOKUP(Table4[[#This Row],[iso_code]],iso_code!B:C,2,FALSE)</f>
        <v>EGY</v>
      </c>
      <c r="D366" s="18" t="str">
        <f>VLOOKUP(Table4[[#This Row],[iso_code]],iso_code!G:H,2,FALSE)</f>
        <v>Egypt</v>
      </c>
    </row>
    <row r="367" spans="1:4">
      <c r="A367" s="18">
        <v>8</v>
      </c>
      <c r="B367" s="54" t="s">
        <v>2230</v>
      </c>
      <c r="C367" s="58" t="str">
        <f>VLOOKUP(Table4[[#This Row],[iso_code]],iso_code!B:C,2,FALSE)</f>
        <v>GNQ</v>
      </c>
      <c r="D367" s="18" t="str">
        <f>VLOOKUP(Table4[[#This Row],[iso_code]],iso_code!G:H,2,FALSE)</f>
        <v>Equatorial Guinea</v>
      </c>
    </row>
    <row r="368" spans="1:4">
      <c r="A368" s="18">
        <v>8</v>
      </c>
      <c r="B368" s="54" t="s">
        <v>2231</v>
      </c>
      <c r="C368" s="58" t="str">
        <f>VLOOKUP(Table4[[#This Row],[iso_code]],iso_code!B:C,2,FALSE)</f>
        <v>ERI</v>
      </c>
      <c r="D368" s="18" t="str">
        <f>VLOOKUP(Table4[[#This Row],[iso_code]],iso_code!G:H,2,FALSE)</f>
        <v>Eritrea</v>
      </c>
    </row>
    <row r="369" spans="1:4">
      <c r="A369" s="18">
        <v>8</v>
      </c>
      <c r="B369" s="54" t="s">
        <v>2247</v>
      </c>
      <c r="C369" s="58" t="str">
        <f>VLOOKUP(Table4[[#This Row],[iso_code]],iso_code!B:C,2,FALSE)</f>
        <v>SWZ</v>
      </c>
      <c r="D369" s="18" t="str">
        <f>VLOOKUP(Table4[[#This Row],[iso_code]],iso_code!G:H,2,FALSE)</f>
        <v>Eswatini</v>
      </c>
    </row>
    <row r="370" spans="1:4">
      <c r="A370" s="18">
        <v>8</v>
      </c>
      <c r="B370" s="54" t="s">
        <v>195</v>
      </c>
      <c r="C370" s="58" t="str">
        <f>VLOOKUP(Table4[[#This Row],[iso_code]],iso_code!B:C,2,FALSE)</f>
        <v>ETH</v>
      </c>
      <c r="D370" s="18" t="str">
        <f>VLOOKUP(Table4[[#This Row],[iso_code]],iso_code!G:H,2,FALSE)</f>
        <v>Ethiopia</v>
      </c>
    </row>
    <row r="371" spans="1:4">
      <c r="A371" s="18">
        <v>8</v>
      </c>
      <c r="B371" s="54" t="s">
        <v>2232</v>
      </c>
      <c r="C371" s="58" t="str">
        <f>VLOOKUP(Table4[[#This Row],[iso_code]],iso_code!B:C,2,FALSE)</f>
        <v>GAB</v>
      </c>
      <c r="D371" s="18" t="str">
        <f>VLOOKUP(Table4[[#This Row],[iso_code]],iso_code!G:H,2,FALSE)</f>
        <v>Gabon</v>
      </c>
    </row>
    <row r="372" spans="1:4">
      <c r="A372" s="18">
        <v>8</v>
      </c>
      <c r="B372" s="54" t="s">
        <v>2233</v>
      </c>
      <c r="C372" s="58" t="str">
        <f>VLOOKUP(Table4[[#This Row],[iso_code]],iso_code!B:C,2,FALSE)</f>
        <v>GMB</v>
      </c>
      <c r="D372" s="18" t="str">
        <f>VLOOKUP(Table4[[#This Row],[iso_code]],iso_code!G:H,2,FALSE)</f>
        <v>Gambia (the)</v>
      </c>
    </row>
    <row r="373" spans="1:4">
      <c r="A373" s="18">
        <v>8</v>
      </c>
      <c r="B373" s="54" t="s">
        <v>251</v>
      </c>
      <c r="C373" s="58" t="str">
        <f>VLOOKUP(Table4[[#This Row],[iso_code]],iso_code!B:C,2,FALSE)</f>
        <v>GHA</v>
      </c>
      <c r="D373" s="18" t="str">
        <f>VLOOKUP(Table4[[#This Row],[iso_code]],iso_code!G:H,2,FALSE)</f>
        <v>Ghana</v>
      </c>
    </row>
    <row r="374" spans="1:4">
      <c r="A374" s="18">
        <v>8</v>
      </c>
      <c r="B374" s="54" t="s">
        <v>2234</v>
      </c>
      <c r="C374" s="58" t="str">
        <f>VLOOKUP(Table4[[#This Row],[iso_code]],iso_code!B:C,2,FALSE)</f>
        <v>GIN</v>
      </c>
      <c r="D374" s="18" t="str">
        <f>VLOOKUP(Table4[[#This Row],[iso_code]],iso_code!G:H,2,FALSE)</f>
        <v>Guinea</v>
      </c>
    </row>
    <row r="375" spans="1:4">
      <c r="A375" s="18">
        <v>8</v>
      </c>
      <c r="B375" s="54" t="s">
        <v>2235</v>
      </c>
      <c r="C375" s="58" t="str">
        <f>VLOOKUP(Table4[[#This Row],[iso_code]],iso_code!B:C,2,FALSE)</f>
        <v>GNB</v>
      </c>
      <c r="D375" s="18" t="str">
        <f>VLOOKUP(Table4[[#This Row],[iso_code]],iso_code!G:H,2,FALSE)</f>
        <v>Guinea-Bissau</v>
      </c>
    </row>
    <row r="376" spans="1:4">
      <c r="A376" s="18">
        <v>8</v>
      </c>
      <c r="B376" s="54" t="s">
        <v>2236</v>
      </c>
      <c r="C376" s="58" t="str">
        <f>VLOOKUP(Table4[[#This Row],[iso_code]],iso_code!B:C,2,FALSE)</f>
        <v>CIV</v>
      </c>
      <c r="D376" s="18" t="str">
        <f>VLOOKUP(Table4[[#This Row],[iso_code]],iso_code!G:H,2,FALSE)</f>
        <v>Côte d'Ivoire</v>
      </c>
    </row>
    <row r="377" spans="1:4">
      <c r="A377" s="18">
        <v>8</v>
      </c>
      <c r="B377" s="54" t="s">
        <v>429</v>
      </c>
      <c r="C377" s="58" t="str">
        <f>VLOOKUP(Table4[[#This Row],[iso_code]],iso_code!B:C,2,FALSE)</f>
        <v>KEN</v>
      </c>
      <c r="D377" s="18" t="str">
        <f>VLOOKUP(Table4[[#This Row],[iso_code]],iso_code!G:H,2,FALSE)</f>
        <v>Kenya</v>
      </c>
    </row>
    <row r="378" spans="1:4">
      <c r="A378" s="18">
        <v>8</v>
      </c>
      <c r="B378" s="54" t="s">
        <v>2237</v>
      </c>
      <c r="C378" s="58" t="str">
        <f>VLOOKUP(Table4[[#This Row],[iso_code]],iso_code!B:C,2,FALSE)</f>
        <v>LSO</v>
      </c>
      <c r="D378" s="18" t="str">
        <f>VLOOKUP(Table4[[#This Row],[iso_code]],iso_code!G:H,2,FALSE)</f>
        <v>Lesotho</v>
      </c>
    </row>
    <row r="379" spans="1:4">
      <c r="A379" s="18">
        <v>8</v>
      </c>
      <c r="B379" s="54" t="s">
        <v>2238</v>
      </c>
      <c r="C379" s="58" t="str">
        <f>VLOOKUP(Table4[[#This Row],[iso_code]],iso_code!B:C,2,FALSE)</f>
        <v>LBR</v>
      </c>
      <c r="D379" s="18" t="str">
        <f>VLOOKUP(Table4[[#This Row],[iso_code]],iso_code!G:H,2,FALSE)</f>
        <v>Liberia</v>
      </c>
    </row>
    <row r="380" spans="1:4">
      <c r="A380" s="18">
        <v>8</v>
      </c>
      <c r="B380" s="54" t="s">
        <v>1993</v>
      </c>
      <c r="C380" s="58" t="str">
        <f>VLOOKUP(Table4[[#This Row],[iso_code]],iso_code!B:C,2,FALSE)</f>
        <v>LBY</v>
      </c>
      <c r="D380" s="18" t="str">
        <f>VLOOKUP(Table4[[#This Row],[iso_code]],iso_code!G:H,2,FALSE)</f>
        <v>Libya</v>
      </c>
    </row>
    <row r="381" spans="1:4">
      <c r="A381" s="18">
        <v>8</v>
      </c>
      <c r="B381" s="54" t="s">
        <v>1165</v>
      </c>
      <c r="C381" s="58" t="str">
        <f>VLOOKUP(Table4[[#This Row],[iso_code]],iso_code!B:C,2,FALSE)</f>
        <v>MWI</v>
      </c>
      <c r="D381" s="18" t="str">
        <f>VLOOKUP(Table4[[#This Row],[iso_code]],iso_code!G:H,2,FALSE)</f>
        <v>Malawi</v>
      </c>
    </row>
    <row r="382" spans="1:4">
      <c r="A382" s="18">
        <v>8</v>
      </c>
      <c r="B382" s="54" t="s">
        <v>2240</v>
      </c>
      <c r="C382" s="58" t="str">
        <f>VLOOKUP(Table4[[#This Row],[iso_code]],iso_code!B:C,2,FALSE)</f>
        <v>MLI</v>
      </c>
      <c r="D382" s="18" t="str">
        <f>VLOOKUP(Table4[[#This Row],[iso_code]],iso_code!G:H,2,FALSE)</f>
        <v>Mali</v>
      </c>
    </row>
    <row r="383" spans="1:4">
      <c r="A383" s="18">
        <v>8</v>
      </c>
      <c r="B383" s="54" t="s">
        <v>2111</v>
      </c>
      <c r="C383" s="58" t="str">
        <f>VLOOKUP(Table4[[#This Row],[iso_code]],iso_code!B:C,2,FALSE)</f>
        <v>MRT</v>
      </c>
      <c r="D383" s="18" t="str">
        <f>VLOOKUP(Table4[[#This Row],[iso_code]],iso_code!G:H,2,FALSE)</f>
        <v>Mauritania</v>
      </c>
    </row>
    <row r="384" spans="1:4">
      <c r="A384" s="18">
        <v>8</v>
      </c>
      <c r="B384" s="54" t="s">
        <v>514</v>
      </c>
      <c r="C384" s="58" t="str">
        <f>VLOOKUP(Table4[[#This Row],[iso_code]],iso_code!B:C,2,FALSE)</f>
        <v>MAR</v>
      </c>
      <c r="D384" s="18" t="str">
        <f>VLOOKUP(Table4[[#This Row],[iso_code]],iso_code!G:H,2,FALSE)</f>
        <v>Morocco</v>
      </c>
    </row>
    <row r="385" spans="1:4">
      <c r="A385" s="18">
        <v>8</v>
      </c>
      <c r="B385" s="54" t="s">
        <v>1456</v>
      </c>
      <c r="C385" s="58" t="str">
        <f>VLOOKUP(Table4[[#This Row],[iso_code]],iso_code!B:C,2,FALSE)</f>
        <v>MOZ</v>
      </c>
      <c r="D385" s="18" t="str">
        <f>VLOOKUP(Table4[[#This Row],[iso_code]],iso_code!G:H,2,FALSE)</f>
        <v>Mozambique</v>
      </c>
    </row>
    <row r="386" spans="1:4">
      <c r="A386" s="18">
        <v>8</v>
      </c>
      <c r="B386" s="54" t="s">
        <v>2071</v>
      </c>
      <c r="C386" s="58" t="str">
        <f>VLOOKUP(Table4[[#This Row],[iso_code]],iso_code!B:C,2,FALSE)</f>
        <v>NAM</v>
      </c>
      <c r="D386" s="18" t="str">
        <f>VLOOKUP(Table4[[#This Row],[iso_code]],iso_code!G:H,2,FALSE)</f>
        <v>Namibia</v>
      </c>
    </row>
    <row r="387" spans="1:4">
      <c r="A387" s="18">
        <v>8</v>
      </c>
      <c r="B387" s="54" t="s">
        <v>1006</v>
      </c>
      <c r="C387" s="58" t="str">
        <f>VLOOKUP(Table4[[#This Row],[iso_code]],iso_code!B:C,2,FALSE)</f>
        <v>NER</v>
      </c>
      <c r="D387" s="18" t="str">
        <f>VLOOKUP(Table4[[#This Row],[iso_code]],iso_code!G:H,2,FALSE)</f>
        <v>Niger (the)</v>
      </c>
    </row>
    <row r="388" spans="1:4">
      <c r="A388" s="18">
        <v>8</v>
      </c>
      <c r="B388" s="54" t="s">
        <v>1233</v>
      </c>
      <c r="C388" s="58" t="str">
        <f>VLOOKUP(Table4[[#This Row],[iso_code]],iso_code!B:C,2,FALSE)</f>
        <v>NGA</v>
      </c>
      <c r="D388" s="18" t="str">
        <f>VLOOKUP(Table4[[#This Row],[iso_code]],iso_code!G:H,2,FALSE)</f>
        <v>Nigeria</v>
      </c>
    </row>
    <row r="389" spans="1:4">
      <c r="A389" s="18">
        <v>8</v>
      </c>
      <c r="B389" s="54" t="s">
        <v>2241</v>
      </c>
      <c r="C389" s="58" t="str">
        <f>VLOOKUP(Table4[[#This Row],[iso_code]],iso_code!B:C,2,FALSE)</f>
        <v>RWA</v>
      </c>
      <c r="D389" s="18" t="str">
        <f>VLOOKUP(Table4[[#This Row],[iso_code]],iso_code!G:H,2,FALSE)</f>
        <v>Rwanda</v>
      </c>
    </row>
    <row r="390" spans="1:4">
      <c r="A390" s="18">
        <v>8</v>
      </c>
      <c r="B390" s="54" t="s">
        <v>1689</v>
      </c>
      <c r="C390" s="58" t="str">
        <f>VLOOKUP(Table4[[#This Row],[iso_code]],iso_code!B:C,2,FALSE)</f>
        <v>SEN</v>
      </c>
      <c r="D390" s="18" t="str">
        <f>VLOOKUP(Table4[[#This Row],[iso_code]],iso_code!G:H,2,FALSE)</f>
        <v>Senegal</v>
      </c>
    </row>
    <row r="391" spans="1:4">
      <c r="A391" s="18">
        <v>8</v>
      </c>
      <c r="B391" s="54" t="s">
        <v>2095</v>
      </c>
      <c r="C391" s="58" t="str">
        <f>VLOOKUP(Table4[[#This Row],[iso_code]],iso_code!B:C,2,FALSE)</f>
        <v>SLE</v>
      </c>
      <c r="D391" s="18" t="str">
        <f>VLOOKUP(Table4[[#This Row],[iso_code]],iso_code!G:H,2,FALSE)</f>
        <v>Sierra Leone</v>
      </c>
    </row>
    <row r="392" spans="1:4">
      <c r="A392" s="18">
        <v>8</v>
      </c>
      <c r="B392" s="54" t="s">
        <v>2244</v>
      </c>
      <c r="C392" s="58" t="str">
        <f>VLOOKUP(Table4[[#This Row],[iso_code]],iso_code!B:C,2,FALSE)</f>
        <v>SOM</v>
      </c>
      <c r="D392" s="18" t="str">
        <f>VLOOKUP(Table4[[#This Row],[iso_code]],iso_code!G:H,2,FALSE)</f>
        <v>Somalia</v>
      </c>
    </row>
    <row r="393" spans="1:4">
      <c r="A393" s="18">
        <v>8</v>
      </c>
      <c r="B393" s="54" t="s">
        <v>613</v>
      </c>
      <c r="C393" s="58" t="str">
        <f>VLOOKUP(Table4[[#This Row],[iso_code]],iso_code!B:C,2,FALSE)</f>
        <v>ZAF</v>
      </c>
      <c r="D393" s="18" t="str">
        <f>VLOOKUP(Table4[[#This Row],[iso_code]],iso_code!G:H,2,FALSE)</f>
        <v>South Africa</v>
      </c>
    </row>
    <row r="394" spans="1:4">
      <c r="A394" s="18">
        <v>8</v>
      </c>
      <c r="B394" s="54" t="s">
        <v>2245</v>
      </c>
      <c r="C394" s="58" t="str">
        <f>VLOOKUP(Table4[[#This Row],[iso_code]],iso_code!B:C,2,FALSE)</f>
        <v>SSD</v>
      </c>
      <c r="D394" s="18" t="str">
        <f>VLOOKUP(Table4[[#This Row],[iso_code]],iso_code!G:H,2,FALSE)</f>
        <v>South Sudan</v>
      </c>
    </row>
    <row r="395" spans="1:4">
      <c r="A395" s="18">
        <v>8</v>
      </c>
      <c r="B395" s="54" t="s">
        <v>2246</v>
      </c>
      <c r="C395" s="58" t="str">
        <f>VLOOKUP(Table4[[#This Row],[iso_code]],iso_code!B:C,2,FALSE)</f>
        <v>SDN</v>
      </c>
      <c r="D395" s="18" t="str">
        <f>VLOOKUP(Table4[[#This Row],[iso_code]],iso_code!G:H,2,FALSE)</f>
        <v>Sudan (the)</v>
      </c>
    </row>
    <row r="396" spans="1:4">
      <c r="A396" s="18">
        <v>8</v>
      </c>
      <c r="B396" s="54" t="s">
        <v>859</v>
      </c>
      <c r="C396" s="58" t="str">
        <f>VLOOKUP(Table4[[#This Row],[iso_code]],iso_code!B:C,2,FALSE)</f>
        <v>TZA</v>
      </c>
      <c r="D396" s="18" t="str">
        <f>VLOOKUP(Table4[[#This Row],[iso_code]],iso_code!G:H,2,FALSE)</f>
        <v>Tanzania, United Republic of</v>
      </c>
    </row>
    <row r="397" spans="1:4">
      <c r="A397" s="18">
        <v>8</v>
      </c>
      <c r="B397" s="54" t="s">
        <v>2017</v>
      </c>
      <c r="C397" s="58" t="str">
        <f>VLOOKUP(Table4[[#This Row],[iso_code]],iso_code!B:C,2,FALSE)</f>
        <v>TGO</v>
      </c>
      <c r="D397" s="18" t="str">
        <f>VLOOKUP(Table4[[#This Row],[iso_code]],iso_code!G:H,2,FALSE)</f>
        <v>Togo</v>
      </c>
    </row>
    <row r="398" spans="1:4">
      <c r="A398" s="18">
        <v>8</v>
      </c>
      <c r="B398" s="18" t="s">
        <v>953</v>
      </c>
      <c r="C398" s="58" t="str">
        <f>VLOOKUP(Table4[[#This Row],[iso_code]],iso_code!B:C,2,FALSE)</f>
        <v>TUN</v>
      </c>
      <c r="D398" s="18" t="str">
        <f>VLOOKUP(Table4[[#This Row],[iso_code]],iso_code!G:H,2,FALSE)</f>
        <v>Tunisia</v>
      </c>
    </row>
    <row r="399" spans="1:4">
      <c r="A399" s="18">
        <v>8</v>
      </c>
      <c r="B399" s="18" t="s">
        <v>1468</v>
      </c>
      <c r="C399" s="58" t="str">
        <f>VLOOKUP(Table4[[#This Row],[iso_code]],iso_code!B:C,2,FALSE)</f>
        <v>UGA</v>
      </c>
      <c r="D399" s="18" t="str">
        <f>VLOOKUP(Table4[[#This Row],[iso_code]],iso_code!G:H,2,FALSE)</f>
        <v>Uganda</v>
      </c>
    </row>
    <row r="400" spans="1:4">
      <c r="A400" s="18">
        <v>8</v>
      </c>
      <c r="B400" s="18" t="s">
        <v>748</v>
      </c>
      <c r="C400" s="58" t="str">
        <f>VLOOKUP(Table4[[#This Row],[iso_code]],iso_code!B:C,2,FALSE)</f>
        <v>ZMB</v>
      </c>
      <c r="D400" s="18" t="str">
        <f>VLOOKUP(Table4[[#This Row],[iso_code]],iso_code!G:H,2,FALSE)</f>
        <v>Zambia</v>
      </c>
    </row>
    <row r="401" spans="1:4">
      <c r="A401" s="18">
        <v>8</v>
      </c>
      <c r="B401" s="18" t="s">
        <v>2248</v>
      </c>
      <c r="C401" s="58" t="str">
        <f>VLOOKUP(Table4[[#This Row],[iso_code]],iso_code!B:C,2,FALSE)</f>
        <v>ZWE</v>
      </c>
      <c r="D401" s="18" t="str">
        <f>VLOOKUP(Table4[[#This Row],[iso_code]],iso_code!G:H,2,FALSE)</f>
        <v>Zimbabwe</v>
      </c>
    </row>
    <row r="402" spans="1:4">
      <c r="A402" s="18">
        <v>9</v>
      </c>
      <c r="B402" s="59" t="s">
        <v>2222</v>
      </c>
      <c r="C402" s="58" t="str">
        <f>VLOOKUP(Table4[[#This Row],[iso_code]],iso_code!B:C,2,FALSE)</f>
        <v>AGO</v>
      </c>
      <c r="D402" s="18" t="str">
        <f>VLOOKUP(Table4[[#This Row],[iso_code]],iso_code!G:H,2,FALSE)</f>
        <v>Angola</v>
      </c>
    </row>
    <row r="403" spans="1:4">
      <c r="A403" s="18">
        <v>9</v>
      </c>
      <c r="B403" s="59" t="s">
        <v>1830</v>
      </c>
      <c r="C403" s="58" t="str">
        <f>VLOOKUP(Table4[[#This Row],[iso_code]],iso_code!B:C,2,FALSE)</f>
        <v>BWA</v>
      </c>
      <c r="D403" s="18" t="str">
        <f>VLOOKUP(Table4[[#This Row],[iso_code]],iso_code!G:H,2,FALSE)</f>
        <v>Botswana</v>
      </c>
    </row>
    <row r="404" spans="1:4">
      <c r="A404" s="18">
        <v>9</v>
      </c>
      <c r="B404" s="54" t="s">
        <v>2225</v>
      </c>
      <c r="C404" s="58" t="str">
        <f>VLOOKUP(Table4[[#This Row],[iso_code]],iso_code!B:C,2,FALSE)</f>
        <v>BDI</v>
      </c>
      <c r="D404" s="18" t="str">
        <f>VLOOKUP(Table4[[#This Row],[iso_code]],iso_code!G:H,2,FALSE)</f>
        <v>Burundi</v>
      </c>
    </row>
    <row r="405" spans="1:4">
      <c r="A405" s="18">
        <v>9</v>
      </c>
      <c r="B405" s="59" t="s">
        <v>2229</v>
      </c>
      <c r="C405" s="58" t="str">
        <f>VLOOKUP(Table4[[#This Row],[iso_code]],iso_code!B:C,2,FALSE)</f>
        <v>DJI</v>
      </c>
      <c r="D405" s="18" t="str">
        <f>VLOOKUP(Table4[[#This Row],[iso_code]],iso_code!G:H,2,FALSE)</f>
        <v>Djibouti</v>
      </c>
    </row>
    <row r="406" spans="1:4">
      <c r="A406" s="18">
        <v>9</v>
      </c>
      <c r="B406" s="59" t="s">
        <v>851</v>
      </c>
      <c r="C406" s="58" t="str">
        <f>VLOOKUP(Table4[[#This Row],[iso_code]],iso_code!B:C,2,FALSE)</f>
        <v>EGY</v>
      </c>
      <c r="D406" s="18" t="str">
        <f>VLOOKUP(Table4[[#This Row],[iso_code]],iso_code!G:H,2,FALSE)</f>
        <v>Egypt</v>
      </c>
    </row>
    <row r="407" spans="1:4">
      <c r="A407" s="18">
        <v>9</v>
      </c>
      <c r="B407" s="59" t="s">
        <v>2247</v>
      </c>
      <c r="C407" s="58" t="str">
        <f>VLOOKUP(Table4[[#This Row],[iso_code]],iso_code!B:C,2,FALSE)</f>
        <v>SWZ</v>
      </c>
      <c r="D407" s="18" t="str">
        <f>VLOOKUP(Table4[[#This Row],[iso_code]],iso_code!G:H,2,FALSE)</f>
        <v>Eswatini</v>
      </c>
    </row>
    <row r="408" spans="1:4">
      <c r="A408" s="18">
        <v>9</v>
      </c>
      <c r="B408" s="59" t="s">
        <v>195</v>
      </c>
      <c r="C408" s="58" t="str">
        <f>VLOOKUP(Table4[[#This Row],[iso_code]],iso_code!B:C,2,FALSE)</f>
        <v>ETH</v>
      </c>
      <c r="D408" s="18" t="str">
        <f>VLOOKUP(Table4[[#This Row],[iso_code]],iso_code!G:H,2,FALSE)</f>
        <v>Ethiopia</v>
      </c>
    </row>
    <row r="409" spans="1:4">
      <c r="A409" s="18">
        <v>9</v>
      </c>
      <c r="B409" s="59" t="s">
        <v>429</v>
      </c>
      <c r="C409" s="58" t="str">
        <f>VLOOKUP(Table4[[#This Row],[iso_code]],iso_code!B:C,2,FALSE)</f>
        <v>KEN</v>
      </c>
      <c r="D409" s="18" t="str">
        <f>VLOOKUP(Table4[[#This Row],[iso_code]],iso_code!G:H,2,FALSE)</f>
        <v>Kenya</v>
      </c>
    </row>
    <row r="410" spans="1:4">
      <c r="A410" s="18">
        <v>9</v>
      </c>
      <c r="B410" s="59" t="s">
        <v>2237</v>
      </c>
      <c r="C410" s="58" t="str">
        <f>VLOOKUP(Table4[[#This Row],[iso_code]],iso_code!B:C,2,FALSE)</f>
        <v>LSO</v>
      </c>
      <c r="D410" s="18" t="str">
        <f>VLOOKUP(Table4[[#This Row],[iso_code]],iso_code!G:H,2,FALSE)</f>
        <v>Lesotho</v>
      </c>
    </row>
    <row r="411" spans="1:4">
      <c r="A411" s="18">
        <v>9</v>
      </c>
      <c r="B411" s="59" t="s">
        <v>1165</v>
      </c>
      <c r="C411" s="58" t="str">
        <f>VLOOKUP(Table4[[#This Row],[iso_code]],iso_code!B:C,2,FALSE)</f>
        <v>MWI</v>
      </c>
      <c r="D411" s="18" t="str">
        <f>VLOOKUP(Table4[[#This Row],[iso_code]],iso_code!G:H,2,FALSE)</f>
        <v>Malawi</v>
      </c>
    </row>
    <row r="412" spans="1:4">
      <c r="A412" s="18">
        <v>9</v>
      </c>
      <c r="B412" s="59" t="s">
        <v>1456</v>
      </c>
      <c r="C412" s="58" t="str">
        <f>VLOOKUP(Table4[[#This Row],[iso_code]],iso_code!B:C,2,FALSE)</f>
        <v>MOZ</v>
      </c>
      <c r="D412" s="18" t="str">
        <f>VLOOKUP(Table4[[#This Row],[iso_code]],iso_code!G:H,2,FALSE)</f>
        <v>Mozambique</v>
      </c>
    </row>
    <row r="413" spans="1:4">
      <c r="A413" s="18">
        <v>9</v>
      </c>
      <c r="B413" s="59" t="s">
        <v>2071</v>
      </c>
      <c r="C413" s="58" t="str">
        <f>VLOOKUP(Table4[[#This Row],[iso_code]],iso_code!B:C,2,FALSE)</f>
        <v>NAM</v>
      </c>
      <c r="D413" s="18" t="str">
        <f>VLOOKUP(Table4[[#This Row],[iso_code]],iso_code!G:H,2,FALSE)</f>
        <v>Namibia</v>
      </c>
    </row>
    <row r="414" spans="1:4">
      <c r="A414" s="18">
        <v>9</v>
      </c>
      <c r="B414" s="59" t="s">
        <v>2241</v>
      </c>
      <c r="C414" s="58" t="str">
        <f>VLOOKUP(Table4[[#This Row],[iso_code]],iso_code!B:C,2,FALSE)</f>
        <v>RWA</v>
      </c>
      <c r="D414" s="18" t="str">
        <f>VLOOKUP(Table4[[#This Row],[iso_code]],iso_code!G:H,2,FALSE)</f>
        <v>Rwanda</v>
      </c>
    </row>
    <row r="415" spans="1:4">
      <c r="A415" s="18">
        <v>9</v>
      </c>
      <c r="B415" s="59" t="s">
        <v>613</v>
      </c>
      <c r="C415" s="58" t="str">
        <f>VLOOKUP(Table4[[#This Row],[iso_code]],iso_code!B:C,2,FALSE)</f>
        <v>ZAF</v>
      </c>
      <c r="D415" s="18" t="str">
        <f>VLOOKUP(Table4[[#This Row],[iso_code]],iso_code!G:H,2,FALSE)</f>
        <v>South Africa</v>
      </c>
    </row>
    <row r="416" spans="1:4">
      <c r="A416" s="18">
        <v>9</v>
      </c>
      <c r="B416" s="59" t="s">
        <v>2245</v>
      </c>
      <c r="C416" s="58" t="str">
        <f>VLOOKUP(Table4[[#This Row],[iso_code]],iso_code!B:C,2,FALSE)</f>
        <v>SSD</v>
      </c>
      <c r="D416" s="18" t="str">
        <f>VLOOKUP(Table4[[#This Row],[iso_code]],iso_code!G:H,2,FALSE)</f>
        <v>South Sudan</v>
      </c>
    </row>
    <row r="417" spans="1:4">
      <c r="A417" s="18">
        <v>9</v>
      </c>
      <c r="B417" s="59" t="s">
        <v>2246</v>
      </c>
      <c r="C417" s="58" t="str">
        <f>VLOOKUP(Table4[[#This Row],[iso_code]],iso_code!B:C,2,FALSE)</f>
        <v>SDN</v>
      </c>
      <c r="D417" s="18" t="str">
        <f>VLOOKUP(Table4[[#This Row],[iso_code]],iso_code!G:H,2,FALSE)</f>
        <v>Sudan (the)</v>
      </c>
    </row>
    <row r="418" spans="1:4">
      <c r="A418" s="18">
        <v>9</v>
      </c>
      <c r="B418" s="59" t="s">
        <v>859</v>
      </c>
      <c r="C418" s="58" t="str">
        <f>VLOOKUP(Table4[[#This Row],[iso_code]],iso_code!B:C,2,FALSE)</f>
        <v>TZA</v>
      </c>
      <c r="D418" s="18" t="str">
        <f>VLOOKUP(Table4[[#This Row],[iso_code]],iso_code!G:H,2,FALSE)</f>
        <v>Tanzania, United Republic of</v>
      </c>
    </row>
    <row r="419" spans="1:4">
      <c r="A419" s="18">
        <v>9</v>
      </c>
      <c r="B419" s="59" t="s">
        <v>1468</v>
      </c>
      <c r="C419" s="58" t="str">
        <f>VLOOKUP(Table4[[#This Row],[iso_code]],iso_code!B:C,2,FALSE)</f>
        <v>UGA</v>
      </c>
      <c r="D419" s="18" t="str">
        <f>VLOOKUP(Table4[[#This Row],[iso_code]],iso_code!G:H,2,FALSE)</f>
        <v>Uganda</v>
      </c>
    </row>
    <row r="420" spans="1:4">
      <c r="A420" s="18">
        <v>9</v>
      </c>
      <c r="B420" s="59" t="s">
        <v>748</v>
      </c>
      <c r="C420" s="58" t="str">
        <f>VLOOKUP(Table4[[#This Row],[iso_code]],iso_code!B:C,2,FALSE)</f>
        <v>ZMB</v>
      </c>
      <c r="D420" s="18" t="str">
        <f>VLOOKUP(Table4[[#This Row],[iso_code]],iso_code!G:H,2,FALSE)</f>
        <v>Zambia</v>
      </c>
    </row>
    <row r="421" spans="1:4">
      <c r="A421" s="18">
        <v>9</v>
      </c>
      <c r="B421" s="59" t="s">
        <v>2248</v>
      </c>
      <c r="C421" s="58" t="str">
        <f>VLOOKUP(Table4[[#This Row],[iso_code]],iso_code!B:C,2,FALSE)</f>
        <v>ZWE</v>
      </c>
      <c r="D421" s="18" t="str">
        <f>VLOOKUP(Table4[[#This Row],[iso_code]],iso_code!G:H,2,FALSE)</f>
        <v>Zimbabwe</v>
      </c>
    </row>
    <row r="422" spans="1:4">
      <c r="A422" s="18">
        <v>9</v>
      </c>
      <c r="B422" s="59" t="s">
        <v>2025</v>
      </c>
      <c r="C422" s="58" t="str">
        <f>VLOOKUP(Table4[[#This Row],[iso_code]],iso_code!B:C,2,FALSE)</f>
        <v>COD</v>
      </c>
      <c r="D422" s="18" t="str">
        <f>VLOOKUP(Table4[[#This Row],[iso_code]],iso_code!G:H,2,FALSE)</f>
        <v>Congo (the Democratic Republic of the)</v>
      </c>
    </row>
    <row r="423" spans="1:4">
      <c r="A423" s="18">
        <v>10</v>
      </c>
      <c r="B423" s="54" t="s">
        <v>801</v>
      </c>
      <c r="C423" s="58" t="str">
        <f>VLOOKUP(Table4[[#This Row],[iso_code]],iso_code!B:C,2,FALSE)</f>
        <v>DZA</v>
      </c>
      <c r="D423" s="18" t="str">
        <f>VLOOKUP(Table4[[#This Row],[iso_code]],iso_code!G:H,2,FALSE)</f>
        <v>Algeria</v>
      </c>
    </row>
    <row r="424" spans="1:4">
      <c r="A424" s="18">
        <v>10</v>
      </c>
      <c r="B424" s="54" t="s">
        <v>2222</v>
      </c>
      <c r="C424" s="58" t="str">
        <f>VLOOKUP(Table4[[#This Row],[iso_code]],iso_code!B:C,2,FALSE)</f>
        <v>AGO</v>
      </c>
      <c r="D424" s="18" t="str">
        <f>VLOOKUP(Table4[[#This Row],[iso_code]],iso_code!G:H,2,FALSE)</f>
        <v>Angola</v>
      </c>
    </row>
    <row r="425" spans="1:4">
      <c r="A425" s="18">
        <v>10</v>
      </c>
      <c r="B425" s="54" t="s">
        <v>2223</v>
      </c>
      <c r="C425" s="58" t="str">
        <f>VLOOKUP(Table4[[#This Row],[iso_code]],iso_code!B:C,2,FALSE)</f>
        <v>BEN</v>
      </c>
      <c r="D425" s="18" t="str">
        <f>VLOOKUP(Table4[[#This Row],[iso_code]],iso_code!G:H,2,FALSE)</f>
        <v>Benin</v>
      </c>
    </row>
    <row r="426" spans="1:4">
      <c r="A426" s="18">
        <v>10</v>
      </c>
      <c r="B426" s="54" t="s">
        <v>1830</v>
      </c>
      <c r="C426" s="58" t="str">
        <f>VLOOKUP(Table4[[#This Row],[iso_code]],iso_code!B:C,2,FALSE)</f>
        <v>BWA</v>
      </c>
      <c r="D426" s="18" t="str">
        <f>VLOOKUP(Table4[[#This Row],[iso_code]],iso_code!G:H,2,FALSE)</f>
        <v>Botswana</v>
      </c>
    </row>
    <row r="427" spans="1:4">
      <c r="A427" s="18">
        <v>10</v>
      </c>
      <c r="B427" s="54" t="s">
        <v>2224</v>
      </c>
      <c r="C427" s="58" t="str">
        <f>VLOOKUP(Table4[[#This Row],[iso_code]],iso_code!B:C,2,FALSE)</f>
        <v>BFA</v>
      </c>
      <c r="D427" s="18" t="str">
        <f>VLOOKUP(Table4[[#This Row],[iso_code]],iso_code!G:H,2,FALSE)</f>
        <v>Burkina Faso</v>
      </c>
    </row>
    <row r="428" spans="1:4">
      <c r="A428" s="18">
        <v>10</v>
      </c>
      <c r="B428" s="54" t="s">
        <v>2225</v>
      </c>
      <c r="C428" s="58" t="str">
        <f>VLOOKUP(Table4[[#This Row],[iso_code]],iso_code!B:C,2,FALSE)</f>
        <v>BDI</v>
      </c>
      <c r="D428" s="18" t="str">
        <f>VLOOKUP(Table4[[#This Row],[iso_code]],iso_code!G:H,2,FALSE)</f>
        <v>Burundi</v>
      </c>
    </row>
    <row r="429" spans="1:4">
      <c r="A429" s="18">
        <v>10</v>
      </c>
      <c r="B429" s="54" t="s">
        <v>286</v>
      </c>
      <c r="C429" s="58" t="str">
        <f>VLOOKUP(Table4[[#This Row],[iso_code]],iso_code!B:C,2,FALSE)</f>
        <v>CMR</v>
      </c>
      <c r="D429" s="18" t="str">
        <f>VLOOKUP(Table4[[#This Row],[iso_code]],iso_code!G:H,2,FALSE)</f>
        <v>Cameroon</v>
      </c>
    </row>
    <row r="430" spans="1:4">
      <c r="A430" s="18">
        <v>10</v>
      </c>
      <c r="B430" s="54" t="s">
        <v>1631</v>
      </c>
      <c r="C430" s="58" t="str">
        <f>VLOOKUP(Table4[[#This Row],[iso_code]],iso_code!B:C,2,FALSE)</f>
        <v>CPV</v>
      </c>
      <c r="D430" s="18" t="str">
        <f>VLOOKUP(Table4[[#This Row],[iso_code]],iso_code!G:H,2,FALSE)</f>
        <v>Cabo Verde</v>
      </c>
    </row>
    <row r="431" spans="1:4">
      <c r="A431" s="18">
        <v>10</v>
      </c>
      <c r="B431" s="54" t="s">
        <v>1664</v>
      </c>
      <c r="C431" s="58" t="str">
        <f>VLOOKUP(Table4[[#This Row],[iso_code]],iso_code!B:C,2,FALSE)</f>
        <v>CAF</v>
      </c>
      <c r="D431" s="18" t="str">
        <f>VLOOKUP(Table4[[#This Row],[iso_code]],iso_code!G:H,2,FALSE)</f>
        <v>Central African Republic (the)</v>
      </c>
    </row>
    <row r="432" spans="1:4">
      <c r="A432" s="18">
        <v>10</v>
      </c>
      <c r="B432" s="54" t="s">
        <v>2226</v>
      </c>
      <c r="C432" s="58" t="str">
        <f>VLOOKUP(Table4[[#This Row],[iso_code]],iso_code!B:C,2,FALSE)</f>
        <v>TCD</v>
      </c>
      <c r="D432" s="18" t="str">
        <f>VLOOKUP(Table4[[#This Row],[iso_code]],iso_code!G:H,2,FALSE)</f>
        <v>Chad</v>
      </c>
    </row>
    <row r="433" spans="1:4">
      <c r="A433" s="18">
        <v>10</v>
      </c>
      <c r="B433" s="54" t="s">
        <v>2227</v>
      </c>
      <c r="C433" s="58" t="str">
        <f>VLOOKUP(Table4[[#This Row],[iso_code]],iso_code!B:C,2,FALSE)</f>
        <v>COM</v>
      </c>
      <c r="D433" s="18" t="str">
        <f>VLOOKUP(Table4[[#This Row],[iso_code]],iso_code!G:H,2,FALSE)</f>
        <v>Comoros (the)</v>
      </c>
    </row>
    <row r="434" spans="1:4">
      <c r="A434" s="18">
        <v>10</v>
      </c>
      <c r="B434" s="54" t="s">
        <v>2025</v>
      </c>
      <c r="C434" s="58" t="str">
        <f>VLOOKUP(Table4[[#This Row],[iso_code]],iso_code!B:C,2,FALSE)</f>
        <v>COD</v>
      </c>
      <c r="D434" s="18" t="str">
        <f>VLOOKUP(Table4[[#This Row],[iso_code]],iso_code!G:H,2,FALSE)</f>
        <v>Congo (the Democratic Republic of the)</v>
      </c>
    </row>
    <row r="435" spans="1:4">
      <c r="A435" s="18">
        <v>10</v>
      </c>
      <c r="B435" s="54" t="s">
        <v>2228</v>
      </c>
      <c r="C435" s="58" t="str">
        <f>VLOOKUP(Table4[[#This Row],[iso_code]],iso_code!B:C,2,FALSE)</f>
        <v>COG</v>
      </c>
      <c r="D435" s="18" t="str">
        <f>VLOOKUP(Table4[[#This Row],[iso_code]],iso_code!G:H,2,FALSE)</f>
        <v>Congo (the)</v>
      </c>
    </row>
    <row r="436" spans="1:4">
      <c r="A436" s="18">
        <v>10</v>
      </c>
      <c r="B436" s="54" t="s">
        <v>2236</v>
      </c>
      <c r="C436" s="58" t="str">
        <f>VLOOKUP(Table4[[#This Row],[iso_code]],iso_code!B:C,2,FALSE)</f>
        <v>CIV</v>
      </c>
      <c r="D436" s="18" t="str">
        <f>VLOOKUP(Table4[[#This Row],[iso_code]],iso_code!G:H,2,FALSE)</f>
        <v>Côte d'Ivoire</v>
      </c>
    </row>
    <row r="437" spans="1:4">
      <c r="A437" s="18">
        <v>10</v>
      </c>
      <c r="B437" s="54" t="s">
        <v>2229</v>
      </c>
      <c r="C437" s="58" t="str">
        <f>VLOOKUP(Table4[[#This Row],[iso_code]],iso_code!B:C,2,FALSE)</f>
        <v>DJI</v>
      </c>
      <c r="D437" s="18" t="str">
        <f>VLOOKUP(Table4[[#This Row],[iso_code]],iso_code!G:H,2,FALSE)</f>
        <v>Djibouti</v>
      </c>
    </row>
    <row r="438" spans="1:4">
      <c r="A438" s="18">
        <v>10</v>
      </c>
      <c r="B438" s="54" t="s">
        <v>851</v>
      </c>
      <c r="C438" s="58" t="str">
        <f>VLOOKUP(Table4[[#This Row],[iso_code]],iso_code!B:C,2,FALSE)</f>
        <v>EGY</v>
      </c>
      <c r="D438" s="18" t="str">
        <f>VLOOKUP(Table4[[#This Row],[iso_code]],iso_code!G:H,2,FALSE)</f>
        <v>Egypt</v>
      </c>
    </row>
    <row r="439" spans="1:4">
      <c r="A439" s="18">
        <v>10</v>
      </c>
      <c r="B439" s="54" t="s">
        <v>2230</v>
      </c>
      <c r="C439" s="58" t="str">
        <f>VLOOKUP(Table4[[#This Row],[iso_code]],iso_code!B:C,2,FALSE)</f>
        <v>GNQ</v>
      </c>
      <c r="D439" s="18" t="str">
        <f>VLOOKUP(Table4[[#This Row],[iso_code]],iso_code!G:H,2,FALSE)</f>
        <v>Equatorial Guinea</v>
      </c>
    </row>
    <row r="440" spans="1:4">
      <c r="A440" s="18">
        <v>10</v>
      </c>
      <c r="B440" s="54" t="s">
        <v>2231</v>
      </c>
      <c r="C440" s="58" t="str">
        <f>VLOOKUP(Table4[[#This Row],[iso_code]],iso_code!B:C,2,FALSE)</f>
        <v>ERI</v>
      </c>
      <c r="D440" s="18" t="str">
        <f>VLOOKUP(Table4[[#This Row],[iso_code]],iso_code!G:H,2,FALSE)</f>
        <v>Eritrea</v>
      </c>
    </row>
    <row r="441" spans="1:4">
      <c r="A441" s="18">
        <v>10</v>
      </c>
      <c r="B441" s="54" t="s">
        <v>195</v>
      </c>
      <c r="C441" s="58" t="str">
        <f>VLOOKUP(Table4[[#This Row],[iso_code]],iso_code!B:C,2,FALSE)</f>
        <v>ETH</v>
      </c>
      <c r="D441" s="18" t="str">
        <f>VLOOKUP(Table4[[#This Row],[iso_code]],iso_code!G:H,2,FALSE)</f>
        <v>Ethiopia</v>
      </c>
    </row>
    <row r="442" spans="1:4">
      <c r="A442" s="18">
        <v>10</v>
      </c>
      <c r="B442" s="54" t="s">
        <v>2232</v>
      </c>
      <c r="C442" s="58" t="str">
        <f>VLOOKUP(Table4[[#This Row],[iso_code]],iso_code!B:C,2,FALSE)</f>
        <v>GAB</v>
      </c>
      <c r="D442" s="18" t="str">
        <f>VLOOKUP(Table4[[#This Row],[iso_code]],iso_code!G:H,2,FALSE)</f>
        <v>Gabon</v>
      </c>
    </row>
    <row r="443" spans="1:4">
      <c r="A443" s="18">
        <v>10</v>
      </c>
      <c r="B443" s="54" t="s">
        <v>2233</v>
      </c>
      <c r="C443" s="58" t="str">
        <f>VLOOKUP(Table4[[#This Row],[iso_code]],iso_code!B:C,2,FALSE)</f>
        <v>GMB</v>
      </c>
      <c r="D443" s="18" t="str">
        <f>VLOOKUP(Table4[[#This Row],[iso_code]],iso_code!G:H,2,FALSE)</f>
        <v>Gambia (the)</v>
      </c>
    </row>
    <row r="444" spans="1:4">
      <c r="A444" s="18">
        <v>10</v>
      </c>
      <c r="B444" s="54" t="s">
        <v>251</v>
      </c>
      <c r="C444" s="58" t="str">
        <f>VLOOKUP(Table4[[#This Row],[iso_code]],iso_code!B:C,2,FALSE)</f>
        <v>GHA</v>
      </c>
      <c r="D444" s="18" t="str">
        <f>VLOOKUP(Table4[[#This Row],[iso_code]],iso_code!G:H,2,FALSE)</f>
        <v>Ghana</v>
      </c>
    </row>
    <row r="445" spans="1:4">
      <c r="A445" s="18">
        <v>10</v>
      </c>
      <c r="B445" s="54" t="s">
        <v>2234</v>
      </c>
      <c r="C445" s="58" t="str">
        <f>VLOOKUP(Table4[[#This Row],[iso_code]],iso_code!B:C,2,FALSE)</f>
        <v>GIN</v>
      </c>
      <c r="D445" s="18" t="str">
        <f>VLOOKUP(Table4[[#This Row],[iso_code]],iso_code!G:H,2,FALSE)</f>
        <v>Guinea</v>
      </c>
    </row>
    <row r="446" spans="1:4">
      <c r="A446" s="18">
        <v>10</v>
      </c>
      <c r="B446" s="54" t="s">
        <v>2235</v>
      </c>
      <c r="C446" s="58" t="str">
        <f>VLOOKUP(Table4[[#This Row],[iso_code]],iso_code!B:C,2,FALSE)</f>
        <v>GNB</v>
      </c>
      <c r="D446" s="18" t="str">
        <f>VLOOKUP(Table4[[#This Row],[iso_code]],iso_code!G:H,2,FALSE)</f>
        <v>Guinea-Bissau</v>
      </c>
    </row>
    <row r="447" spans="1:4">
      <c r="A447" s="18">
        <v>10</v>
      </c>
      <c r="B447" s="54" t="s">
        <v>429</v>
      </c>
      <c r="C447" s="58" t="str">
        <f>VLOOKUP(Table4[[#This Row],[iso_code]],iso_code!B:C,2,FALSE)</f>
        <v>KEN</v>
      </c>
      <c r="D447" s="18" t="str">
        <f>VLOOKUP(Table4[[#This Row],[iso_code]],iso_code!G:H,2,FALSE)</f>
        <v>Kenya</v>
      </c>
    </row>
    <row r="448" spans="1:4">
      <c r="A448" s="18">
        <v>10</v>
      </c>
      <c r="B448" s="54" t="s">
        <v>2237</v>
      </c>
      <c r="C448" s="58" t="str">
        <f>VLOOKUP(Table4[[#This Row],[iso_code]],iso_code!B:C,2,FALSE)</f>
        <v>LSO</v>
      </c>
      <c r="D448" s="18" t="str">
        <f>VLOOKUP(Table4[[#This Row],[iso_code]],iso_code!G:H,2,FALSE)</f>
        <v>Lesotho</v>
      </c>
    </row>
    <row r="449" spans="1:4">
      <c r="A449" s="18">
        <v>10</v>
      </c>
      <c r="B449" s="54" t="s">
        <v>2238</v>
      </c>
      <c r="C449" s="58" t="str">
        <f>VLOOKUP(Table4[[#This Row],[iso_code]],iso_code!B:C,2,FALSE)</f>
        <v>LBR</v>
      </c>
      <c r="D449" s="18" t="str">
        <f>VLOOKUP(Table4[[#This Row],[iso_code]],iso_code!G:H,2,FALSE)</f>
        <v>Liberia</v>
      </c>
    </row>
    <row r="450" spans="1:4">
      <c r="A450" s="18">
        <v>10</v>
      </c>
      <c r="B450" s="54" t="s">
        <v>1993</v>
      </c>
      <c r="C450" s="58" t="str">
        <f>VLOOKUP(Table4[[#This Row],[iso_code]],iso_code!B:C,2,FALSE)</f>
        <v>LBY</v>
      </c>
      <c r="D450" s="18" t="str">
        <f>VLOOKUP(Table4[[#This Row],[iso_code]],iso_code!G:H,2,FALSE)</f>
        <v>Libya</v>
      </c>
    </row>
    <row r="451" spans="1:4">
      <c r="A451" s="18">
        <v>10</v>
      </c>
      <c r="B451" s="54" t="s">
        <v>2239</v>
      </c>
      <c r="C451" s="58" t="str">
        <f>VLOOKUP(Table4[[#This Row],[iso_code]],iso_code!B:C,2,FALSE)</f>
        <v>MDG</v>
      </c>
      <c r="D451" s="18" t="str">
        <f>VLOOKUP(Table4[[#This Row],[iso_code]],iso_code!G:H,2,FALSE)</f>
        <v>Madagascar</v>
      </c>
    </row>
    <row r="452" spans="1:4">
      <c r="A452" s="18">
        <v>10</v>
      </c>
      <c r="B452" s="54" t="s">
        <v>1165</v>
      </c>
      <c r="C452" s="58" t="str">
        <f>VLOOKUP(Table4[[#This Row],[iso_code]],iso_code!B:C,2,FALSE)</f>
        <v>MWI</v>
      </c>
      <c r="D452" s="18" t="str">
        <f>VLOOKUP(Table4[[#This Row],[iso_code]],iso_code!G:H,2,FALSE)</f>
        <v>Malawi</v>
      </c>
    </row>
    <row r="453" spans="1:4">
      <c r="A453" s="18">
        <v>10</v>
      </c>
      <c r="B453" s="54" t="s">
        <v>2240</v>
      </c>
      <c r="C453" s="58" t="str">
        <f>VLOOKUP(Table4[[#This Row],[iso_code]],iso_code!B:C,2,FALSE)</f>
        <v>MLI</v>
      </c>
      <c r="D453" s="18" t="str">
        <f>VLOOKUP(Table4[[#This Row],[iso_code]],iso_code!G:H,2,FALSE)</f>
        <v>Mali</v>
      </c>
    </row>
    <row r="454" spans="1:4">
      <c r="A454" s="18">
        <v>10</v>
      </c>
      <c r="B454" s="54" t="s">
        <v>2111</v>
      </c>
      <c r="C454" s="58" t="str">
        <f>VLOOKUP(Table4[[#This Row],[iso_code]],iso_code!B:C,2,FALSE)</f>
        <v>MRT</v>
      </c>
      <c r="D454" s="18" t="str">
        <f>VLOOKUP(Table4[[#This Row],[iso_code]],iso_code!G:H,2,FALSE)</f>
        <v>Mauritania</v>
      </c>
    </row>
    <row r="455" spans="1:4">
      <c r="A455" s="18">
        <v>10</v>
      </c>
      <c r="B455" s="54" t="s">
        <v>971</v>
      </c>
      <c r="C455" s="58" t="str">
        <f>VLOOKUP(Table4[[#This Row],[iso_code]],iso_code!B:C,2,FALSE)</f>
        <v>MUS</v>
      </c>
      <c r="D455" s="18" t="str">
        <f>VLOOKUP(Table4[[#This Row],[iso_code]],iso_code!G:H,2,FALSE)</f>
        <v>Mauritius</v>
      </c>
    </row>
    <row r="456" spans="1:4">
      <c r="A456" s="18">
        <v>10</v>
      </c>
      <c r="B456" s="54" t="s">
        <v>514</v>
      </c>
      <c r="C456" s="58" t="str">
        <f>VLOOKUP(Table4[[#This Row],[iso_code]],iso_code!B:C,2,FALSE)</f>
        <v>MAR</v>
      </c>
      <c r="D456" s="18" t="str">
        <f>VLOOKUP(Table4[[#This Row],[iso_code]],iso_code!G:H,2,FALSE)</f>
        <v>Morocco</v>
      </c>
    </row>
    <row r="457" spans="1:4">
      <c r="A457" s="18">
        <v>10</v>
      </c>
      <c r="B457" s="54" t="s">
        <v>1456</v>
      </c>
      <c r="C457" s="58" t="str">
        <f>VLOOKUP(Table4[[#This Row],[iso_code]],iso_code!B:C,2,FALSE)</f>
        <v>MOZ</v>
      </c>
      <c r="D457" s="18" t="str">
        <f>VLOOKUP(Table4[[#This Row],[iso_code]],iso_code!G:H,2,FALSE)</f>
        <v>Mozambique</v>
      </c>
    </row>
    <row r="458" spans="1:4">
      <c r="A458" s="18">
        <v>10</v>
      </c>
      <c r="B458" s="54" t="s">
        <v>2071</v>
      </c>
      <c r="C458" s="58" t="str">
        <f>VLOOKUP(Table4[[#This Row],[iso_code]],iso_code!B:C,2,FALSE)</f>
        <v>NAM</v>
      </c>
      <c r="D458" s="18" t="str">
        <f>VLOOKUP(Table4[[#This Row],[iso_code]],iso_code!G:H,2,FALSE)</f>
        <v>Namibia</v>
      </c>
    </row>
    <row r="459" spans="1:4">
      <c r="A459" s="18">
        <v>10</v>
      </c>
      <c r="B459" s="54" t="s">
        <v>1006</v>
      </c>
      <c r="C459" s="58" t="str">
        <f>VLOOKUP(Table4[[#This Row],[iso_code]],iso_code!B:C,2,FALSE)</f>
        <v>NER</v>
      </c>
      <c r="D459" s="18" t="str">
        <f>VLOOKUP(Table4[[#This Row],[iso_code]],iso_code!G:H,2,FALSE)</f>
        <v>Niger (the)</v>
      </c>
    </row>
    <row r="460" spans="1:4">
      <c r="A460" s="18">
        <v>10</v>
      </c>
      <c r="B460" s="54" t="s">
        <v>1233</v>
      </c>
      <c r="C460" s="58" t="str">
        <f>VLOOKUP(Table4[[#This Row],[iso_code]],iso_code!B:C,2,FALSE)</f>
        <v>NGA</v>
      </c>
      <c r="D460" s="18" t="str">
        <f>VLOOKUP(Table4[[#This Row],[iso_code]],iso_code!G:H,2,FALSE)</f>
        <v>Nigeria</v>
      </c>
    </row>
    <row r="461" spans="1:4">
      <c r="A461" s="18">
        <v>10</v>
      </c>
      <c r="B461" s="54" t="s">
        <v>2241</v>
      </c>
      <c r="C461" s="58" t="str">
        <f>VLOOKUP(Table4[[#This Row],[iso_code]],iso_code!B:C,2,FALSE)</f>
        <v>RWA</v>
      </c>
      <c r="D461" s="18" t="str">
        <f>VLOOKUP(Table4[[#This Row],[iso_code]],iso_code!G:H,2,FALSE)</f>
        <v>Rwanda</v>
      </c>
    </row>
    <row r="462" spans="1:4">
      <c r="A462" s="18">
        <v>10</v>
      </c>
      <c r="B462" s="54" t="s">
        <v>2242</v>
      </c>
      <c r="C462" s="58" t="str">
        <f>VLOOKUP(Table4[[#This Row],[iso_code]],iso_code!B:C,2,FALSE)</f>
        <v>STP</v>
      </c>
      <c r="D462" s="18" t="str">
        <f>VLOOKUP(Table4[[#This Row],[iso_code]],iso_code!G:H,2,FALSE)</f>
        <v>Sao Tome and Principe</v>
      </c>
    </row>
    <row r="463" spans="1:4">
      <c r="A463" s="18">
        <v>10</v>
      </c>
      <c r="B463" s="54" t="s">
        <v>2243</v>
      </c>
      <c r="C463" s="58" t="str">
        <f>VLOOKUP(Table4[[#This Row],[iso_code]],iso_code!B:C,2,FALSE)</f>
        <v>SYC</v>
      </c>
      <c r="D463" s="18" t="str">
        <f>VLOOKUP(Table4[[#This Row],[iso_code]],iso_code!G:H,2,FALSE)</f>
        <v>Seychelles</v>
      </c>
    </row>
    <row r="464" spans="1:4">
      <c r="A464" s="18">
        <v>10</v>
      </c>
      <c r="B464" s="54" t="s">
        <v>1689</v>
      </c>
      <c r="C464" s="58" t="str">
        <f>VLOOKUP(Table4[[#This Row],[iso_code]],iso_code!B:C,2,FALSE)</f>
        <v>SEN</v>
      </c>
      <c r="D464" s="18" t="str">
        <f>VLOOKUP(Table4[[#This Row],[iso_code]],iso_code!G:H,2,FALSE)</f>
        <v>Senegal</v>
      </c>
    </row>
    <row r="465" spans="1:4">
      <c r="A465" s="18">
        <v>10</v>
      </c>
      <c r="B465" s="54" t="s">
        <v>2095</v>
      </c>
      <c r="C465" s="58" t="str">
        <f>VLOOKUP(Table4[[#This Row],[iso_code]],iso_code!B:C,2,FALSE)</f>
        <v>SLE</v>
      </c>
      <c r="D465" s="18" t="str">
        <f>VLOOKUP(Table4[[#This Row],[iso_code]],iso_code!G:H,2,FALSE)</f>
        <v>Sierra Leone</v>
      </c>
    </row>
    <row r="466" spans="1:4">
      <c r="A466" s="18">
        <v>10</v>
      </c>
      <c r="B466" s="54" t="s">
        <v>2244</v>
      </c>
      <c r="C466" s="58" t="str">
        <f>VLOOKUP(Table4[[#This Row],[iso_code]],iso_code!B:C,2,FALSE)</f>
        <v>SOM</v>
      </c>
      <c r="D466" s="18" t="str">
        <f>VLOOKUP(Table4[[#This Row],[iso_code]],iso_code!G:H,2,FALSE)</f>
        <v>Somalia</v>
      </c>
    </row>
    <row r="467" spans="1:4">
      <c r="A467" s="18">
        <v>10</v>
      </c>
      <c r="B467" s="54" t="s">
        <v>2246</v>
      </c>
      <c r="C467" s="58" t="str">
        <f>VLOOKUP(Table4[[#This Row],[iso_code]],iso_code!B:C,2,FALSE)</f>
        <v>SDN</v>
      </c>
      <c r="D467" s="18" t="str">
        <f>VLOOKUP(Table4[[#This Row],[iso_code]],iso_code!G:H,2,FALSE)</f>
        <v>Sudan (the)</v>
      </c>
    </row>
    <row r="468" spans="1:4">
      <c r="A468" s="18">
        <v>10</v>
      </c>
      <c r="B468" s="54" t="s">
        <v>2247</v>
      </c>
      <c r="C468" s="58" t="str">
        <f>VLOOKUP(Table4[[#This Row],[iso_code]],iso_code!B:C,2,FALSE)</f>
        <v>SWZ</v>
      </c>
      <c r="D468" s="18" t="str">
        <f>VLOOKUP(Table4[[#This Row],[iso_code]],iso_code!G:H,2,FALSE)</f>
        <v>Eswatini</v>
      </c>
    </row>
    <row r="469" spans="1:4">
      <c r="A469" s="18">
        <v>10</v>
      </c>
      <c r="B469" s="54" t="s">
        <v>859</v>
      </c>
      <c r="C469" s="58" t="str">
        <f>VLOOKUP(Table4[[#This Row],[iso_code]],iso_code!B:C,2,FALSE)</f>
        <v>TZA</v>
      </c>
      <c r="D469" s="18" t="str">
        <f>VLOOKUP(Table4[[#This Row],[iso_code]],iso_code!G:H,2,FALSE)</f>
        <v>Tanzania, United Republic of</v>
      </c>
    </row>
    <row r="470" spans="1:4">
      <c r="A470" s="18">
        <v>10</v>
      </c>
      <c r="B470" s="54" t="s">
        <v>2017</v>
      </c>
      <c r="C470" s="58" t="str">
        <f>VLOOKUP(Table4[[#This Row],[iso_code]],iso_code!B:C,2,FALSE)</f>
        <v>TGO</v>
      </c>
      <c r="D470" s="18" t="str">
        <f>VLOOKUP(Table4[[#This Row],[iso_code]],iso_code!G:H,2,FALSE)</f>
        <v>Togo</v>
      </c>
    </row>
    <row r="471" spans="1:4">
      <c r="A471" s="18">
        <v>10</v>
      </c>
      <c r="B471" s="54" t="s">
        <v>953</v>
      </c>
      <c r="C471" s="58" t="str">
        <f>VLOOKUP(Table4[[#This Row],[iso_code]],iso_code!B:C,2,FALSE)</f>
        <v>TUN</v>
      </c>
      <c r="D471" s="18" t="str">
        <f>VLOOKUP(Table4[[#This Row],[iso_code]],iso_code!G:H,2,FALSE)</f>
        <v>Tunisia</v>
      </c>
    </row>
    <row r="472" spans="1:4">
      <c r="A472" s="18">
        <v>10</v>
      </c>
      <c r="B472" s="54" t="s">
        <v>1468</v>
      </c>
      <c r="C472" s="58" t="str">
        <f>VLOOKUP(Table4[[#This Row],[iso_code]],iso_code!B:C,2,FALSE)</f>
        <v>UGA</v>
      </c>
      <c r="D472" s="18" t="str">
        <f>VLOOKUP(Table4[[#This Row],[iso_code]],iso_code!G:H,2,FALSE)</f>
        <v>Uganda</v>
      </c>
    </row>
    <row r="473" spans="1:4">
      <c r="A473" s="18">
        <v>10</v>
      </c>
      <c r="B473" s="54" t="s">
        <v>748</v>
      </c>
      <c r="C473" s="58" t="str">
        <f>VLOOKUP(Table4[[#This Row],[iso_code]],iso_code!B:C,2,FALSE)</f>
        <v>ZMB</v>
      </c>
      <c r="D473" s="18" t="str">
        <f>VLOOKUP(Table4[[#This Row],[iso_code]],iso_code!G:H,2,FALSE)</f>
        <v>Zambia</v>
      </c>
    </row>
    <row r="474" spans="1:4">
      <c r="A474" s="18">
        <v>10</v>
      </c>
      <c r="B474" s="54" t="s">
        <v>2248</v>
      </c>
      <c r="C474" s="58" t="str">
        <f>VLOOKUP(Table4[[#This Row],[iso_code]],iso_code!B:C,2,FALSE)</f>
        <v>ZWE</v>
      </c>
      <c r="D474" s="18" t="str">
        <f>VLOOKUP(Table4[[#This Row],[iso_code]],iso_code!G:H,2,FALSE)</f>
        <v>Zimbabwe</v>
      </c>
    </row>
    <row r="475" spans="1:4">
      <c r="A475" s="18">
        <v>11</v>
      </c>
      <c r="B475" s="54" t="s">
        <v>801</v>
      </c>
      <c r="C475" s="58" t="str">
        <f>VLOOKUP(Table4[[#This Row],[iso_code]],iso_code!B:C,2,FALSE)</f>
        <v>DZA</v>
      </c>
      <c r="D475" s="18" t="str">
        <f>VLOOKUP(Table4[[#This Row],[iso_code]],iso_code!G:H,2,FALSE)</f>
        <v>Algeria</v>
      </c>
    </row>
    <row r="476" spans="1:4">
      <c r="A476" s="18">
        <v>11</v>
      </c>
      <c r="B476" s="54" t="s">
        <v>2222</v>
      </c>
      <c r="C476" s="58" t="str">
        <f>VLOOKUP(Table4[[#This Row],[iso_code]],iso_code!B:C,2,FALSE)</f>
        <v>AGO</v>
      </c>
      <c r="D476" s="18" t="str">
        <f>VLOOKUP(Table4[[#This Row],[iso_code]],iso_code!G:H,2,FALSE)</f>
        <v>Angola</v>
      </c>
    </row>
    <row r="477" spans="1:4">
      <c r="A477" s="18">
        <v>11</v>
      </c>
      <c r="B477" s="54" t="s">
        <v>2223</v>
      </c>
      <c r="C477" s="58" t="str">
        <f>VLOOKUP(Table4[[#This Row],[iso_code]],iso_code!B:C,2,FALSE)</f>
        <v>BEN</v>
      </c>
      <c r="D477" s="18" t="str">
        <f>VLOOKUP(Table4[[#This Row],[iso_code]],iso_code!G:H,2,FALSE)</f>
        <v>Benin</v>
      </c>
    </row>
    <row r="478" spans="1:4">
      <c r="A478" s="18">
        <v>11</v>
      </c>
      <c r="B478" s="54" t="s">
        <v>1830</v>
      </c>
      <c r="C478" s="58" t="str">
        <f>VLOOKUP(Table4[[#This Row],[iso_code]],iso_code!B:C,2,FALSE)</f>
        <v>BWA</v>
      </c>
      <c r="D478" s="18" t="str">
        <f>VLOOKUP(Table4[[#This Row],[iso_code]],iso_code!G:H,2,FALSE)</f>
        <v>Botswana</v>
      </c>
    </row>
    <row r="479" spans="1:4">
      <c r="A479" s="18">
        <v>11</v>
      </c>
      <c r="B479" s="54" t="s">
        <v>2224</v>
      </c>
      <c r="C479" s="58" t="str">
        <f>VLOOKUP(Table4[[#This Row],[iso_code]],iso_code!B:C,2,FALSE)</f>
        <v>BFA</v>
      </c>
      <c r="D479" s="18" t="str">
        <f>VLOOKUP(Table4[[#This Row],[iso_code]],iso_code!G:H,2,FALSE)</f>
        <v>Burkina Faso</v>
      </c>
    </row>
    <row r="480" spans="1:4">
      <c r="A480" s="18">
        <v>11</v>
      </c>
      <c r="B480" s="54" t="s">
        <v>2225</v>
      </c>
      <c r="C480" s="58" t="str">
        <f>VLOOKUP(Table4[[#This Row],[iso_code]],iso_code!B:C,2,FALSE)</f>
        <v>BDI</v>
      </c>
      <c r="D480" s="18" t="str">
        <f>VLOOKUP(Table4[[#This Row],[iso_code]],iso_code!G:H,2,FALSE)</f>
        <v>Burundi</v>
      </c>
    </row>
    <row r="481" spans="1:4">
      <c r="A481" s="18">
        <v>11</v>
      </c>
      <c r="B481" s="54" t="s">
        <v>286</v>
      </c>
      <c r="C481" s="58" t="str">
        <f>VLOOKUP(Table4[[#This Row],[iso_code]],iso_code!B:C,2,FALSE)</f>
        <v>CMR</v>
      </c>
      <c r="D481" s="18" t="str">
        <f>VLOOKUP(Table4[[#This Row],[iso_code]],iso_code!G:H,2,FALSE)</f>
        <v>Cameroon</v>
      </c>
    </row>
    <row r="482" spans="1:4">
      <c r="A482" s="18">
        <v>11</v>
      </c>
      <c r="B482" s="54" t="s">
        <v>1664</v>
      </c>
      <c r="C482" s="58" t="str">
        <f>VLOOKUP(Table4[[#This Row],[iso_code]],iso_code!B:C,2,FALSE)</f>
        <v>CAF</v>
      </c>
      <c r="D482" s="18" t="str">
        <f>VLOOKUP(Table4[[#This Row],[iso_code]],iso_code!G:H,2,FALSE)</f>
        <v>Central African Republic (the)</v>
      </c>
    </row>
    <row r="483" spans="1:4">
      <c r="A483" s="18">
        <v>11</v>
      </c>
      <c r="B483" s="54" t="s">
        <v>2226</v>
      </c>
      <c r="C483" s="58" t="str">
        <f>VLOOKUP(Table4[[#This Row],[iso_code]],iso_code!B:C,2,FALSE)</f>
        <v>TCD</v>
      </c>
      <c r="D483" s="18" t="str">
        <f>VLOOKUP(Table4[[#This Row],[iso_code]],iso_code!G:H,2,FALSE)</f>
        <v>Chad</v>
      </c>
    </row>
    <row r="484" spans="1:4">
      <c r="A484" s="18">
        <v>11</v>
      </c>
      <c r="B484" s="54" t="s">
        <v>2228</v>
      </c>
      <c r="C484" s="58" t="str">
        <f>VLOOKUP(Table4[[#This Row],[iso_code]],iso_code!B:C,2,FALSE)</f>
        <v>COG</v>
      </c>
      <c r="D484" s="18" t="str">
        <f>VLOOKUP(Table4[[#This Row],[iso_code]],iso_code!G:H,2,FALSE)</f>
        <v>Congo (the)</v>
      </c>
    </row>
    <row r="485" spans="1:4">
      <c r="A485" s="18">
        <v>11</v>
      </c>
      <c r="B485" s="54" t="s">
        <v>2025</v>
      </c>
      <c r="C485" s="58" t="str">
        <f>VLOOKUP(Table4[[#This Row],[iso_code]],iso_code!B:C,2,FALSE)</f>
        <v>COD</v>
      </c>
      <c r="D485" s="18" t="str">
        <f>VLOOKUP(Table4[[#This Row],[iso_code]],iso_code!G:H,2,FALSE)</f>
        <v>Congo (the Democratic Republic of the)</v>
      </c>
    </row>
    <row r="486" spans="1:4">
      <c r="A486" s="18">
        <v>11</v>
      </c>
      <c r="B486" s="54" t="s">
        <v>2229</v>
      </c>
      <c r="C486" s="58" t="str">
        <f>VLOOKUP(Table4[[#This Row],[iso_code]],iso_code!B:C,2,FALSE)</f>
        <v>DJI</v>
      </c>
      <c r="D486" s="18" t="str">
        <f>VLOOKUP(Table4[[#This Row],[iso_code]],iso_code!G:H,2,FALSE)</f>
        <v>Djibouti</v>
      </c>
    </row>
    <row r="487" spans="1:4">
      <c r="A487" s="18">
        <v>11</v>
      </c>
      <c r="B487" s="54" t="s">
        <v>851</v>
      </c>
      <c r="C487" s="58" t="str">
        <f>VLOOKUP(Table4[[#This Row],[iso_code]],iso_code!B:C,2,FALSE)</f>
        <v>EGY</v>
      </c>
      <c r="D487" s="18" t="str">
        <f>VLOOKUP(Table4[[#This Row],[iso_code]],iso_code!G:H,2,FALSE)</f>
        <v>Egypt</v>
      </c>
    </row>
    <row r="488" spans="1:4">
      <c r="A488" s="18">
        <v>11</v>
      </c>
      <c r="B488" s="54" t="s">
        <v>2230</v>
      </c>
      <c r="C488" s="58" t="str">
        <f>VLOOKUP(Table4[[#This Row],[iso_code]],iso_code!B:C,2,FALSE)</f>
        <v>GNQ</v>
      </c>
      <c r="D488" s="18" t="str">
        <f>VLOOKUP(Table4[[#This Row],[iso_code]],iso_code!G:H,2,FALSE)</f>
        <v>Equatorial Guinea</v>
      </c>
    </row>
    <row r="489" spans="1:4">
      <c r="A489" s="18">
        <v>11</v>
      </c>
      <c r="B489" s="54" t="s">
        <v>2231</v>
      </c>
      <c r="C489" s="58" t="str">
        <f>VLOOKUP(Table4[[#This Row],[iso_code]],iso_code!B:C,2,FALSE)</f>
        <v>ERI</v>
      </c>
      <c r="D489" s="18" t="str">
        <f>VLOOKUP(Table4[[#This Row],[iso_code]],iso_code!G:H,2,FALSE)</f>
        <v>Eritrea</v>
      </c>
    </row>
    <row r="490" spans="1:4">
      <c r="A490" s="18">
        <v>11</v>
      </c>
      <c r="B490" s="54" t="s">
        <v>195</v>
      </c>
      <c r="C490" s="58" t="str">
        <f>VLOOKUP(Table4[[#This Row],[iso_code]],iso_code!B:C,2,FALSE)</f>
        <v>ETH</v>
      </c>
      <c r="D490" s="18" t="str">
        <f>VLOOKUP(Table4[[#This Row],[iso_code]],iso_code!G:H,2,FALSE)</f>
        <v>Ethiopia</v>
      </c>
    </row>
    <row r="491" spans="1:4">
      <c r="A491" s="18">
        <v>11</v>
      </c>
      <c r="B491" s="54" t="s">
        <v>2232</v>
      </c>
      <c r="C491" s="58" t="str">
        <f>VLOOKUP(Table4[[#This Row],[iso_code]],iso_code!B:C,2,FALSE)</f>
        <v>GAB</v>
      </c>
      <c r="D491" s="18" t="str">
        <f>VLOOKUP(Table4[[#This Row],[iso_code]],iso_code!G:H,2,FALSE)</f>
        <v>Gabon</v>
      </c>
    </row>
    <row r="492" spans="1:4">
      <c r="A492" s="18">
        <v>11</v>
      </c>
      <c r="B492" s="54" t="s">
        <v>2233</v>
      </c>
      <c r="C492" s="58" t="str">
        <f>VLOOKUP(Table4[[#This Row],[iso_code]],iso_code!B:C,2,FALSE)</f>
        <v>GMB</v>
      </c>
      <c r="D492" s="18" t="str">
        <f>VLOOKUP(Table4[[#This Row],[iso_code]],iso_code!G:H,2,FALSE)</f>
        <v>Gambia (the)</v>
      </c>
    </row>
    <row r="493" spans="1:4">
      <c r="A493" s="18">
        <v>11</v>
      </c>
      <c r="B493" s="54" t="s">
        <v>251</v>
      </c>
      <c r="C493" s="58" t="str">
        <f>VLOOKUP(Table4[[#This Row],[iso_code]],iso_code!B:C,2,FALSE)</f>
        <v>GHA</v>
      </c>
      <c r="D493" s="18" t="str">
        <f>VLOOKUP(Table4[[#This Row],[iso_code]],iso_code!G:H,2,FALSE)</f>
        <v>Ghana</v>
      </c>
    </row>
    <row r="494" spans="1:4">
      <c r="A494" s="18">
        <v>11</v>
      </c>
      <c r="B494" s="54" t="s">
        <v>2234</v>
      </c>
      <c r="C494" s="58" t="str">
        <f>VLOOKUP(Table4[[#This Row],[iso_code]],iso_code!B:C,2,FALSE)</f>
        <v>GIN</v>
      </c>
      <c r="D494" s="18" t="str">
        <f>VLOOKUP(Table4[[#This Row],[iso_code]],iso_code!G:H,2,FALSE)</f>
        <v>Guinea</v>
      </c>
    </row>
    <row r="495" spans="1:4">
      <c r="A495" s="18">
        <v>11</v>
      </c>
      <c r="B495" s="54" t="s">
        <v>2235</v>
      </c>
      <c r="C495" s="58" t="str">
        <f>VLOOKUP(Table4[[#This Row],[iso_code]],iso_code!B:C,2,FALSE)</f>
        <v>GNB</v>
      </c>
      <c r="D495" s="18" t="str">
        <f>VLOOKUP(Table4[[#This Row],[iso_code]],iso_code!G:H,2,FALSE)</f>
        <v>Guinea-Bissau</v>
      </c>
    </row>
    <row r="496" spans="1:4">
      <c r="A496" s="18">
        <v>11</v>
      </c>
      <c r="B496" s="54" t="s">
        <v>2236</v>
      </c>
      <c r="C496" s="58" t="str">
        <f>VLOOKUP(Table4[[#This Row],[iso_code]],iso_code!B:C,2,FALSE)</f>
        <v>CIV</v>
      </c>
      <c r="D496" s="18" t="str">
        <f>VLOOKUP(Table4[[#This Row],[iso_code]],iso_code!G:H,2,FALSE)</f>
        <v>Côte d'Ivoire</v>
      </c>
    </row>
    <row r="497" spans="1:4">
      <c r="A497" s="18">
        <v>11</v>
      </c>
      <c r="B497" s="54" t="s">
        <v>429</v>
      </c>
      <c r="C497" s="58" t="str">
        <f>VLOOKUP(Table4[[#This Row],[iso_code]],iso_code!B:C,2,FALSE)</f>
        <v>KEN</v>
      </c>
      <c r="D497" s="18" t="str">
        <f>VLOOKUP(Table4[[#This Row],[iso_code]],iso_code!G:H,2,FALSE)</f>
        <v>Kenya</v>
      </c>
    </row>
    <row r="498" spans="1:4">
      <c r="A498" s="18">
        <v>11</v>
      </c>
      <c r="B498" s="54" t="s">
        <v>2237</v>
      </c>
      <c r="C498" s="58" t="str">
        <f>VLOOKUP(Table4[[#This Row],[iso_code]],iso_code!B:C,2,FALSE)</f>
        <v>LSO</v>
      </c>
      <c r="D498" s="18" t="str">
        <f>VLOOKUP(Table4[[#This Row],[iso_code]],iso_code!G:H,2,FALSE)</f>
        <v>Lesotho</v>
      </c>
    </row>
    <row r="499" spans="1:4">
      <c r="A499" s="18">
        <v>11</v>
      </c>
      <c r="B499" s="54" t="s">
        <v>2238</v>
      </c>
      <c r="C499" s="58" t="str">
        <f>VLOOKUP(Table4[[#This Row],[iso_code]],iso_code!B:C,2,FALSE)</f>
        <v>LBR</v>
      </c>
      <c r="D499" s="18" t="str">
        <f>VLOOKUP(Table4[[#This Row],[iso_code]],iso_code!G:H,2,FALSE)</f>
        <v>Liberia</v>
      </c>
    </row>
    <row r="500" spans="1:4">
      <c r="A500" s="18">
        <v>11</v>
      </c>
      <c r="B500" s="54" t="s">
        <v>1993</v>
      </c>
      <c r="C500" s="58" t="str">
        <f>VLOOKUP(Table4[[#This Row],[iso_code]],iso_code!B:C,2,FALSE)</f>
        <v>LBY</v>
      </c>
      <c r="D500" s="18" t="str">
        <f>VLOOKUP(Table4[[#This Row],[iso_code]],iso_code!G:H,2,FALSE)</f>
        <v>Libya</v>
      </c>
    </row>
    <row r="501" spans="1:4">
      <c r="A501" s="18">
        <v>11</v>
      </c>
      <c r="B501" s="54" t="s">
        <v>2239</v>
      </c>
      <c r="C501" s="58" t="str">
        <f>VLOOKUP(Table4[[#This Row],[iso_code]],iso_code!B:C,2,FALSE)</f>
        <v>MDG</v>
      </c>
      <c r="D501" s="18" t="str">
        <f>VLOOKUP(Table4[[#This Row],[iso_code]],iso_code!G:H,2,FALSE)</f>
        <v>Madagascar</v>
      </c>
    </row>
    <row r="502" spans="1:4">
      <c r="A502" s="18">
        <v>11</v>
      </c>
      <c r="B502" s="54" t="s">
        <v>1165</v>
      </c>
      <c r="C502" s="58" t="str">
        <f>VLOOKUP(Table4[[#This Row],[iso_code]],iso_code!B:C,2,FALSE)</f>
        <v>MWI</v>
      </c>
      <c r="D502" s="18" t="str">
        <f>VLOOKUP(Table4[[#This Row],[iso_code]],iso_code!G:H,2,FALSE)</f>
        <v>Malawi</v>
      </c>
    </row>
    <row r="503" spans="1:4">
      <c r="A503" s="18">
        <v>11</v>
      </c>
      <c r="B503" s="54" t="s">
        <v>2240</v>
      </c>
      <c r="C503" s="58" t="str">
        <f>VLOOKUP(Table4[[#This Row],[iso_code]],iso_code!B:C,2,FALSE)</f>
        <v>MLI</v>
      </c>
      <c r="D503" s="18" t="str">
        <f>VLOOKUP(Table4[[#This Row],[iso_code]],iso_code!G:H,2,FALSE)</f>
        <v>Mali</v>
      </c>
    </row>
    <row r="504" spans="1:4">
      <c r="A504" s="18">
        <v>11</v>
      </c>
      <c r="B504" s="54" t="s">
        <v>2111</v>
      </c>
      <c r="C504" s="58" t="str">
        <f>VLOOKUP(Table4[[#This Row],[iso_code]],iso_code!B:C,2,FALSE)</f>
        <v>MRT</v>
      </c>
      <c r="D504" s="18" t="str">
        <f>VLOOKUP(Table4[[#This Row],[iso_code]],iso_code!G:H,2,FALSE)</f>
        <v>Mauritania</v>
      </c>
    </row>
    <row r="505" spans="1:4">
      <c r="A505" s="18">
        <v>11</v>
      </c>
      <c r="B505" s="54" t="s">
        <v>514</v>
      </c>
      <c r="C505" s="58" t="str">
        <f>VLOOKUP(Table4[[#This Row],[iso_code]],iso_code!B:C,2,FALSE)</f>
        <v>MAR</v>
      </c>
      <c r="D505" s="18" t="str">
        <f>VLOOKUP(Table4[[#This Row],[iso_code]],iso_code!G:H,2,FALSE)</f>
        <v>Morocco</v>
      </c>
    </row>
    <row r="506" spans="1:4">
      <c r="A506" s="18">
        <v>11</v>
      </c>
      <c r="B506" s="54" t="s">
        <v>1456</v>
      </c>
      <c r="C506" s="58" t="str">
        <f>VLOOKUP(Table4[[#This Row],[iso_code]],iso_code!B:C,2,FALSE)</f>
        <v>MOZ</v>
      </c>
      <c r="D506" s="18" t="str">
        <f>VLOOKUP(Table4[[#This Row],[iso_code]],iso_code!G:H,2,FALSE)</f>
        <v>Mozambique</v>
      </c>
    </row>
    <row r="507" spans="1:4">
      <c r="A507" s="18">
        <v>11</v>
      </c>
      <c r="B507" s="54" t="s">
        <v>2071</v>
      </c>
      <c r="C507" s="58" t="str">
        <f>VLOOKUP(Table4[[#This Row],[iso_code]],iso_code!B:C,2,FALSE)</f>
        <v>NAM</v>
      </c>
      <c r="D507" s="18" t="str">
        <f>VLOOKUP(Table4[[#This Row],[iso_code]],iso_code!G:H,2,FALSE)</f>
        <v>Namibia</v>
      </c>
    </row>
    <row r="508" spans="1:4">
      <c r="A508" s="18">
        <v>11</v>
      </c>
      <c r="B508" s="54" t="s">
        <v>1006</v>
      </c>
      <c r="C508" s="58" t="str">
        <f>VLOOKUP(Table4[[#This Row],[iso_code]],iso_code!B:C,2,FALSE)</f>
        <v>NER</v>
      </c>
      <c r="D508" s="18" t="str">
        <f>VLOOKUP(Table4[[#This Row],[iso_code]],iso_code!G:H,2,FALSE)</f>
        <v>Niger (the)</v>
      </c>
    </row>
    <row r="509" spans="1:4">
      <c r="A509" s="18">
        <v>11</v>
      </c>
      <c r="B509" s="54" t="s">
        <v>1233</v>
      </c>
      <c r="C509" s="58" t="str">
        <f>VLOOKUP(Table4[[#This Row],[iso_code]],iso_code!B:C,2,FALSE)</f>
        <v>NGA</v>
      </c>
      <c r="D509" s="18" t="str">
        <f>VLOOKUP(Table4[[#This Row],[iso_code]],iso_code!G:H,2,FALSE)</f>
        <v>Nigeria</v>
      </c>
    </row>
    <row r="510" spans="1:4">
      <c r="A510" s="18">
        <v>11</v>
      </c>
      <c r="B510" s="54" t="s">
        <v>2241</v>
      </c>
      <c r="C510" s="58" t="str">
        <f>VLOOKUP(Table4[[#This Row],[iso_code]],iso_code!B:C,2,FALSE)</f>
        <v>RWA</v>
      </c>
      <c r="D510" s="18" t="str">
        <f>VLOOKUP(Table4[[#This Row],[iso_code]],iso_code!G:H,2,FALSE)</f>
        <v>Rwanda</v>
      </c>
    </row>
    <row r="511" spans="1:4">
      <c r="A511" s="18">
        <v>11</v>
      </c>
      <c r="B511" s="54" t="s">
        <v>1689</v>
      </c>
      <c r="C511" s="58" t="str">
        <f>VLOOKUP(Table4[[#This Row],[iso_code]],iso_code!B:C,2,FALSE)</f>
        <v>SEN</v>
      </c>
      <c r="D511" s="18" t="str">
        <f>VLOOKUP(Table4[[#This Row],[iso_code]],iso_code!G:H,2,FALSE)</f>
        <v>Senegal</v>
      </c>
    </row>
    <row r="512" spans="1:4">
      <c r="A512" s="18">
        <v>11</v>
      </c>
      <c r="B512" s="54" t="s">
        <v>2095</v>
      </c>
      <c r="C512" s="58" t="str">
        <f>VLOOKUP(Table4[[#This Row],[iso_code]],iso_code!B:C,2,FALSE)</f>
        <v>SLE</v>
      </c>
      <c r="D512" s="18" t="str">
        <f>VLOOKUP(Table4[[#This Row],[iso_code]],iso_code!G:H,2,FALSE)</f>
        <v>Sierra Leone</v>
      </c>
    </row>
    <row r="513" spans="1:4">
      <c r="A513" s="18">
        <v>11</v>
      </c>
      <c r="B513" s="54" t="s">
        <v>2244</v>
      </c>
      <c r="C513" s="58" t="str">
        <f>VLOOKUP(Table4[[#This Row],[iso_code]],iso_code!B:C,2,FALSE)</f>
        <v>SOM</v>
      </c>
      <c r="D513" s="18" t="str">
        <f>VLOOKUP(Table4[[#This Row],[iso_code]],iso_code!G:H,2,FALSE)</f>
        <v>Somalia</v>
      </c>
    </row>
    <row r="514" spans="1:4">
      <c r="A514" s="18">
        <v>11</v>
      </c>
      <c r="B514" s="54" t="s">
        <v>613</v>
      </c>
      <c r="C514" s="58" t="str">
        <f>VLOOKUP(Table4[[#This Row],[iso_code]],iso_code!B:C,2,FALSE)</f>
        <v>ZAF</v>
      </c>
      <c r="D514" s="18" t="str">
        <f>VLOOKUP(Table4[[#This Row],[iso_code]],iso_code!G:H,2,FALSE)</f>
        <v>South Africa</v>
      </c>
    </row>
    <row r="515" spans="1:4">
      <c r="A515" s="18">
        <v>11</v>
      </c>
      <c r="B515" s="54" t="s">
        <v>2245</v>
      </c>
      <c r="C515" s="58" t="str">
        <f>VLOOKUP(Table4[[#This Row],[iso_code]],iso_code!B:C,2,FALSE)</f>
        <v>SSD</v>
      </c>
      <c r="D515" s="18" t="str">
        <f>VLOOKUP(Table4[[#This Row],[iso_code]],iso_code!G:H,2,FALSE)</f>
        <v>South Sudan</v>
      </c>
    </row>
    <row r="516" spans="1:4">
      <c r="A516" s="18">
        <v>11</v>
      </c>
      <c r="B516" s="54" t="s">
        <v>2246</v>
      </c>
      <c r="C516" s="58" t="str">
        <f>VLOOKUP(Table4[[#This Row],[iso_code]],iso_code!B:C,2,FALSE)</f>
        <v>SDN</v>
      </c>
      <c r="D516" s="18" t="str">
        <f>VLOOKUP(Table4[[#This Row],[iso_code]],iso_code!G:H,2,FALSE)</f>
        <v>Sudan (the)</v>
      </c>
    </row>
    <row r="517" spans="1:4">
      <c r="A517" s="18">
        <v>11</v>
      </c>
      <c r="B517" s="54" t="s">
        <v>859</v>
      </c>
      <c r="C517" s="58" t="str">
        <f>VLOOKUP(Table4[[#This Row],[iso_code]],iso_code!B:C,2,FALSE)</f>
        <v>TZA</v>
      </c>
      <c r="D517" s="18" t="str">
        <f>VLOOKUP(Table4[[#This Row],[iso_code]],iso_code!G:H,2,FALSE)</f>
        <v>Tanzania, United Republic of</v>
      </c>
    </row>
    <row r="518" spans="1:4">
      <c r="A518" s="18">
        <v>11</v>
      </c>
      <c r="B518" s="54" t="s">
        <v>2017</v>
      </c>
      <c r="C518" s="58" t="str">
        <f>VLOOKUP(Table4[[#This Row],[iso_code]],iso_code!B:C,2,FALSE)</f>
        <v>TGO</v>
      </c>
      <c r="D518" s="18" t="str">
        <f>VLOOKUP(Table4[[#This Row],[iso_code]],iso_code!G:H,2,FALSE)</f>
        <v>Togo</v>
      </c>
    </row>
    <row r="519" spans="1:4">
      <c r="A519" s="18">
        <v>11</v>
      </c>
      <c r="B519" s="54" t="s">
        <v>953</v>
      </c>
      <c r="C519" s="58" t="str">
        <f>VLOOKUP(Table4[[#This Row],[iso_code]],iso_code!B:C,2,FALSE)</f>
        <v>TUN</v>
      </c>
      <c r="D519" s="18" t="str">
        <f>VLOOKUP(Table4[[#This Row],[iso_code]],iso_code!G:H,2,FALSE)</f>
        <v>Tunisia</v>
      </c>
    </row>
    <row r="520" spans="1:4">
      <c r="A520" s="18">
        <v>11</v>
      </c>
      <c r="B520" s="54" t="s">
        <v>1468</v>
      </c>
      <c r="C520" s="58" t="str">
        <f>VLOOKUP(Table4[[#This Row],[iso_code]],iso_code!B:C,2,FALSE)</f>
        <v>UGA</v>
      </c>
      <c r="D520" s="18" t="str">
        <f>VLOOKUP(Table4[[#This Row],[iso_code]],iso_code!G:H,2,FALSE)</f>
        <v>Uganda</v>
      </c>
    </row>
    <row r="521" spans="1:4">
      <c r="A521" s="18">
        <v>11</v>
      </c>
      <c r="B521" s="54" t="s">
        <v>748</v>
      </c>
      <c r="C521" s="58" t="str">
        <f>VLOOKUP(Table4[[#This Row],[iso_code]],iso_code!B:C,2,FALSE)</f>
        <v>ZMB</v>
      </c>
      <c r="D521" s="18" t="str">
        <f>VLOOKUP(Table4[[#This Row],[iso_code]],iso_code!G:H,2,FALSE)</f>
        <v>Zambia</v>
      </c>
    </row>
    <row r="522" spans="1:4">
      <c r="A522" s="18">
        <v>11</v>
      </c>
      <c r="B522" s="54" t="s">
        <v>2248</v>
      </c>
      <c r="C522" s="58" t="str">
        <f>VLOOKUP(Table4[[#This Row],[iso_code]],iso_code!B:C,2,FALSE)</f>
        <v>ZWE</v>
      </c>
      <c r="D522" s="18" t="str">
        <f>VLOOKUP(Table4[[#This Row],[iso_code]],iso_code!G:H,2,FALSE)</f>
        <v>Zimbabwe</v>
      </c>
    </row>
    <row r="523" spans="1:4">
      <c r="A523" s="18">
        <v>12</v>
      </c>
      <c r="B523" s="54" t="s">
        <v>801</v>
      </c>
      <c r="C523" s="58" t="str">
        <f>VLOOKUP(Table4[[#This Row],[iso_code]],iso_code!B:C,2,FALSE)</f>
        <v>DZA</v>
      </c>
      <c r="D523" s="18" t="str">
        <f>VLOOKUP(Table4[[#This Row],[iso_code]],iso_code!G:H,2,FALSE)</f>
        <v>Algeria</v>
      </c>
    </row>
    <row r="524" spans="1:4">
      <c r="A524" s="18">
        <v>13</v>
      </c>
      <c r="B524" s="54" t="s">
        <v>801</v>
      </c>
      <c r="C524" s="58" t="str">
        <f>VLOOKUP(Table4[[#This Row],[iso_code]],iso_code!B:C,2,FALSE)</f>
        <v>DZA</v>
      </c>
      <c r="D524" s="18" t="str">
        <f>VLOOKUP(Table4[[#This Row],[iso_code]],iso_code!G:H,2,FALSE)</f>
        <v>Algeria</v>
      </c>
    </row>
    <row r="525" spans="1:4">
      <c r="A525" s="18">
        <v>14</v>
      </c>
      <c r="B525" s="54" t="s">
        <v>2223</v>
      </c>
      <c r="C525" s="58" t="str">
        <f>VLOOKUP(Table4[[#This Row],[iso_code]],iso_code!B:C,2,FALSE)</f>
        <v>BEN</v>
      </c>
      <c r="D525" s="18" t="str">
        <f>VLOOKUP(Table4[[#This Row],[iso_code]],iso_code!G:H,2,FALSE)</f>
        <v>Benin</v>
      </c>
    </row>
    <row r="526" spans="1:4">
      <c r="A526" s="18">
        <v>15</v>
      </c>
      <c r="B526" s="54" t="s">
        <v>2224</v>
      </c>
      <c r="C526" s="58" t="str">
        <f>VLOOKUP(Table4[[#This Row],[iso_code]],iso_code!B:C,2,FALSE)</f>
        <v>BFA</v>
      </c>
      <c r="D526" s="18" t="str">
        <f>VLOOKUP(Table4[[#This Row],[iso_code]],iso_code!G:H,2,FALSE)</f>
        <v>Burkina Faso</v>
      </c>
    </row>
    <row r="527" spans="1:4">
      <c r="A527" s="18">
        <v>15</v>
      </c>
      <c r="B527" s="54" t="s">
        <v>2236</v>
      </c>
      <c r="C527" s="58" t="str">
        <f>VLOOKUP(Table4[[#This Row],[iso_code]],iso_code!B:C,2,FALSE)</f>
        <v>CIV</v>
      </c>
      <c r="D527" s="18" t="str">
        <f>VLOOKUP(Table4[[#This Row],[iso_code]],iso_code!G:H,2,FALSE)</f>
        <v>Côte d'Ivoire</v>
      </c>
    </row>
    <row r="528" spans="1:4">
      <c r="A528" s="18">
        <v>16</v>
      </c>
      <c r="B528" s="54" t="s">
        <v>1830</v>
      </c>
      <c r="C528" s="58" t="str">
        <f>VLOOKUP(Table4[[#This Row],[iso_code]],iso_code!B:C,2,FALSE)</f>
        <v>BWA</v>
      </c>
      <c r="D528" s="18" t="str">
        <f>VLOOKUP(Table4[[#This Row],[iso_code]],iso_code!G:H,2,FALSE)</f>
        <v>Botswana</v>
      </c>
    </row>
    <row r="529" spans="1:4">
      <c r="A529" s="18">
        <v>17</v>
      </c>
      <c r="B529" s="54" t="s">
        <v>286</v>
      </c>
      <c r="C529" s="58" t="str">
        <f>VLOOKUP(Table4[[#This Row],[iso_code]],iso_code!B:C,2,FALSE)</f>
        <v>CMR</v>
      </c>
      <c r="D529" s="18" t="str">
        <f>VLOOKUP(Table4[[#This Row],[iso_code]],iso_code!G:H,2,FALSE)</f>
        <v>Cameroon</v>
      </c>
    </row>
    <row r="530" spans="1:4">
      <c r="A530" s="18">
        <v>18</v>
      </c>
      <c r="B530" s="54" t="s">
        <v>286</v>
      </c>
      <c r="C530" s="58" t="str">
        <f>VLOOKUP(Table4[[#This Row],[iso_code]],iso_code!B:C,2,FALSE)</f>
        <v>CMR</v>
      </c>
      <c r="D530" s="18" t="str">
        <f>VLOOKUP(Table4[[#This Row],[iso_code]],iso_code!G:H,2,FALSE)</f>
        <v>Cameroon</v>
      </c>
    </row>
    <row r="531" spans="1:4">
      <c r="A531" s="18">
        <v>19</v>
      </c>
      <c r="B531" s="54" t="s">
        <v>2236</v>
      </c>
      <c r="C531" s="58" t="str">
        <f>VLOOKUP(Table4[[#This Row],[iso_code]],iso_code!B:C,2,FALSE)</f>
        <v>CIV</v>
      </c>
      <c r="D531" s="18" t="str">
        <f>VLOOKUP(Table4[[#This Row],[iso_code]],iso_code!G:H,2,FALSE)</f>
        <v>Côte d'Ivoire</v>
      </c>
    </row>
    <row r="532" spans="1:4">
      <c r="A532" s="18">
        <v>20</v>
      </c>
      <c r="B532" s="54" t="s">
        <v>851</v>
      </c>
      <c r="C532" s="58" t="str">
        <f>VLOOKUP(Table4[[#This Row],[iso_code]],iso_code!B:C,2,FALSE)</f>
        <v>EGY</v>
      </c>
      <c r="D532" s="18" t="str">
        <f>VLOOKUP(Table4[[#This Row],[iso_code]],iso_code!G:H,2,FALSE)</f>
        <v>Egypt</v>
      </c>
    </row>
    <row r="533" spans="1:4">
      <c r="A533" s="18">
        <v>21</v>
      </c>
      <c r="B533" s="54" t="s">
        <v>851</v>
      </c>
      <c r="C533" s="58" t="str">
        <f>VLOOKUP(Table4[[#This Row],[iso_code]],iso_code!B:C,2,FALSE)</f>
        <v>EGY</v>
      </c>
      <c r="D533" s="18" t="str">
        <f>VLOOKUP(Table4[[#This Row],[iso_code]],iso_code!G:H,2,FALSE)</f>
        <v>Egypt</v>
      </c>
    </row>
    <row r="534" spans="1:4">
      <c r="A534" s="18">
        <v>22</v>
      </c>
      <c r="B534" s="54" t="s">
        <v>851</v>
      </c>
      <c r="C534" s="58" t="str">
        <f>VLOOKUP(Table4[[#This Row],[iso_code]],iso_code!B:C,2,FALSE)</f>
        <v>EGY</v>
      </c>
      <c r="D534" s="18" t="str">
        <f>VLOOKUP(Table4[[#This Row],[iso_code]],iso_code!G:H,2,FALSE)</f>
        <v>Egypt</v>
      </c>
    </row>
    <row r="535" spans="1:4">
      <c r="A535" s="18">
        <v>23</v>
      </c>
      <c r="B535" s="54" t="s">
        <v>195</v>
      </c>
      <c r="C535" s="58" t="str">
        <f>VLOOKUP(Table4[[#This Row],[iso_code]],iso_code!B:C,2,FALSE)</f>
        <v>ETH</v>
      </c>
      <c r="D535" s="18" t="str">
        <f>VLOOKUP(Table4[[#This Row],[iso_code]],iso_code!G:H,2,FALSE)</f>
        <v>Ethiopia</v>
      </c>
    </row>
    <row r="536" spans="1:4">
      <c r="A536" s="18">
        <v>24</v>
      </c>
      <c r="B536" s="54" t="s">
        <v>195</v>
      </c>
      <c r="C536" s="58" t="str">
        <f>VLOOKUP(Table4[[#This Row],[iso_code]],iso_code!B:C,2,FALSE)</f>
        <v>ETH</v>
      </c>
      <c r="D536" s="18" t="str">
        <f>VLOOKUP(Table4[[#This Row],[iso_code]],iso_code!G:H,2,FALSE)</f>
        <v>Ethiopia</v>
      </c>
    </row>
    <row r="537" spans="1:4">
      <c r="A537" s="18">
        <v>25</v>
      </c>
      <c r="B537" s="54" t="s">
        <v>2233</v>
      </c>
      <c r="C537" s="58" t="str">
        <f>VLOOKUP(Table4[[#This Row],[iso_code]],iso_code!B:C,2,FALSE)</f>
        <v>GMB</v>
      </c>
      <c r="D537" s="18" t="str">
        <f>VLOOKUP(Table4[[#This Row],[iso_code]],iso_code!G:H,2,FALSE)</f>
        <v>Gambia (the)</v>
      </c>
    </row>
    <row r="538" spans="1:4">
      <c r="A538" s="18">
        <v>26</v>
      </c>
      <c r="B538" s="54" t="s">
        <v>251</v>
      </c>
      <c r="C538" s="58" t="str">
        <f>VLOOKUP(Table4[[#This Row],[iso_code]],iso_code!B:C,2,FALSE)</f>
        <v>GHA</v>
      </c>
      <c r="D538" s="18" t="str">
        <f>VLOOKUP(Table4[[#This Row],[iso_code]],iso_code!G:H,2,FALSE)</f>
        <v>Ghana</v>
      </c>
    </row>
    <row r="539" spans="1:4">
      <c r="A539" s="18">
        <v>27</v>
      </c>
      <c r="B539" s="54" t="s">
        <v>251</v>
      </c>
      <c r="C539" s="58" t="str">
        <f>VLOOKUP(Table4[[#This Row],[iso_code]],iso_code!B:C,2,FALSE)</f>
        <v>GHA</v>
      </c>
      <c r="D539" s="18" t="str">
        <f>VLOOKUP(Table4[[#This Row],[iso_code]],iso_code!G:H,2,FALSE)</f>
        <v>Ghana</v>
      </c>
    </row>
    <row r="540" spans="1:4">
      <c r="A540" s="18">
        <v>28</v>
      </c>
      <c r="B540" s="54" t="s">
        <v>251</v>
      </c>
      <c r="C540" s="58" t="str">
        <f>VLOOKUP(Table4[[#This Row],[iso_code]],iso_code!B:C,2,FALSE)</f>
        <v>GHA</v>
      </c>
      <c r="D540" s="18" t="str">
        <f>VLOOKUP(Table4[[#This Row],[iso_code]],iso_code!G:H,2,FALSE)</f>
        <v>Ghana</v>
      </c>
    </row>
    <row r="541" spans="1:4">
      <c r="A541" s="18">
        <v>29</v>
      </c>
      <c r="B541" s="54" t="s">
        <v>429</v>
      </c>
      <c r="C541" s="58" t="str">
        <f>VLOOKUP(Table4[[#This Row],[iso_code]],iso_code!B:C,2,FALSE)</f>
        <v>KEN</v>
      </c>
      <c r="D541" s="18" t="str">
        <f>VLOOKUP(Table4[[#This Row],[iso_code]],iso_code!G:H,2,FALSE)</f>
        <v>Kenya</v>
      </c>
    </row>
    <row r="542" spans="1:4">
      <c r="A542" s="18">
        <v>30</v>
      </c>
      <c r="B542" s="54" t="s">
        <v>429</v>
      </c>
      <c r="C542" s="58" t="str">
        <f>VLOOKUP(Table4[[#This Row],[iso_code]],iso_code!B:C,2,FALSE)</f>
        <v>KEN</v>
      </c>
      <c r="D542" s="18" t="str">
        <f>VLOOKUP(Table4[[#This Row],[iso_code]],iso_code!G:H,2,FALSE)</f>
        <v>Kenya</v>
      </c>
    </row>
    <row r="543" spans="1:4">
      <c r="A543" s="18">
        <v>31</v>
      </c>
      <c r="B543" s="54" t="s">
        <v>429</v>
      </c>
      <c r="C543" s="58" t="str">
        <f>VLOOKUP(Table4[[#This Row],[iso_code]],iso_code!B:C,2,FALSE)</f>
        <v>KEN</v>
      </c>
      <c r="D543" s="18" t="str">
        <f>VLOOKUP(Table4[[#This Row],[iso_code]],iso_code!G:H,2,FALSE)</f>
        <v>Kenya</v>
      </c>
    </row>
    <row r="544" spans="1:4">
      <c r="A544" s="18">
        <v>32</v>
      </c>
      <c r="B544" s="54" t="s">
        <v>429</v>
      </c>
      <c r="C544" s="58" t="str">
        <f>VLOOKUP(Table4[[#This Row],[iso_code]],iso_code!B:C,2,FALSE)</f>
        <v>KEN</v>
      </c>
      <c r="D544" s="18" t="str">
        <f>VLOOKUP(Table4[[#This Row],[iso_code]],iso_code!G:H,2,FALSE)</f>
        <v>Kenya</v>
      </c>
    </row>
    <row r="545" spans="1:4">
      <c r="A545" s="18">
        <v>33</v>
      </c>
      <c r="B545" s="54" t="s">
        <v>429</v>
      </c>
      <c r="C545" s="58" t="str">
        <f>VLOOKUP(Table4[[#This Row],[iso_code]],iso_code!B:C,2,FALSE)</f>
        <v>KEN</v>
      </c>
      <c r="D545" s="18" t="str">
        <f>VLOOKUP(Table4[[#This Row],[iso_code]],iso_code!G:H,2,FALSE)</f>
        <v>Kenya</v>
      </c>
    </row>
    <row r="546" spans="1:4">
      <c r="A546" s="18">
        <v>34</v>
      </c>
      <c r="B546" s="54" t="s">
        <v>429</v>
      </c>
      <c r="C546" s="58" t="str">
        <f>VLOOKUP(Table4[[#This Row],[iso_code]],iso_code!B:C,2,FALSE)</f>
        <v>KEN</v>
      </c>
      <c r="D546" s="18" t="str">
        <f>VLOOKUP(Table4[[#This Row],[iso_code]],iso_code!G:H,2,FALSE)</f>
        <v>Kenya</v>
      </c>
    </row>
    <row r="547" spans="1:4">
      <c r="A547" s="18">
        <v>35</v>
      </c>
      <c r="B547" s="18" t="s">
        <v>514</v>
      </c>
      <c r="C547" s="58" t="str">
        <f>VLOOKUP(Table4[[#This Row],[iso_code]],iso_code!B:C,2,FALSE)</f>
        <v>MAR</v>
      </c>
      <c r="D547" s="18" t="str">
        <f>VLOOKUP(Table4[[#This Row],[iso_code]],iso_code!G:H,2,FALSE)</f>
        <v>Morocco</v>
      </c>
    </row>
    <row r="548" spans="1:4">
      <c r="A548" s="18">
        <v>35</v>
      </c>
      <c r="B548" s="18" t="s">
        <v>801</v>
      </c>
      <c r="C548" s="58" t="str">
        <f>VLOOKUP(Table4[[#This Row],[iso_code]],iso_code!B:C,2,FALSE)</f>
        <v>DZA</v>
      </c>
      <c r="D548" s="18" t="str">
        <f>VLOOKUP(Table4[[#This Row],[iso_code]],iso_code!G:H,2,FALSE)</f>
        <v>Algeria</v>
      </c>
    </row>
    <row r="549" spans="1:4">
      <c r="A549" s="18">
        <v>35</v>
      </c>
      <c r="B549" s="18" t="s">
        <v>953</v>
      </c>
      <c r="C549" s="58" t="str">
        <f>VLOOKUP(Table4[[#This Row],[iso_code]],iso_code!B:C,2,FALSE)</f>
        <v>TUN</v>
      </c>
      <c r="D549" s="18" t="str">
        <f>VLOOKUP(Table4[[#This Row],[iso_code]],iso_code!G:H,2,FALSE)</f>
        <v>Tunisia</v>
      </c>
    </row>
    <row r="550" spans="1:4">
      <c r="A550" s="18">
        <v>36</v>
      </c>
      <c r="B550" s="54" t="s">
        <v>2240</v>
      </c>
      <c r="C550" s="58" t="str">
        <f>VLOOKUP(Table4[[#This Row],[iso_code]],iso_code!B:C,2,FALSE)</f>
        <v>MLI</v>
      </c>
      <c r="D550" s="18" t="str">
        <f>VLOOKUP(Table4[[#This Row],[iso_code]],iso_code!G:H,2,FALSE)</f>
        <v>Mali</v>
      </c>
    </row>
    <row r="551" spans="1:4">
      <c r="A551" s="18">
        <v>37</v>
      </c>
      <c r="B551" s="54" t="s">
        <v>971</v>
      </c>
      <c r="C551" s="58" t="str">
        <f>VLOOKUP(Table4[[#This Row],[iso_code]],iso_code!B:C,2,FALSE)</f>
        <v>MUS</v>
      </c>
      <c r="D551" s="18" t="str">
        <f>VLOOKUP(Table4[[#This Row],[iso_code]],iso_code!G:H,2,FALSE)</f>
        <v>Mauritius</v>
      </c>
    </row>
    <row r="552" spans="1:4">
      <c r="A552" s="18">
        <v>38</v>
      </c>
      <c r="B552" s="54" t="s">
        <v>514</v>
      </c>
      <c r="C552" s="58" t="str">
        <f>VLOOKUP(Table4[[#This Row],[iso_code]],iso_code!B:C,2,FALSE)</f>
        <v>MAR</v>
      </c>
      <c r="D552" s="18" t="str">
        <f>VLOOKUP(Table4[[#This Row],[iso_code]],iso_code!G:H,2,FALSE)</f>
        <v>Morocco</v>
      </c>
    </row>
    <row r="553" spans="1:4">
      <c r="A553" s="18">
        <v>39</v>
      </c>
      <c r="B553" s="54" t="s">
        <v>514</v>
      </c>
      <c r="C553" s="58" t="str">
        <f>VLOOKUP(Table4[[#This Row],[iso_code]],iso_code!B:C,2,FALSE)</f>
        <v>MAR</v>
      </c>
      <c r="D553" s="18" t="str">
        <f>VLOOKUP(Table4[[#This Row],[iso_code]],iso_code!G:H,2,FALSE)</f>
        <v>Morocco</v>
      </c>
    </row>
    <row r="554" spans="1:4">
      <c r="A554" s="18">
        <v>40</v>
      </c>
      <c r="B554" s="54" t="s">
        <v>1456</v>
      </c>
      <c r="C554" s="58" t="str">
        <f>VLOOKUP(Table4[[#This Row],[iso_code]],iso_code!B:C,2,FALSE)</f>
        <v>MOZ</v>
      </c>
      <c r="D554" s="18" t="str">
        <f>VLOOKUP(Table4[[#This Row],[iso_code]],iso_code!G:H,2,FALSE)</f>
        <v>Mozambique</v>
      </c>
    </row>
    <row r="555" spans="1:4">
      <c r="A555" s="18">
        <v>41</v>
      </c>
      <c r="B555" s="54" t="s">
        <v>1233</v>
      </c>
      <c r="C555" s="58" t="str">
        <f>VLOOKUP(Table4[[#This Row],[iso_code]],iso_code!B:C,2,FALSE)</f>
        <v>NGA</v>
      </c>
      <c r="D555" s="18" t="str">
        <f>VLOOKUP(Table4[[#This Row],[iso_code]],iso_code!G:H,2,FALSE)</f>
        <v>Nigeria</v>
      </c>
    </row>
    <row r="556" spans="1:4">
      <c r="A556" s="18">
        <v>42</v>
      </c>
      <c r="B556" s="54" t="s">
        <v>1233</v>
      </c>
      <c r="C556" s="58" t="str">
        <f>VLOOKUP(Table4[[#This Row],[iso_code]],iso_code!B:C,2,FALSE)</f>
        <v>NGA</v>
      </c>
      <c r="D556" s="18" t="str">
        <f>VLOOKUP(Table4[[#This Row],[iso_code]],iso_code!G:H,2,FALSE)</f>
        <v>Nigeria</v>
      </c>
    </row>
    <row r="557" spans="1:4">
      <c r="A557" s="18">
        <v>43</v>
      </c>
      <c r="B557" s="54" t="s">
        <v>1233</v>
      </c>
      <c r="C557" s="58" t="str">
        <f>VLOOKUP(Table4[[#This Row],[iso_code]],iso_code!B:C,2,FALSE)</f>
        <v>NGA</v>
      </c>
      <c r="D557" s="18" t="str">
        <f>VLOOKUP(Table4[[#This Row],[iso_code]],iso_code!G:H,2,FALSE)</f>
        <v>Nigeria</v>
      </c>
    </row>
    <row r="558" spans="1:4">
      <c r="A558" s="18">
        <v>44</v>
      </c>
      <c r="B558" s="54" t="s">
        <v>1233</v>
      </c>
      <c r="C558" s="58" t="str">
        <f>VLOOKUP(Table4[[#This Row],[iso_code]],iso_code!B:C,2,FALSE)</f>
        <v>NGA</v>
      </c>
      <c r="D558" s="18" t="str">
        <f>VLOOKUP(Table4[[#This Row],[iso_code]],iso_code!G:H,2,FALSE)</f>
        <v>Nigeria</v>
      </c>
    </row>
    <row r="559" spans="1:4">
      <c r="A559" s="18">
        <v>45</v>
      </c>
      <c r="B559" s="54" t="s">
        <v>1233</v>
      </c>
      <c r="C559" s="58" t="str">
        <f>VLOOKUP(Table4[[#This Row],[iso_code]],iso_code!B:C,2,FALSE)</f>
        <v>NGA</v>
      </c>
      <c r="D559" s="18" t="str">
        <f>VLOOKUP(Table4[[#This Row],[iso_code]],iso_code!G:H,2,FALSE)</f>
        <v>Nigeria</v>
      </c>
    </row>
    <row r="560" spans="1:4">
      <c r="A560" s="18">
        <v>46</v>
      </c>
      <c r="B560" s="54" t="s">
        <v>1233</v>
      </c>
      <c r="C560" s="58" t="str">
        <f>VLOOKUP(Table4[[#This Row],[iso_code]],iso_code!B:C,2,FALSE)</f>
        <v>NGA</v>
      </c>
      <c r="D560" s="18" t="str">
        <f>VLOOKUP(Table4[[#This Row],[iso_code]],iso_code!G:H,2,FALSE)</f>
        <v>Nigeria</v>
      </c>
    </row>
    <row r="561" spans="1:4">
      <c r="A561" s="18">
        <v>47</v>
      </c>
      <c r="B561" s="54" t="s">
        <v>2241</v>
      </c>
      <c r="C561" s="58" t="str">
        <f>VLOOKUP(Table4[[#This Row],[iso_code]],iso_code!B:C,2,FALSE)</f>
        <v>RWA</v>
      </c>
      <c r="D561" s="18" t="str">
        <f>VLOOKUP(Table4[[#This Row],[iso_code]],iso_code!G:H,2,FALSE)</f>
        <v>Rwanda</v>
      </c>
    </row>
    <row r="562" spans="1:4">
      <c r="A562" s="18">
        <v>48</v>
      </c>
      <c r="B562" s="54" t="s">
        <v>613</v>
      </c>
      <c r="C562" s="58" t="str">
        <f>VLOOKUP(Table4[[#This Row],[iso_code]],iso_code!B:C,2,FALSE)</f>
        <v>ZAF</v>
      </c>
      <c r="D562" s="18" t="str">
        <f>VLOOKUP(Table4[[#This Row],[iso_code]],iso_code!G:H,2,FALSE)</f>
        <v>South Africa</v>
      </c>
    </row>
    <row r="563" spans="1:4">
      <c r="A563" s="18">
        <v>49</v>
      </c>
      <c r="B563" s="54" t="s">
        <v>613</v>
      </c>
      <c r="C563" s="58" t="str">
        <f>VLOOKUP(Table4[[#This Row],[iso_code]],iso_code!B:C,2,FALSE)</f>
        <v>ZAF</v>
      </c>
      <c r="D563" s="18" t="str">
        <f>VLOOKUP(Table4[[#This Row],[iso_code]],iso_code!G:H,2,FALSE)</f>
        <v>South Africa</v>
      </c>
    </row>
    <row r="564" spans="1:4">
      <c r="A564" s="18">
        <v>50</v>
      </c>
      <c r="B564" s="54" t="s">
        <v>613</v>
      </c>
      <c r="C564" s="58" t="str">
        <f>VLOOKUP(Table4[[#This Row],[iso_code]],iso_code!B:C,2,FALSE)</f>
        <v>ZAF</v>
      </c>
      <c r="D564" s="18" t="str">
        <f>VLOOKUP(Table4[[#This Row],[iso_code]],iso_code!G:H,2,FALSE)</f>
        <v>South Africa</v>
      </c>
    </row>
    <row r="565" spans="1:4">
      <c r="A565" s="18">
        <v>51</v>
      </c>
      <c r="B565" s="54" t="s">
        <v>2245</v>
      </c>
      <c r="C565" s="58" t="str">
        <f>VLOOKUP(Table4[[#This Row],[iso_code]],iso_code!B:C,2,FALSE)</f>
        <v>SSD</v>
      </c>
      <c r="D565" s="18" t="str">
        <f>VLOOKUP(Table4[[#This Row],[iso_code]],iso_code!G:H,2,FALSE)</f>
        <v>South Sudan</v>
      </c>
    </row>
    <row r="566" spans="1:4">
      <c r="A566" s="18">
        <v>52</v>
      </c>
      <c r="B566" s="18" t="s">
        <v>2222</v>
      </c>
      <c r="C566" s="58" t="str">
        <f>VLOOKUP(Table4[[#This Row],[iso_code]],iso_code!B:C,2,FALSE)</f>
        <v>AGO</v>
      </c>
      <c r="D566" s="18" t="str">
        <f>VLOOKUP(Table4[[#This Row],[iso_code]],iso_code!G:H,2,FALSE)</f>
        <v>Angola</v>
      </c>
    </row>
    <row r="567" spans="1:4">
      <c r="A567" s="18">
        <v>52</v>
      </c>
      <c r="B567" s="18" t="s">
        <v>2224</v>
      </c>
      <c r="C567" s="58" t="str">
        <f>VLOOKUP(Table4[[#This Row],[iso_code]],iso_code!B:C,2,FALSE)</f>
        <v>BFA</v>
      </c>
      <c r="D567" s="18" t="str">
        <f>VLOOKUP(Table4[[#This Row],[iso_code]],iso_code!G:H,2,FALSE)</f>
        <v>Burkina Faso</v>
      </c>
    </row>
    <row r="568" spans="1:4">
      <c r="A568" s="18">
        <v>52</v>
      </c>
      <c r="B568" s="18" t="s">
        <v>2225</v>
      </c>
      <c r="C568" s="58" t="str">
        <f>VLOOKUP(Table4[[#This Row],[iso_code]],iso_code!B:C,2,FALSE)</f>
        <v>BDI</v>
      </c>
      <c r="D568" s="18" t="str">
        <f>VLOOKUP(Table4[[#This Row],[iso_code]],iso_code!G:H,2,FALSE)</f>
        <v>Burundi</v>
      </c>
    </row>
    <row r="569" spans="1:4">
      <c r="A569" s="18">
        <v>52</v>
      </c>
      <c r="B569" s="18" t="s">
        <v>2223</v>
      </c>
      <c r="C569" s="58" t="str">
        <f>VLOOKUP(Table4[[#This Row],[iso_code]],iso_code!B:C,2,FALSE)</f>
        <v>BEN</v>
      </c>
      <c r="D569" s="18" t="str">
        <f>VLOOKUP(Table4[[#This Row],[iso_code]],iso_code!G:H,2,FALSE)</f>
        <v>Benin</v>
      </c>
    </row>
    <row r="570" spans="1:4">
      <c r="A570" s="18">
        <v>52</v>
      </c>
      <c r="B570" s="18" t="s">
        <v>1830</v>
      </c>
      <c r="C570" s="58" t="str">
        <f>VLOOKUP(Table4[[#This Row],[iso_code]],iso_code!B:C,2,FALSE)</f>
        <v>BWA</v>
      </c>
      <c r="D570" s="18" t="str">
        <f>VLOOKUP(Table4[[#This Row],[iso_code]],iso_code!G:H,2,FALSE)</f>
        <v>Botswana</v>
      </c>
    </row>
    <row r="571" spans="1:4">
      <c r="A571" s="18">
        <v>52</v>
      </c>
      <c r="B571" s="18" t="s">
        <v>2025</v>
      </c>
      <c r="C571" s="58" t="str">
        <f>VLOOKUP(Table4[[#This Row],[iso_code]],iso_code!B:C,2,FALSE)</f>
        <v>COD</v>
      </c>
      <c r="D571" s="18" t="str">
        <f>VLOOKUP(Table4[[#This Row],[iso_code]],iso_code!G:H,2,FALSE)</f>
        <v>Congo (the Democratic Republic of the)</v>
      </c>
    </row>
    <row r="572" spans="1:4">
      <c r="A572" s="18">
        <v>52</v>
      </c>
      <c r="B572" s="18" t="s">
        <v>1664</v>
      </c>
      <c r="C572" s="58" t="str">
        <f>VLOOKUP(Table4[[#This Row],[iso_code]],iso_code!B:C,2,FALSE)</f>
        <v>CAF</v>
      </c>
      <c r="D572" s="18" t="str">
        <f>VLOOKUP(Table4[[#This Row],[iso_code]],iso_code!G:H,2,FALSE)</f>
        <v>Central African Republic (the)</v>
      </c>
    </row>
    <row r="573" spans="1:4">
      <c r="A573" s="18">
        <v>52</v>
      </c>
      <c r="B573" s="18" t="s">
        <v>2228</v>
      </c>
      <c r="C573" s="58" t="str">
        <f>VLOOKUP(Table4[[#This Row],[iso_code]],iso_code!B:C,2,FALSE)</f>
        <v>COG</v>
      </c>
      <c r="D573" s="18" t="str">
        <f>VLOOKUP(Table4[[#This Row],[iso_code]],iso_code!G:H,2,FALSE)</f>
        <v>Congo (the)</v>
      </c>
    </row>
    <row r="574" spans="1:4">
      <c r="A574" s="18">
        <v>52</v>
      </c>
      <c r="B574" s="18" t="s">
        <v>2236</v>
      </c>
      <c r="C574" s="58" t="str">
        <f>VLOOKUP(Table4[[#This Row],[iso_code]],iso_code!B:C,2,FALSE)</f>
        <v>CIV</v>
      </c>
      <c r="D574" s="18" t="str">
        <f>VLOOKUP(Table4[[#This Row],[iso_code]],iso_code!G:H,2,FALSE)</f>
        <v>Côte d'Ivoire</v>
      </c>
    </row>
    <row r="575" spans="1:4">
      <c r="A575" s="18">
        <v>52</v>
      </c>
      <c r="B575" s="18" t="s">
        <v>286</v>
      </c>
      <c r="C575" s="58" t="str">
        <f>VLOOKUP(Table4[[#This Row],[iso_code]],iso_code!B:C,2,FALSE)</f>
        <v>CMR</v>
      </c>
      <c r="D575" s="18" t="str">
        <f>VLOOKUP(Table4[[#This Row],[iso_code]],iso_code!G:H,2,FALSE)</f>
        <v>Cameroon</v>
      </c>
    </row>
    <row r="576" spans="1:4">
      <c r="A576" s="18">
        <v>52</v>
      </c>
      <c r="B576" s="18" t="s">
        <v>2229</v>
      </c>
      <c r="C576" s="58" t="str">
        <f>VLOOKUP(Table4[[#This Row],[iso_code]],iso_code!B:C,2,FALSE)</f>
        <v>DJI</v>
      </c>
      <c r="D576" s="18" t="str">
        <f>VLOOKUP(Table4[[#This Row],[iso_code]],iso_code!G:H,2,FALSE)</f>
        <v>Djibouti</v>
      </c>
    </row>
    <row r="577" spans="1:4">
      <c r="A577" s="18">
        <v>52</v>
      </c>
      <c r="B577" s="18" t="s">
        <v>2231</v>
      </c>
      <c r="C577" s="58" t="str">
        <f>VLOOKUP(Table4[[#This Row],[iso_code]],iso_code!B:C,2,FALSE)</f>
        <v>ERI</v>
      </c>
      <c r="D577" s="18" t="str">
        <f>VLOOKUP(Table4[[#This Row],[iso_code]],iso_code!G:H,2,FALSE)</f>
        <v>Eritrea</v>
      </c>
    </row>
    <row r="578" spans="1:4">
      <c r="A578" s="18">
        <v>52</v>
      </c>
      <c r="B578" s="18" t="s">
        <v>195</v>
      </c>
      <c r="C578" s="58" t="str">
        <f>VLOOKUP(Table4[[#This Row],[iso_code]],iso_code!B:C,2,FALSE)</f>
        <v>ETH</v>
      </c>
      <c r="D578" s="18" t="str">
        <f>VLOOKUP(Table4[[#This Row],[iso_code]],iso_code!G:H,2,FALSE)</f>
        <v>Ethiopia</v>
      </c>
    </row>
    <row r="579" spans="1:4">
      <c r="A579" s="18">
        <v>52</v>
      </c>
      <c r="B579" s="18" t="s">
        <v>2232</v>
      </c>
      <c r="C579" s="58" t="str">
        <f>VLOOKUP(Table4[[#This Row],[iso_code]],iso_code!B:C,2,FALSE)</f>
        <v>GAB</v>
      </c>
      <c r="D579" s="18" t="str">
        <f>VLOOKUP(Table4[[#This Row],[iso_code]],iso_code!G:H,2,FALSE)</f>
        <v>Gabon</v>
      </c>
    </row>
    <row r="580" spans="1:4">
      <c r="A580" s="18">
        <v>52</v>
      </c>
      <c r="B580" s="18" t="s">
        <v>251</v>
      </c>
      <c r="C580" s="58" t="str">
        <f>VLOOKUP(Table4[[#This Row],[iso_code]],iso_code!B:C,2,FALSE)</f>
        <v>GHA</v>
      </c>
      <c r="D580" s="18" t="str">
        <f>VLOOKUP(Table4[[#This Row],[iso_code]],iso_code!G:H,2,FALSE)</f>
        <v>Ghana</v>
      </c>
    </row>
    <row r="581" spans="1:4">
      <c r="A581" s="18">
        <v>52</v>
      </c>
      <c r="B581" s="18" t="s">
        <v>2233</v>
      </c>
      <c r="C581" s="58" t="str">
        <f>VLOOKUP(Table4[[#This Row],[iso_code]],iso_code!B:C,2,FALSE)</f>
        <v>GMB</v>
      </c>
      <c r="D581" s="18" t="str">
        <f>VLOOKUP(Table4[[#This Row],[iso_code]],iso_code!G:H,2,FALSE)</f>
        <v>Gambia (the)</v>
      </c>
    </row>
    <row r="582" spans="1:4">
      <c r="A582" s="18">
        <v>52</v>
      </c>
      <c r="B582" s="18" t="s">
        <v>2234</v>
      </c>
      <c r="C582" s="58" t="str">
        <f>VLOOKUP(Table4[[#This Row],[iso_code]],iso_code!B:C,2,FALSE)</f>
        <v>GIN</v>
      </c>
      <c r="D582" s="18" t="str">
        <f>VLOOKUP(Table4[[#This Row],[iso_code]],iso_code!G:H,2,FALSE)</f>
        <v>Guinea</v>
      </c>
    </row>
    <row r="583" spans="1:4">
      <c r="A583" s="18">
        <v>52</v>
      </c>
      <c r="B583" s="18" t="s">
        <v>2230</v>
      </c>
      <c r="C583" s="58" t="str">
        <f>VLOOKUP(Table4[[#This Row],[iso_code]],iso_code!B:C,2,FALSE)</f>
        <v>GNQ</v>
      </c>
      <c r="D583" s="18" t="str">
        <f>VLOOKUP(Table4[[#This Row],[iso_code]],iso_code!G:H,2,FALSE)</f>
        <v>Equatorial Guinea</v>
      </c>
    </row>
    <row r="584" spans="1:4">
      <c r="A584" s="18">
        <v>52</v>
      </c>
      <c r="B584" s="18" t="s">
        <v>2235</v>
      </c>
      <c r="C584" s="58" t="str">
        <f>VLOOKUP(Table4[[#This Row],[iso_code]],iso_code!B:C,2,FALSE)</f>
        <v>GNB</v>
      </c>
      <c r="D584" s="18" t="str">
        <f>VLOOKUP(Table4[[#This Row],[iso_code]],iso_code!G:H,2,FALSE)</f>
        <v>Guinea-Bissau</v>
      </c>
    </row>
    <row r="585" spans="1:4">
      <c r="A585" s="18">
        <v>52</v>
      </c>
      <c r="B585" s="18" t="s">
        <v>429</v>
      </c>
      <c r="C585" s="58" t="str">
        <f>VLOOKUP(Table4[[#This Row],[iso_code]],iso_code!B:C,2,FALSE)</f>
        <v>KEN</v>
      </c>
      <c r="D585" s="18" t="str">
        <f>VLOOKUP(Table4[[#This Row],[iso_code]],iso_code!G:H,2,FALSE)</f>
        <v>Kenya</v>
      </c>
    </row>
    <row r="586" spans="1:4">
      <c r="A586" s="18">
        <v>52</v>
      </c>
      <c r="B586" s="18" t="s">
        <v>2238</v>
      </c>
      <c r="C586" s="58" t="str">
        <f>VLOOKUP(Table4[[#This Row],[iso_code]],iso_code!B:C,2,FALSE)</f>
        <v>LBR</v>
      </c>
      <c r="D586" s="18" t="str">
        <f>VLOOKUP(Table4[[#This Row],[iso_code]],iso_code!G:H,2,FALSE)</f>
        <v>Liberia</v>
      </c>
    </row>
    <row r="587" spans="1:4">
      <c r="A587" s="18">
        <v>52</v>
      </c>
      <c r="B587" s="18" t="s">
        <v>2237</v>
      </c>
      <c r="C587" s="58" t="str">
        <f>VLOOKUP(Table4[[#This Row],[iso_code]],iso_code!B:C,2,FALSE)</f>
        <v>LSO</v>
      </c>
      <c r="D587" s="18" t="str">
        <f>VLOOKUP(Table4[[#This Row],[iso_code]],iso_code!G:H,2,FALSE)</f>
        <v>Lesotho</v>
      </c>
    </row>
    <row r="588" spans="1:4">
      <c r="A588" s="18">
        <v>52</v>
      </c>
      <c r="B588" s="18" t="s">
        <v>2239</v>
      </c>
      <c r="C588" s="58" t="str">
        <f>VLOOKUP(Table4[[#This Row],[iso_code]],iso_code!B:C,2,FALSE)</f>
        <v>MDG</v>
      </c>
      <c r="D588" s="18" t="str">
        <f>VLOOKUP(Table4[[#This Row],[iso_code]],iso_code!G:H,2,FALSE)</f>
        <v>Madagascar</v>
      </c>
    </row>
    <row r="589" spans="1:4">
      <c r="A589" s="18">
        <v>52</v>
      </c>
      <c r="B589" s="18" t="s">
        <v>2240</v>
      </c>
      <c r="C589" s="58" t="str">
        <f>VLOOKUP(Table4[[#This Row],[iso_code]],iso_code!B:C,2,FALSE)</f>
        <v>MLI</v>
      </c>
      <c r="D589" s="18" t="str">
        <f>VLOOKUP(Table4[[#This Row],[iso_code]],iso_code!G:H,2,FALSE)</f>
        <v>Mali</v>
      </c>
    </row>
    <row r="590" spans="1:4">
      <c r="A590" s="18">
        <v>52</v>
      </c>
      <c r="B590" s="18" t="s">
        <v>2111</v>
      </c>
      <c r="C590" s="58" t="str">
        <f>VLOOKUP(Table4[[#This Row],[iso_code]],iso_code!B:C,2,FALSE)</f>
        <v>MRT</v>
      </c>
      <c r="D590" s="18" t="str">
        <f>VLOOKUP(Table4[[#This Row],[iso_code]],iso_code!G:H,2,FALSE)</f>
        <v>Mauritania</v>
      </c>
    </row>
    <row r="591" spans="1:4">
      <c r="A591" s="18">
        <v>52</v>
      </c>
      <c r="B591" s="18" t="s">
        <v>1165</v>
      </c>
      <c r="C591" s="58" t="str">
        <f>VLOOKUP(Table4[[#This Row],[iso_code]],iso_code!B:C,2,FALSE)</f>
        <v>MWI</v>
      </c>
      <c r="D591" s="18" t="str">
        <f>VLOOKUP(Table4[[#This Row],[iso_code]],iso_code!G:H,2,FALSE)</f>
        <v>Malawi</v>
      </c>
    </row>
    <row r="592" spans="1:4">
      <c r="A592" s="18">
        <v>52</v>
      </c>
      <c r="B592" s="18" t="s">
        <v>1456</v>
      </c>
      <c r="C592" s="58" t="str">
        <f>VLOOKUP(Table4[[#This Row],[iso_code]],iso_code!B:C,2,FALSE)</f>
        <v>MOZ</v>
      </c>
      <c r="D592" s="18" t="str">
        <f>VLOOKUP(Table4[[#This Row],[iso_code]],iso_code!G:H,2,FALSE)</f>
        <v>Mozambique</v>
      </c>
    </row>
    <row r="593" spans="1:4">
      <c r="A593" s="18">
        <v>52</v>
      </c>
      <c r="B593" s="18" t="s">
        <v>2071</v>
      </c>
      <c r="C593" s="58" t="str">
        <f>VLOOKUP(Table4[[#This Row],[iso_code]],iso_code!B:C,2,FALSE)</f>
        <v>NAM</v>
      </c>
      <c r="D593" s="18" t="str">
        <f>VLOOKUP(Table4[[#This Row],[iso_code]],iso_code!G:H,2,FALSE)</f>
        <v>Namibia</v>
      </c>
    </row>
    <row r="594" spans="1:4">
      <c r="A594" s="18">
        <v>52</v>
      </c>
      <c r="B594" s="18" t="s">
        <v>1006</v>
      </c>
      <c r="C594" s="58" t="str">
        <f>VLOOKUP(Table4[[#This Row],[iso_code]],iso_code!B:C,2,FALSE)</f>
        <v>NER</v>
      </c>
      <c r="D594" s="18" t="str">
        <f>VLOOKUP(Table4[[#This Row],[iso_code]],iso_code!G:H,2,FALSE)</f>
        <v>Niger (the)</v>
      </c>
    </row>
    <row r="595" spans="1:4">
      <c r="A595" s="18">
        <v>52</v>
      </c>
      <c r="B595" s="18" t="s">
        <v>1233</v>
      </c>
      <c r="C595" s="58" t="str">
        <f>VLOOKUP(Table4[[#This Row],[iso_code]],iso_code!B:C,2,FALSE)</f>
        <v>NGA</v>
      </c>
      <c r="D595" s="18" t="str">
        <f>VLOOKUP(Table4[[#This Row],[iso_code]],iso_code!G:H,2,FALSE)</f>
        <v>Nigeria</v>
      </c>
    </row>
    <row r="596" spans="1:4">
      <c r="A596" s="18">
        <v>52</v>
      </c>
      <c r="B596" s="18" t="s">
        <v>2241</v>
      </c>
      <c r="C596" s="58" t="str">
        <f>VLOOKUP(Table4[[#This Row],[iso_code]],iso_code!B:C,2,FALSE)</f>
        <v>RWA</v>
      </c>
      <c r="D596" s="18" t="str">
        <f>VLOOKUP(Table4[[#This Row],[iso_code]],iso_code!G:H,2,FALSE)</f>
        <v>Rwanda</v>
      </c>
    </row>
    <row r="597" spans="1:4">
      <c r="A597" s="18">
        <v>52</v>
      </c>
      <c r="B597" s="18" t="s">
        <v>2246</v>
      </c>
      <c r="C597" s="58" t="str">
        <f>VLOOKUP(Table4[[#This Row],[iso_code]],iso_code!B:C,2,FALSE)</f>
        <v>SDN</v>
      </c>
      <c r="D597" s="18" t="str">
        <f>VLOOKUP(Table4[[#This Row],[iso_code]],iso_code!G:H,2,FALSE)</f>
        <v>Sudan (the)</v>
      </c>
    </row>
    <row r="598" spans="1:4">
      <c r="A598" s="18">
        <v>52</v>
      </c>
      <c r="B598" s="18" t="s">
        <v>2095</v>
      </c>
      <c r="C598" s="58" t="str">
        <f>VLOOKUP(Table4[[#This Row],[iso_code]],iso_code!B:C,2,FALSE)</f>
        <v>SLE</v>
      </c>
      <c r="D598" s="18" t="str">
        <f>VLOOKUP(Table4[[#This Row],[iso_code]],iso_code!G:H,2,FALSE)</f>
        <v>Sierra Leone</v>
      </c>
    </row>
    <row r="599" spans="1:4">
      <c r="A599" s="18">
        <v>52</v>
      </c>
      <c r="B599" s="18" t="s">
        <v>1689</v>
      </c>
      <c r="C599" s="58" t="str">
        <f>VLOOKUP(Table4[[#This Row],[iso_code]],iso_code!B:C,2,FALSE)</f>
        <v>SEN</v>
      </c>
      <c r="D599" s="18" t="str">
        <f>VLOOKUP(Table4[[#This Row],[iso_code]],iso_code!G:H,2,FALSE)</f>
        <v>Senegal</v>
      </c>
    </row>
    <row r="600" spans="1:4">
      <c r="A600" s="18">
        <v>52</v>
      </c>
      <c r="B600" s="18" t="s">
        <v>2244</v>
      </c>
      <c r="C600" s="58" t="str">
        <f>VLOOKUP(Table4[[#This Row],[iso_code]],iso_code!B:C,2,FALSE)</f>
        <v>SOM</v>
      </c>
      <c r="D600" s="18" t="str">
        <f>VLOOKUP(Table4[[#This Row],[iso_code]],iso_code!G:H,2,FALSE)</f>
        <v>Somalia</v>
      </c>
    </row>
    <row r="601" spans="1:4">
      <c r="A601" s="18">
        <v>52</v>
      </c>
      <c r="B601" s="18" t="s">
        <v>2245</v>
      </c>
      <c r="C601" s="58" t="str">
        <f>VLOOKUP(Table4[[#This Row],[iso_code]],iso_code!B:C,2,FALSE)</f>
        <v>SSD</v>
      </c>
      <c r="D601" s="18" t="str">
        <f>VLOOKUP(Table4[[#This Row],[iso_code]],iso_code!G:H,2,FALSE)</f>
        <v>South Sudan</v>
      </c>
    </row>
    <row r="602" spans="1:4">
      <c r="A602" s="18">
        <v>52</v>
      </c>
      <c r="B602" s="18" t="s">
        <v>2247</v>
      </c>
      <c r="C602" s="58" t="str">
        <f>VLOOKUP(Table4[[#This Row],[iso_code]],iso_code!B:C,2,FALSE)</f>
        <v>SWZ</v>
      </c>
      <c r="D602" s="18" t="str">
        <f>VLOOKUP(Table4[[#This Row],[iso_code]],iso_code!G:H,2,FALSE)</f>
        <v>Eswatini</v>
      </c>
    </row>
    <row r="603" spans="1:4">
      <c r="A603" s="18">
        <v>52</v>
      </c>
      <c r="B603" s="18" t="s">
        <v>2226</v>
      </c>
      <c r="C603" s="58" t="str">
        <f>VLOOKUP(Table4[[#This Row],[iso_code]],iso_code!B:C,2,FALSE)</f>
        <v>TCD</v>
      </c>
      <c r="D603" s="18" t="str">
        <f>VLOOKUP(Table4[[#This Row],[iso_code]],iso_code!G:H,2,FALSE)</f>
        <v>Chad</v>
      </c>
    </row>
    <row r="604" spans="1:4">
      <c r="A604" s="18">
        <v>52</v>
      </c>
      <c r="B604" s="18" t="s">
        <v>2017</v>
      </c>
      <c r="C604" s="58" t="str">
        <f>VLOOKUP(Table4[[#This Row],[iso_code]],iso_code!B:C,2,FALSE)</f>
        <v>TGO</v>
      </c>
      <c r="D604" s="18" t="str">
        <f>VLOOKUP(Table4[[#This Row],[iso_code]],iso_code!G:H,2,FALSE)</f>
        <v>Togo</v>
      </c>
    </row>
    <row r="605" spans="1:4">
      <c r="A605" s="18">
        <v>52</v>
      </c>
      <c r="B605" s="18" t="s">
        <v>859</v>
      </c>
      <c r="C605" s="58" t="str">
        <f>VLOOKUP(Table4[[#This Row],[iso_code]],iso_code!B:C,2,FALSE)</f>
        <v>TZA</v>
      </c>
      <c r="D605" s="18" t="str">
        <f>VLOOKUP(Table4[[#This Row],[iso_code]],iso_code!G:H,2,FALSE)</f>
        <v>Tanzania, United Republic of</v>
      </c>
    </row>
    <row r="606" spans="1:4">
      <c r="A606" s="18">
        <v>52</v>
      </c>
      <c r="B606" s="18" t="s">
        <v>1468</v>
      </c>
      <c r="C606" s="58" t="str">
        <f>VLOOKUP(Table4[[#This Row],[iso_code]],iso_code!B:C,2,FALSE)</f>
        <v>UGA</v>
      </c>
      <c r="D606" s="18" t="str">
        <f>VLOOKUP(Table4[[#This Row],[iso_code]],iso_code!G:H,2,FALSE)</f>
        <v>Uganda</v>
      </c>
    </row>
    <row r="607" spans="1:4">
      <c r="A607" s="18">
        <v>52</v>
      </c>
      <c r="B607" s="18" t="s">
        <v>613</v>
      </c>
      <c r="C607" s="58" t="str">
        <f>VLOOKUP(Table4[[#This Row],[iso_code]],iso_code!B:C,2,FALSE)</f>
        <v>ZAF</v>
      </c>
      <c r="D607" s="18" t="str">
        <f>VLOOKUP(Table4[[#This Row],[iso_code]],iso_code!G:H,2,FALSE)</f>
        <v>South Africa</v>
      </c>
    </row>
    <row r="608" spans="1:4">
      <c r="A608" s="18">
        <v>52</v>
      </c>
      <c r="B608" s="18" t="s">
        <v>748</v>
      </c>
      <c r="C608" s="58" t="str">
        <f>VLOOKUP(Table4[[#This Row],[iso_code]],iso_code!B:C,2,FALSE)</f>
        <v>ZMB</v>
      </c>
      <c r="D608" s="18" t="str">
        <f>VLOOKUP(Table4[[#This Row],[iso_code]],iso_code!G:H,2,FALSE)</f>
        <v>Zambia</v>
      </c>
    </row>
    <row r="609" spans="1:4">
      <c r="A609" s="18">
        <v>52</v>
      </c>
      <c r="B609" s="18" t="s">
        <v>2248</v>
      </c>
      <c r="C609" s="58" t="str">
        <f>VLOOKUP(Table4[[#This Row],[iso_code]],iso_code!B:C,2,FALSE)</f>
        <v>ZWE</v>
      </c>
      <c r="D609" s="18" t="str">
        <f>VLOOKUP(Table4[[#This Row],[iso_code]],iso_code!G:H,2,FALSE)</f>
        <v>Zimbabwe</v>
      </c>
    </row>
    <row r="610" spans="1:4">
      <c r="A610" s="18">
        <v>53</v>
      </c>
      <c r="B610" s="18" t="s">
        <v>859</v>
      </c>
      <c r="C610" s="58" t="str">
        <f>VLOOKUP(Table4[[#This Row],[iso_code]],iso_code!B:C,2,FALSE)</f>
        <v>TZA</v>
      </c>
      <c r="D610" s="18" t="str">
        <f>VLOOKUP(Table4[[#This Row],[iso_code]],iso_code!G:H,2,FALSE)</f>
        <v>Tanzania, United Republic of</v>
      </c>
    </row>
    <row r="611" spans="1:4">
      <c r="A611" s="18">
        <v>54</v>
      </c>
      <c r="B611" s="18" t="s">
        <v>2017</v>
      </c>
      <c r="C611" s="58" t="str">
        <f>VLOOKUP(Table4[[#This Row],[iso_code]],iso_code!B:C,2,FALSE)</f>
        <v>TGO</v>
      </c>
      <c r="D611" s="18" t="str">
        <f>VLOOKUP(Table4[[#This Row],[iso_code]],iso_code!G:H,2,FALSE)</f>
        <v>Togo</v>
      </c>
    </row>
    <row r="612" spans="1:4">
      <c r="A612" s="18">
        <v>55</v>
      </c>
      <c r="B612" s="18" t="s">
        <v>953</v>
      </c>
      <c r="C612" s="58" t="str">
        <f>VLOOKUP(Table4[[#This Row],[iso_code]],iso_code!B:C,2,FALSE)</f>
        <v>TUN</v>
      </c>
      <c r="D612" s="18" t="str">
        <f>VLOOKUP(Table4[[#This Row],[iso_code]],iso_code!G:H,2,FALSE)</f>
        <v>Tunisia</v>
      </c>
    </row>
    <row r="613" spans="1:4">
      <c r="A613" s="18">
        <v>56</v>
      </c>
      <c r="B613" s="18" t="s">
        <v>953</v>
      </c>
      <c r="C613" s="58" t="str">
        <f>VLOOKUP(Table4[[#This Row],[iso_code]],iso_code!B:C,2,FALSE)</f>
        <v>TUN</v>
      </c>
      <c r="D613" s="18" t="str">
        <f>VLOOKUP(Table4[[#This Row],[iso_code]],iso_code!G:H,2,FALSE)</f>
        <v>Tunisia</v>
      </c>
    </row>
    <row r="614" spans="1:4">
      <c r="A614" s="18">
        <v>57</v>
      </c>
      <c r="B614" s="18" t="s">
        <v>953</v>
      </c>
      <c r="C614" s="58" t="str">
        <f>VLOOKUP(Table4[[#This Row],[iso_code]],iso_code!B:C,2,FALSE)</f>
        <v>TUN</v>
      </c>
      <c r="D614" s="18" t="str">
        <f>VLOOKUP(Table4[[#This Row],[iso_code]],iso_code!G:H,2,FALSE)</f>
        <v>Tunisia</v>
      </c>
    </row>
    <row r="615" spans="1:4" ht="16.25" customHeight="1">
      <c r="A615" s="18">
        <v>58</v>
      </c>
      <c r="B615" s="18" t="s">
        <v>2223</v>
      </c>
      <c r="C615" s="58" t="str">
        <f>VLOOKUP(Table4[[#This Row],[iso_code]],iso_code!B:C,2,FALSE)</f>
        <v>BEN</v>
      </c>
      <c r="D615" s="18" t="str">
        <f>VLOOKUP(Table4[[#This Row],[iso_code]],iso_code!G:H,2,FALSE)</f>
        <v>Benin</v>
      </c>
    </row>
    <row r="616" spans="1:4">
      <c r="A616" s="18">
        <v>58</v>
      </c>
      <c r="B616" s="18" t="s">
        <v>2224</v>
      </c>
      <c r="C616" s="58" t="str">
        <f>VLOOKUP(Table4[[#This Row],[iso_code]],iso_code!B:C,2,FALSE)</f>
        <v>BFA</v>
      </c>
      <c r="D616" s="18" t="str">
        <f>VLOOKUP(Table4[[#This Row],[iso_code]],iso_code!G:H,2,FALSE)</f>
        <v>Burkina Faso</v>
      </c>
    </row>
    <row r="617" spans="1:4">
      <c r="A617" s="18">
        <v>58</v>
      </c>
      <c r="B617" s="18" t="s">
        <v>2236</v>
      </c>
      <c r="C617" s="58" t="str">
        <f>VLOOKUP(Table4[[#This Row],[iso_code]],iso_code!B:C,2,FALSE)</f>
        <v>CIV</v>
      </c>
      <c r="D617" s="18" t="str">
        <f>VLOOKUP(Table4[[#This Row],[iso_code]],iso_code!G:H,2,FALSE)</f>
        <v>Côte d'Ivoire</v>
      </c>
    </row>
    <row r="618" spans="1:4">
      <c r="A618" s="18">
        <v>58</v>
      </c>
      <c r="B618" s="18" t="s">
        <v>2233</v>
      </c>
      <c r="C618" s="58" t="str">
        <f>VLOOKUP(Table4[[#This Row],[iso_code]],iso_code!B:C,2,FALSE)</f>
        <v>GMB</v>
      </c>
      <c r="D618" s="18" t="str">
        <f>VLOOKUP(Table4[[#This Row],[iso_code]],iso_code!G:H,2,FALSE)</f>
        <v>Gambia (the)</v>
      </c>
    </row>
    <row r="619" spans="1:4">
      <c r="A619" s="18">
        <v>58</v>
      </c>
      <c r="B619" s="18" t="s">
        <v>251</v>
      </c>
      <c r="C619" s="58" t="str">
        <f>VLOOKUP(Table4[[#This Row],[iso_code]],iso_code!B:C,2,FALSE)</f>
        <v>GHA</v>
      </c>
      <c r="D619" s="18" t="str">
        <f>VLOOKUP(Table4[[#This Row],[iso_code]],iso_code!G:H,2,FALSE)</f>
        <v>Ghana</v>
      </c>
    </row>
    <row r="620" spans="1:4">
      <c r="A620" s="18">
        <v>58</v>
      </c>
      <c r="B620" s="18" t="s">
        <v>2234</v>
      </c>
      <c r="C620" s="58" t="str">
        <f>VLOOKUP(Table4[[#This Row],[iso_code]],iso_code!B:C,2,FALSE)</f>
        <v>GIN</v>
      </c>
      <c r="D620" s="18" t="str">
        <f>VLOOKUP(Table4[[#This Row],[iso_code]],iso_code!G:H,2,FALSE)</f>
        <v>Guinea</v>
      </c>
    </row>
    <row r="621" spans="1:4">
      <c r="A621" s="18">
        <v>58</v>
      </c>
      <c r="B621" s="18" t="s">
        <v>2235</v>
      </c>
      <c r="C621" s="58" t="str">
        <f>VLOOKUP(Table4[[#This Row],[iso_code]],iso_code!B:C,2,FALSE)</f>
        <v>GNB</v>
      </c>
      <c r="D621" s="18" t="str">
        <f>VLOOKUP(Table4[[#This Row],[iso_code]],iso_code!G:H,2,FALSE)</f>
        <v>Guinea-Bissau</v>
      </c>
    </row>
    <row r="622" spans="1:4">
      <c r="A622" s="18">
        <v>58</v>
      </c>
      <c r="B622" s="18" t="s">
        <v>2238</v>
      </c>
      <c r="C622" s="58" t="str">
        <f>VLOOKUP(Table4[[#This Row],[iso_code]],iso_code!B:C,2,FALSE)</f>
        <v>LBR</v>
      </c>
      <c r="D622" s="18" t="str">
        <f>VLOOKUP(Table4[[#This Row],[iso_code]],iso_code!G:H,2,FALSE)</f>
        <v>Liberia</v>
      </c>
    </row>
    <row r="623" spans="1:4">
      <c r="A623" s="18">
        <v>58</v>
      </c>
      <c r="B623" s="18" t="s">
        <v>2240</v>
      </c>
      <c r="C623" s="58" t="str">
        <f>VLOOKUP(Table4[[#This Row],[iso_code]],iso_code!B:C,2,FALSE)</f>
        <v>MLI</v>
      </c>
      <c r="D623" s="18" t="str">
        <f>VLOOKUP(Table4[[#This Row],[iso_code]],iso_code!G:H,2,FALSE)</f>
        <v>Mali</v>
      </c>
    </row>
    <row r="624" spans="1:4">
      <c r="A624" s="18">
        <v>58</v>
      </c>
      <c r="B624" s="18" t="s">
        <v>1006</v>
      </c>
      <c r="C624" s="58" t="str">
        <f>VLOOKUP(Table4[[#This Row],[iso_code]],iso_code!B:C,2,FALSE)</f>
        <v>NER</v>
      </c>
      <c r="D624" s="18" t="str">
        <f>VLOOKUP(Table4[[#This Row],[iso_code]],iso_code!G:H,2,FALSE)</f>
        <v>Niger (the)</v>
      </c>
    </row>
    <row r="625" spans="1:4">
      <c r="A625" s="18">
        <v>58</v>
      </c>
      <c r="B625" s="18" t="s">
        <v>1233</v>
      </c>
      <c r="C625" s="58" t="str">
        <f>VLOOKUP(Table4[[#This Row],[iso_code]],iso_code!B:C,2,FALSE)</f>
        <v>NGA</v>
      </c>
      <c r="D625" s="18" t="str">
        <f>VLOOKUP(Table4[[#This Row],[iso_code]],iso_code!G:H,2,FALSE)</f>
        <v>Nigeria</v>
      </c>
    </row>
    <row r="626" spans="1:4">
      <c r="A626" s="18">
        <v>58</v>
      </c>
      <c r="B626" s="18" t="s">
        <v>1689</v>
      </c>
      <c r="C626" s="58" t="str">
        <f>VLOOKUP(Table4[[#This Row],[iso_code]],iso_code!B:C,2,FALSE)</f>
        <v>SEN</v>
      </c>
      <c r="D626" s="18" t="str">
        <f>VLOOKUP(Table4[[#This Row],[iso_code]],iso_code!G:H,2,FALSE)</f>
        <v>Senegal</v>
      </c>
    </row>
    <row r="627" spans="1:4">
      <c r="A627" s="18">
        <v>58</v>
      </c>
      <c r="B627" s="18" t="s">
        <v>2095</v>
      </c>
      <c r="C627" s="58" t="str">
        <f>VLOOKUP(Table4[[#This Row],[iso_code]],iso_code!B:C,2,FALSE)</f>
        <v>SLE</v>
      </c>
      <c r="D627" s="18" t="str">
        <f>VLOOKUP(Table4[[#This Row],[iso_code]],iso_code!G:H,2,FALSE)</f>
        <v>Sierra Leone</v>
      </c>
    </row>
    <row r="628" spans="1:4">
      <c r="A628" s="18">
        <v>58</v>
      </c>
      <c r="B628" s="18" t="s">
        <v>2017</v>
      </c>
      <c r="C628" s="58" t="str">
        <f>VLOOKUP(Table4[[#This Row],[iso_code]],iso_code!B:C,2,FALSE)</f>
        <v>TGO</v>
      </c>
      <c r="D628" s="18" t="str">
        <f>VLOOKUP(Table4[[#This Row],[iso_code]],iso_code!G:H,2,FALSE)</f>
        <v>Togo</v>
      </c>
    </row>
    <row r="629" spans="1:4">
      <c r="A629" s="18">
        <v>59</v>
      </c>
      <c r="B629" s="18" t="s">
        <v>2223</v>
      </c>
      <c r="C629" s="58" t="str">
        <f>VLOOKUP(Table4[[#This Row],[iso_code]],iso_code!B:C,2,FALSE)</f>
        <v>BEN</v>
      </c>
      <c r="D629" s="18" t="str">
        <f>VLOOKUP(Table4[[#This Row],[iso_code]],iso_code!G:H,2,FALSE)</f>
        <v>Benin</v>
      </c>
    </row>
    <row r="630" spans="1:4">
      <c r="A630" s="18">
        <v>59</v>
      </c>
      <c r="B630" s="18" t="s">
        <v>2224</v>
      </c>
      <c r="C630" s="58" t="str">
        <f>VLOOKUP(Table4[[#This Row],[iso_code]],iso_code!B:C,2,FALSE)</f>
        <v>BFA</v>
      </c>
      <c r="D630" s="18" t="str">
        <f>VLOOKUP(Table4[[#This Row],[iso_code]],iso_code!G:H,2,FALSE)</f>
        <v>Burkina Faso</v>
      </c>
    </row>
    <row r="631" spans="1:4">
      <c r="A631" s="18">
        <v>59</v>
      </c>
      <c r="B631" s="18" t="s">
        <v>2236</v>
      </c>
      <c r="C631" s="58" t="str">
        <f>VLOOKUP(Table4[[#This Row],[iso_code]],iso_code!B:C,2,FALSE)</f>
        <v>CIV</v>
      </c>
      <c r="D631" s="18" t="str">
        <f>VLOOKUP(Table4[[#This Row],[iso_code]],iso_code!G:H,2,FALSE)</f>
        <v>Côte d'Ivoire</v>
      </c>
    </row>
    <row r="632" spans="1:4">
      <c r="A632" s="18">
        <v>59</v>
      </c>
      <c r="B632" s="18" t="s">
        <v>2233</v>
      </c>
      <c r="C632" s="58" t="str">
        <f>VLOOKUP(Table4[[#This Row],[iso_code]],iso_code!B:C,2,FALSE)</f>
        <v>GMB</v>
      </c>
      <c r="D632" s="18" t="str">
        <f>VLOOKUP(Table4[[#This Row],[iso_code]],iso_code!G:H,2,FALSE)</f>
        <v>Gambia (the)</v>
      </c>
    </row>
    <row r="633" spans="1:4">
      <c r="A633" s="18">
        <v>59</v>
      </c>
      <c r="B633" s="18" t="s">
        <v>251</v>
      </c>
      <c r="C633" s="58" t="str">
        <f>VLOOKUP(Table4[[#This Row],[iso_code]],iso_code!B:C,2,FALSE)</f>
        <v>GHA</v>
      </c>
      <c r="D633" s="18" t="str">
        <f>VLOOKUP(Table4[[#This Row],[iso_code]],iso_code!G:H,2,FALSE)</f>
        <v>Ghana</v>
      </c>
    </row>
    <row r="634" spans="1:4">
      <c r="A634" s="18">
        <v>59</v>
      </c>
      <c r="B634" s="18" t="s">
        <v>2234</v>
      </c>
      <c r="C634" s="58" t="str">
        <f>VLOOKUP(Table4[[#This Row],[iso_code]],iso_code!B:C,2,FALSE)</f>
        <v>GIN</v>
      </c>
      <c r="D634" s="18" t="str">
        <f>VLOOKUP(Table4[[#This Row],[iso_code]],iso_code!G:H,2,FALSE)</f>
        <v>Guinea</v>
      </c>
    </row>
    <row r="635" spans="1:4">
      <c r="A635" s="18">
        <v>59</v>
      </c>
      <c r="B635" s="18" t="s">
        <v>2235</v>
      </c>
      <c r="C635" s="58" t="str">
        <f>VLOOKUP(Table4[[#This Row],[iso_code]],iso_code!B:C,2,FALSE)</f>
        <v>GNB</v>
      </c>
      <c r="D635" s="18" t="str">
        <f>VLOOKUP(Table4[[#This Row],[iso_code]],iso_code!G:H,2,FALSE)</f>
        <v>Guinea-Bissau</v>
      </c>
    </row>
    <row r="636" spans="1:4">
      <c r="A636" s="18">
        <v>59</v>
      </c>
      <c r="B636" s="18" t="s">
        <v>2238</v>
      </c>
      <c r="C636" s="58" t="str">
        <f>VLOOKUP(Table4[[#This Row],[iso_code]],iso_code!B:C,2,FALSE)</f>
        <v>LBR</v>
      </c>
      <c r="D636" s="18" t="str">
        <f>VLOOKUP(Table4[[#This Row],[iso_code]],iso_code!G:H,2,FALSE)</f>
        <v>Liberia</v>
      </c>
    </row>
    <row r="637" spans="1:4">
      <c r="A637" s="18">
        <v>59</v>
      </c>
      <c r="B637" s="18" t="s">
        <v>2240</v>
      </c>
      <c r="C637" s="58" t="str">
        <f>VLOOKUP(Table4[[#This Row],[iso_code]],iso_code!B:C,2,FALSE)</f>
        <v>MLI</v>
      </c>
      <c r="D637" s="18" t="str">
        <f>VLOOKUP(Table4[[#This Row],[iso_code]],iso_code!G:H,2,FALSE)</f>
        <v>Mali</v>
      </c>
    </row>
    <row r="638" spans="1:4">
      <c r="A638" s="18">
        <v>59</v>
      </c>
      <c r="B638" s="18" t="s">
        <v>1006</v>
      </c>
      <c r="C638" s="58" t="str">
        <f>VLOOKUP(Table4[[#This Row],[iso_code]],iso_code!B:C,2,FALSE)</f>
        <v>NER</v>
      </c>
      <c r="D638" s="18" t="str">
        <f>VLOOKUP(Table4[[#This Row],[iso_code]],iso_code!G:H,2,FALSE)</f>
        <v>Niger (the)</v>
      </c>
    </row>
    <row r="639" spans="1:4">
      <c r="A639" s="18">
        <v>59</v>
      </c>
      <c r="B639" s="18" t="s">
        <v>1233</v>
      </c>
      <c r="C639" s="58" t="str">
        <f>VLOOKUP(Table4[[#This Row],[iso_code]],iso_code!B:C,2,FALSE)</f>
        <v>NGA</v>
      </c>
      <c r="D639" s="18" t="str">
        <f>VLOOKUP(Table4[[#This Row],[iso_code]],iso_code!G:H,2,FALSE)</f>
        <v>Nigeria</v>
      </c>
    </row>
    <row r="640" spans="1:4">
      <c r="A640" s="18">
        <v>59</v>
      </c>
      <c r="B640" s="18" t="s">
        <v>1689</v>
      </c>
      <c r="C640" s="58" t="str">
        <f>VLOOKUP(Table4[[#This Row],[iso_code]],iso_code!B:C,2,FALSE)</f>
        <v>SEN</v>
      </c>
      <c r="D640" s="18" t="str">
        <f>VLOOKUP(Table4[[#This Row],[iso_code]],iso_code!G:H,2,FALSE)</f>
        <v>Senegal</v>
      </c>
    </row>
    <row r="641" spans="1:4">
      <c r="A641" s="18">
        <v>59</v>
      </c>
      <c r="B641" s="18" t="s">
        <v>2095</v>
      </c>
      <c r="C641" s="58" t="str">
        <f>VLOOKUP(Table4[[#This Row],[iso_code]],iso_code!B:C,2,FALSE)</f>
        <v>SLE</v>
      </c>
      <c r="D641" s="18" t="str">
        <f>VLOOKUP(Table4[[#This Row],[iso_code]],iso_code!G:H,2,FALSE)</f>
        <v>Sierra Leone</v>
      </c>
    </row>
    <row r="642" spans="1:4">
      <c r="A642" s="18">
        <v>59</v>
      </c>
      <c r="B642" s="18" t="s">
        <v>2017</v>
      </c>
      <c r="C642" s="58" t="str">
        <f>VLOOKUP(Table4[[#This Row],[iso_code]],iso_code!B:C,2,FALSE)</f>
        <v>TGO</v>
      </c>
      <c r="D642" s="18" t="str">
        <f>VLOOKUP(Table4[[#This Row],[iso_code]],iso_code!G:H,2,FALSE)</f>
        <v>Togo</v>
      </c>
    </row>
    <row r="643" spans="1:4">
      <c r="A643" s="18">
        <v>60</v>
      </c>
      <c r="B643" s="18" t="s">
        <v>748</v>
      </c>
      <c r="C643" s="58" t="str">
        <f>VLOOKUP(Table4[[#This Row],[iso_code]],iso_code!B:C,2,FALSE)</f>
        <v>ZMB</v>
      </c>
      <c r="D643" s="18" t="str">
        <f>VLOOKUP(Table4[[#This Row],[iso_code]],iso_code!G:H,2,FALSE)</f>
        <v>Zambia</v>
      </c>
    </row>
    <row r="644" spans="1:4">
      <c r="A644" s="18">
        <v>61</v>
      </c>
      <c r="B644" s="18" t="s">
        <v>748</v>
      </c>
      <c r="C644" s="58" t="str">
        <f>VLOOKUP(Table4[[#This Row],[iso_code]],iso_code!B:C,2,FALSE)</f>
        <v>ZMB</v>
      </c>
      <c r="D644" s="18" t="str">
        <f>VLOOKUP(Table4[[#This Row],[iso_code]],iso_code!G:H,2,FALSE)</f>
        <v>Zambia</v>
      </c>
    </row>
    <row r="645" spans="1:4">
      <c r="A645" s="18">
        <v>62</v>
      </c>
      <c r="B645" s="18" t="s">
        <v>514</v>
      </c>
      <c r="C645" s="58" t="str">
        <f>VLOOKUP(Table4[[#This Row],[iso_code]],iso_code!B:C,2,FALSE)</f>
        <v>MAR</v>
      </c>
      <c r="D645" s="18" t="str">
        <f>VLOOKUP(Table4[[#This Row],[iso_code]],iso_code!G:H,2,FALSE)</f>
        <v>Morocco</v>
      </c>
    </row>
    <row r="646" spans="1:4">
      <c r="A646" s="18">
        <v>63</v>
      </c>
      <c r="B646" s="18" t="s">
        <v>2095</v>
      </c>
      <c r="C646" s="58" t="str">
        <f>VLOOKUP(Table4[[#This Row],[iso_code]],iso_code!B:C,2,FALSE)</f>
        <v>SLE</v>
      </c>
      <c r="D646" s="18" t="str">
        <f>VLOOKUP(Table4[[#This Row],[iso_code]],iso_code!G:H,2,FALSE)</f>
        <v>Sierra Leone</v>
      </c>
    </row>
    <row r="647" spans="1:4">
      <c r="A647" s="18">
        <v>64</v>
      </c>
      <c r="B647" s="18" t="s">
        <v>1468</v>
      </c>
      <c r="C647" s="58" t="str">
        <f>VLOOKUP(Table4[[#This Row],[iso_code]],iso_code!B:C,2,FALSE)</f>
        <v>UGA</v>
      </c>
      <c r="D647" s="18" t="str">
        <f>VLOOKUP(Table4[[#This Row],[iso_code]],iso_code!G:H,2,FALSE)</f>
        <v>Uganda</v>
      </c>
    </row>
    <row r="648" spans="1:4">
      <c r="A648" s="18">
        <v>65</v>
      </c>
      <c r="B648" s="18" t="s">
        <v>2222</v>
      </c>
      <c r="C648" s="58" t="str">
        <f>VLOOKUP(Table4[[#This Row],[iso_code]],iso_code!B:C,2,FALSE)</f>
        <v>AGO</v>
      </c>
      <c r="D648" s="18" t="str">
        <f>VLOOKUP(Table4[[#This Row],[iso_code]],iso_code!G:H,2,FALSE)</f>
        <v>Angola</v>
      </c>
    </row>
    <row r="649" spans="1:4">
      <c r="A649" s="18">
        <v>65</v>
      </c>
      <c r="B649" s="18" t="s">
        <v>1830</v>
      </c>
      <c r="C649" s="58" t="str">
        <f>VLOOKUP(Table4[[#This Row],[iso_code]],iso_code!B:C,2,FALSE)</f>
        <v>BWA</v>
      </c>
      <c r="D649" s="18" t="str">
        <f>VLOOKUP(Table4[[#This Row],[iso_code]],iso_code!G:H,2,FALSE)</f>
        <v>Botswana</v>
      </c>
    </row>
    <row r="650" spans="1:4">
      <c r="A650" s="18">
        <v>65</v>
      </c>
      <c r="B650" s="18" t="s">
        <v>2237</v>
      </c>
      <c r="C650" s="58" t="str">
        <f>VLOOKUP(Table4[[#This Row],[iso_code]],iso_code!B:C,2,FALSE)</f>
        <v>LSO</v>
      </c>
      <c r="D650" s="18" t="str">
        <f>VLOOKUP(Table4[[#This Row],[iso_code]],iso_code!G:H,2,FALSE)</f>
        <v>Lesotho</v>
      </c>
    </row>
    <row r="651" spans="1:4">
      <c r="A651" s="18">
        <v>65</v>
      </c>
      <c r="B651" s="18" t="s">
        <v>1456</v>
      </c>
      <c r="C651" s="58" t="str">
        <f>VLOOKUP(Table4[[#This Row],[iso_code]],iso_code!B:C,2,FALSE)</f>
        <v>MOZ</v>
      </c>
      <c r="D651" s="18" t="str">
        <f>VLOOKUP(Table4[[#This Row],[iso_code]],iso_code!G:H,2,FALSE)</f>
        <v>Mozambique</v>
      </c>
    </row>
    <row r="652" spans="1:4">
      <c r="A652" s="18">
        <v>65</v>
      </c>
      <c r="B652" s="18" t="s">
        <v>2071</v>
      </c>
      <c r="C652" s="58" t="str">
        <f>VLOOKUP(Table4[[#This Row],[iso_code]],iso_code!B:C,2,FALSE)</f>
        <v>NAM</v>
      </c>
      <c r="D652" s="18" t="str">
        <f>VLOOKUP(Table4[[#This Row],[iso_code]],iso_code!G:H,2,FALSE)</f>
        <v>Namibia</v>
      </c>
    </row>
    <row r="653" spans="1:4">
      <c r="A653" s="18">
        <v>65</v>
      </c>
      <c r="B653" s="18" t="s">
        <v>613</v>
      </c>
      <c r="C653" s="58" t="str">
        <f>VLOOKUP(Table4[[#This Row],[iso_code]],iso_code!B:C,2,FALSE)</f>
        <v>ZAF</v>
      </c>
      <c r="D653" s="18" t="str">
        <f>VLOOKUP(Table4[[#This Row],[iso_code]],iso_code!G:H,2,FALSE)</f>
        <v>South Africa</v>
      </c>
    </row>
    <row r="654" spans="1:4">
      <c r="A654" s="18">
        <v>65</v>
      </c>
      <c r="B654" s="18" t="s">
        <v>748</v>
      </c>
      <c r="C654" s="58" t="str">
        <f>VLOOKUP(Table4[[#This Row],[iso_code]],iso_code!B:C,2,FALSE)</f>
        <v>ZMB</v>
      </c>
      <c r="D654" s="18" t="str">
        <f>VLOOKUP(Table4[[#This Row],[iso_code]],iso_code!G:H,2,FALSE)</f>
        <v>Zambia</v>
      </c>
    </row>
    <row r="655" spans="1:4">
      <c r="A655" s="18">
        <v>65</v>
      </c>
      <c r="B655" s="18" t="s">
        <v>2248</v>
      </c>
      <c r="C655" s="58" t="str">
        <f>VLOOKUP(Table4[[#This Row],[iso_code]],iso_code!B:C,2,FALSE)</f>
        <v>ZWE</v>
      </c>
      <c r="D655" s="18" t="str">
        <f>VLOOKUP(Table4[[#This Row],[iso_code]],iso_code!G:H,2,FALSE)</f>
        <v>Zimbabwe</v>
      </c>
    </row>
    <row r="656" spans="1:4">
      <c r="A656" s="18">
        <v>66</v>
      </c>
      <c r="B656" s="18" t="s">
        <v>613</v>
      </c>
      <c r="C656" s="58" t="str">
        <f>VLOOKUP(Table4[[#This Row],[iso_code]],iso_code!B:C,2,FALSE)</f>
        <v>ZAF</v>
      </c>
      <c r="D656" s="18" t="str">
        <f>VLOOKUP(Table4[[#This Row],[iso_code]],iso_code!G:H,2,FALSE)</f>
        <v>South Africa</v>
      </c>
    </row>
    <row r="657" spans="1:4">
      <c r="A657" s="18">
        <v>67</v>
      </c>
      <c r="B657" s="54" t="s">
        <v>801</v>
      </c>
      <c r="C657" s="58" t="str">
        <f>VLOOKUP(Table4[[#This Row],[iso_code]],iso_code!B:C,2,FALSE)</f>
        <v>DZA</v>
      </c>
      <c r="D657" s="18" t="str">
        <f>VLOOKUP(Table4[[#This Row],[iso_code]],iso_code!G:H,2,FALSE)</f>
        <v>Algeria</v>
      </c>
    </row>
    <row r="658" spans="1:4">
      <c r="A658" s="18">
        <v>68</v>
      </c>
      <c r="B658" s="54" t="s">
        <v>251</v>
      </c>
      <c r="C658" s="58" t="str">
        <f>VLOOKUP(Table4[[#This Row],[iso_code]],iso_code!B:C,2,FALSE)</f>
        <v>GHA</v>
      </c>
      <c r="D658" s="18" t="str">
        <f>VLOOKUP(Table4[[#This Row],[iso_code]],iso_code!G:H,2,FALSE)</f>
        <v>Ghana</v>
      </c>
    </row>
    <row r="659" spans="1:4">
      <c r="A659" s="18">
        <v>69</v>
      </c>
      <c r="B659" s="54" t="s">
        <v>429</v>
      </c>
      <c r="C659" s="58" t="str">
        <f>VLOOKUP(Table4[[#This Row],[iso_code]],iso_code!B:C,2,FALSE)</f>
        <v>KEN</v>
      </c>
      <c r="D659" s="18" t="str">
        <f>VLOOKUP(Table4[[#This Row],[iso_code]],iso_code!G:H,2,FALSE)</f>
        <v>Kenya</v>
      </c>
    </row>
    <row r="660" spans="1:4">
      <c r="A660" s="18">
        <v>70</v>
      </c>
      <c r="B660" s="54" t="s">
        <v>801</v>
      </c>
      <c r="C660" s="58" t="str">
        <f>VLOOKUP(Table4[[#This Row],[iso_code]],iso_code!B:C,2,FALSE)</f>
        <v>DZA</v>
      </c>
      <c r="D660" s="18" t="str">
        <f>VLOOKUP(Table4[[#This Row],[iso_code]],iso_code!G:H,2,FALSE)</f>
        <v>Algeria</v>
      </c>
    </row>
    <row r="661" spans="1:4">
      <c r="A661" s="18">
        <v>71</v>
      </c>
      <c r="B661" s="54" t="s">
        <v>1233</v>
      </c>
      <c r="C661" s="58" t="str">
        <f>VLOOKUP(Table4[[#This Row],[iso_code]],iso_code!B:C,2,FALSE)</f>
        <v>NGA</v>
      </c>
      <c r="D661" s="18" t="str">
        <f>VLOOKUP(Table4[[#This Row],[iso_code]],iso_code!G:H,2,FALSE)</f>
        <v>Nigeria</v>
      </c>
    </row>
    <row r="662" spans="1:4">
      <c r="A662" s="18">
        <v>72</v>
      </c>
      <c r="B662" s="54" t="s">
        <v>195</v>
      </c>
      <c r="C662" s="58" t="str">
        <f>VLOOKUP(Table4[[#This Row],[iso_code]],iso_code!B:C,2,FALSE)</f>
        <v>ETH</v>
      </c>
      <c r="D662" s="18" t="str">
        <f>VLOOKUP(Table4[[#This Row],[iso_code]],iso_code!G:H,2,FALSE)</f>
        <v>Ethiopia</v>
      </c>
    </row>
    <row r="663" spans="1:4">
      <c r="A663" s="18">
        <v>73</v>
      </c>
      <c r="B663" s="54" t="s">
        <v>429</v>
      </c>
      <c r="C663" s="58" t="str">
        <f>VLOOKUP(Table4[[#This Row],[iso_code]],iso_code!B:C,2,FALSE)</f>
        <v>KEN</v>
      </c>
      <c r="D663" s="18" t="str">
        <f>VLOOKUP(Table4[[#This Row],[iso_code]],iso_code!G:H,2,FALSE)</f>
        <v>Kenya</v>
      </c>
    </row>
    <row r="664" spans="1:4">
      <c r="A664" s="18">
        <v>74</v>
      </c>
      <c r="B664" s="54" t="s">
        <v>859</v>
      </c>
      <c r="C664" s="58" t="str">
        <f>VLOOKUP(Table4[[#This Row],[iso_code]],iso_code!B:C,2,FALSE)</f>
        <v>TZA</v>
      </c>
      <c r="D664" s="18" t="str">
        <f>VLOOKUP(Table4[[#This Row],[iso_code]],iso_code!G:H,2,FALSE)</f>
        <v>Tanzania, United Republic of</v>
      </c>
    </row>
    <row r="665" spans="1:4">
      <c r="A665" s="18">
        <v>75</v>
      </c>
      <c r="B665" s="54" t="s">
        <v>1468</v>
      </c>
      <c r="C665" s="58" t="str">
        <f>VLOOKUP(Table4[[#This Row],[iso_code]],iso_code!B:C,2,FALSE)</f>
        <v>UGA</v>
      </c>
      <c r="D665" s="18" t="str">
        <f>VLOOKUP(Table4[[#This Row],[iso_code]],iso_code!G:H,2,FALSE)</f>
        <v>Uganda</v>
      </c>
    </row>
    <row r="666" spans="1:4">
      <c r="A666" s="18">
        <v>76</v>
      </c>
      <c r="B666" s="54" t="s">
        <v>2241</v>
      </c>
      <c r="C666" s="58" t="str">
        <f>VLOOKUP(Table4[[#This Row],[iso_code]],iso_code!B:C,2,FALSE)</f>
        <v>RWA</v>
      </c>
      <c r="D666" s="18" t="str">
        <f>VLOOKUP(Table4[[#This Row],[iso_code]],iso_code!G:H,2,FALSE)</f>
        <v>Rwanda</v>
      </c>
    </row>
    <row r="667" spans="1:4">
      <c r="A667" s="18">
        <v>77</v>
      </c>
      <c r="B667" s="54" t="s">
        <v>613</v>
      </c>
      <c r="C667" s="58" t="str">
        <f>VLOOKUP(Table4[[#This Row],[iso_code]],iso_code!B:C,2,FALSE)</f>
        <v>ZAF</v>
      </c>
      <c r="D667" s="18" t="str">
        <f>VLOOKUP(Table4[[#This Row],[iso_code]],iso_code!G:H,2,FALSE)</f>
        <v>South Africa</v>
      </c>
    </row>
    <row r="668" spans="1:4">
      <c r="A668" s="18">
        <v>78</v>
      </c>
      <c r="B668" s="54" t="s">
        <v>514</v>
      </c>
      <c r="C668" s="58" t="str">
        <f>VLOOKUP(Table4[[#This Row],[iso_code]],iso_code!B:C,2,FALSE)</f>
        <v>MAR</v>
      </c>
      <c r="D668" s="18" t="str">
        <f>VLOOKUP(Table4[[#This Row],[iso_code]],iso_code!G:H,2,FALSE)</f>
        <v>Morocco</v>
      </c>
    </row>
    <row r="669" spans="1:4">
      <c r="A669" s="18">
        <v>79</v>
      </c>
      <c r="B669" s="54" t="s">
        <v>851</v>
      </c>
      <c r="C669" s="58" t="str">
        <f>VLOOKUP(Table4[[#This Row],[iso_code]],iso_code!B:C,2,FALSE)</f>
        <v>EGY</v>
      </c>
      <c r="D669" s="18" t="str">
        <f>VLOOKUP(Table4[[#This Row],[iso_code]],iso_code!G:H,2,FALSE)</f>
        <v>Egypt</v>
      </c>
    </row>
    <row r="670" spans="1:4">
      <c r="A670" s="18">
        <v>80</v>
      </c>
      <c r="B670" s="54" t="s">
        <v>514</v>
      </c>
      <c r="C670" s="58" t="str">
        <f>VLOOKUP(Table4[[#This Row],[iso_code]],iso_code!B:C,2,FALSE)</f>
        <v>MAR</v>
      </c>
      <c r="D670" s="18" t="str">
        <f>VLOOKUP(Table4[[#This Row],[iso_code]],iso_code!G:H,2,FALSE)</f>
        <v>Morocco</v>
      </c>
    </row>
    <row r="671" spans="1:4">
      <c r="A671" s="18">
        <v>81</v>
      </c>
      <c r="B671" s="54" t="s">
        <v>195</v>
      </c>
      <c r="C671" s="58" t="str">
        <f>VLOOKUP(Table4[[#This Row],[iso_code]],iso_code!B:C,2,FALSE)</f>
        <v>ETH</v>
      </c>
      <c r="D671" s="18" t="str">
        <f>VLOOKUP(Table4[[#This Row],[iso_code]],iso_code!G:H,2,FALSE)</f>
        <v>Ethiopia</v>
      </c>
    </row>
    <row r="672" spans="1:4">
      <c r="A672" s="18">
        <v>82</v>
      </c>
      <c r="B672" s="54" t="s">
        <v>801</v>
      </c>
      <c r="C672" s="58" t="str">
        <f>VLOOKUP(Table4[[#This Row],[iso_code]],iso_code!B:C,2,FALSE)</f>
        <v>DZA</v>
      </c>
      <c r="D672" s="18" t="str">
        <f>VLOOKUP(Table4[[#This Row],[iso_code]],iso_code!G:H,2,FALSE)</f>
        <v>Algeria</v>
      </c>
    </row>
    <row r="673" spans="1:4">
      <c r="A673" s="18">
        <v>83</v>
      </c>
      <c r="B673" s="54" t="s">
        <v>971</v>
      </c>
      <c r="C673" s="58" t="str">
        <f>VLOOKUP(Table4[[#This Row],[iso_code]],iso_code!B:C,2,FALSE)</f>
        <v>MUS</v>
      </c>
      <c r="D673" s="18" t="str">
        <f>VLOOKUP(Table4[[#This Row],[iso_code]],iso_code!G:H,2,FALSE)</f>
        <v>Mauritius</v>
      </c>
    </row>
    <row r="674" spans="1:4">
      <c r="A674" s="18">
        <v>84</v>
      </c>
      <c r="B674" s="54" t="s">
        <v>514</v>
      </c>
      <c r="C674" s="58" t="str">
        <f>VLOOKUP(Table4[[#This Row],[iso_code]],iso_code!B:C,2,FALSE)</f>
        <v>MAR</v>
      </c>
      <c r="D674" s="18" t="str">
        <f>VLOOKUP(Table4[[#This Row],[iso_code]],iso_code!G:H,2,FALSE)</f>
        <v>Morocco</v>
      </c>
    </row>
    <row r="675" spans="1:4">
      <c r="A675" s="18">
        <v>85</v>
      </c>
      <c r="B675" s="54" t="s">
        <v>1233</v>
      </c>
      <c r="C675" s="58" t="str">
        <f>VLOOKUP(Table4[[#This Row],[iso_code]],iso_code!B:C,2,FALSE)</f>
        <v>NGA</v>
      </c>
      <c r="D675" s="18" t="str">
        <f>VLOOKUP(Table4[[#This Row],[iso_code]],iso_code!G:H,2,FALSE)</f>
        <v>Nigeria</v>
      </c>
    </row>
    <row r="676" spans="1:4">
      <c r="A676" s="18">
        <v>86</v>
      </c>
      <c r="B676" s="54" t="s">
        <v>953</v>
      </c>
      <c r="C676" s="58" t="str">
        <f>VLOOKUP(Table4[[#This Row],[iso_code]],iso_code!B:C,2,FALSE)</f>
        <v>TUN</v>
      </c>
      <c r="D676" s="18" t="str">
        <f>VLOOKUP(Table4[[#This Row],[iso_code]],iso_code!G:H,2,FALSE)</f>
        <v>Tunisia</v>
      </c>
    </row>
    <row r="677" spans="1:4">
      <c r="A677" s="18">
        <v>87</v>
      </c>
      <c r="B677" s="54" t="s">
        <v>2248</v>
      </c>
      <c r="C677" s="58" t="str">
        <f>VLOOKUP(Table4[[#This Row],[iso_code]],iso_code!B:C,2,FALSE)</f>
        <v>ZWE</v>
      </c>
      <c r="D677" s="18" t="str">
        <f>VLOOKUP(Table4[[#This Row],[iso_code]],iso_code!G:H,2,FALSE)</f>
        <v>Zimbabwe</v>
      </c>
    </row>
    <row r="678" spans="1:4">
      <c r="A678" s="18">
        <v>88</v>
      </c>
      <c r="B678" s="54" t="s">
        <v>971</v>
      </c>
      <c r="C678" s="58" t="str">
        <f>VLOOKUP(Table4[[#This Row],[iso_code]],iso_code!B:C,2,FALSE)</f>
        <v>MUS</v>
      </c>
      <c r="D678" s="18" t="str">
        <f>VLOOKUP(Table4[[#This Row],[iso_code]],iso_code!G:H,2,FALSE)</f>
        <v>Mauritius</v>
      </c>
    </row>
    <row r="679" spans="1:4">
      <c r="A679" s="18">
        <v>89</v>
      </c>
      <c r="B679" s="54" t="s">
        <v>1233</v>
      </c>
      <c r="C679" s="58" t="str">
        <f>VLOOKUP(Table4[[#This Row],[iso_code]],iso_code!B:C,2,FALSE)</f>
        <v>NGA</v>
      </c>
      <c r="D679" s="18" t="str">
        <f>VLOOKUP(Table4[[#This Row],[iso_code]],iso_code!G:H,2,FALSE)</f>
        <v>Nigeria</v>
      </c>
    </row>
    <row r="680" spans="1:4">
      <c r="A680" s="18">
        <v>90</v>
      </c>
      <c r="B680" s="54" t="s">
        <v>2239</v>
      </c>
      <c r="C680" s="58" t="str">
        <f>VLOOKUP(Table4[[#This Row],[iso_code]],iso_code!B:C,2,FALSE)</f>
        <v>MDG</v>
      </c>
      <c r="D680" s="18" t="str">
        <f>VLOOKUP(Table4[[#This Row],[iso_code]],iso_code!G:H,2,FALSE)</f>
        <v>Madagascar</v>
      </c>
    </row>
    <row r="681" spans="1:4">
      <c r="A681" s="18">
        <v>91</v>
      </c>
      <c r="B681" s="54" t="s">
        <v>1233</v>
      </c>
      <c r="C681" s="58" t="str">
        <f>VLOOKUP(Table4[[#This Row],[iso_code]],iso_code!B:C,2,FALSE)</f>
        <v>NGA</v>
      </c>
      <c r="D681" s="18" t="str">
        <f>VLOOKUP(Table4[[#This Row],[iso_code]],iso_code!G:H,2,FALSE)</f>
        <v>Nigeria</v>
      </c>
    </row>
    <row r="682" spans="1:4">
      <c r="A682" s="18">
        <v>92</v>
      </c>
      <c r="B682" s="54" t="s">
        <v>1006</v>
      </c>
      <c r="C682" s="58" t="str">
        <f>VLOOKUP(Table4[[#This Row],[iso_code]],iso_code!B:C,2,FALSE)</f>
        <v>NER</v>
      </c>
      <c r="D682" s="18" t="str">
        <f>VLOOKUP(Table4[[#This Row],[iso_code]],iso_code!G:H,2,FALSE)</f>
        <v>Niger (the)</v>
      </c>
    </row>
    <row r="683" spans="1:4">
      <c r="A683" s="18">
        <v>93</v>
      </c>
      <c r="B683" s="54" t="s">
        <v>801</v>
      </c>
      <c r="C683" s="58" t="str">
        <f>VLOOKUP(Table4[[#This Row],[iso_code]],iso_code!B:C,2,FALSE)</f>
        <v>DZA</v>
      </c>
      <c r="D683" s="18" t="str">
        <f>VLOOKUP(Table4[[#This Row],[iso_code]],iso_code!G:H,2,FALSE)</f>
        <v>Algeria</v>
      </c>
    </row>
    <row r="684" spans="1:4">
      <c r="A684" s="18">
        <v>94</v>
      </c>
      <c r="B684" s="54" t="s">
        <v>1233</v>
      </c>
      <c r="C684" s="58" t="str">
        <f>VLOOKUP(Table4[[#This Row],[iso_code]],iso_code!B:C,2,FALSE)</f>
        <v>NGA</v>
      </c>
      <c r="D684" s="18" t="str">
        <f>VLOOKUP(Table4[[#This Row],[iso_code]],iso_code!G:H,2,FALSE)</f>
        <v>Nigeria</v>
      </c>
    </row>
    <row r="685" spans="1:4">
      <c r="A685" s="18">
        <v>95</v>
      </c>
      <c r="B685" s="54" t="s">
        <v>514</v>
      </c>
      <c r="C685" s="58" t="str">
        <f>VLOOKUP(Table4[[#This Row],[iso_code]],iso_code!B:C,2,FALSE)</f>
        <v>MAR</v>
      </c>
      <c r="D685" s="18" t="str">
        <f>VLOOKUP(Table4[[#This Row],[iso_code]],iso_code!G:H,2,FALSE)</f>
        <v>Morocco</v>
      </c>
    </row>
    <row r="686" spans="1:4">
      <c r="A686" s="18">
        <v>96</v>
      </c>
      <c r="B686" s="54" t="s">
        <v>801</v>
      </c>
      <c r="C686" s="58" t="str">
        <f>VLOOKUP(Table4[[#This Row],[iso_code]],iso_code!B:C,2,FALSE)</f>
        <v>DZA</v>
      </c>
      <c r="D686" s="18" t="str">
        <f>VLOOKUP(Table4[[#This Row],[iso_code]],iso_code!G:H,2,FALSE)</f>
        <v>Algeria</v>
      </c>
    </row>
    <row r="687" spans="1:4">
      <c r="A687" s="18">
        <v>97</v>
      </c>
      <c r="B687" s="54" t="s">
        <v>195</v>
      </c>
      <c r="C687" s="58" t="str">
        <f>VLOOKUP(Table4[[#This Row],[iso_code]],iso_code!B:C,2,FALSE)</f>
        <v>ETH</v>
      </c>
      <c r="D687" s="18" t="str">
        <f>VLOOKUP(Table4[[#This Row],[iso_code]],iso_code!G:H,2,FALSE)</f>
        <v>Ethiopia</v>
      </c>
    </row>
    <row r="688" spans="1:4">
      <c r="A688" s="18">
        <v>98</v>
      </c>
      <c r="B688" s="54" t="s">
        <v>851</v>
      </c>
      <c r="C688" s="58" t="str">
        <f>VLOOKUP(Table4[[#This Row],[iso_code]],iso_code!B:C,2,FALSE)</f>
        <v>EGY</v>
      </c>
      <c r="D688" s="18" t="str">
        <f>VLOOKUP(Table4[[#This Row],[iso_code]],iso_code!G:H,2,FALSE)</f>
        <v>Egypt</v>
      </c>
    </row>
    <row r="689" spans="1:4">
      <c r="A689" s="18">
        <v>99</v>
      </c>
      <c r="B689" s="54" t="s">
        <v>2246</v>
      </c>
      <c r="C689" s="58" t="str">
        <f>VLOOKUP(Table4[[#This Row],[iso_code]],iso_code!B:C,2,FALSE)</f>
        <v>SDN</v>
      </c>
      <c r="D689" s="18" t="str">
        <f>VLOOKUP(Table4[[#This Row],[iso_code]],iso_code!G:H,2,FALSE)</f>
        <v>Sudan (the)</v>
      </c>
    </row>
    <row r="690" spans="1:4">
      <c r="A690" s="18">
        <v>100</v>
      </c>
      <c r="B690" s="54" t="s">
        <v>2025</v>
      </c>
      <c r="C690" s="58" t="str">
        <f>VLOOKUP(Table4[[#This Row],[iso_code]],iso_code!B:C,2,FALSE)</f>
        <v>COD</v>
      </c>
      <c r="D690" s="18" t="str">
        <f>VLOOKUP(Table4[[#This Row],[iso_code]],iso_code!G:H,2,FALSE)</f>
        <v>Congo (the Democratic Republic of the)</v>
      </c>
    </row>
    <row r="691" spans="1:4">
      <c r="A691" s="18">
        <v>101</v>
      </c>
      <c r="B691" s="54" t="s">
        <v>1468</v>
      </c>
      <c r="C691" s="58" t="str">
        <f>VLOOKUP(Table4[[#This Row],[iso_code]],iso_code!B:C,2,FALSE)</f>
        <v>UGA</v>
      </c>
      <c r="D691" s="18" t="str">
        <f>VLOOKUP(Table4[[#This Row],[iso_code]],iso_code!G:H,2,FALSE)</f>
        <v>Uganda</v>
      </c>
    </row>
    <row r="692" spans="1:4">
      <c r="A692" s="18">
        <v>102</v>
      </c>
      <c r="B692" s="54" t="s">
        <v>286</v>
      </c>
      <c r="C692" s="58" t="str">
        <f>VLOOKUP(Table4[[#This Row],[iso_code]],iso_code!B:C,2,FALSE)</f>
        <v>CMR</v>
      </c>
      <c r="D692" s="18" t="str">
        <f>VLOOKUP(Table4[[#This Row],[iso_code]],iso_code!G:H,2,FALSE)</f>
        <v>Cameroon</v>
      </c>
    </row>
    <row r="693" spans="1:4">
      <c r="A693" s="18">
        <v>103</v>
      </c>
      <c r="B693" s="54" t="s">
        <v>2025</v>
      </c>
      <c r="C693" s="58" t="str">
        <f>VLOOKUP(Table4[[#This Row],[iso_code]],iso_code!B:C,2,FALSE)</f>
        <v>COD</v>
      </c>
      <c r="D693" s="18" t="str">
        <f>VLOOKUP(Table4[[#This Row],[iso_code]],iso_code!G:H,2,FALSE)</f>
        <v>Congo (the Democratic Republic of the)</v>
      </c>
    </row>
    <row r="694" spans="1:4">
      <c r="A694" s="18">
        <v>104</v>
      </c>
      <c r="B694" s="54" t="s">
        <v>953</v>
      </c>
      <c r="C694" s="58" t="str">
        <f>VLOOKUP(Table4[[#This Row],[iso_code]],iso_code!B:C,2,FALSE)</f>
        <v>TUN</v>
      </c>
      <c r="D694" s="18" t="str">
        <f>VLOOKUP(Table4[[#This Row],[iso_code]],iso_code!G:H,2,FALSE)</f>
        <v>Tunisia</v>
      </c>
    </row>
    <row r="695" spans="1:4">
      <c r="A695" s="18">
        <v>105</v>
      </c>
      <c r="B695" s="54" t="s">
        <v>2246</v>
      </c>
      <c r="C695" s="58" t="str">
        <f>VLOOKUP(Table4[[#This Row],[iso_code]],iso_code!B:C,2,FALSE)</f>
        <v>SDN</v>
      </c>
      <c r="D695" s="18" t="str">
        <f>VLOOKUP(Table4[[#This Row],[iso_code]],iso_code!G:H,2,FALSE)</f>
        <v>Sudan (the)</v>
      </c>
    </row>
    <row r="696" spans="1:4">
      <c r="A696" s="18">
        <v>106</v>
      </c>
      <c r="B696" s="54" t="s">
        <v>801</v>
      </c>
      <c r="C696" s="58" t="str">
        <f>VLOOKUP(Table4[[#This Row],[iso_code]],iso_code!B:C,2,FALSE)</f>
        <v>DZA</v>
      </c>
      <c r="D696" s="18" t="str">
        <f>VLOOKUP(Table4[[#This Row],[iso_code]],iso_code!G:H,2,FALSE)</f>
        <v>Algeria</v>
      </c>
    </row>
    <row r="697" spans="1:4">
      <c r="A697" s="18">
        <v>107</v>
      </c>
      <c r="B697" s="54" t="s">
        <v>613</v>
      </c>
      <c r="C697" s="58" t="str">
        <f>VLOOKUP(Table4[[#This Row],[iso_code]],iso_code!B:C,2,FALSE)</f>
        <v>ZAF</v>
      </c>
      <c r="D697" s="18" t="str">
        <f>VLOOKUP(Table4[[#This Row],[iso_code]],iso_code!G:H,2,FALSE)</f>
        <v>South Africa</v>
      </c>
    </row>
    <row r="698" spans="1:4">
      <c r="A698" s="18">
        <v>108</v>
      </c>
      <c r="B698" s="54" t="s">
        <v>613</v>
      </c>
      <c r="C698" s="58" t="str">
        <f>VLOOKUP(Table4[[#This Row],[iso_code]],iso_code!B:C,2,FALSE)</f>
        <v>ZAF</v>
      </c>
      <c r="D698" s="18" t="str">
        <f>VLOOKUP(Table4[[#This Row],[iso_code]],iso_code!G:H,2,FALSE)</f>
        <v>South Africa</v>
      </c>
    </row>
    <row r="699" spans="1:4">
      <c r="A699" s="18">
        <v>109</v>
      </c>
      <c r="B699" s="54" t="s">
        <v>251</v>
      </c>
      <c r="C699" s="58" t="str">
        <f>VLOOKUP(Table4[[#This Row],[iso_code]],iso_code!B:C,2,FALSE)</f>
        <v>GHA</v>
      </c>
      <c r="D699" s="18" t="str">
        <f>VLOOKUP(Table4[[#This Row],[iso_code]],iso_code!G:H,2,FALSE)</f>
        <v>Ghana</v>
      </c>
    </row>
    <row r="700" spans="1:4">
      <c r="A700" s="18">
        <v>110</v>
      </c>
      <c r="B700" s="54" t="s">
        <v>195</v>
      </c>
      <c r="C700" s="58" t="str">
        <f>VLOOKUP(Table4[[#This Row],[iso_code]],iso_code!B:C,2,FALSE)</f>
        <v>ETH</v>
      </c>
      <c r="D700" s="18" t="str">
        <f>VLOOKUP(Table4[[#This Row],[iso_code]],iso_code!G:H,2,FALSE)</f>
        <v>Ethiopia</v>
      </c>
    </row>
    <row r="701" spans="1:4">
      <c r="A701" s="18">
        <v>111</v>
      </c>
      <c r="B701" s="54" t="s">
        <v>1233</v>
      </c>
      <c r="C701" s="58" t="str">
        <f>VLOOKUP(Table4[[#This Row],[iso_code]],iso_code!B:C,2,FALSE)</f>
        <v>NGA</v>
      </c>
      <c r="D701" s="18" t="str">
        <f>VLOOKUP(Table4[[#This Row],[iso_code]],iso_code!G:H,2,FALSE)</f>
        <v>Nigeria</v>
      </c>
    </row>
    <row r="702" spans="1:4">
      <c r="A702" s="18">
        <v>112</v>
      </c>
      <c r="B702" s="54" t="s">
        <v>1165</v>
      </c>
      <c r="C702" s="58" t="str">
        <f>VLOOKUP(Table4[[#This Row],[iso_code]],iso_code!B:C,2,FALSE)</f>
        <v>MWI</v>
      </c>
      <c r="D702" s="18" t="str">
        <f>VLOOKUP(Table4[[#This Row],[iso_code]],iso_code!G:H,2,FALSE)</f>
        <v>Malawi</v>
      </c>
    </row>
    <row r="703" spans="1:4">
      <c r="A703" s="18">
        <v>113</v>
      </c>
      <c r="B703" s="54" t="s">
        <v>514</v>
      </c>
      <c r="C703" s="58" t="str">
        <f>VLOOKUP(Table4[[#This Row],[iso_code]],iso_code!B:C,2,FALSE)</f>
        <v>MAR</v>
      </c>
      <c r="D703" s="18" t="str">
        <f>VLOOKUP(Table4[[#This Row],[iso_code]],iso_code!G:H,2,FALSE)</f>
        <v>Morocco</v>
      </c>
    </row>
    <row r="704" spans="1:4">
      <c r="A704" s="18">
        <v>114</v>
      </c>
      <c r="B704" s="54" t="s">
        <v>2244</v>
      </c>
      <c r="C704" s="58" t="str">
        <f>VLOOKUP(Table4[[#This Row],[iso_code]],iso_code!B:C,2,FALSE)</f>
        <v>SOM</v>
      </c>
      <c r="D704" s="18" t="str">
        <f>VLOOKUP(Table4[[#This Row],[iso_code]],iso_code!G:H,2,FALSE)</f>
        <v>Somalia</v>
      </c>
    </row>
    <row r="705" spans="1:4">
      <c r="A705" s="18">
        <v>115</v>
      </c>
      <c r="B705" s="54" t="s">
        <v>286</v>
      </c>
      <c r="C705" s="58" t="str">
        <f>VLOOKUP(Table4[[#This Row],[iso_code]],iso_code!B:C,2,FALSE)</f>
        <v>CMR</v>
      </c>
      <c r="D705" s="18" t="str">
        <f>VLOOKUP(Table4[[#This Row],[iso_code]],iso_code!G:H,2,FALSE)</f>
        <v>Cameroon</v>
      </c>
    </row>
    <row r="706" spans="1:4">
      <c r="A706" s="18">
        <v>116</v>
      </c>
      <c r="B706" s="54" t="s">
        <v>195</v>
      </c>
      <c r="C706" s="58" t="str">
        <f>VLOOKUP(Table4[[#This Row],[iso_code]],iso_code!B:C,2,FALSE)</f>
        <v>ETH</v>
      </c>
      <c r="D706" s="18" t="str">
        <f>VLOOKUP(Table4[[#This Row],[iso_code]],iso_code!G:H,2,FALSE)</f>
        <v>Ethiopia</v>
      </c>
    </row>
    <row r="707" spans="1:4">
      <c r="A707" s="18">
        <v>117</v>
      </c>
      <c r="B707" s="54" t="s">
        <v>195</v>
      </c>
      <c r="C707" s="58" t="str">
        <f>VLOOKUP(Table4[[#This Row],[iso_code]],iso_code!B:C,2,FALSE)</f>
        <v>ETH</v>
      </c>
      <c r="D707" s="18" t="str">
        <f>VLOOKUP(Table4[[#This Row],[iso_code]],iso_code!G:H,2,FALSE)</f>
        <v>Ethiopia</v>
      </c>
    </row>
    <row r="708" spans="1:4">
      <c r="A708" s="18">
        <v>118</v>
      </c>
      <c r="B708" s="54" t="s">
        <v>859</v>
      </c>
      <c r="C708" s="58" t="str">
        <f>VLOOKUP(Table4[[#This Row],[iso_code]],iso_code!B:C,2,FALSE)</f>
        <v>TZA</v>
      </c>
      <c r="D708" s="18" t="str">
        <f>VLOOKUP(Table4[[#This Row],[iso_code]],iso_code!G:H,2,FALSE)</f>
        <v>Tanzania, United Republic of</v>
      </c>
    </row>
    <row r="709" spans="1:4">
      <c r="A709" s="18">
        <v>119</v>
      </c>
      <c r="B709" s="54" t="s">
        <v>1233</v>
      </c>
      <c r="C709" s="58" t="str">
        <f>VLOOKUP(Table4[[#This Row],[iso_code]],iso_code!B:C,2,FALSE)</f>
        <v>NGA</v>
      </c>
      <c r="D709" s="18" t="str">
        <f>VLOOKUP(Table4[[#This Row],[iso_code]],iso_code!G:H,2,FALSE)</f>
        <v>Nigeria</v>
      </c>
    </row>
    <row r="710" spans="1:4">
      <c r="A710" s="18">
        <v>120</v>
      </c>
      <c r="B710" s="54" t="s">
        <v>1233</v>
      </c>
      <c r="C710" s="58" t="str">
        <f>VLOOKUP(Table4[[#This Row],[iso_code]],iso_code!B:C,2,FALSE)</f>
        <v>NGA</v>
      </c>
      <c r="D710" s="18" t="str">
        <f>VLOOKUP(Table4[[#This Row],[iso_code]],iso_code!G:H,2,FALSE)</f>
        <v>Nigeria</v>
      </c>
    </row>
    <row r="711" spans="1:4">
      <c r="A711" s="18">
        <v>121</v>
      </c>
      <c r="B711" s="54" t="s">
        <v>801</v>
      </c>
      <c r="C711" s="58" t="str">
        <f>VLOOKUP(Table4[[#This Row],[iso_code]],iso_code!B:C,2,FALSE)</f>
        <v>DZA</v>
      </c>
      <c r="D711" s="18" t="str">
        <f>VLOOKUP(Table4[[#This Row],[iso_code]],iso_code!G:H,2,FALSE)</f>
        <v>Algeria</v>
      </c>
    </row>
    <row r="712" spans="1:4">
      <c r="A712" s="18">
        <v>122</v>
      </c>
      <c r="B712" s="54" t="s">
        <v>195</v>
      </c>
      <c r="C712" s="58" t="str">
        <f>VLOOKUP(Table4[[#This Row],[iso_code]],iso_code!B:C,2,FALSE)</f>
        <v>ETH</v>
      </c>
      <c r="D712" s="18" t="str">
        <f>VLOOKUP(Table4[[#This Row],[iso_code]],iso_code!G:H,2,FALSE)</f>
        <v>Ethiopia</v>
      </c>
    </row>
    <row r="713" spans="1:4">
      <c r="A713" s="18">
        <v>123</v>
      </c>
      <c r="B713" s="54" t="s">
        <v>1233</v>
      </c>
      <c r="C713" s="58" t="str">
        <f>VLOOKUP(Table4[[#This Row],[iso_code]],iso_code!B:C,2,FALSE)</f>
        <v>NGA</v>
      </c>
      <c r="D713" s="18" t="str">
        <f>VLOOKUP(Table4[[#This Row],[iso_code]],iso_code!G:H,2,FALSE)</f>
        <v>Nigeria</v>
      </c>
    </row>
    <row r="714" spans="1:4">
      <c r="A714" s="18">
        <v>124</v>
      </c>
      <c r="B714" s="54" t="s">
        <v>514</v>
      </c>
      <c r="C714" s="58" t="str">
        <f>VLOOKUP(Table4[[#This Row],[iso_code]],iso_code!B:C,2,FALSE)</f>
        <v>MAR</v>
      </c>
      <c r="D714" s="18" t="str">
        <f>VLOOKUP(Table4[[#This Row],[iso_code]],iso_code!G:H,2,FALSE)</f>
        <v>Morocco</v>
      </c>
    </row>
    <row r="715" spans="1:4">
      <c r="A715" s="18">
        <v>125</v>
      </c>
      <c r="B715" s="54" t="s">
        <v>953</v>
      </c>
      <c r="C715" s="58" t="str">
        <f>VLOOKUP(Table4[[#This Row],[iso_code]],iso_code!B:C,2,FALSE)</f>
        <v>TUN</v>
      </c>
      <c r="D715" s="18" t="str">
        <f>VLOOKUP(Table4[[#This Row],[iso_code]],iso_code!G:H,2,FALSE)</f>
        <v>Tunisia</v>
      </c>
    </row>
    <row r="716" spans="1:4">
      <c r="A716" s="18">
        <v>126</v>
      </c>
      <c r="B716" s="54" t="s">
        <v>429</v>
      </c>
      <c r="C716" s="58" t="str">
        <f>VLOOKUP(Table4[[#This Row],[iso_code]],iso_code!B:C,2,FALSE)</f>
        <v>KEN</v>
      </c>
      <c r="D716" s="18" t="str">
        <f>VLOOKUP(Table4[[#This Row],[iso_code]],iso_code!G:H,2,FALSE)</f>
        <v>Kenya</v>
      </c>
    </row>
    <row r="717" spans="1:4">
      <c r="A717" s="18">
        <v>127</v>
      </c>
      <c r="B717" s="54" t="s">
        <v>429</v>
      </c>
      <c r="C717" s="58" t="str">
        <f>VLOOKUP(Table4[[#This Row],[iso_code]],iso_code!B:C,2,FALSE)</f>
        <v>KEN</v>
      </c>
      <c r="D717" s="18" t="str">
        <f>VLOOKUP(Table4[[#This Row],[iso_code]],iso_code!G:H,2,FALSE)</f>
        <v>Kenya</v>
      </c>
    </row>
    <row r="718" spans="1:4">
      <c r="A718" s="18">
        <v>128</v>
      </c>
      <c r="B718" s="54" t="s">
        <v>1233</v>
      </c>
      <c r="C718" s="58" t="str">
        <f>VLOOKUP(Table4[[#This Row],[iso_code]],iso_code!B:C,2,FALSE)</f>
        <v>NGA</v>
      </c>
      <c r="D718" s="18" t="str">
        <f>VLOOKUP(Table4[[#This Row],[iso_code]],iso_code!G:H,2,FALSE)</f>
        <v>Nigeria</v>
      </c>
    </row>
    <row r="719" spans="1:4">
      <c r="A719" s="18">
        <v>129</v>
      </c>
      <c r="B719" s="54" t="s">
        <v>1233</v>
      </c>
      <c r="C719" s="58" t="str">
        <f>VLOOKUP(Table4[[#This Row],[iso_code]],iso_code!B:C,2,FALSE)</f>
        <v>NGA</v>
      </c>
      <c r="D719" s="18" t="str">
        <f>VLOOKUP(Table4[[#This Row],[iso_code]],iso_code!G:H,2,FALSE)</f>
        <v>Nigeria</v>
      </c>
    </row>
    <row r="720" spans="1:4">
      <c r="A720" s="18">
        <v>130</v>
      </c>
      <c r="B720" s="54" t="s">
        <v>613</v>
      </c>
      <c r="C720" s="58" t="str">
        <f>VLOOKUP(Table4[[#This Row],[iso_code]],iso_code!B:C,2,FALSE)</f>
        <v>ZAF</v>
      </c>
      <c r="D720" s="18" t="str">
        <f>VLOOKUP(Table4[[#This Row],[iso_code]],iso_code!G:H,2,FALSE)</f>
        <v>South Africa</v>
      </c>
    </row>
    <row r="721" spans="1:4">
      <c r="A721" s="18">
        <v>131</v>
      </c>
      <c r="B721" s="54" t="s">
        <v>514</v>
      </c>
      <c r="C721" s="58" t="str">
        <f>VLOOKUP(Table4[[#This Row],[iso_code]],iso_code!B:C,2,FALSE)</f>
        <v>MAR</v>
      </c>
      <c r="D721" s="18" t="str">
        <f>VLOOKUP(Table4[[#This Row],[iso_code]],iso_code!G:H,2,FALSE)</f>
        <v>Morocco</v>
      </c>
    </row>
    <row r="722" spans="1:4">
      <c r="A722" s="18">
        <v>132</v>
      </c>
      <c r="B722" s="54" t="s">
        <v>2222</v>
      </c>
      <c r="C722" s="58" t="str">
        <f>VLOOKUP(Table4[[#This Row],[iso_code]],iso_code!B:C,2,FALSE)</f>
        <v>AGO</v>
      </c>
      <c r="D722" s="18" t="str">
        <f>VLOOKUP(Table4[[#This Row],[iso_code]],iso_code!G:H,2,FALSE)</f>
        <v>Angola</v>
      </c>
    </row>
    <row r="723" spans="1:4">
      <c r="A723" s="18">
        <v>133</v>
      </c>
      <c r="B723" s="54" t="s">
        <v>251</v>
      </c>
      <c r="C723" s="58" t="str">
        <f>VLOOKUP(Table4[[#This Row],[iso_code]],iso_code!B:C,2,FALSE)</f>
        <v>GHA</v>
      </c>
      <c r="D723" s="18" t="str">
        <f>VLOOKUP(Table4[[#This Row],[iso_code]],iso_code!G:H,2,FALSE)</f>
        <v>Ghana</v>
      </c>
    </row>
    <row r="724" spans="1:4">
      <c r="A724" s="18">
        <v>134</v>
      </c>
      <c r="B724" s="54" t="s">
        <v>1165</v>
      </c>
      <c r="C724" s="58" t="str">
        <f>VLOOKUP(Table4[[#This Row],[iso_code]],iso_code!B:C,2,FALSE)</f>
        <v>MWI</v>
      </c>
      <c r="D724" s="18" t="str">
        <f>VLOOKUP(Table4[[#This Row],[iso_code]],iso_code!G:H,2,FALSE)</f>
        <v>Malawi</v>
      </c>
    </row>
    <row r="725" spans="1:4">
      <c r="A725" s="18">
        <v>135</v>
      </c>
      <c r="B725" s="54" t="s">
        <v>429</v>
      </c>
      <c r="C725" s="58" t="str">
        <f>VLOOKUP(Table4[[#This Row],[iso_code]],iso_code!B:C,2,FALSE)</f>
        <v>KEN</v>
      </c>
      <c r="D725" s="18" t="str">
        <f>VLOOKUP(Table4[[#This Row],[iso_code]],iso_code!G:H,2,FALSE)</f>
        <v>Kenya</v>
      </c>
    </row>
    <row r="726" spans="1:4">
      <c r="A726" s="18">
        <v>136</v>
      </c>
      <c r="B726" s="54" t="s">
        <v>1456</v>
      </c>
      <c r="C726" s="58" t="str">
        <f>VLOOKUP(Table4[[#This Row],[iso_code]],iso_code!B:C,2,FALSE)</f>
        <v>MOZ</v>
      </c>
      <c r="D726" s="18" t="str">
        <f>VLOOKUP(Table4[[#This Row],[iso_code]],iso_code!G:H,2,FALSE)</f>
        <v>Mozambique</v>
      </c>
    </row>
    <row r="727" spans="1:4">
      <c r="A727" s="18">
        <v>137</v>
      </c>
      <c r="B727" s="54" t="s">
        <v>851</v>
      </c>
      <c r="C727" s="58" t="str">
        <f>VLOOKUP(Table4[[#This Row],[iso_code]],iso_code!B:C,2,FALSE)</f>
        <v>EGY</v>
      </c>
      <c r="D727" s="18" t="str">
        <f>VLOOKUP(Table4[[#This Row],[iso_code]],iso_code!G:H,2,FALSE)</f>
        <v>Egypt</v>
      </c>
    </row>
    <row r="728" spans="1:4">
      <c r="A728" s="18">
        <v>138</v>
      </c>
      <c r="B728" s="54" t="s">
        <v>2095</v>
      </c>
      <c r="C728" s="58" t="str">
        <f>VLOOKUP(Table4[[#This Row],[iso_code]],iso_code!B:C,2,FALSE)</f>
        <v>SLE</v>
      </c>
      <c r="D728" s="18" t="str">
        <f>VLOOKUP(Table4[[#This Row],[iso_code]],iso_code!G:H,2,FALSE)</f>
        <v>Sierra Leone</v>
      </c>
    </row>
    <row r="729" spans="1:4">
      <c r="A729" s="18">
        <v>139</v>
      </c>
      <c r="B729" s="54" t="s">
        <v>514</v>
      </c>
      <c r="C729" s="58" t="str">
        <f>VLOOKUP(Table4[[#This Row],[iso_code]],iso_code!B:C,2,FALSE)</f>
        <v>MAR</v>
      </c>
      <c r="D729" s="18" t="str">
        <f>VLOOKUP(Table4[[#This Row],[iso_code]],iso_code!G:H,2,FALSE)</f>
        <v>Morocco</v>
      </c>
    </row>
    <row r="730" spans="1:4">
      <c r="A730" s="18">
        <v>139</v>
      </c>
      <c r="B730" s="54" t="s">
        <v>953</v>
      </c>
      <c r="C730" s="58" t="str">
        <f>VLOOKUP(Table4[[#This Row],[iso_code]],iso_code!B:C,2,FALSE)</f>
        <v>TUN</v>
      </c>
      <c r="D730" s="18" t="str">
        <f>VLOOKUP(Table4[[#This Row],[iso_code]],iso_code!G:H,2,FALSE)</f>
        <v>Tunisia</v>
      </c>
    </row>
    <row r="731" spans="1:4">
      <c r="A731" s="18">
        <v>139</v>
      </c>
      <c r="B731" s="54" t="s">
        <v>801</v>
      </c>
      <c r="C731" s="58" t="str">
        <f>VLOOKUP(Table4[[#This Row],[iso_code]],iso_code!B:C,2,FALSE)</f>
        <v>DZA</v>
      </c>
      <c r="D731" s="18" t="str">
        <f>VLOOKUP(Table4[[#This Row],[iso_code]],iso_code!G:H,2,FALSE)</f>
        <v>Algeria</v>
      </c>
    </row>
    <row r="732" spans="1:4">
      <c r="A732" s="18">
        <v>140</v>
      </c>
      <c r="B732" s="54" t="s">
        <v>251</v>
      </c>
      <c r="C732" s="58" t="str">
        <f>VLOOKUP(Table4[[#This Row],[iso_code]],iso_code!B:C,2,FALSE)</f>
        <v>GHA</v>
      </c>
      <c r="D732" s="18" t="str">
        <f>VLOOKUP(Table4[[#This Row],[iso_code]],iso_code!G:H,2,FALSE)</f>
        <v>Ghana</v>
      </c>
    </row>
    <row r="733" spans="1:4">
      <c r="A733" s="18">
        <v>141</v>
      </c>
      <c r="B733" s="54" t="s">
        <v>2225</v>
      </c>
      <c r="C733" s="58" t="str">
        <f>VLOOKUP(Table4[[#This Row],[iso_code]],iso_code!B:C,2,FALSE)</f>
        <v>BDI</v>
      </c>
      <c r="D733" s="18" t="str">
        <f>VLOOKUP(Table4[[#This Row],[iso_code]],iso_code!G:H,2,FALSE)</f>
        <v>Burundi</v>
      </c>
    </row>
    <row r="734" spans="1:4">
      <c r="A734" s="18">
        <v>142</v>
      </c>
      <c r="B734" s="54" t="s">
        <v>195</v>
      </c>
      <c r="C734" s="58" t="str">
        <f>VLOOKUP(Table4[[#This Row],[iso_code]],iso_code!B:C,2,FALSE)</f>
        <v>ETH</v>
      </c>
      <c r="D734" s="18" t="str">
        <f>VLOOKUP(Table4[[#This Row],[iso_code]],iso_code!G:H,2,FALSE)</f>
        <v>Ethiopia</v>
      </c>
    </row>
    <row r="735" spans="1:4">
      <c r="A735" s="18">
        <v>143</v>
      </c>
      <c r="B735" s="54" t="s">
        <v>429</v>
      </c>
      <c r="C735" s="58" t="str">
        <f>VLOOKUP(Table4[[#This Row],[iso_code]],iso_code!B:C,2,FALSE)</f>
        <v>KEN</v>
      </c>
      <c r="D735" s="18" t="str">
        <f>VLOOKUP(Table4[[#This Row],[iso_code]],iso_code!G:H,2,FALSE)</f>
        <v>Kenya</v>
      </c>
    </row>
    <row r="736" spans="1:4">
      <c r="A736" s="18">
        <v>144</v>
      </c>
      <c r="B736" s="54" t="s">
        <v>613</v>
      </c>
      <c r="C736" s="58" t="str">
        <f>VLOOKUP(Table4[[#This Row],[iso_code]],iso_code!B:C,2,FALSE)</f>
        <v>ZAF</v>
      </c>
      <c r="D736" s="18" t="str">
        <f>VLOOKUP(Table4[[#This Row],[iso_code]],iso_code!G:H,2,FALSE)</f>
        <v>South Africa</v>
      </c>
    </row>
    <row r="737" spans="1:4">
      <c r="A737" s="18">
        <v>145</v>
      </c>
      <c r="B737" s="54" t="s">
        <v>613</v>
      </c>
      <c r="C737" s="58" t="str">
        <f>VLOOKUP(Table4[[#This Row],[iso_code]],iso_code!B:C,2,FALSE)</f>
        <v>ZAF</v>
      </c>
      <c r="D737" s="18" t="str">
        <f>VLOOKUP(Table4[[#This Row],[iso_code]],iso_code!G:H,2,FALSE)</f>
        <v>South Africa</v>
      </c>
    </row>
    <row r="738" spans="1:4">
      <c r="A738" s="18">
        <v>146</v>
      </c>
      <c r="B738" s="54" t="s">
        <v>429</v>
      </c>
      <c r="C738" s="58" t="str">
        <f>VLOOKUP(Table4[[#This Row],[iso_code]],iso_code!B:C,2,FALSE)</f>
        <v>KEN</v>
      </c>
      <c r="D738" s="18" t="str">
        <f>VLOOKUP(Table4[[#This Row],[iso_code]],iso_code!G:H,2,FALSE)</f>
        <v>Kenya</v>
      </c>
    </row>
    <row r="739" spans="1:4">
      <c r="A739" s="18">
        <v>147</v>
      </c>
      <c r="B739" s="54" t="s">
        <v>1456</v>
      </c>
      <c r="C739" s="58" t="str">
        <f>VLOOKUP(Table4[[#This Row],[iso_code]],iso_code!B:C,2,FALSE)</f>
        <v>MOZ</v>
      </c>
      <c r="D739" s="18" t="str">
        <f>VLOOKUP(Table4[[#This Row],[iso_code]],iso_code!G:H,2,FALSE)</f>
        <v>Mozambique</v>
      </c>
    </row>
    <row r="740" spans="1:4">
      <c r="A740" s="18">
        <v>148</v>
      </c>
      <c r="B740" s="54" t="s">
        <v>1468</v>
      </c>
      <c r="C740" s="58" t="str">
        <f>VLOOKUP(Table4[[#This Row],[iso_code]],iso_code!B:C,2,FALSE)</f>
        <v>UGA</v>
      </c>
      <c r="D740" s="18" t="str">
        <f>VLOOKUP(Table4[[#This Row],[iso_code]],iso_code!G:H,2,FALSE)</f>
        <v>Uganda</v>
      </c>
    </row>
    <row r="741" spans="1:4">
      <c r="A741" s="18">
        <v>149</v>
      </c>
      <c r="B741" s="54" t="s">
        <v>195</v>
      </c>
      <c r="C741" s="58" t="str">
        <f>VLOOKUP(Table4[[#This Row],[iso_code]],iso_code!B:C,2,FALSE)</f>
        <v>ETH</v>
      </c>
      <c r="D741" s="18" t="str">
        <f>VLOOKUP(Table4[[#This Row],[iso_code]],iso_code!G:H,2,FALSE)</f>
        <v>Ethiopia</v>
      </c>
    </row>
    <row r="742" spans="1:4">
      <c r="A742" s="18">
        <v>150</v>
      </c>
      <c r="B742" s="54" t="s">
        <v>1233</v>
      </c>
      <c r="C742" s="58" t="str">
        <f>VLOOKUP(Table4[[#This Row],[iso_code]],iso_code!B:C,2,FALSE)</f>
        <v>NGA</v>
      </c>
      <c r="D742" s="18" t="str">
        <f>VLOOKUP(Table4[[#This Row],[iso_code]],iso_code!G:H,2,FALSE)</f>
        <v>Nigeria</v>
      </c>
    </row>
    <row r="743" spans="1:4">
      <c r="A743" s="18">
        <v>151</v>
      </c>
      <c r="B743" s="54" t="s">
        <v>1233</v>
      </c>
      <c r="C743" s="58" t="str">
        <f>VLOOKUP(Table4[[#This Row],[iso_code]],iso_code!B:C,2,FALSE)</f>
        <v>NGA</v>
      </c>
      <c r="D743" s="18" t="str">
        <f>VLOOKUP(Table4[[#This Row],[iso_code]],iso_code!G:H,2,FALSE)</f>
        <v>Nigeria</v>
      </c>
    </row>
    <row r="744" spans="1:4">
      <c r="A744" s="18">
        <v>152</v>
      </c>
      <c r="B744" s="54" t="s">
        <v>429</v>
      </c>
      <c r="C744" s="58" t="str">
        <f>VLOOKUP(Table4[[#This Row],[iso_code]],iso_code!B:C,2,FALSE)</f>
        <v>KEN</v>
      </c>
      <c r="D744" s="18" t="str">
        <f>VLOOKUP(Table4[[#This Row],[iso_code]],iso_code!G:H,2,FALSE)</f>
        <v>Kenya</v>
      </c>
    </row>
    <row r="745" spans="1:4">
      <c r="A745" s="18">
        <v>153</v>
      </c>
      <c r="B745" s="54" t="s">
        <v>613</v>
      </c>
      <c r="C745" s="58" t="str">
        <f>VLOOKUP(Table4[[#This Row],[iso_code]],iso_code!B:C,2,FALSE)</f>
        <v>ZAF</v>
      </c>
      <c r="D745" s="18" t="str">
        <f>VLOOKUP(Table4[[#This Row],[iso_code]],iso_code!G:H,2,FALSE)</f>
        <v>South Africa</v>
      </c>
    </row>
    <row r="746" spans="1:4">
      <c r="A746" s="18">
        <v>154</v>
      </c>
      <c r="B746" s="54" t="s">
        <v>286</v>
      </c>
      <c r="C746" s="58" t="str">
        <f>VLOOKUP(Table4[[#This Row],[iso_code]],iso_code!B:C,2,FALSE)</f>
        <v>CMR</v>
      </c>
      <c r="D746" s="18" t="str">
        <f>VLOOKUP(Table4[[#This Row],[iso_code]],iso_code!G:H,2,FALSE)</f>
        <v>Cameroon</v>
      </c>
    </row>
    <row r="747" spans="1:4">
      <c r="A747" s="18">
        <v>155</v>
      </c>
      <c r="B747" s="54" t="s">
        <v>195</v>
      </c>
      <c r="C747" s="58" t="str">
        <f>VLOOKUP(Table4[[#This Row],[iso_code]],iso_code!B:C,2,FALSE)</f>
        <v>ETH</v>
      </c>
      <c r="D747" s="18" t="str">
        <f>VLOOKUP(Table4[[#This Row],[iso_code]],iso_code!G:H,2,FALSE)</f>
        <v>Ethiopia</v>
      </c>
    </row>
    <row r="748" spans="1:4">
      <c r="A748" s="18">
        <v>156</v>
      </c>
      <c r="B748" s="54" t="s">
        <v>1233</v>
      </c>
      <c r="C748" s="58" t="str">
        <f>VLOOKUP(Table4[[#This Row],[iso_code]],iso_code!B:C,2,FALSE)</f>
        <v>NGA</v>
      </c>
      <c r="D748" s="18" t="str">
        <f>VLOOKUP(Table4[[#This Row],[iso_code]],iso_code!G:H,2,FALSE)</f>
        <v>Nigeria</v>
      </c>
    </row>
    <row r="749" spans="1:4">
      <c r="A749" s="18">
        <v>157</v>
      </c>
      <c r="B749" s="54" t="s">
        <v>286</v>
      </c>
      <c r="C749" s="58" t="str">
        <f>VLOOKUP(Table4[[#This Row],[iso_code]],iso_code!B:C,2,FALSE)</f>
        <v>CMR</v>
      </c>
      <c r="D749" s="18" t="str">
        <f>VLOOKUP(Table4[[#This Row],[iso_code]],iso_code!G:H,2,FALSE)</f>
        <v>Cameroon</v>
      </c>
    </row>
    <row r="750" spans="1:4">
      <c r="A750" s="18">
        <v>158</v>
      </c>
      <c r="B750" s="54" t="s">
        <v>851</v>
      </c>
      <c r="C750" s="58" t="str">
        <f>VLOOKUP(Table4[[#This Row],[iso_code]],iso_code!B:C,2,FALSE)</f>
        <v>EGY</v>
      </c>
      <c r="D750" s="18" t="str">
        <f>VLOOKUP(Table4[[#This Row],[iso_code]],iso_code!G:H,2,FALSE)</f>
        <v>Egypt</v>
      </c>
    </row>
    <row r="751" spans="1:4">
      <c r="A751" s="18">
        <v>159</v>
      </c>
      <c r="B751" s="54" t="s">
        <v>1468</v>
      </c>
      <c r="C751" s="58" t="str">
        <f>VLOOKUP(Table4[[#This Row],[iso_code]],iso_code!B:C,2,FALSE)</f>
        <v>UGA</v>
      </c>
      <c r="D751" s="18" t="str">
        <f>VLOOKUP(Table4[[#This Row],[iso_code]],iso_code!G:H,2,FALSE)</f>
        <v>Uganda</v>
      </c>
    </row>
    <row r="752" spans="1:4">
      <c r="A752" s="18">
        <v>160</v>
      </c>
      <c r="B752" s="54" t="s">
        <v>195</v>
      </c>
      <c r="C752" s="58" t="str">
        <f>VLOOKUP(Table4[[#This Row],[iso_code]],iso_code!B:C,2,FALSE)</f>
        <v>ETH</v>
      </c>
      <c r="D752" s="18" t="str">
        <f>VLOOKUP(Table4[[#This Row],[iso_code]],iso_code!G:H,2,FALSE)</f>
        <v>Ethiopia</v>
      </c>
    </row>
    <row r="753" spans="1:4">
      <c r="A753" s="18">
        <v>161</v>
      </c>
      <c r="B753" s="54" t="s">
        <v>1006</v>
      </c>
      <c r="C753" s="58" t="str">
        <f>VLOOKUP(Table4[[#This Row],[iso_code]],iso_code!B:C,2,FALSE)</f>
        <v>NER</v>
      </c>
      <c r="D753" s="18" t="str">
        <f>VLOOKUP(Table4[[#This Row],[iso_code]],iso_code!G:H,2,FALSE)</f>
        <v>Niger (the)</v>
      </c>
    </row>
    <row r="754" spans="1:4">
      <c r="A754" s="18">
        <v>162</v>
      </c>
      <c r="B754" s="54" t="s">
        <v>429</v>
      </c>
      <c r="C754" s="58" t="str">
        <f>VLOOKUP(Table4[[#This Row],[iso_code]],iso_code!B:C,2,FALSE)</f>
        <v>KEN</v>
      </c>
      <c r="D754" s="18" t="str">
        <f>VLOOKUP(Table4[[#This Row],[iso_code]],iso_code!G:H,2,FALSE)</f>
        <v>Kenya</v>
      </c>
    </row>
    <row r="755" spans="1:4">
      <c r="A755" s="18">
        <v>163</v>
      </c>
      <c r="B755" s="54" t="s">
        <v>429</v>
      </c>
      <c r="C755" s="58" t="str">
        <f>VLOOKUP(Table4[[#This Row],[iso_code]],iso_code!B:C,2,FALSE)</f>
        <v>KEN</v>
      </c>
      <c r="D755" s="18" t="str">
        <f>VLOOKUP(Table4[[#This Row],[iso_code]],iso_code!G:H,2,FALSE)</f>
        <v>Kenya</v>
      </c>
    </row>
    <row r="756" spans="1:4">
      <c r="A756" s="18">
        <v>164</v>
      </c>
      <c r="B756" s="54" t="s">
        <v>1233</v>
      </c>
      <c r="C756" s="58" t="str">
        <f>VLOOKUP(Table4[[#This Row],[iso_code]],iso_code!B:C,2,FALSE)</f>
        <v>NGA</v>
      </c>
      <c r="D756" s="18" t="str">
        <f>VLOOKUP(Table4[[#This Row],[iso_code]],iso_code!G:H,2,FALSE)</f>
        <v>Nigeria</v>
      </c>
    </row>
    <row r="757" spans="1:4">
      <c r="A757" s="18">
        <v>165</v>
      </c>
      <c r="B757" s="54" t="s">
        <v>1006</v>
      </c>
      <c r="C757" s="58" t="str">
        <f>VLOOKUP(Table4[[#This Row],[iso_code]],iso_code!B:C,2,FALSE)</f>
        <v>NER</v>
      </c>
      <c r="D757" s="18" t="str">
        <f>VLOOKUP(Table4[[#This Row],[iso_code]],iso_code!G:H,2,FALSE)</f>
        <v>Niger (the)</v>
      </c>
    </row>
    <row r="758" spans="1:4">
      <c r="A758" s="18">
        <v>166</v>
      </c>
      <c r="B758" s="54" t="s">
        <v>251</v>
      </c>
      <c r="C758" s="58" t="str">
        <f>VLOOKUP(Table4[[#This Row],[iso_code]],iso_code!B:C,2,FALSE)</f>
        <v>GHA</v>
      </c>
      <c r="D758" s="18" t="str">
        <f>VLOOKUP(Table4[[#This Row],[iso_code]],iso_code!G:H,2,FALSE)</f>
        <v>Ghana</v>
      </c>
    </row>
    <row r="759" spans="1:4">
      <c r="A759" s="18">
        <v>167</v>
      </c>
      <c r="B759" s="54" t="s">
        <v>1631</v>
      </c>
      <c r="C759" s="58" t="str">
        <f>VLOOKUP(Table4[[#This Row],[iso_code]],iso_code!B:C,2,FALSE)</f>
        <v>CPV</v>
      </c>
      <c r="D759" s="18" t="str">
        <f>VLOOKUP(Table4[[#This Row],[iso_code]],iso_code!G:H,2,FALSE)</f>
        <v>Cabo Verde</v>
      </c>
    </row>
    <row r="760" spans="1:4">
      <c r="A760" s="18">
        <v>168</v>
      </c>
      <c r="B760" s="54" t="s">
        <v>613</v>
      </c>
      <c r="C760" s="58" t="str">
        <f>VLOOKUP(Table4[[#This Row],[iso_code]],iso_code!B:C,2,FALSE)</f>
        <v>ZAF</v>
      </c>
      <c r="D760" s="18" t="str">
        <f>VLOOKUP(Table4[[#This Row],[iso_code]],iso_code!G:H,2,FALSE)</f>
        <v>South Africa</v>
      </c>
    </row>
    <row r="761" spans="1:4">
      <c r="A761" s="18">
        <v>169</v>
      </c>
      <c r="B761" s="54" t="s">
        <v>1233</v>
      </c>
      <c r="C761" s="58" t="str">
        <f>VLOOKUP(Table4[[#This Row],[iso_code]],iso_code!B:C,2,FALSE)</f>
        <v>NGA</v>
      </c>
      <c r="D761" s="18" t="str">
        <f>VLOOKUP(Table4[[#This Row],[iso_code]],iso_code!G:H,2,FALSE)</f>
        <v>Nigeria</v>
      </c>
    </row>
    <row r="762" spans="1:4">
      <c r="A762" s="18">
        <v>170</v>
      </c>
      <c r="B762" s="54" t="s">
        <v>1233</v>
      </c>
      <c r="C762" s="58" t="str">
        <f>VLOOKUP(Table4[[#This Row],[iso_code]],iso_code!B:C,2,FALSE)</f>
        <v>NGA</v>
      </c>
      <c r="D762" s="18" t="str">
        <f>VLOOKUP(Table4[[#This Row],[iso_code]],iso_code!G:H,2,FALSE)</f>
        <v>Nigeria</v>
      </c>
    </row>
    <row r="763" spans="1:4">
      <c r="A763" s="18">
        <v>171</v>
      </c>
      <c r="B763" s="54" t="s">
        <v>1664</v>
      </c>
      <c r="C763" s="58" t="str">
        <f>VLOOKUP(Table4[[#This Row],[iso_code]],iso_code!B:C,2,FALSE)</f>
        <v>CAF</v>
      </c>
      <c r="D763" s="18" t="str">
        <f>VLOOKUP(Table4[[#This Row],[iso_code]],iso_code!G:H,2,FALSE)</f>
        <v>Central African Republic (the)</v>
      </c>
    </row>
    <row r="764" spans="1:4">
      <c r="A764" s="18">
        <v>172</v>
      </c>
      <c r="B764" s="54" t="s">
        <v>1233</v>
      </c>
      <c r="C764" s="58" t="str">
        <f>VLOOKUP(Table4[[#This Row],[iso_code]],iso_code!B:C,2,FALSE)</f>
        <v>NGA</v>
      </c>
      <c r="D764" s="18" t="str">
        <f>VLOOKUP(Table4[[#This Row],[iso_code]],iso_code!G:H,2,FALSE)</f>
        <v>Nigeria</v>
      </c>
    </row>
    <row r="765" spans="1:4">
      <c r="A765" s="18">
        <v>173</v>
      </c>
      <c r="B765" s="54" t="s">
        <v>1233</v>
      </c>
      <c r="C765" s="58" t="str">
        <f>VLOOKUP(Table4[[#This Row],[iso_code]],iso_code!B:C,2,FALSE)</f>
        <v>NGA</v>
      </c>
      <c r="D765" s="18" t="str">
        <f>VLOOKUP(Table4[[#This Row],[iso_code]],iso_code!G:H,2,FALSE)</f>
        <v>Nigeria</v>
      </c>
    </row>
    <row r="766" spans="1:4">
      <c r="A766" s="18">
        <v>174</v>
      </c>
      <c r="B766" s="54" t="s">
        <v>1689</v>
      </c>
      <c r="C766" s="58" t="str">
        <f>VLOOKUP(Table4[[#This Row],[iso_code]],iso_code!B:C,2,FALSE)</f>
        <v>SEN</v>
      </c>
      <c r="D766" s="18" t="str">
        <f>VLOOKUP(Table4[[#This Row],[iso_code]],iso_code!G:H,2,FALSE)</f>
        <v>Senegal</v>
      </c>
    </row>
    <row r="767" spans="1:4">
      <c r="A767" s="18">
        <v>175</v>
      </c>
      <c r="B767" s="54" t="s">
        <v>851</v>
      </c>
      <c r="C767" s="58" t="str">
        <f>VLOOKUP(Table4[[#This Row],[iso_code]],iso_code!B:C,2,FALSE)</f>
        <v>EGY</v>
      </c>
      <c r="D767" s="18" t="str">
        <f>VLOOKUP(Table4[[#This Row],[iso_code]],iso_code!G:H,2,FALSE)</f>
        <v>Egypt</v>
      </c>
    </row>
    <row r="768" spans="1:4">
      <c r="A768" s="18">
        <v>176</v>
      </c>
      <c r="B768" s="54" t="s">
        <v>613</v>
      </c>
      <c r="C768" s="58" t="str">
        <f>VLOOKUP(Table4[[#This Row],[iso_code]],iso_code!B:C,2,FALSE)</f>
        <v>ZAF</v>
      </c>
      <c r="D768" s="18" t="str">
        <f>VLOOKUP(Table4[[#This Row],[iso_code]],iso_code!G:H,2,FALSE)</f>
        <v>South Africa</v>
      </c>
    </row>
    <row r="769" spans="1:4">
      <c r="A769" s="18">
        <v>177</v>
      </c>
      <c r="B769" s="54" t="s">
        <v>1233</v>
      </c>
      <c r="C769" s="58" t="str">
        <f>VLOOKUP(Table4[[#This Row],[iso_code]],iso_code!B:C,2,FALSE)</f>
        <v>NGA</v>
      </c>
      <c r="D769" s="18" t="str">
        <f>VLOOKUP(Table4[[#This Row],[iso_code]],iso_code!G:H,2,FALSE)</f>
        <v>Nigeria</v>
      </c>
    </row>
    <row r="770" spans="1:4">
      <c r="A770" s="18">
        <v>178</v>
      </c>
      <c r="B770" s="54" t="s">
        <v>514</v>
      </c>
      <c r="C770" s="58" t="str">
        <f>VLOOKUP(Table4[[#This Row],[iso_code]],iso_code!B:C,2,FALSE)</f>
        <v>MAR</v>
      </c>
      <c r="D770" s="18" t="str">
        <f>VLOOKUP(Table4[[#This Row],[iso_code]],iso_code!G:H,2,FALSE)</f>
        <v>Morocco</v>
      </c>
    </row>
    <row r="771" spans="1:4">
      <c r="A771" s="18">
        <v>179</v>
      </c>
      <c r="B771" s="54" t="s">
        <v>251</v>
      </c>
      <c r="C771" s="58" t="str">
        <f>VLOOKUP(Table4[[#This Row],[iso_code]],iso_code!B:C,2,FALSE)</f>
        <v>GHA</v>
      </c>
      <c r="D771" s="18" t="str">
        <f>VLOOKUP(Table4[[#This Row],[iso_code]],iso_code!G:H,2,FALSE)</f>
        <v>Ghana</v>
      </c>
    </row>
    <row r="772" spans="1:4">
      <c r="A772" s="18">
        <v>180</v>
      </c>
      <c r="B772" s="54" t="s">
        <v>613</v>
      </c>
      <c r="C772" s="58" t="str">
        <f>VLOOKUP(Table4[[#This Row],[iso_code]],iso_code!B:C,2,FALSE)</f>
        <v>ZAF</v>
      </c>
      <c r="D772" s="18" t="str">
        <f>VLOOKUP(Table4[[#This Row],[iso_code]],iso_code!G:H,2,FALSE)</f>
        <v>South Africa</v>
      </c>
    </row>
    <row r="773" spans="1:4">
      <c r="A773" s="18">
        <v>181</v>
      </c>
      <c r="B773" s="54" t="s">
        <v>1233</v>
      </c>
      <c r="C773" s="58" t="str">
        <f>VLOOKUP(Table4[[#This Row],[iso_code]],iso_code!B:C,2,FALSE)</f>
        <v>NGA</v>
      </c>
      <c r="D773" s="18" t="str">
        <f>VLOOKUP(Table4[[#This Row],[iso_code]],iso_code!G:H,2,FALSE)</f>
        <v>Nigeria</v>
      </c>
    </row>
    <row r="774" spans="1:4">
      <c r="A774" s="18">
        <v>182</v>
      </c>
      <c r="B774" s="54" t="s">
        <v>2222</v>
      </c>
      <c r="C774" s="58" t="str">
        <f>VLOOKUP(Table4[[#This Row],[iso_code]],iso_code!B:C,2,FALSE)</f>
        <v>AGO</v>
      </c>
      <c r="D774" s="18" t="str">
        <f>VLOOKUP(Table4[[#This Row],[iso_code]],iso_code!G:H,2,FALSE)</f>
        <v>Angola</v>
      </c>
    </row>
    <row r="775" spans="1:4">
      <c r="A775" s="18">
        <v>182</v>
      </c>
      <c r="B775" s="54" t="s">
        <v>2224</v>
      </c>
      <c r="C775" s="58" t="str">
        <f>VLOOKUP(Table4[[#This Row],[iso_code]],iso_code!B:C,2,FALSE)</f>
        <v>BFA</v>
      </c>
      <c r="D775" s="18" t="str">
        <f>VLOOKUP(Table4[[#This Row],[iso_code]],iso_code!G:H,2,FALSE)</f>
        <v>Burkina Faso</v>
      </c>
    </row>
    <row r="776" spans="1:4">
      <c r="A776" s="18">
        <v>182</v>
      </c>
      <c r="B776" s="54" t="s">
        <v>2225</v>
      </c>
      <c r="C776" s="58" t="str">
        <f>VLOOKUP(Table4[[#This Row],[iso_code]],iso_code!B:C,2,FALSE)</f>
        <v>BDI</v>
      </c>
      <c r="D776" s="18" t="str">
        <f>VLOOKUP(Table4[[#This Row],[iso_code]],iso_code!G:H,2,FALSE)</f>
        <v>Burundi</v>
      </c>
    </row>
    <row r="777" spans="1:4">
      <c r="A777" s="18">
        <v>182</v>
      </c>
      <c r="B777" s="54" t="s">
        <v>2223</v>
      </c>
      <c r="C777" s="58" t="str">
        <f>VLOOKUP(Table4[[#This Row],[iso_code]],iso_code!B:C,2,FALSE)</f>
        <v>BEN</v>
      </c>
      <c r="D777" s="18" t="str">
        <f>VLOOKUP(Table4[[#This Row],[iso_code]],iso_code!G:H,2,FALSE)</f>
        <v>Benin</v>
      </c>
    </row>
    <row r="778" spans="1:4">
      <c r="A778" s="18">
        <v>182</v>
      </c>
      <c r="B778" s="54" t="s">
        <v>1830</v>
      </c>
      <c r="C778" s="58" t="str">
        <f>VLOOKUP(Table4[[#This Row],[iso_code]],iso_code!B:C,2,FALSE)</f>
        <v>BWA</v>
      </c>
      <c r="D778" s="18" t="str">
        <f>VLOOKUP(Table4[[#This Row],[iso_code]],iso_code!G:H,2,FALSE)</f>
        <v>Botswana</v>
      </c>
    </row>
    <row r="779" spans="1:4">
      <c r="A779" s="18">
        <v>182</v>
      </c>
      <c r="B779" s="54" t="s">
        <v>2025</v>
      </c>
      <c r="C779" s="58" t="str">
        <f>VLOOKUP(Table4[[#This Row],[iso_code]],iso_code!B:C,2,FALSE)</f>
        <v>COD</v>
      </c>
      <c r="D779" s="18" t="str">
        <f>VLOOKUP(Table4[[#This Row],[iso_code]],iso_code!G:H,2,FALSE)</f>
        <v>Congo (the Democratic Republic of the)</v>
      </c>
    </row>
    <row r="780" spans="1:4">
      <c r="A780" s="18">
        <v>182</v>
      </c>
      <c r="B780" s="54" t="s">
        <v>1664</v>
      </c>
      <c r="C780" s="58" t="str">
        <f>VLOOKUP(Table4[[#This Row],[iso_code]],iso_code!B:C,2,FALSE)</f>
        <v>CAF</v>
      </c>
      <c r="D780" s="18" t="str">
        <f>VLOOKUP(Table4[[#This Row],[iso_code]],iso_code!G:H,2,FALSE)</f>
        <v>Central African Republic (the)</v>
      </c>
    </row>
    <row r="781" spans="1:4">
      <c r="A781" s="18">
        <v>182</v>
      </c>
      <c r="B781" s="54" t="s">
        <v>2228</v>
      </c>
      <c r="C781" s="58" t="str">
        <f>VLOOKUP(Table4[[#This Row],[iso_code]],iso_code!B:C,2,FALSE)</f>
        <v>COG</v>
      </c>
      <c r="D781" s="18" t="str">
        <f>VLOOKUP(Table4[[#This Row],[iso_code]],iso_code!G:H,2,FALSE)</f>
        <v>Congo (the)</v>
      </c>
    </row>
    <row r="782" spans="1:4">
      <c r="A782" s="18">
        <v>182</v>
      </c>
      <c r="B782" s="54" t="s">
        <v>2236</v>
      </c>
      <c r="C782" s="58" t="str">
        <f>VLOOKUP(Table4[[#This Row],[iso_code]],iso_code!B:C,2,FALSE)</f>
        <v>CIV</v>
      </c>
      <c r="D782" s="18" t="str">
        <f>VLOOKUP(Table4[[#This Row],[iso_code]],iso_code!G:H,2,FALSE)</f>
        <v>Côte d'Ivoire</v>
      </c>
    </row>
    <row r="783" spans="1:4">
      <c r="A783" s="18">
        <v>182</v>
      </c>
      <c r="B783" s="54" t="s">
        <v>286</v>
      </c>
      <c r="C783" s="58" t="str">
        <f>VLOOKUP(Table4[[#This Row],[iso_code]],iso_code!B:C,2,FALSE)</f>
        <v>CMR</v>
      </c>
      <c r="D783" s="18" t="str">
        <f>VLOOKUP(Table4[[#This Row],[iso_code]],iso_code!G:H,2,FALSE)</f>
        <v>Cameroon</v>
      </c>
    </row>
    <row r="784" spans="1:4">
      <c r="A784" s="18">
        <v>182</v>
      </c>
      <c r="B784" s="54" t="s">
        <v>1631</v>
      </c>
      <c r="C784" s="58" t="str">
        <f>VLOOKUP(Table4[[#This Row],[iso_code]],iso_code!B:C,2,FALSE)</f>
        <v>CPV</v>
      </c>
      <c r="D784" s="18" t="str">
        <f>VLOOKUP(Table4[[#This Row],[iso_code]],iso_code!G:H,2,FALSE)</f>
        <v>Cabo Verde</v>
      </c>
    </row>
    <row r="785" spans="1:4">
      <c r="A785" s="18">
        <v>182</v>
      </c>
      <c r="B785" s="54" t="s">
        <v>2229</v>
      </c>
      <c r="C785" s="58" t="str">
        <f>VLOOKUP(Table4[[#This Row],[iso_code]],iso_code!B:C,2,FALSE)</f>
        <v>DJI</v>
      </c>
      <c r="D785" s="18" t="str">
        <f>VLOOKUP(Table4[[#This Row],[iso_code]],iso_code!G:H,2,FALSE)</f>
        <v>Djibouti</v>
      </c>
    </row>
    <row r="786" spans="1:4">
      <c r="A786" s="18">
        <v>182</v>
      </c>
      <c r="B786" s="54" t="s">
        <v>801</v>
      </c>
      <c r="C786" s="58" t="str">
        <f>VLOOKUP(Table4[[#This Row],[iso_code]],iso_code!B:C,2,FALSE)</f>
        <v>DZA</v>
      </c>
      <c r="D786" s="18" t="str">
        <f>VLOOKUP(Table4[[#This Row],[iso_code]],iso_code!G:H,2,FALSE)</f>
        <v>Algeria</v>
      </c>
    </row>
    <row r="787" spans="1:4">
      <c r="A787" s="18">
        <v>182</v>
      </c>
      <c r="B787" s="54" t="s">
        <v>851</v>
      </c>
      <c r="C787" s="58" t="str">
        <f>VLOOKUP(Table4[[#This Row],[iso_code]],iso_code!B:C,2,FALSE)</f>
        <v>EGY</v>
      </c>
      <c r="D787" s="18" t="str">
        <f>VLOOKUP(Table4[[#This Row],[iso_code]],iso_code!G:H,2,FALSE)</f>
        <v>Egypt</v>
      </c>
    </row>
    <row r="788" spans="1:4">
      <c r="A788" s="18">
        <v>182</v>
      </c>
      <c r="B788" s="54" t="s">
        <v>2231</v>
      </c>
      <c r="C788" s="58" t="str">
        <f>VLOOKUP(Table4[[#This Row],[iso_code]],iso_code!B:C,2,FALSE)</f>
        <v>ERI</v>
      </c>
      <c r="D788" s="18" t="str">
        <f>VLOOKUP(Table4[[#This Row],[iso_code]],iso_code!G:H,2,FALSE)</f>
        <v>Eritrea</v>
      </c>
    </row>
    <row r="789" spans="1:4">
      <c r="A789" s="18">
        <v>182</v>
      </c>
      <c r="B789" s="54" t="s">
        <v>195</v>
      </c>
      <c r="C789" s="58" t="str">
        <f>VLOOKUP(Table4[[#This Row],[iso_code]],iso_code!B:C,2,FALSE)</f>
        <v>ETH</v>
      </c>
      <c r="D789" s="18" t="str">
        <f>VLOOKUP(Table4[[#This Row],[iso_code]],iso_code!G:H,2,FALSE)</f>
        <v>Ethiopia</v>
      </c>
    </row>
    <row r="790" spans="1:4">
      <c r="A790" s="18">
        <v>182</v>
      </c>
      <c r="B790" s="54" t="s">
        <v>2232</v>
      </c>
      <c r="C790" s="58" t="str">
        <f>VLOOKUP(Table4[[#This Row],[iso_code]],iso_code!B:C,2,FALSE)</f>
        <v>GAB</v>
      </c>
      <c r="D790" s="18" t="str">
        <f>VLOOKUP(Table4[[#This Row],[iso_code]],iso_code!G:H,2,FALSE)</f>
        <v>Gabon</v>
      </c>
    </row>
    <row r="791" spans="1:4">
      <c r="A791" s="18">
        <v>182</v>
      </c>
      <c r="B791" s="54" t="s">
        <v>251</v>
      </c>
      <c r="C791" s="58" t="str">
        <f>VLOOKUP(Table4[[#This Row],[iso_code]],iso_code!B:C,2,FALSE)</f>
        <v>GHA</v>
      </c>
      <c r="D791" s="18" t="str">
        <f>VLOOKUP(Table4[[#This Row],[iso_code]],iso_code!G:H,2,FALSE)</f>
        <v>Ghana</v>
      </c>
    </row>
    <row r="792" spans="1:4">
      <c r="A792" s="18">
        <v>182</v>
      </c>
      <c r="B792" s="54" t="s">
        <v>2233</v>
      </c>
      <c r="C792" s="58" t="str">
        <f>VLOOKUP(Table4[[#This Row],[iso_code]],iso_code!B:C,2,FALSE)</f>
        <v>GMB</v>
      </c>
      <c r="D792" s="18" t="str">
        <f>VLOOKUP(Table4[[#This Row],[iso_code]],iso_code!G:H,2,FALSE)</f>
        <v>Gambia (the)</v>
      </c>
    </row>
    <row r="793" spans="1:4">
      <c r="A793" s="18">
        <v>182</v>
      </c>
      <c r="B793" s="54" t="s">
        <v>2234</v>
      </c>
      <c r="C793" s="58" t="str">
        <f>VLOOKUP(Table4[[#This Row],[iso_code]],iso_code!B:C,2,FALSE)</f>
        <v>GIN</v>
      </c>
      <c r="D793" s="18" t="str">
        <f>VLOOKUP(Table4[[#This Row],[iso_code]],iso_code!G:H,2,FALSE)</f>
        <v>Guinea</v>
      </c>
    </row>
    <row r="794" spans="1:4">
      <c r="A794" s="18">
        <v>182</v>
      </c>
      <c r="B794" s="54" t="s">
        <v>2230</v>
      </c>
      <c r="C794" s="58" t="str">
        <f>VLOOKUP(Table4[[#This Row],[iso_code]],iso_code!B:C,2,FALSE)</f>
        <v>GNQ</v>
      </c>
      <c r="D794" s="18" t="str">
        <f>VLOOKUP(Table4[[#This Row],[iso_code]],iso_code!G:H,2,FALSE)</f>
        <v>Equatorial Guinea</v>
      </c>
    </row>
    <row r="795" spans="1:4">
      <c r="A795" s="18">
        <v>182</v>
      </c>
      <c r="B795" s="54" t="s">
        <v>2235</v>
      </c>
      <c r="C795" s="58" t="str">
        <f>VLOOKUP(Table4[[#This Row],[iso_code]],iso_code!B:C,2,FALSE)</f>
        <v>GNB</v>
      </c>
      <c r="D795" s="18" t="str">
        <f>VLOOKUP(Table4[[#This Row],[iso_code]],iso_code!G:H,2,FALSE)</f>
        <v>Guinea-Bissau</v>
      </c>
    </row>
    <row r="796" spans="1:4">
      <c r="A796" s="18">
        <v>182</v>
      </c>
      <c r="B796" s="54" t="s">
        <v>429</v>
      </c>
      <c r="C796" s="58" t="str">
        <f>VLOOKUP(Table4[[#This Row],[iso_code]],iso_code!B:C,2,FALSE)</f>
        <v>KEN</v>
      </c>
      <c r="D796" s="18" t="str">
        <f>VLOOKUP(Table4[[#This Row],[iso_code]],iso_code!G:H,2,FALSE)</f>
        <v>Kenya</v>
      </c>
    </row>
    <row r="797" spans="1:4">
      <c r="A797" s="18">
        <v>182</v>
      </c>
      <c r="B797" s="54" t="s">
        <v>2227</v>
      </c>
      <c r="C797" s="58" t="str">
        <f>VLOOKUP(Table4[[#This Row],[iso_code]],iso_code!B:C,2,FALSE)</f>
        <v>COM</v>
      </c>
      <c r="D797" s="18" t="str">
        <f>VLOOKUP(Table4[[#This Row],[iso_code]],iso_code!G:H,2,FALSE)</f>
        <v>Comoros (the)</v>
      </c>
    </row>
    <row r="798" spans="1:4">
      <c r="A798" s="18">
        <v>182</v>
      </c>
      <c r="B798" s="54" t="s">
        <v>2238</v>
      </c>
      <c r="C798" s="58" t="str">
        <f>VLOOKUP(Table4[[#This Row],[iso_code]],iso_code!B:C,2,FALSE)</f>
        <v>LBR</v>
      </c>
      <c r="D798" s="18" t="str">
        <f>VLOOKUP(Table4[[#This Row],[iso_code]],iso_code!G:H,2,FALSE)</f>
        <v>Liberia</v>
      </c>
    </row>
    <row r="799" spans="1:4">
      <c r="A799" s="18">
        <v>182</v>
      </c>
      <c r="B799" s="54" t="s">
        <v>2237</v>
      </c>
      <c r="C799" s="58" t="str">
        <f>VLOOKUP(Table4[[#This Row],[iso_code]],iso_code!B:C,2,FALSE)</f>
        <v>LSO</v>
      </c>
      <c r="D799" s="18" t="str">
        <f>VLOOKUP(Table4[[#This Row],[iso_code]],iso_code!G:H,2,FALSE)</f>
        <v>Lesotho</v>
      </c>
    </row>
    <row r="800" spans="1:4">
      <c r="A800" s="18">
        <v>182</v>
      </c>
      <c r="B800" s="54" t="s">
        <v>1993</v>
      </c>
      <c r="C800" s="58" t="str">
        <f>VLOOKUP(Table4[[#This Row],[iso_code]],iso_code!B:C,2,FALSE)</f>
        <v>LBY</v>
      </c>
      <c r="D800" s="18" t="str">
        <f>VLOOKUP(Table4[[#This Row],[iso_code]],iso_code!G:H,2,FALSE)</f>
        <v>Libya</v>
      </c>
    </row>
    <row r="801" spans="1:4">
      <c r="A801" s="18">
        <v>182</v>
      </c>
      <c r="B801" s="54" t="s">
        <v>514</v>
      </c>
      <c r="C801" s="58" t="str">
        <f>VLOOKUP(Table4[[#This Row],[iso_code]],iso_code!B:C,2,FALSE)</f>
        <v>MAR</v>
      </c>
      <c r="D801" s="18" t="str">
        <f>VLOOKUP(Table4[[#This Row],[iso_code]],iso_code!G:H,2,FALSE)</f>
        <v>Morocco</v>
      </c>
    </row>
    <row r="802" spans="1:4">
      <c r="A802" s="18">
        <v>182</v>
      </c>
      <c r="B802" s="54" t="s">
        <v>2239</v>
      </c>
      <c r="C802" s="58" t="str">
        <f>VLOOKUP(Table4[[#This Row],[iso_code]],iso_code!B:C,2,FALSE)</f>
        <v>MDG</v>
      </c>
      <c r="D802" s="18" t="str">
        <f>VLOOKUP(Table4[[#This Row],[iso_code]],iso_code!G:H,2,FALSE)</f>
        <v>Madagascar</v>
      </c>
    </row>
    <row r="803" spans="1:4">
      <c r="A803" s="18">
        <v>182</v>
      </c>
      <c r="B803" s="54" t="s">
        <v>2240</v>
      </c>
      <c r="C803" s="58" t="str">
        <f>VLOOKUP(Table4[[#This Row],[iso_code]],iso_code!B:C,2,FALSE)</f>
        <v>MLI</v>
      </c>
      <c r="D803" s="18" t="str">
        <f>VLOOKUP(Table4[[#This Row],[iso_code]],iso_code!G:H,2,FALSE)</f>
        <v>Mali</v>
      </c>
    </row>
    <row r="804" spans="1:4">
      <c r="A804" s="18">
        <v>182</v>
      </c>
      <c r="B804" s="54" t="s">
        <v>2111</v>
      </c>
      <c r="C804" s="58" t="str">
        <f>VLOOKUP(Table4[[#This Row],[iso_code]],iso_code!B:C,2,FALSE)</f>
        <v>MRT</v>
      </c>
      <c r="D804" s="18" t="str">
        <f>VLOOKUP(Table4[[#This Row],[iso_code]],iso_code!G:H,2,FALSE)</f>
        <v>Mauritania</v>
      </c>
    </row>
    <row r="805" spans="1:4">
      <c r="A805" s="18">
        <v>182</v>
      </c>
      <c r="B805" s="54" t="s">
        <v>971</v>
      </c>
      <c r="C805" s="58" t="str">
        <f>VLOOKUP(Table4[[#This Row],[iso_code]],iso_code!B:C,2,FALSE)</f>
        <v>MUS</v>
      </c>
      <c r="D805" s="18" t="str">
        <f>VLOOKUP(Table4[[#This Row],[iso_code]],iso_code!G:H,2,FALSE)</f>
        <v>Mauritius</v>
      </c>
    </row>
    <row r="806" spans="1:4">
      <c r="A806" s="18">
        <v>182</v>
      </c>
      <c r="B806" s="54" t="s">
        <v>1165</v>
      </c>
      <c r="C806" s="58" t="str">
        <f>VLOOKUP(Table4[[#This Row],[iso_code]],iso_code!B:C,2,FALSE)</f>
        <v>MWI</v>
      </c>
      <c r="D806" s="18" t="str">
        <f>VLOOKUP(Table4[[#This Row],[iso_code]],iso_code!G:H,2,FALSE)</f>
        <v>Malawi</v>
      </c>
    </row>
    <row r="807" spans="1:4">
      <c r="A807" s="18">
        <v>182</v>
      </c>
      <c r="B807" s="54" t="s">
        <v>1456</v>
      </c>
      <c r="C807" s="58" t="str">
        <f>VLOOKUP(Table4[[#This Row],[iso_code]],iso_code!B:C,2,FALSE)</f>
        <v>MOZ</v>
      </c>
      <c r="D807" s="18" t="str">
        <f>VLOOKUP(Table4[[#This Row],[iso_code]],iso_code!G:H,2,FALSE)</f>
        <v>Mozambique</v>
      </c>
    </row>
    <row r="808" spans="1:4">
      <c r="A808" s="18">
        <v>182</v>
      </c>
      <c r="B808" s="54" t="s">
        <v>2071</v>
      </c>
      <c r="C808" s="58" t="str">
        <f>VLOOKUP(Table4[[#This Row],[iso_code]],iso_code!B:C,2,FALSE)</f>
        <v>NAM</v>
      </c>
      <c r="D808" s="18" t="str">
        <f>VLOOKUP(Table4[[#This Row],[iso_code]],iso_code!G:H,2,FALSE)</f>
        <v>Namibia</v>
      </c>
    </row>
    <row r="809" spans="1:4">
      <c r="A809" s="18">
        <v>182</v>
      </c>
      <c r="B809" s="54" t="s">
        <v>1006</v>
      </c>
      <c r="C809" s="58" t="str">
        <f>VLOOKUP(Table4[[#This Row],[iso_code]],iso_code!B:C,2,FALSE)</f>
        <v>NER</v>
      </c>
      <c r="D809" s="18" t="str">
        <f>VLOOKUP(Table4[[#This Row],[iso_code]],iso_code!G:H,2,FALSE)</f>
        <v>Niger (the)</v>
      </c>
    </row>
    <row r="810" spans="1:4">
      <c r="A810" s="18">
        <v>182</v>
      </c>
      <c r="B810" s="54" t="s">
        <v>1233</v>
      </c>
      <c r="C810" s="58" t="str">
        <f>VLOOKUP(Table4[[#This Row],[iso_code]],iso_code!B:C,2,FALSE)</f>
        <v>NGA</v>
      </c>
      <c r="D810" s="18" t="str">
        <f>VLOOKUP(Table4[[#This Row],[iso_code]],iso_code!G:H,2,FALSE)</f>
        <v>Nigeria</v>
      </c>
    </row>
    <row r="811" spans="1:4">
      <c r="A811" s="18">
        <v>182</v>
      </c>
      <c r="B811" s="54" t="s">
        <v>2241</v>
      </c>
      <c r="C811" s="58" t="str">
        <f>VLOOKUP(Table4[[#This Row],[iso_code]],iso_code!B:C,2,FALSE)</f>
        <v>RWA</v>
      </c>
      <c r="D811" s="18" t="str">
        <f>VLOOKUP(Table4[[#This Row],[iso_code]],iso_code!G:H,2,FALSE)</f>
        <v>Rwanda</v>
      </c>
    </row>
    <row r="812" spans="1:4">
      <c r="A812" s="18">
        <v>182</v>
      </c>
      <c r="B812" s="54" t="s">
        <v>2243</v>
      </c>
      <c r="C812" s="58" t="str">
        <f>VLOOKUP(Table4[[#This Row],[iso_code]],iso_code!B:C,2,FALSE)</f>
        <v>SYC</v>
      </c>
      <c r="D812" s="18" t="str">
        <f>VLOOKUP(Table4[[#This Row],[iso_code]],iso_code!G:H,2,FALSE)</f>
        <v>Seychelles</v>
      </c>
    </row>
    <row r="813" spans="1:4">
      <c r="A813" s="18">
        <v>182</v>
      </c>
      <c r="B813" s="54" t="s">
        <v>2246</v>
      </c>
      <c r="C813" s="58" t="str">
        <f>VLOOKUP(Table4[[#This Row],[iso_code]],iso_code!B:C,2,FALSE)</f>
        <v>SDN</v>
      </c>
      <c r="D813" s="18" t="str">
        <f>VLOOKUP(Table4[[#This Row],[iso_code]],iso_code!G:H,2,FALSE)</f>
        <v>Sudan (the)</v>
      </c>
    </row>
    <row r="814" spans="1:4">
      <c r="A814" s="18">
        <v>182</v>
      </c>
      <c r="B814" s="54" t="s">
        <v>2095</v>
      </c>
      <c r="C814" s="58" t="str">
        <f>VLOOKUP(Table4[[#This Row],[iso_code]],iso_code!B:C,2,FALSE)</f>
        <v>SLE</v>
      </c>
      <c r="D814" s="18" t="str">
        <f>VLOOKUP(Table4[[#This Row],[iso_code]],iso_code!G:H,2,FALSE)</f>
        <v>Sierra Leone</v>
      </c>
    </row>
    <row r="815" spans="1:4">
      <c r="A815" s="18">
        <v>182</v>
      </c>
      <c r="B815" s="54" t="s">
        <v>1689</v>
      </c>
      <c r="C815" s="58" t="str">
        <f>VLOOKUP(Table4[[#This Row],[iso_code]],iso_code!B:C,2,FALSE)</f>
        <v>SEN</v>
      </c>
      <c r="D815" s="18" t="str">
        <f>VLOOKUP(Table4[[#This Row],[iso_code]],iso_code!G:H,2,FALSE)</f>
        <v>Senegal</v>
      </c>
    </row>
    <row r="816" spans="1:4">
      <c r="A816" s="18">
        <v>182</v>
      </c>
      <c r="B816" s="54" t="s">
        <v>2244</v>
      </c>
      <c r="C816" s="58" t="str">
        <f>VLOOKUP(Table4[[#This Row],[iso_code]],iso_code!B:C,2,FALSE)</f>
        <v>SOM</v>
      </c>
      <c r="D816" s="18" t="str">
        <f>VLOOKUP(Table4[[#This Row],[iso_code]],iso_code!G:H,2,FALSE)</f>
        <v>Somalia</v>
      </c>
    </row>
    <row r="817" spans="1:4">
      <c r="A817" s="18">
        <v>182</v>
      </c>
      <c r="B817" s="54" t="s">
        <v>2245</v>
      </c>
      <c r="C817" s="58" t="str">
        <f>VLOOKUP(Table4[[#This Row],[iso_code]],iso_code!B:C,2,FALSE)</f>
        <v>SSD</v>
      </c>
      <c r="D817" s="18" t="str">
        <f>VLOOKUP(Table4[[#This Row],[iso_code]],iso_code!G:H,2,FALSE)</f>
        <v>South Sudan</v>
      </c>
    </row>
    <row r="818" spans="1:4">
      <c r="A818" s="18">
        <v>182</v>
      </c>
      <c r="B818" s="54" t="s">
        <v>2242</v>
      </c>
      <c r="C818" s="58" t="str">
        <f>VLOOKUP(Table4[[#This Row],[iso_code]],iso_code!B:C,2,FALSE)</f>
        <v>STP</v>
      </c>
      <c r="D818" s="18" t="str">
        <f>VLOOKUP(Table4[[#This Row],[iso_code]],iso_code!G:H,2,FALSE)</f>
        <v>Sao Tome and Principe</v>
      </c>
    </row>
    <row r="819" spans="1:4">
      <c r="A819" s="18">
        <v>182</v>
      </c>
      <c r="B819" s="54" t="s">
        <v>2247</v>
      </c>
      <c r="C819" s="58" t="str">
        <f>VLOOKUP(Table4[[#This Row],[iso_code]],iso_code!B:C,2,FALSE)</f>
        <v>SWZ</v>
      </c>
      <c r="D819" s="18" t="str">
        <f>VLOOKUP(Table4[[#This Row],[iso_code]],iso_code!G:H,2,FALSE)</f>
        <v>Eswatini</v>
      </c>
    </row>
    <row r="820" spans="1:4">
      <c r="A820" s="18">
        <v>182</v>
      </c>
      <c r="B820" s="54" t="s">
        <v>2226</v>
      </c>
      <c r="C820" s="58" t="str">
        <f>VLOOKUP(Table4[[#This Row],[iso_code]],iso_code!B:C,2,FALSE)</f>
        <v>TCD</v>
      </c>
      <c r="D820" s="18" t="str">
        <f>VLOOKUP(Table4[[#This Row],[iso_code]],iso_code!G:H,2,FALSE)</f>
        <v>Chad</v>
      </c>
    </row>
    <row r="821" spans="1:4">
      <c r="A821" s="18">
        <v>182</v>
      </c>
      <c r="B821" s="54" t="s">
        <v>2017</v>
      </c>
      <c r="C821" s="58" t="str">
        <f>VLOOKUP(Table4[[#This Row],[iso_code]],iso_code!B:C,2,FALSE)</f>
        <v>TGO</v>
      </c>
      <c r="D821" s="18" t="str">
        <f>VLOOKUP(Table4[[#This Row],[iso_code]],iso_code!G:H,2,FALSE)</f>
        <v>Togo</v>
      </c>
    </row>
    <row r="822" spans="1:4">
      <c r="A822" s="18">
        <v>182</v>
      </c>
      <c r="B822" s="54" t="s">
        <v>953</v>
      </c>
      <c r="C822" s="58" t="str">
        <f>VLOOKUP(Table4[[#This Row],[iso_code]],iso_code!B:C,2,FALSE)</f>
        <v>TUN</v>
      </c>
      <c r="D822" s="18" t="str">
        <f>VLOOKUP(Table4[[#This Row],[iso_code]],iso_code!G:H,2,FALSE)</f>
        <v>Tunisia</v>
      </c>
    </row>
    <row r="823" spans="1:4">
      <c r="A823" s="18">
        <v>182</v>
      </c>
      <c r="B823" s="54" t="s">
        <v>859</v>
      </c>
      <c r="C823" s="58" t="str">
        <f>VLOOKUP(Table4[[#This Row],[iso_code]],iso_code!B:C,2,FALSE)</f>
        <v>TZA</v>
      </c>
      <c r="D823" s="18" t="str">
        <f>VLOOKUP(Table4[[#This Row],[iso_code]],iso_code!G:H,2,FALSE)</f>
        <v>Tanzania, United Republic of</v>
      </c>
    </row>
    <row r="824" spans="1:4">
      <c r="A824" s="18">
        <v>182</v>
      </c>
      <c r="B824" s="54" t="s">
        <v>1468</v>
      </c>
      <c r="C824" s="58" t="str">
        <f>VLOOKUP(Table4[[#This Row],[iso_code]],iso_code!B:C,2,FALSE)</f>
        <v>UGA</v>
      </c>
      <c r="D824" s="18" t="str">
        <f>VLOOKUP(Table4[[#This Row],[iso_code]],iso_code!G:H,2,FALSE)</f>
        <v>Uganda</v>
      </c>
    </row>
    <row r="825" spans="1:4">
      <c r="A825" s="18">
        <v>182</v>
      </c>
      <c r="B825" s="54" t="s">
        <v>613</v>
      </c>
      <c r="C825" s="58" t="str">
        <f>VLOOKUP(Table4[[#This Row],[iso_code]],iso_code!B:C,2,FALSE)</f>
        <v>ZAF</v>
      </c>
      <c r="D825" s="18" t="str">
        <f>VLOOKUP(Table4[[#This Row],[iso_code]],iso_code!G:H,2,FALSE)</f>
        <v>South Africa</v>
      </c>
    </row>
    <row r="826" spans="1:4">
      <c r="A826" s="18">
        <v>182</v>
      </c>
      <c r="B826" s="54" t="s">
        <v>748</v>
      </c>
      <c r="C826" s="58" t="str">
        <f>VLOOKUP(Table4[[#This Row],[iso_code]],iso_code!B:C,2,FALSE)</f>
        <v>ZMB</v>
      </c>
      <c r="D826" s="18" t="str">
        <f>VLOOKUP(Table4[[#This Row],[iso_code]],iso_code!G:H,2,FALSE)</f>
        <v>Zambia</v>
      </c>
    </row>
    <row r="827" spans="1:4">
      <c r="A827" s="18">
        <v>182</v>
      </c>
      <c r="B827" s="54" t="s">
        <v>2248</v>
      </c>
      <c r="C827" s="58" t="str">
        <f>VLOOKUP(Table4[[#This Row],[iso_code]],iso_code!B:C,2,FALSE)</f>
        <v>ZWE</v>
      </c>
      <c r="D827" s="18" t="str">
        <f>VLOOKUP(Table4[[#This Row],[iso_code]],iso_code!G:H,2,FALSE)</f>
        <v>Zimbabwe</v>
      </c>
    </row>
    <row r="828" spans="1:4">
      <c r="A828" s="18">
        <v>183</v>
      </c>
      <c r="B828" s="54" t="s">
        <v>851</v>
      </c>
      <c r="C828" s="58" t="str">
        <f>VLOOKUP(Table4[[#This Row],[iso_code]],iso_code!B:C,2,FALSE)</f>
        <v>EGY</v>
      </c>
      <c r="D828" s="18" t="str">
        <f>VLOOKUP(Table4[[#This Row],[iso_code]],iso_code!G:H,2,FALSE)</f>
        <v>Egypt</v>
      </c>
    </row>
    <row r="829" spans="1:4">
      <c r="A829" s="18">
        <v>184</v>
      </c>
      <c r="B829" s="54" t="s">
        <v>851</v>
      </c>
      <c r="C829" s="58" t="str">
        <f>VLOOKUP(Table4[[#This Row],[iso_code]],iso_code!B:C,2,FALSE)</f>
        <v>EGY</v>
      </c>
      <c r="D829" s="18" t="str">
        <f>VLOOKUP(Table4[[#This Row],[iso_code]],iso_code!G:H,2,FALSE)</f>
        <v>Egypt</v>
      </c>
    </row>
    <row r="830" spans="1:4">
      <c r="A830" s="18">
        <v>185</v>
      </c>
      <c r="B830" s="54" t="s">
        <v>613</v>
      </c>
      <c r="C830" s="58" t="str">
        <f>VLOOKUP(Table4[[#This Row],[iso_code]],iso_code!B:C,2,FALSE)</f>
        <v>ZAF</v>
      </c>
      <c r="D830" s="18" t="str">
        <f>VLOOKUP(Table4[[#This Row],[iso_code]],iso_code!G:H,2,FALSE)</f>
        <v>South Africa</v>
      </c>
    </row>
    <row r="831" spans="1:4">
      <c r="A831" s="18">
        <v>186</v>
      </c>
      <c r="B831" s="54" t="s">
        <v>859</v>
      </c>
      <c r="C831" s="58" t="str">
        <f>VLOOKUP(Table4[[#This Row],[iso_code]],iso_code!B:C,2,FALSE)</f>
        <v>TZA</v>
      </c>
      <c r="D831" s="18" t="str">
        <f>VLOOKUP(Table4[[#This Row],[iso_code]],iso_code!G:H,2,FALSE)</f>
        <v>Tanzania, United Republic of</v>
      </c>
    </row>
    <row r="832" spans="1:4">
      <c r="A832" s="18">
        <v>187</v>
      </c>
      <c r="B832" s="54" t="s">
        <v>286</v>
      </c>
      <c r="C832" s="58" t="str">
        <f>VLOOKUP(Table4[[#This Row],[iso_code]],iso_code!B:C,2,FALSE)</f>
        <v>CMR</v>
      </c>
      <c r="D832" s="18" t="str">
        <f>VLOOKUP(Table4[[#This Row],[iso_code]],iso_code!G:H,2,FALSE)</f>
        <v>Cameroon</v>
      </c>
    </row>
    <row r="833" spans="1:4">
      <c r="A833" s="18">
        <v>188</v>
      </c>
      <c r="B833" s="54" t="s">
        <v>286</v>
      </c>
      <c r="C833" s="58" t="str">
        <f>VLOOKUP(Table4[[#This Row],[iso_code]],iso_code!B:C,2,FALSE)</f>
        <v>CMR</v>
      </c>
      <c r="D833" s="18" t="str">
        <f>VLOOKUP(Table4[[#This Row],[iso_code]],iso_code!G:H,2,FALSE)</f>
        <v>Cameroon</v>
      </c>
    </row>
    <row r="834" spans="1:4">
      <c r="A834" s="18">
        <v>189</v>
      </c>
      <c r="B834" s="54" t="s">
        <v>1830</v>
      </c>
      <c r="C834" s="58" t="str">
        <f>VLOOKUP(Table4[[#This Row],[iso_code]],iso_code!B:C,2,FALSE)</f>
        <v>BWA</v>
      </c>
      <c r="D834" s="18" t="str">
        <f>VLOOKUP(Table4[[#This Row],[iso_code]],iso_code!G:H,2,FALSE)</f>
        <v>Botswana</v>
      </c>
    </row>
    <row r="835" spans="1:4">
      <c r="A835" s="18">
        <v>190</v>
      </c>
      <c r="B835" s="54" t="s">
        <v>1233</v>
      </c>
      <c r="C835" s="58" t="str">
        <f>VLOOKUP(Table4[[#This Row],[iso_code]],iso_code!B:C,2,FALSE)</f>
        <v>NGA</v>
      </c>
      <c r="D835" s="18" t="str">
        <f>VLOOKUP(Table4[[#This Row],[iso_code]],iso_code!G:H,2,FALSE)</f>
        <v>Nigeria</v>
      </c>
    </row>
    <row r="836" spans="1:4">
      <c r="A836" s="18">
        <v>191</v>
      </c>
      <c r="B836" s="54" t="s">
        <v>514</v>
      </c>
      <c r="C836" s="58" t="str">
        <f>VLOOKUP(Table4[[#This Row],[iso_code]],iso_code!B:C,2,FALSE)</f>
        <v>MAR</v>
      </c>
      <c r="D836" s="18" t="str">
        <f>VLOOKUP(Table4[[#This Row],[iso_code]],iso_code!G:H,2,FALSE)</f>
        <v>Morocco</v>
      </c>
    </row>
    <row r="837" spans="1:4">
      <c r="A837" s="18">
        <v>192</v>
      </c>
      <c r="B837" s="54" t="s">
        <v>801</v>
      </c>
      <c r="C837" s="58" t="str">
        <f>VLOOKUP(Table4[[#This Row],[iso_code]],iso_code!B:C,2,FALSE)</f>
        <v>DZA</v>
      </c>
      <c r="D837" s="18" t="str">
        <f>VLOOKUP(Table4[[#This Row],[iso_code]],iso_code!G:H,2,FALSE)</f>
        <v>Algeria</v>
      </c>
    </row>
    <row r="838" spans="1:4">
      <c r="A838" s="18">
        <v>193</v>
      </c>
      <c r="B838" s="54" t="s">
        <v>851</v>
      </c>
      <c r="C838" s="58" t="str">
        <f>VLOOKUP(Table4[[#This Row],[iso_code]],iso_code!B:C,2,FALSE)</f>
        <v>EGY</v>
      </c>
      <c r="D838" s="18" t="str">
        <f>VLOOKUP(Table4[[#This Row],[iso_code]],iso_code!G:H,2,FALSE)</f>
        <v>Egypt</v>
      </c>
    </row>
    <row r="839" spans="1:4">
      <c r="A839" s="18">
        <v>194</v>
      </c>
      <c r="B839" s="54" t="s">
        <v>1830</v>
      </c>
      <c r="C839" s="58" t="str">
        <f>VLOOKUP(Table4[[#This Row],[iso_code]],iso_code!B:C,2,FALSE)</f>
        <v>BWA</v>
      </c>
      <c r="D839" s="18" t="str">
        <f>VLOOKUP(Table4[[#This Row],[iso_code]],iso_code!G:H,2,FALSE)</f>
        <v>Botswana</v>
      </c>
    </row>
    <row r="840" spans="1:4">
      <c r="A840" s="18">
        <v>194</v>
      </c>
      <c r="B840" s="54" t="s">
        <v>1456</v>
      </c>
      <c r="C840" s="58" t="str">
        <f>VLOOKUP(Table4[[#This Row],[iso_code]],iso_code!B:C,2,FALSE)</f>
        <v>MOZ</v>
      </c>
      <c r="D840" s="18" t="str">
        <f>VLOOKUP(Table4[[#This Row],[iso_code]],iso_code!G:H,2,FALSE)</f>
        <v>Mozambique</v>
      </c>
    </row>
    <row r="841" spans="1:4">
      <c r="A841" s="18">
        <v>194</v>
      </c>
      <c r="B841" s="54" t="s">
        <v>2071</v>
      </c>
      <c r="C841" s="58" t="str">
        <f>VLOOKUP(Table4[[#This Row],[iso_code]],iso_code!B:C,2,FALSE)</f>
        <v>NAM</v>
      </c>
      <c r="D841" s="18" t="str">
        <f>VLOOKUP(Table4[[#This Row],[iso_code]],iso_code!G:H,2,FALSE)</f>
        <v>Namibia</v>
      </c>
    </row>
    <row r="842" spans="1:4">
      <c r="A842" s="18">
        <v>194</v>
      </c>
      <c r="B842" s="54" t="s">
        <v>613</v>
      </c>
      <c r="C842" s="58" t="str">
        <f>VLOOKUP(Table4[[#This Row],[iso_code]],iso_code!B:C,2,FALSE)</f>
        <v>ZAF</v>
      </c>
      <c r="D842" s="18" t="str">
        <f>VLOOKUP(Table4[[#This Row],[iso_code]],iso_code!G:H,2,FALSE)</f>
        <v>South Africa</v>
      </c>
    </row>
    <row r="843" spans="1:4">
      <c r="A843" s="18">
        <v>194</v>
      </c>
      <c r="B843" s="54" t="s">
        <v>748</v>
      </c>
      <c r="C843" s="58" t="str">
        <f>VLOOKUP(Table4[[#This Row],[iso_code]],iso_code!B:C,2,FALSE)</f>
        <v>ZMB</v>
      </c>
      <c r="D843" s="18" t="str">
        <f>VLOOKUP(Table4[[#This Row],[iso_code]],iso_code!G:H,2,FALSE)</f>
        <v>Zambia</v>
      </c>
    </row>
    <row r="844" spans="1:4">
      <c r="A844" s="18">
        <v>194</v>
      </c>
      <c r="B844" s="54" t="s">
        <v>2248</v>
      </c>
      <c r="C844" s="58" t="str">
        <f>VLOOKUP(Table4[[#This Row],[iso_code]],iso_code!B:C,2,FALSE)</f>
        <v>ZWE</v>
      </c>
      <c r="D844" s="18" t="str">
        <f>VLOOKUP(Table4[[#This Row],[iso_code]],iso_code!G:H,2,FALSE)</f>
        <v>Zimbabwe</v>
      </c>
    </row>
    <row r="845" spans="1:4">
      <c r="A845" s="18">
        <v>195</v>
      </c>
      <c r="B845" s="54" t="s">
        <v>801</v>
      </c>
      <c r="C845" s="58" t="str">
        <f>VLOOKUP(Table4[[#This Row],[iso_code]],iso_code!B:C,2,FALSE)</f>
        <v>DZA</v>
      </c>
      <c r="D845" s="18" t="str">
        <f>VLOOKUP(Table4[[#This Row],[iso_code]],iso_code!G:H,2,FALSE)</f>
        <v>Algeria</v>
      </c>
    </row>
    <row r="846" spans="1:4">
      <c r="A846" s="18">
        <v>196</v>
      </c>
      <c r="B846" s="54" t="s">
        <v>195</v>
      </c>
      <c r="C846" s="58" t="str">
        <f>VLOOKUP(Table4[[#This Row],[iso_code]],iso_code!B:C,2,FALSE)</f>
        <v>ETH</v>
      </c>
      <c r="D846" s="18" t="str">
        <f>VLOOKUP(Table4[[#This Row],[iso_code]],iso_code!G:H,2,FALSE)</f>
        <v>Ethiopia</v>
      </c>
    </row>
    <row r="847" spans="1:4">
      <c r="A847" s="18">
        <v>197</v>
      </c>
      <c r="B847" s="54" t="s">
        <v>195</v>
      </c>
      <c r="C847" s="58" t="str">
        <f>VLOOKUP(Table4[[#This Row],[iso_code]],iso_code!B:C,2,FALSE)</f>
        <v>ETH</v>
      </c>
      <c r="D847" s="18" t="str">
        <f>VLOOKUP(Table4[[#This Row],[iso_code]],iso_code!G:H,2,FALSE)</f>
        <v>Ethiopia</v>
      </c>
    </row>
    <row r="848" spans="1:4">
      <c r="A848" s="18">
        <v>198</v>
      </c>
      <c r="B848" s="54" t="s">
        <v>1233</v>
      </c>
      <c r="C848" s="58" t="str">
        <f>VLOOKUP(Table4[[#This Row],[iso_code]],iso_code!B:C,2,FALSE)</f>
        <v>NGA</v>
      </c>
      <c r="D848" s="18" t="str">
        <f>VLOOKUP(Table4[[#This Row],[iso_code]],iso_code!G:H,2,FALSE)</f>
        <v>Nigeria</v>
      </c>
    </row>
    <row r="849" spans="1:4">
      <c r="A849" s="18">
        <v>199</v>
      </c>
      <c r="B849" s="54" t="s">
        <v>251</v>
      </c>
      <c r="C849" s="58" t="str">
        <f>VLOOKUP(Table4[[#This Row],[iso_code]],iso_code!B:C,2,FALSE)</f>
        <v>GHA</v>
      </c>
      <c r="D849" s="18" t="str">
        <f>VLOOKUP(Table4[[#This Row],[iso_code]],iso_code!G:H,2,FALSE)</f>
        <v>Ghana</v>
      </c>
    </row>
    <row r="850" spans="1:4">
      <c r="A850" s="18">
        <v>200</v>
      </c>
      <c r="B850" s="54" t="s">
        <v>1233</v>
      </c>
      <c r="C850" s="58" t="str">
        <f>VLOOKUP(Table4[[#This Row],[iso_code]],iso_code!B:C,2,FALSE)</f>
        <v>NGA</v>
      </c>
      <c r="D850" s="18" t="str">
        <f>VLOOKUP(Table4[[#This Row],[iso_code]],iso_code!G:H,2,FALSE)</f>
        <v>Nigeria</v>
      </c>
    </row>
    <row r="851" spans="1:4">
      <c r="A851" s="18">
        <v>201</v>
      </c>
      <c r="B851" s="54" t="s">
        <v>613</v>
      </c>
      <c r="C851" s="58" t="str">
        <f>VLOOKUP(Table4[[#This Row],[iso_code]],iso_code!B:C,2,FALSE)</f>
        <v>ZAF</v>
      </c>
      <c r="D851" s="18" t="str">
        <f>VLOOKUP(Table4[[#This Row],[iso_code]],iso_code!G:H,2,FALSE)</f>
        <v>South Africa</v>
      </c>
    </row>
    <row r="852" spans="1:4">
      <c r="A852" s="18">
        <v>202</v>
      </c>
      <c r="B852" s="54" t="s">
        <v>851</v>
      </c>
      <c r="C852" s="58" t="str">
        <f>VLOOKUP(Table4[[#This Row],[iso_code]],iso_code!B:C,2,FALSE)</f>
        <v>EGY</v>
      </c>
      <c r="D852" s="18" t="str">
        <f>VLOOKUP(Table4[[#This Row],[iso_code]],iso_code!G:H,2,FALSE)</f>
        <v>Egypt</v>
      </c>
    </row>
    <row r="853" spans="1:4">
      <c r="A853" s="18">
        <v>203</v>
      </c>
      <c r="B853" s="54" t="s">
        <v>851</v>
      </c>
      <c r="C853" s="58" t="str">
        <f>VLOOKUP(Table4[[#This Row],[iso_code]],iso_code!B:C,2,FALSE)</f>
        <v>EGY</v>
      </c>
      <c r="D853" s="18" t="str">
        <f>VLOOKUP(Table4[[#This Row],[iso_code]],iso_code!G:H,2,FALSE)</f>
        <v>Egypt</v>
      </c>
    </row>
    <row r="854" spans="1:4">
      <c r="A854" s="18">
        <v>204</v>
      </c>
      <c r="B854" s="54" t="s">
        <v>286</v>
      </c>
      <c r="C854" s="58" t="str">
        <f>VLOOKUP(Table4[[#This Row],[iso_code]],iso_code!B:C,2,FALSE)</f>
        <v>CMR</v>
      </c>
      <c r="D854" s="18" t="str">
        <f>VLOOKUP(Table4[[#This Row],[iso_code]],iso_code!G:H,2,FALSE)</f>
        <v>Cameroon</v>
      </c>
    </row>
    <row r="855" spans="1:4">
      <c r="A855" s="18">
        <v>205</v>
      </c>
      <c r="B855" s="54" t="s">
        <v>195</v>
      </c>
      <c r="C855" s="58" t="str">
        <f>VLOOKUP(Table4[[#This Row],[iso_code]],iso_code!B:C,2,FALSE)</f>
        <v>ETH</v>
      </c>
      <c r="D855" s="18" t="str">
        <f>VLOOKUP(Table4[[#This Row],[iso_code]],iso_code!G:H,2,FALSE)</f>
        <v>Ethiopia</v>
      </c>
    </row>
    <row r="856" spans="1:4">
      <c r="A856" s="18">
        <v>206</v>
      </c>
      <c r="B856" s="54" t="s">
        <v>1233</v>
      </c>
      <c r="C856" s="58" t="str">
        <f>VLOOKUP(Table4[[#This Row],[iso_code]],iso_code!B:C,2,FALSE)</f>
        <v>NGA</v>
      </c>
      <c r="D856" s="18" t="str">
        <f>VLOOKUP(Table4[[#This Row],[iso_code]],iso_code!G:H,2,FALSE)</f>
        <v>Nigeria</v>
      </c>
    </row>
    <row r="857" spans="1:4">
      <c r="A857" s="18">
        <v>206</v>
      </c>
      <c r="B857" s="54" t="s">
        <v>613</v>
      </c>
      <c r="C857" s="58" t="str">
        <f>VLOOKUP(Table4[[#This Row],[iso_code]],iso_code!B:C,2,FALSE)</f>
        <v>ZAF</v>
      </c>
      <c r="D857" s="18" t="str">
        <f>VLOOKUP(Table4[[#This Row],[iso_code]],iso_code!G:H,2,FALSE)</f>
        <v>South Africa</v>
      </c>
    </row>
    <row r="858" spans="1:4">
      <c r="A858" s="18">
        <v>207</v>
      </c>
      <c r="B858" s="54" t="s">
        <v>286</v>
      </c>
      <c r="C858" s="58" t="str">
        <f>VLOOKUP(Table4[[#This Row],[iso_code]],iso_code!B:C,2,FALSE)</f>
        <v>CMR</v>
      </c>
      <c r="D858" s="18" t="str">
        <f>VLOOKUP(Table4[[#This Row],[iso_code]],iso_code!G:H,2,FALSE)</f>
        <v>Cameroon</v>
      </c>
    </row>
    <row r="859" spans="1:4">
      <c r="A859" s="18">
        <v>208</v>
      </c>
      <c r="B859" s="54" t="s">
        <v>1993</v>
      </c>
      <c r="C859" s="58" t="str">
        <f>VLOOKUP(Table4[[#This Row],[iso_code]],iso_code!B:C,2,FALSE)</f>
        <v>LBY</v>
      </c>
      <c r="D859" s="18" t="str">
        <f>VLOOKUP(Table4[[#This Row],[iso_code]],iso_code!G:H,2,FALSE)</f>
        <v>Libya</v>
      </c>
    </row>
    <row r="860" spans="1:4">
      <c r="A860" s="18">
        <v>209</v>
      </c>
      <c r="B860" s="54" t="s">
        <v>286</v>
      </c>
      <c r="C860" s="58" t="str">
        <f>VLOOKUP(Table4[[#This Row],[iso_code]],iso_code!B:C,2,FALSE)</f>
        <v>CMR</v>
      </c>
      <c r="D860" s="18" t="str">
        <f>VLOOKUP(Table4[[#This Row],[iso_code]],iso_code!G:H,2,FALSE)</f>
        <v>Cameroon</v>
      </c>
    </row>
    <row r="861" spans="1:4">
      <c r="A861" s="18">
        <v>210</v>
      </c>
      <c r="B861" s="54" t="s">
        <v>851</v>
      </c>
      <c r="C861" s="58" t="str">
        <f>VLOOKUP(Table4[[#This Row],[iso_code]],iso_code!B:C,2,FALSE)</f>
        <v>EGY</v>
      </c>
      <c r="D861" s="18" t="str">
        <f>VLOOKUP(Table4[[#This Row],[iso_code]],iso_code!G:H,2,FALSE)</f>
        <v>Egypt</v>
      </c>
    </row>
    <row r="862" spans="1:4">
      <c r="A862" s="18">
        <v>211</v>
      </c>
      <c r="B862" s="54" t="s">
        <v>2017</v>
      </c>
      <c r="C862" s="58" t="str">
        <f>VLOOKUP(Table4[[#This Row],[iso_code]],iso_code!B:C,2,FALSE)</f>
        <v>TGO</v>
      </c>
      <c r="D862" s="18" t="str">
        <f>VLOOKUP(Table4[[#This Row],[iso_code]],iso_code!G:H,2,FALSE)</f>
        <v>Togo</v>
      </c>
    </row>
    <row r="863" spans="1:4">
      <c r="A863" s="18">
        <v>212</v>
      </c>
      <c r="B863" s="54" t="s">
        <v>2025</v>
      </c>
      <c r="C863" s="58" t="str">
        <f>VLOOKUP(Table4[[#This Row],[iso_code]],iso_code!B:C,2,FALSE)</f>
        <v>COD</v>
      </c>
      <c r="D863" s="18" t="str">
        <f>VLOOKUP(Table4[[#This Row],[iso_code]],iso_code!G:H,2,FALSE)</f>
        <v>Congo (the Democratic Republic of the)</v>
      </c>
    </row>
    <row r="864" spans="1:4">
      <c r="A864" s="18">
        <v>213</v>
      </c>
      <c r="B864" s="54" t="s">
        <v>195</v>
      </c>
      <c r="C864" s="58" t="str">
        <f>VLOOKUP(Table4[[#This Row],[iso_code]],iso_code!B:C,2,FALSE)</f>
        <v>ETH</v>
      </c>
      <c r="D864" s="18" t="str">
        <f>VLOOKUP(Table4[[#This Row],[iso_code]],iso_code!G:H,2,FALSE)</f>
        <v>Ethiopia</v>
      </c>
    </row>
    <row r="865" spans="1:4">
      <c r="A865" s="18">
        <v>214</v>
      </c>
      <c r="B865" s="54" t="s">
        <v>613</v>
      </c>
      <c r="C865" s="58" t="str">
        <f>VLOOKUP(Table4[[#This Row],[iso_code]],iso_code!B:C,2,FALSE)</f>
        <v>ZAF</v>
      </c>
      <c r="D865" s="18" t="str">
        <f>VLOOKUP(Table4[[#This Row],[iso_code]],iso_code!G:H,2,FALSE)</f>
        <v>South Africa</v>
      </c>
    </row>
    <row r="866" spans="1:4">
      <c r="A866" s="18">
        <v>215</v>
      </c>
      <c r="B866" s="54" t="s">
        <v>851</v>
      </c>
      <c r="C866" s="58" t="str">
        <f>VLOOKUP(Table4[[#This Row],[iso_code]],iso_code!B:C,2,FALSE)</f>
        <v>EGY</v>
      </c>
      <c r="D866" s="18" t="str">
        <f>VLOOKUP(Table4[[#This Row],[iso_code]],iso_code!G:H,2,FALSE)</f>
        <v>Egypt</v>
      </c>
    </row>
    <row r="867" spans="1:4">
      <c r="A867" s="18">
        <v>216</v>
      </c>
      <c r="B867" s="54" t="s">
        <v>1468</v>
      </c>
      <c r="C867" s="58" t="str">
        <f>VLOOKUP(Table4[[#This Row],[iso_code]],iso_code!B:C,2,FALSE)</f>
        <v>UGA</v>
      </c>
      <c r="D867" s="18" t="str">
        <f>VLOOKUP(Table4[[#This Row],[iso_code]],iso_code!G:H,2,FALSE)</f>
        <v>Uganda</v>
      </c>
    </row>
    <row r="868" spans="1:4">
      <c r="A868" s="18">
        <v>217</v>
      </c>
      <c r="B868" s="54" t="s">
        <v>748</v>
      </c>
      <c r="C868" s="58" t="str">
        <f>VLOOKUP(Table4[[#This Row],[iso_code]],iso_code!B:C,2,FALSE)</f>
        <v>ZMB</v>
      </c>
      <c r="D868" s="18" t="str">
        <f>VLOOKUP(Table4[[#This Row],[iso_code]],iso_code!G:H,2,FALSE)</f>
        <v>Zambia</v>
      </c>
    </row>
    <row r="869" spans="1:4">
      <c r="A869" s="18">
        <v>218</v>
      </c>
      <c r="B869" s="54" t="s">
        <v>429</v>
      </c>
      <c r="C869" s="58" t="str">
        <f>VLOOKUP(Table4[[#This Row],[iso_code]],iso_code!B:C,2,FALSE)</f>
        <v>KEN</v>
      </c>
      <c r="D869" s="18" t="str">
        <f>VLOOKUP(Table4[[#This Row],[iso_code]],iso_code!G:H,2,FALSE)</f>
        <v>Kenya</v>
      </c>
    </row>
    <row r="870" spans="1:4">
      <c r="A870" s="18">
        <v>218</v>
      </c>
      <c r="B870" s="54" t="s">
        <v>1468</v>
      </c>
      <c r="C870" s="58" t="str">
        <f>VLOOKUP(Table4[[#This Row],[iso_code]],iso_code!B:C,2,FALSE)</f>
        <v>UGA</v>
      </c>
      <c r="D870" s="18" t="str">
        <f>VLOOKUP(Table4[[#This Row],[iso_code]],iso_code!G:H,2,FALSE)</f>
        <v>Uganda</v>
      </c>
    </row>
    <row r="871" spans="1:4">
      <c r="A871" s="18">
        <v>218</v>
      </c>
      <c r="B871" s="54" t="s">
        <v>859</v>
      </c>
      <c r="C871" s="58" t="str">
        <f>VLOOKUP(Table4[[#This Row],[iso_code]],iso_code!B:C,2,FALSE)</f>
        <v>TZA</v>
      </c>
      <c r="D871" s="18" t="str">
        <f>VLOOKUP(Table4[[#This Row],[iso_code]],iso_code!G:H,2,FALSE)</f>
        <v>Tanzania, United Republic of</v>
      </c>
    </row>
    <row r="872" spans="1:4">
      <c r="A872" s="18">
        <v>218</v>
      </c>
      <c r="B872" s="54" t="s">
        <v>195</v>
      </c>
      <c r="C872" s="58" t="str">
        <f>VLOOKUP(Table4[[#This Row],[iso_code]],iso_code!B:C,2,FALSE)</f>
        <v>ETH</v>
      </c>
      <c r="D872" s="18" t="str">
        <f>VLOOKUP(Table4[[#This Row],[iso_code]],iso_code!G:H,2,FALSE)</f>
        <v>Ethiopia</v>
      </c>
    </row>
    <row r="873" spans="1:4">
      <c r="A873" s="18">
        <v>218</v>
      </c>
      <c r="B873" s="54" t="s">
        <v>2241</v>
      </c>
      <c r="C873" s="58" t="str">
        <f>VLOOKUP(Table4[[#This Row],[iso_code]],iso_code!B:C,2,FALSE)</f>
        <v>RWA</v>
      </c>
      <c r="D873" s="18" t="str">
        <f>VLOOKUP(Table4[[#This Row],[iso_code]],iso_code!G:H,2,FALSE)</f>
        <v>Rwanda</v>
      </c>
    </row>
    <row r="874" spans="1:4">
      <c r="A874" s="18">
        <v>219</v>
      </c>
      <c r="B874" s="54" t="s">
        <v>613</v>
      </c>
      <c r="C874" s="58" t="str">
        <f>VLOOKUP(Table4[[#This Row],[iso_code]],iso_code!B:C,2,FALSE)</f>
        <v>ZAF</v>
      </c>
      <c r="D874" s="18" t="str">
        <f>VLOOKUP(Table4[[#This Row],[iso_code]],iso_code!G:H,2,FALSE)</f>
        <v>South Africa</v>
      </c>
    </row>
    <row r="875" spans="1:4">
      <c r="A875" s="18">
        <v>220</v>
      </c>
      <c r="B875" s="54" t="s">
        <v>2095</v>
      </c>
      <c r="C875" s="58" t="str">
        <f>VLOOKUP(Table4[[#This Row],[iso_code]],iso_code!B:C,2,FALSE)</f>
        <v>SLE</v>
      </c>
      <c r="D875" s="18" t="str">
        <f>VLOOKUP(Table4[[#This Row],[iso_code]],iso_code!G:H,2,FALSE)</f>
        <v>Sierra Leone</v>
      </c>
    </row>
    <row r="876" spans="1:4">
      <c r="A876" s="18">
        <v>221</v>
      </c>
      <c r="B876" s="54" t="s">
        <v>859</v>
      </c>
      <c r="C876" s="58" t="str">
        <f>VLOOKUP(Table4[[#This Row],[iso_code]],iso_code!B:C,2,FALSE)</f>
        <v>TZA</v>
      </c>
      <c r="D876" s="18" t="str">
        <f>VLOOKUP(Table4[[#This Row],[iso_code]],iso_code!G:H,2,FALSE)</f>
        <v>Tanzania, United Republic of</v>
      </c>
    </row>
    <row r="877" spans="1:4">
      <c r="A877" s="18">
        <v>222</v>
      </c>
      <c r="B877" s="54" t="s">
        <v>2111</v>
      </c>
      <c r="C877" s="58" t="str">
        <f>VLOOKUP(Table4[[#This Row],[iso_code]],iso_code!B:C,2,FALSE)</f>
        <v>MRT</v>
      </c>
      <c r="D877" s="18" t="str">
        <f>VLOOKUP(Table4[[#This Row],[iso_code]],iso_code!G:H,2,FALSE)</f>
        <v>Mauritania</v>
      </c>
    </row>
    <row r="878" spans="1:4">
      <c r="A878" s="18">
        <v>223</v>
      </c>
      <c r="B878" s="54" t="s">
        <v>851</v>
      </c>
      <c r="C878" s="58" t="str">
        <f>VLOOKUP(Table4[[#This Row],[iso_code]],iso_code!B:C,2,FALSE)</f>
        <v>EGY</v>
      </c>
      <c r="D878" s="18" t="str">
        <f>VLOOKUP(Table4[[#This Row],[iso_code]],iso_code!G:H,2,FALSE)</f>
        <v>Egypt</v>
      </c>
    </row>
    <row r="879" spans="1:4">
      <c r="A879" s="18">
        <v>224</v>
      </c>
      <c r="B879" s="54" t="s">
        <v>1456</v>
      </c>
      <c r="C879" s="58" t="str">
        <f>VLOOKUP(Table4[[#This Row],[iso_code]],iso_code!B:C,2,FALSE)</f>
        <v>MOZ</v>
      </c>
      <c r="D879" s="18" t="str">
        <f>VLOOKUP(Table4[[#This Row],[iso_code]],iso_code!G:H,2,FALSE)</f>
        <v>Mozambique</v>
      </c>
    </row>
    <row r="880" spans="1:4">
      <c r="A880" s="18">
        <v>225</v>
      </c>
      <c r="B880" s="54" t="s">
        <v>429</v>
      </c>
      <c r="C880" s="58" t="str">
        <f>VLOOKUP(Table4[[#This Row],[iso_code]],iso_code!B:C,2,FALSE)</f>
        <v>KEN</v>
      </c>
      <c r="D880" s="18" t="str">
        <f>VLOOKUP(Table4[[#This Row],[iso_code]],iso_code!G:H,2,FALSE)</f>
        <v>Kenya</v>
      </c>
    </row>
    <row r="881" spans="1:4">
      <c r="A881" s="18">
        <v>226</v>
      </c>
      <c r="B881" s="54" t="s">
        <v>251</v>
      </c>
      <c r="C881" s="58" t="str">
        <f>VLOOKUP(Table4[[#This Row],[iso_code]],iso_code!B:C,2,FALSE)</f>
        <v>GHA</v>
      </c>
      <c r="D881" s="18" t="str">
        <f>VLOOKUP(Table4[[#This Row],[iso_code]],iso_code!G:H,2,FALSE)</f>
        <v>Ghana</v>
      </c>
    </row>
    <row r="882" spans="1:4">
      <c r="A882" s="18">
        <v>227</v>
      </c>
      <c r="B882" s="54" t="s">
        <v>286</v>
      </c>
      <c r="C882" s="58" t="str">
        <f>VLOOKUP(Table4[[#This Row],[iso_code]],iso_code!B:C,2,FALSE)</f>
        <v>CMR</v>
      </c>
      <c r="D882" s="18" t="str">
        <f>VLOOKUP(Table4[[#This Row],[iso_code]],iso_code!G:H,2,FALSE)</f>
        <v>Cameroon</v>
      </c>
    </row>
    <row r="883" spans="1:4">
      <c r="A883" s="18">
        <v>227</v>
      </c>
      <c r="B883" s="54" t="s">
        <v>2226</v>
      </c>
      <c r="C883" s="58" t="str">
        <f>VLOOKUP(Table4[[#This Row],[iso_code]],iso_code!B:C,2,FALSE)</f>
        <v>TCD</v>
      </c>
      <c r="D883" s="18" t="str">
        <f>VLOOKUP(Table4[[#This Row],[iso_code]],iso_code!G:H,2,FALSE)</f>
        <v>Chad</v>
      </c>
    </row>
    <row r="884" spans="1:4">
      <c r="A884" s="18">
        <v>227</v>
      </c>
      <c r="B884" s="54" t="s">
        <v>2230</v>
      </c>
      <c r="C884" s="58" t="str">
        <f>VLOOKUP(Table4[[#This Row],[iso_code]],iso_code!B:C,2,FALSE)</f>
        <v>GNQ</v>
      </c>
      <c r="D884" s="18" t="str">
        <f>VLOOKUP(Table4[[#This Row],[iso_code]],iso_code!G:H,2,FALSE)</f>
        <v>Equatorial Guinea</v>
      </c>
    </row>
    <row r="885" spans="1:4">
      <c r="A885" s="18">
        <v>227</v>
      </c>
      <c r="B885" s="54" t="s">
        <v>2232</v>
      </c>
      <c r="C885" s="58" t="str">
        <f>VLOOKUP(Table4[[#This Row],[iso_code]],iso_code!B:C,2,FALSE)</f>
        <v>GAB</v>
      </c>
      <c r="D885" s="18" t="str">
        <f>VLOOKUP(Table4[[#This Row],[iso_code]],iso_code!G:H,2,FALSE)</f>
        <v>Gabon</v>
      </c>
    </row>
    <row r="886" spans="1:4">
      <c r="A886" s="18">
        <v>227</v>
      </c>
      <c r="B886" s="54" t="s">
        <v>2228</v>
      </c>
      <c r="C886" s="58" t="str">
        <f>VLOOKUP(Table4[[#This Row],[iso_code]],iso_code!B:C,2,FALSE)</f>
        <v>COG</v>
      </c>
      <c r="D886" s="18" t="str">
        <f>VLOOKUP(Table4[[#This Row],[iso_code]],iso_code!G:H,2,FALSE)</f>
        <v>Congo (the)</v>
      </c>
    </row>
    <row r="887" spans="1:4">
      <c r="A887" s="18">
        <v>227</v>
      </c>
      <c r="B887" s="54" t="s">
        <v>1664</v>
      </c>
      <c r="C887" s="58" t="str">
        <f>VLOOKUP(Table4[[#This Row],[iso_code]],iso_code!B:C,2,FALSE)</f>
        <v>CAF</v>
      </c>
      <c r="D887" s="18" t="str">
        <f>VLOOKUP(Table4[[#This Row],[iso_code]],iso_code!G:H,2,FALSE)</f>
        <v>Central African Republic (the)</v>
      </c>
    </row>
    <row r="888" spans="1:4">
      <c r="A888" s="18">
        <v>228</v>
      </c>
      <c r="B888" s="54" t="s">
        <v>2222</v>
      </c>
      <c r="C888" s="58" t="str">
        <f>VLOOKUP(Table4[[#This Row],[iso_code]],iso_code!B:C,2,FALSE)</f>
        <v>AGO</v>
      </c>
      <c r="D888" s="18" t="str">
        <f>VLOOKUP(Table4[[#This Row],[iso_code]],iso_code!G:H,2,FALSE)</f>
        <v>Angola</v>
      </c>
    </row>
    <row r="889" spans="1:4">
      <c r="A889" s="18">
        <v>228</v>
      </c>
      <c r="B889" s="54" t="s">
        <v>1830</v>
      </c>
      <c r="C889" s="58" t="str">
        <f>VLOOKUP(Table4[[#This Row],[iso_code]],iso_code!B:C,2,FALSE)</f>
        <v>BWA</v>
      </c>
      <c r="D889" s="18" t="str">
        <f>VLOOKUP(Table4[[#This Row],[iso_code]],iso_code!G:H,2,FALSE)</f>
        <v>Botswana</v>
      </c>
    </row>
    <row r="890" spans="1:4">
      <c r="A890" s="18">
        <v>228</v>
      </c>
      <c r="B890" s="54" t="s">
        <v>1456</v>
      </c>
      <c r="C890" s="58" t="str">
        <f>VLOOKUP(Table4[[#This Row],[iso_code]],iso_code!B:C,2,FALSE)</f>
        <v>MOZ</v>
      </c>
      <c r="D890" s="18" t="str">
        <f>VLOOKUP(Table4[[#This Row],[iso_code]],iso_code!G:H,2,FALSE)</f>
        <v>Mozambique</v>
      </c>
    </row>
    <row r="891" spans="1:4">
      <c r="A891" s="18">
        <v>228</v>
      </c>
      <c r="B891" s="54" t="s">
        <v>613</v>
      </c>
      <c r="C891" s="58" t="str">
        <f>VLOOKUP(Table4[[#This Row],[iso_code]],iso_code!B:C,2,FALSE)</f>
        <v>ZAF</v>
      </c>
      <c r="D891" s="18" t="str">
        <f>VLOOKUP(Table4[[#This Row],[iso_code]],iso_code!G:H,2,FALSE)</f>
        <v>South Africa</v>
      </c>
    </row>
    <row r="892" spans="1:4">
      <c r="A892" s="18">
        <v>228</v>
      </c>
      <c r="B892" s="54" t="s">
        <v>859</v>
      </c>
      <c r="C892" s="58" t="str">
        <f>VLOOKUP(Table4[[#This Row],[iso_code]],iso_code!B:C,2,FALSE)</f>
        <v>TZA</v>
      </c>
      <c r="D892" s="18" t="str">
        <f>VLOOKUP(Table4[[#This Row],[iso_code]],iso_code!G:H,2,FALSE)</f>
        <v>Tanzania, United Republic of</v>
      </c>
    </row>
    <row r="893" spans="1:4">
      <c r="A893" s="18">
        <v>228</v>
      </c>
      <c r="B893" s="54" t="s">
        <v>748</v>
      </c>
      <c r="C893" s="58" t="str">
        <f>VLOOKUP(Table4[[#This Row],[iso_code]],iso_code!B:C,2,FALSE)</f>
        <v>ZMB</v>
      </c>
      <c r="D893" s="18" t="str">
        <f>VLOOKUP(Table4[[#This Row],[iso_code]],iso_code!G:H,2,FALSE)</f>
        <v>Zambia</v>
      </c>
    </row>
    <row r="894" spans="1:4">
      <c r="A894" s="18">
        <v>228</v>
      </c>
      <c r="B894" s="54" t="s">
        <v>2248</v>
      </c>
      <c r="C894" s="58" t="str">
        <f>VLOOKUP(Table4[[#This Row],[iso_code]],iso_code!B:C,2,FALSE)</f>
        <v>ZWE</v>
      </c>
      <c r="D894" s="18" t="str">
        <f>VLOOKUP(Table4[[#This Row],[iso_code]],iso_code!G:H,2,FALSE)</f>
        <v>Zimbabwe</v>
      </c>
    </row>
    <row r="895" spans="1:4">
      <c r="A895" s="18">
        <v>229</v>
      </c>
      <c r="B895" s="54" t="s">
        <v>251</v>
      </c>
      <c r="C895" s="58" t="str">
        <f>VLOOKUP(Table4[[#This Row],[iso_code]],iso_code!B:C,2,FALSE)</f>
        <v>GHA</v>
      </c>
      <c r="D895" s="18" t="str">
        <f>VLOOKUP(Table4[[#This Row],[iso_code]],iso_code!G:H,2,FALSE)</f>
        <v>Ghana</v>
      </c>
    </row>
    <row r="896" spans="1:4">
      <c r="A896" s="18">
        <v>230</v>
      </c>
      <c r="B896" s="54" t="s">
        <v>1233</v>
      </c>
      <c r="C896" s="58" t="str">
        <f>VLOOKUP(Table4[[#This Row],[iso_code]],iso_code!B:C,2,FALSE)</f>
        <v>NGA</v>
      </c>
      <c r="D896" s="18" t="str">
        <f>VLOOKUP(Table4[[#This Row],[iso_code]],iso_code!G:H,2,FALSE)</f>
        <v>Nigeria</v>
      </c>
    </row>
    <row r="897" spans="1:4">
      <c r="A897" s="18">
        <v>231</v>
      </c>
      <c r="B897" s="54" t="s">
        <v>613</v>
      </c>
      <c r="C897" s="58" t="str">
        <f>VLOOKUP(Table4[[#This Row],[iso_code]],iso_code!B:C,2,FALSE)</f>
        <v>ZAF</v>
      </c>
      <c r="D897" s="18" t="str">
        <f>VLOOKUP(Table4[[#This Row],[iso_code]],iso_code!G:H,2,FALSE)</f>
        <v>South Africa</v>
      </c>
    </row>
    <row r="898" spans="1:4">
      <c r="A898" s="18">
        <v>232</v>
      </c>
      <c r="B898" s="54" t="s">
        <v>859</v>
      </c>
      <c r="C898" s="58" t="str">
        <f>VLOOKUP(Table4[[#This Row],[iso_code]],iso_code!B:C,2,FALSE)</f>
        <v>TZA</v>
      </c>
      <c r="D898" s="18" t="str">
        <f>VLOOKUP(Table4[[#This Row],[iso_code]],iso_code!G:H,2,FALSE)</f>
        <v>Tanzania, United Republic of</v>
      </c>
    </row>
    <row r="899" spans="1:4">
      <c r="A899" s="18">
        <v>233</v>
      </c>
      <c r="B899" s="54" t="s">
        <v>801</v>
      </c>
      <c r="C899" s="58" t="str">
        <f>VLOOKUP(Table4[[#This Row],[iso_code]],iso_code!B:C,2,FALSE)</f>
        <v>DZA</v>
      </c>
      <c r="D899" s="18" t="str">
        <f>VLOOKUP(Table4[[#This Row],[iso_code]],iso_code!G:H,2,FALSE)</f>
        <v>Algeria</v>
      </c>
    </row>
    <row r="900" spans="1:4">
      <c r="A900" s="18">
        <v>234</v>
      </c>
      <c r="B900" s="54" t="s">
        <v>195</v>
      </c>
      <c r="C900" s="58" t="str">
        <f>VLOOKUP(Table4[[#This Row],[iso_code]],iso_code!B:C,2,FALSE)</f>
        <v>ETH</v>
      </c>
      <c r="D900" s="18" t="str">
        <f>VLOOKUP(Table4[[#This Row],[iso_code]],iso_code!G:H,2,FALSE)</f>
        <v>Ethiopia</v>
      </c>
    </row>
    <row r="901" spans="1:4">
      <c r="A901" s="18">
        <v>234</v>
      </c>
      <c r="B901" s="54" t="s">
        <v>251</v>
      </c>
      <c r="C901" s="58" t="str">
        <f>VLOOKUP(Table4[[#This Row],[iso_code]],iso_code!B:C,2,FALSE)</f>
        <v>GHA</v>
      </c>
      <c r="D901" s="18" t="str">
        <f>VLOOKUP(Table4[[#This Row],[iso_code]],iso_code!G:H,2,FALSE)</f>
        <v>Ghana</v>
      </c>
    </row>
    <row r="902" spans="1:4">
      <c r="A902" s="18">
        <v>234</v>
      </c>
      <c r="B902" s="54" t="s">
        <v>429</v>
      </c>
      <c r="C902" s="58" t="str">
        <f>VLOOKUP(Table4[[#This Row],[iso_code]],iso_code!B:C,2,FALSE)</f>
        <v>KEN</v>
      </c>
      <c r="D902" s="18" t="str">
        <f>VLOOKUP(Table4[[#This Row],[iso_code]],iso_code!G:H,2,FALSE)</f>
        <v>Kenya</v>
      </c>
    </row>
    <row r="903" spans="1:4">
      <c r="A903" s="18">
        <v>234</v>
      </c>
      <c r="B903" s="54" t="s">
        <v>1456</v>
      </c>
      <c r="C903" s="58" t="str">
        <f>VLOOKUP(Table4[[#This Row],[iso_code]],iso_code!B:C,2,FALSE)</f>
        <v>MOZ</v>
      </c>
      <c r="D903" s="18" t="str">
        <f>VLOOKUP(Table4[[#This Row],[iso_code]],iso_code!G:H,2,FALSE)</f>
        <v>Mozambique</v>
      </c>
    </row>
    <row r="904" spans="1:4">
      <c r="A904" s="18">
        <v>234</v>
      </c>
      <c r="B904" s="54" t="s">
        <v>1233</v>
      </c>
      <c r="C904" s="58" t="str">
        <f>VLOOKUP(Table4[[#This Row],[iso_code]],iso_code!B:C,2,FALSE)</f>
        <v>NGA</v>
      </c>
      <c r="D904" s="18" t="str">
        <f>VLOOKUP(Table4[[#This Row],[iso_code]],iso_code!G:H,2,FALSE)</f>
        <v>Nigeria</v>
      </c>
    </row>
    <row r="905" spans="1:4">
      <c r="A905" s="18">
        <v>234</v>
      </c>
      <c r="B905" s="54" t="s">
        <v>2241</v>
      </c>
      <c r="C905" s="58" t="str">
        <f>VLOOKUP(Table4[[#This Row],[iso_code]],iso_code!B:C,2,FALSE)</f>
        <v>RWA</v>
      </c>
      <c r="D905" s="18" t="str">
        <f>VLOOKUP(Table4[[#This Row],[iso_code]],iso_code!G:H,2,FALSE)</f>
        <v>Rwanda</v>
      </c>
    </row>
    <row r="906" spans="1:4">
      <c r="A906" s="18">
        <v>234</v>
      </c>
      <c r="B906" s="54" t="s">
        <v>613</v>
      </c>
      <c r="C906" s="58" t="str">
        <f>VLOOKUP(Table4[[#This Row],[iso_code]],iso_code!B:C,2,FALSE)</f>
        <v>ZAF</v>
      </c>
      <c r="D906" s="18" t="str">
        <f>VLOOKUP(Table4[[#This Row],[iso_code]],iso_code!G:H,2,FALSE)</f>
        <v>South Africa</v>
      </c>
    </row>
    <row r="907" spans="1:4">
      <c r="A907" s="18">
        <v>234</v>
      </c>
      <c r="B907" s="54" t="s">
        <v>859</v>
      </c>
      <c r="C907" s="58" t="str">
        <f>VLOOKUP(Table4[[#This Row],[iso_code]],iso_code!B:C,2,FALSE)</f>
        <v>TZA</v>
      </c>
      <c r="D907" s="18" t="str">
        <f>VLOOKUP(Table4[[#This Row],[iso_code]],iso_code!G:H,2,FALSE)</f>
        <v>Tanzania, United Republic of</v>
      </c>
    </row>
    <row r="908" spans="1:4">
      <c r="A908" s="18">
        <v>234</v>
      </c>
      <c r="B908" s="54" t="s">
        <v>1468</v>
      </c>
      <c r="C908" s="58" t="str">
        <f>VLOOKUP(Table4[[#This Row],[iso_code]],iso_code!B:C,2,FALSE)</f>
        <v>UGA</v>
      </c>
      <c r="D908" s="18" t="str">
        <f>VLOOKUP(Table4[[#This Row],[iso_code]],iso_code!G:H,2,FALSE)</f>
        <v>Uganda</v>
      </c>
    </row>
    <row r="909" spans="1:4">
      <c r="A909" s="18">
        <v>234</v>
      </c>
      <c r="B909" s="54" t="s">
        <v>748</v>
      </c>
      <c r="C909" s="58" t="str">
        <f>VLOOKUP(Table4[[#This Row],[iso_code]],iso_code!B:C,2,FALSE)</f>
        <v>ZMB</v>
      </c>
      <c r="D909" s="18" t="str">
        <f>VLOOKUP(Table4[[#This Row],[iso_code]],iso_code!G:H,2,FALSE)</f>
        <v>Zambia</v>
      </c>
    </row>
    <row r="910" spans="1:4">
      <c r="A910" s="18">
        <v>235</v>
      </c>
      <c r="B910" s="54" t="s">
        <v>1233</v>
      </c>
      <c r="C910" s="58" t="str">
        <f>VLOOKUP(Table4[[#This Row],[iso_code]],iso_code!B:C,2,FALSE)</f>
        <v>NGA</v>
      </c>
      <c r="D910" s="18" t="str">
        <f>VLOOKUP(Table4[[#This Row],[iso_code]],iso_code!G:H,2,FALSE)</f>
        <v>Nigeria</v>
      </c>
    </row>
    <row r="911" spans="1:4">
      <c r="A911" s="18">
        <v>236</v>
      </c>
      <c r="B911" s="54" t="s">
        <v>2238</v>
      </c>
      <c r="C911" s="58" t="str">
        <f>VLOOKUP(Table4[[#This Row],[iso_code]],iso_code!B:C,2,FALSE)</f>
        <v>LBR</v>
      </c>
      <c r="D911" s="18" t="str">
        <f>VLOOKUP(Table4[[#This Row],[iso_code]],iso_code!G:H,2,FALSE)</f>
        <v>Liberia</v>
      </c>
    </row>
    <row r="912" spans="1:4">
      <c r="A912" s="18">
        <v>237</v>
      </c>
      <c r="B912" s="54" t="s">
        <v>1233</v>
      </c>
      <c r="C912" s="58" t="str">
        <f>VLOOKUP(Table4[[#This Row],[iso_code]],iso_code!B:C,2,FALSE)</f>
        <v>NGA</v>
      </c>
      <c r="D912" s="18" t="str">
        <f>VLOOKUP(Table4[[#This Row],[iso_code]],iso_code!G:H,2,FALSE)</f>
        <v>Nigeria</v>
      </c>
    </row>
    <row r="913" spans="1:4">
      <c r="A913" s="18">
        <v>238</v>
      </c>
      <c r="B913" s="54" t="s">
        <v>429</v>
      </c>
      <c r="C913" s="58" t="str">
        <f>VLOOKUP(Table4[[#This Row],[iso_code]],iso_code!B:C,2,FALSE)</f>
        <v>KEN</v>
      </c>
      <c r="D913" s="18" t="str">
        <f>VLOOKUP(Table4[[#This Row],[iso_code]],iso_code!G:H,2,FALSE)</f>
        <v>Kenya</v>
      </c>
    </row>
    <row r="914" spans="1:4">
      <c r="A914" s="18">
        <v>239</v>
      </c>
      <c r="B914" s="54" t="s">
        <v>851</v>
      </c>
      <c r="C914" s="58" t="str">
        <f>VLOOKUP(Table4[[#This Row],[iso_code]],iso_code!B:C,2,FALSE)</f>
        <v>EGY</v>
      </c>
      <c r="D914" s="18" t="str">
        <f>VLOOKUP(Table4[[#This Row],[iso_code]],iso_code!G:H,2,FALSE)</f>
        <v>Egypt</v>
      </c>
    </row>
    <row r="915" spans="1:4">
      <c r="A915" s="18">
        <v>240</v>
      </c>
      <c r="B915" s="54" t="s">
        <v>971</v>
      </c>
      <c r="C915" s="58" t="str">
        <f>VLOOKUP(Table4[[#This Row],[iso_code]],iso_code!B:C,2,FALSE)</f>
        <v>MUS</v>
      </c>
      <c r="D915" s="18" t="str">
        <f>VLOOKUP(Table4[[#This Row],[iso_code]],iso_code!G:H,2,FALSE)</f>
        <v>Mauritius</v>
      </c>
    </row>
    <row r="916" spans="1:4">
      <c r="A916" s="18">
        <v>241</v>
      </c>
      <c r="B916" s="54" t="s">
        <v>1689</v>
      </c>
      <c r="C916" s="58" t="str">
        <f>VLOOKUP(Table4[[#This Row],[iso_code]],iso_code!B:C,2,FALSE)</f>
        <v>SEN</v>
      </c>
      <c r="D916" s="18" t="str">
        <f>VLOOKUP(Table4[[#This Row],[iso_code]],iso_code!G:H,2,FALSE)</f>
        <v>Senegal</v>
      </c>
    </row>
    <row r="917" spans="1:4">
      <c r="A917" s="18">
        <v>242</v>
      </c>
      <c r="B917" s="54" t="s">
        <v>195</v>
      </c>
      <c r="C917" s="58" t="str">
        <f>VLOOKUP(Table4[[#This Row],[iso_code]],iso_code!B:C,2,FALSE)</f>
        <v>ETH</v>
      </c>
      <c r="D917" s="18" t="str">
        <f>VLOOKUP(Table4[[#This Row],[iso_code]],iso_code!G:H,2,FALSE)</f>
        <v>Ethiopia</v>
      </c>
    </row>
    <row r="918" spans="1:4">
      <c r="A918" s="18">
        <v>243</v>
      </c>
      <c r="B918" s="54" t="s">
        <v>1233</v>
      </c>
      <c r="C918" s="58" t="str">
        <f>VLOOKUP(Table4[[#This Row],[iso_code]],iso_code!B:C,2,FALSE)</f>
        <v>NGA</v>
      </c>
      <c r="D918" s="18" t="str">
        <f>VLOOKUP(Table4[[#This Row],[iso_code]],iso_code!G:H,2,FALSE)</f>
        <v>Nigeria</v>
      </c>
    </row>
    <row r="919" spans="1:4">
      <c r="A919" s="18">
        <v>244</v>
      </c>
      <c r="B919" s="54" t="s">
        <v>1233</v>
      </c>
      <c r="C919" s="58" t="str">
        <f>VLOOKUP(Table4[[#This Row],[iso_code]],iso_code!B:C,2,FALSE)</f>
        <v>NGA</v>
      </c>
      <c r="D919" s="18" t="str">
        <f>VLOOKUP(Table4[[#This Row],[iso_code]],iso_code!G:H,2,FALSE)</f>
        <v>Nigeria</v>
      </c>
    </row>
    <row r="920" spans="1:4">
      <c r="A920" s="18">
        <v>245</v>
      </c>
      <c r="B920" s="54" t="s">
        <v>1233</v>
      </c>
      <c r="C920" s="58" t="str">
        <f>VLOOKUP(Table4[[#This Row],[iso_code]],iso_code!B:C,2,FALSE)</f>
        <v>NGA</v>
      </c>
      <c r="D920" s="18" t="str">
        <f>VLOOKUP(Table4[[#This Row],[iso_code]],iso_code!G:H,2,FALSE)</f>
        <v>Nigeria</v>
      </c>
    </row>
    <row r="921" spans="1:4">
      <c r="A921" s="18">
        <v>246</v>
      </c>
      <c r="B921" s="54" t="s">
        <v>613</v>
      </c>
      <c r="C921" s="58" t="str">
        <f>VLOOKUP(Table4[[#This Row],[iso_code]],iso_code!B:C,2,FALSE)</f>
        <v>ZAF</v>
      </c>
      <c r="D921" s="18" t="str">
        <f>VLOOKUP(Table4[[#This Row],[iso_code]],iso_code!G:H,2,FALSE)</f>
        <v>South Africa</v>
      </c>
    </row>
    <row r="922" spans="1:4">
      <c r="A922" s="18">
        <v>247</v>
      </c>
      <c r="B922" s="54" t="s">
        <v>251</v>
      </c>
      <c r="C922" s="58" t="str">
        <f>VLOOKUP(Table4[[#This Row],[iso_code]],iso_code!B:C,2,FALSE)</f>
        <v>GHA</v>
      </c>
      <c r="D922" s="18" t="str">
        <f>VLOOKUP(Table4[[#This Row],[iso_code]],iso_code!G:H,2,FALSE)</f>
        <v>Ghana</v>
      </c>
    </row>
    <row r="923" spans="1:4">
      <c r="A923" s="18">
        <v>247</v>
      </c>
      <c r="B923" s="54" t="s">
        <v>286</v>
      </c>
      <c r="C923" s="58" t="str">
        <f>VLOOKUP(Table4[[#This Row],[iso_code]],iso_code!B:C,2,FALSE)</f>
        <v>CMR</v>
      </c>
      <c r="D923" s="18" t="str">
        <f>VLOOKUP(Table4[[#This Row],[iso_code]],iso_code!G:H,2,FALSE)</f>
        <v>Cameroon</v>
      </c>
    </row>
    <row r="924" spans="1:4">
      <c r="A924" s="18">
        <v>248</v>
      </c>
      <c r="B924" s="54" t="s">
        <v>1468</v>
      </c>
      <c r="C924" s="58" t="str">
        <f>VLOOKUP(Table4[[#This Row],[iso_code]],iso_code!B:C,2,FALSE)</f>
        <v>UGA</v>
      </c>
      <c r="D924" s="18" t="str">
        <f>VLOOKUP(Table4[[#This Row],[iso_code]],iso_code!G:H,2,FALSE)</f>
        <v>Uganda</v>
      </c>
    </row>
    <row r="925" spans="1:4">
      <c r="A925" s="18">
        <v>249</v>
      </c>
      <c r="B925" s="54" t="s">
        <v>514</v>
      </c>
      <c r="C925" s="58" t="str">
        <f>VLOOKUP(Table4[[#This Row],[iso_code]],iso_code!B:C,2,FALSE)</f>
        <v>MAR</v>
      </c>
      <c r="D925" s="18" t="str">
        <f>VLOOKUP(Table4[[#This Row],[iso_code]],iso_code!G:H,2,FALSE)</f>
        <v>Morocco</v>
      </c>
    </row>
    <row r="926" spans="1:4">
      <c r="A926" s="18">
        <v>250</v>
      </c>
      <c r="B926" s="54" t="s">
        <v>613</v>
      </c>
      <c r="C926" s="58" t="str">
        <f>VLOOKUP(Table4[[#This Row],[iso_code]],iso_code!B:C,2,FALSE)</f>
        <v>ZAF</v>
      </c>
      <c r="D926" s="18" t="str">
        <f>VLOOKUP(Table4[[#This Row],[iso_code]],iso_code!G:H,2,FALSE)</f>
        <v>South Africa</v>
      </c>
    </row>
    <row r="927" spans="1:4">
      <c r="A927" s="18">
        <v>251</v>
      </c>
      <c r="B927" s="54" t="s">
        <v>1233</v>
      </c>
      <c r="C927" s="58" t="str">
        <f>VLOOKUP(Table4[[#This Row],[iso_code]],iso_code!B:C,2,FALSE)</f>
        <v>NGA</v>
      </c>
      <c r="D927" s="18" t="str">
        <f>VLOOKUP(Table4[[#This Row],[iso_code]],iso_code!G:H,2,FALSE)</f>
        <v>Nigeria</v>
      </c>
    </row>
    <row r="928" spans="1:4">
      <c r="A928" s="18">
        <v>252</v>
      </c>
      <c r="B928" s="54" t="s">
        <v>514</v>
      </c>
      <c r="C928" s="58" t="str">
        <f>VLOOKUP(Table4[[#This Row],[iso_code]],iso_code!B:C,2,FALSE)</f>
        <v>MAR</v>
      </c>
      <c r="D928" s="18" t="str">
        <f>VLOOKUP(Table4[[#This Row],[iso_code]],iso_code!G:H,2,FALSE)</f>
        <v>Morocco</v>
      </c>
    </row>
    <row r="929" spans="1:4">
      <c r="A929" s="18">
        <v>253</v>
      </c>
      <c r="B929" s="54" t="s">
        <v>1233</v>
      </c>
      <c r="C929" s="58" t="str">
        <f>VLOOKUP(Table4[[#This Row],[iso_code]],iso_code!B:C,2,FALSE)</f>
        <v>NGA</v>
      </c>
      <c r="D929" s="18" t="str">
        <f>VLOOKUP(Table4[[#This Row],[iso_code]],iso_code!G:H,2,FALSE)</f>
        <v>Nigeria</v>
      </c>
    </row>
    <row r="930" spans="1:4">
      <c r="A930" s="18">
        <v>254</v>
      </c>
      <c r="B930" s="54" t="s">
        <v>851</v>
      </c>
      <c r="C930" s="58" t="str">
        <f>VLOOKUP(Table4[[#This Row],[iso_code]],iso_code!B:C,2,FALSE)</f>
        <v>EGY</v>
      </c>
      <c r="D930" s="18" t="str">
        <f>VLOOKUP(Table4[[#This Row],[iso_code]],iso_code!G:H,2,FALSE)</f>
        <v>Egypt</v>
      </c>
    </row>
    <row r="931" spans="1:4">
      <c r="A931" s="18">
        <v>255</v>
      </c>
      <c r="B931" s="54" t="s">
        <v>251</v>
      </c>
      <c r="C931" s="58" t="str">
        <f>VLOOKUP(Table4[[#This Row],[iso_code]],iso_code!B:C,2,FALSE)</f>
        <v>GHA</v>
      </c>
      <c r="D931" s="18" t="str">
        <f>VLOOKUP(Table4[[#This Row],[iso_code]],iso_code!G:H,2,FALSE)</f>
        <v>Ghana</v>
      </c>
    </row>
    <row r="932" spans="1:4">
      <c r="A932" s="18">
        <v>256</v>
      </c>
      <c r="B932" s="54" t="s">
        <v>1233</v>
      </c>
      <c r="C932" s="58" t="str">
        <f>VLOOKUP(Table4[[#This Row],[iso_code]],iso_code!B:C,2,FALSE)</f>
        <v>NGA</v>
      </c>
      <c r="D932" s="18" t="str">
        <f>VLOOKUP(Table4[[#This Row],[iso_code]],iso_code!G:H,2,FALSE)</f>
        <v>Nigeria</v>
      </c>
    </row>
    <row r="933" spans="1:4">
      <c r="A933" s="18">
        <v>257</v>
      </c>
      <c r="B933" s="54" t="s">
        <v>1233</v>
      </c>
      <c r="C933" s="58" t="str">
        <f>VLOOKUP(Table4[[#This Row],[iso_code]],iso_code!B:C,2,FALSE)</f>
        <v>NGA</v>
      </c>
      <c r="D933" s="18" t="str">
        <f>VLOOKUP(Table4[[#This Row],[iso_code]],iso_code!G:H,2,FALSE)</f>
        <v>Nigeria</v>
      </c>
    </row>
    <row r="934" spans="1:4">
      <c r="A934" s="18">
        <v>258</v>
      </c>
      <c r="B934" s="54" t="s">
        <v>2236</v>
      </c>
      <c r="C934" s="58" t="str">
        <f>VLOOKUP(Table4[[#This Row],[iso_code]],iso_code!B:C,2,FALSE)</f>
        <v>CIV</v>
      </c>
      <c r="D934" s="18" t="str">
        <f>VLOOKUP(Table4[[#This Row],[iso_code]],iso_code!G:H,2,FALSE)</f>
        <v>Côte d'Ivoire</v>
      </c>
    </row>
    <row r="935" spans="1:4">
      <c r="A935" s="18">
        <v>259</v>
      </c>
      <c r="B935" s="54" t="s">
        <v>2244</v>
      </c>
      <c r="C935" s="58" t="str">
        <f>VLOOKUP(Table4[[#This Row],[iso_code]],iso_code!B:C,2,FALSE)</f>
        <v>SOM</v>
      </c>
      <c r="D935" s="18" t="str">
        <f>VLOOKUP(Table4[[#This Row],[iso_code]],iso_code!G:H,2,FALSE)</f>
        <v>Somalia</v>
      </c>
    </row>
    <row r="936" spans="1:4">
      <c r="A936" s="18">
        <v>260</v>
      </c>
      <c r="B936" s="54" t="s">
        <v>2241</v>
      </c>
      <c r="C936" s="58" t="str">
        <f>VLOOKUP(Table4[[#This Row],[iso_code]],iso_code!B:C,2,FALSE)</f>
        <v>RWA</v>
      </c>
      <c r="D936" s="18" t="str">
        <f>VLOOKUP(Table4[[#This Row],[iso_code]],iso_code!G:H,2,FALSE)</f>
        <v>Rwanda</v>
      </c>
    </row>
    <row r="937" spans="1:4">
      <c r="A937" s="18">
        <v>261</v>
      </c>
      <c r="B937" s="54" t="s">
        <v>1165</v>
      </c>
      <c r="C937" s="58" t="str">
        <f>VLOOKUP(Table4[[#This Row],[iso_code]],iso_code!B:C,2,FALSE)</f>
        <v>MWI</v>
      </c>
      <c r="D937" s="18" t="str">
        <f>VLOOKUP(Table4[[#This Row],[iso_code]],iso_code!G:H,2,FALSE)</f>
        <v>Malawi</v>
      </c>
    </row>
    <row r="938" spans="1:4">
      <c r="A938" s="18">
        <v>262</v>
      </c>
      <c r="B938" s="54" t="s">
        <v>1233</v>
      </c>
      <c r="C938" s="58" t="str">
        <f>VLOOKUP(Table4[[#This Row],[iso_code]],iso_code!B:C,2,FALSE)</f>
        <v>NGA</v>
      </c>
      <c r="D938" s="18" t="str">
        <f>VLOOKUP(Table4[[#This Row],[iso_code]],iso_code!G:H,2,FALSE)</f>
        <v>Nigeria</v>
      </c>
    </row>
    <row r="939" spans="1:4">
      <c r="A939" s="18">
        <v>263</v>
      </c>
      <c r="B939" s="54" t="s">
        <v>851</v>
      </c>
      <c r="C939" s="58" t="str">
        <f>VLOOKUP(Table4[[#This Row],[iso_code]],iso_code!B:C,2,FALSE)</f>
        <v>EGY</v>
      </c>
      <c r="D939" s="18" t="str">
        <f>VLOOKUP(Table4[[#This Row],[iso_code]],iso_code!G:H,2,FALSE)</f>
        <v>Egypt</v>
      </c>
    </row>
    <row r="940" spans="1:4">
      <c r="A940" s="18">
        <v>264</v>
      </c>
      <c r="B940" s="54" t="s">
        <v>2222</v>
      </c>
      <c r="C940" s="58" t="str">
        <f>VLOOKUP(Table4[[#This Row],[iso_code]],iso_code!B:C,2,FALSE)</f>
        <v>AGO</v>
      </c>
      <c r="D940" s="18" t="str">
        <f>VLOOKUP(Table4[[#This Row],[iso_code]],iso_code!G:H,2,FALSE)</f>
        <v>Angola</v>
      </c>
    </row>
    <row r="941" spans="1:4">
      <c r="A941" s="18">
        <v>264</v>
      </c>
      <c r="B941" s="54" t="s">
        <v>2224</v>
      </c>
      <c r="C941" s="58" t="str">
        <f>VLOOKUP(Table4[[#This Row],[iso_code]],iso_code!B:C,2,FALSE)</f>
        <v>BFA</v>
      </c>
      <c r="D941" s="18" t="str">
        <f>VLOOKUP(Table4[[#This Row],[iso_code]],iso_code!G:H,2,FALSE)</f>
        <v>Burkina Faso</v>
      </c>
    </row>
    <row r="942" spans="1:4">
      <c r="A942" s="18">
        <v>264</v>
      </c>
      <c r="B942" s="54" t="s">
        <v>2225</v>
      </c>
      <c r="C942" s="58" t="str">
        <f>VLOOKUP(Table4[[#This Row],[iso_code]],iso_code!B:C,2,FALSE)</f>
        <v>BDI</v>
      </c>
      <c r="D942" s="18" t="str">
        <f>VLOOKUP(Table4[[#This Row],[iso_code]],iso_code!G:H,2,FALSE)</f>
        <v>Burundi</v>
      </c>
    </row>
    <row r="943" spans="1:4">
      <c r="A943" s="18">
        <v>264</v>
      </c>
      <c r="B943" s="54" t="s">
        <v>2223</v>
      </c>
      <c r="C943" s="58" t="str">
        <f>VLOOKUP(Table4[[#This Row],[iso_code]],iso_code!B:C,2,FALSE)</f>
        <v>BEN</v>
      </c>
      <c r="D943" s="18" t="str">
        <f>VLOOKUP(Table4[[#This Row],[iso_code]],iso_code!G:H,2,FALSE)</f>
        <v>Benin</v>
      </c>
    </row>
    <row r="944" spans="1:4">
      <c r="A944" s="18">
        <v>264</v>
      </c>
      <c r="B944" s="54" t="s">
        <v>1830</v>
      </c>
      <c r="C944" s="58" t="str">
        <f>VLOOKUP(Table4[[#This Row],[iso_code]],iso_code!B:C,2,FALSE)</f>
        <v>BWA</v>
      </c>
      <c r="D944" s="18" t="str">
        <f>VLOOKUP(Table4[[#This Row],[iso_code]],iso_code!G:H,2,FALSE)</f>
        <v>Botswana</v>
      </c>
    </row>
    <row r="945" spans="1:4">
      <c r="A945" s="18">
        <v>264</v>
      </c>
      <c r="B945" s="54" t="s">
        <v>2025</v>
      </c>
      <c r="C945" s="58" t="str">
        <f>VLOOKUP(Table4[[#This Row],[iso_code]],iso_code!B:C,2,FALSE)</f>
        <v>COD</v>
      </c>
      <c r="D945" s="18" t="str">
        <f>VLOOKUP(Table4[[#This Row],[iso_code]],iso_code!G:H,2,FALSE)</f>
        <v>Congo (the Democratic Republic of the)</v>
      </c>
    </row>
    <row r="946" spans="1:4">
      <c r="A946" s="18">
        <v>264</v>
      </c>
      <c r="B946" s="54" t="s">
        <v>1664</v>
      </c>
      <c r="C946" s="58" t="str">
        <f>VLOOKUP(Table4[[#This Row],[iso_code]],iso_code!B:C,2,FALSE)</f>
        <v>CAF</v>
      </c>
      <c r="D946" s="18" t="str">
        <f>VLOOKUP(Table4[[#This Row],[iso_code]],iso_code!G:H,2,FALSE)</f>
        <v>Central African Republic (the)</v>
      </c>
    </row>
    <row r="947" spans="1:4">
      <c r="A947" s="18">
        <v>264</v>
      </c>
      <c r="B947" s="54" t="s">
        <v>2228</v>
      </c>
      <c r="C947" s="58" t="str">
        <f>VLOOKUP(Table4[[#This Row],[iso_code]],iso_code!B:C,2,FALSE)</f>
        <v>COG</v>
      </c>
      <c r="D947" s="18" t="str">
        <f>VLOOKUP(Table4[[#This Row],[iso_code]],iso_code!G:H,2,FALSE)</f>
        <v>Congo (the)</v>
      </c>
    </row>
    <row r="948" spans="1:4">
      <c r="A948" s="18">
        <v>264</v>
      </c>
      <c r="B948" s="54" t="s">
        <v>2236</v>
      </c>
      <c r="C948" s="58" t="str">
        <f>VLOOKUP(Table4[[#This Row],[iso_code]],iso_code!B:C,2,FALSE)</f>
        <v>CIV</v>
      </c>
      <c r="D948" s="18" t="str">
        <f>VLOOKUP(Table4[[#This Row],[iso_code]],iso_code!G:H,2,FALSE)</f>
        <v>Côte d'Ivoire</v>
      </c>
    </row>
    <row r="949" spans="1:4">
      <c r="A949" s="18">
        <v>264</v>
      </c>
      <c r="B949" s="54" t="s">
        <v>286</v>
      </c>
      <c r="C949" s="58" t="str">
        <f>VLOOKUP(Table4[[#This Row],[iso_code]],iso_code!B:C,2,FALSE)</f>
        <v>CMR</v>
      </c>
      <c r="D949" s="18" t="str">
        <f>VLOOKUP(Table4[[#This Row],[iso_code]],iso_code!G:H,2,FALSE)</f>
        <v>Cameroon</v>
      </c>
    </row>
    <row r="950" spans="1:4">
      <c r="A950" s="18">
        <v>264</v>
      </c>
      <c r="B950" s="54" t="s">
        <v>1631</v>
      </c>
      <c r="C950" s="58" t="str">
        <f>VLOOKUP(Table4[[#This Row],[iso_code]],iso_code!B:C,2,FALSE)</f>
        <v>CPV</v>
      </c>
      <c r="D950" s="18" t="str">
        <f>VLOOKUP(Table4[[#This Row],[iso_code]],iso_code!G:H,2,FALSE)</f>
        <v>Cabo Verde</v>
      </c>
    </row>
    <row r="951" spans="1:4">
      <c r="A951" s="18">
        <v>264</v>
      </c>
      <c r="B951" s="54" t="s">
        <v>2229</v>
      </c>
      <c r="C951" s="58" t="str">
        <f>VLOOKUP(Table4[[#This Row],[iso_code]],iso_code!B:C,2,FALSE)</f>
        <v>DJI</v>
      </c>
      <c r="D951" s="18" t="str">
        <f>VLOOKUP(Table4[[#This Row],[iso_code]],iso_code!G:H,2,FALSE)</f>
        <v>Djibouti</v>
      </c>
    </row>
    <row r="952" spans="1:4">
      <c r="A952" s="18">
        <v>264</v>
      </c>
      <c r="B952" s="54" t="s">
        <v>801</v>
      </c>
      <c r="C952" s="58" t="str">
        <f>VLOOKUP(Table4[[#This Row],[iso_code]],iso_code!B:C,2,FALSE)</f>
        <v>DZA</v>
      </c>
      <c r="D952" s="18" t="str">
        <f>VLOOKUP(Table4[[#This Row],[iso_code]],iso_code!G:H,2,FALSE)</f>
        <v>Algeria</v>
      </c>
    </row>
    <row r="953" spans="1:4">
      <c r="A953" s="18">
        <v>264</v>
      </c>
      <c r="B953" s="54" t="s">
        <v>851</v>
      </c>
      <c r="C953" s="58" t="str">
        <f>VLOOKUP(Table4[[#This Row],[iso_code]],iso_code!B:C,2,FALSE)</f>
        <v>EGY</v>
      </c>
      <c r="D953" s="18" t="str">
        <f>VLOOKUP(Table4[[#This Row],[iso_code]],iso_code!G:H,2,FALSE)</f>
        <v>Egypt</v>
      </c>
    </row>
    <row r="954" spans="1:4">
      <c r="A954" s="18">
        <v>264</v>
      </c>
      <c r="B954" s="54" t="s">
        <v>2231</v>
      </c>
      <c r="C954" s="58" t="str">
        <f>VLOOKUP(Table4[[#This Row],[iso_code]],iso_code!B:C,2,FALSE)</f>
        <v>ERI</v>
      </c>
      <c r="D954" s="18" t="str">
        <f>VLOOKUP(Table4[[#This Row],[iso_code]],iso_code!G:H,2,FALSE)</f>
        <v>Eritrea</v>
      </c>
    </row>
    <row r="955" spans="1:4">
      <c r="A955" s="18">
        <v>264</v>
      </c>
      <c r="B955" s="54" t="s">
        <v>195</v>
      </c>
      <c r="C955" s="58" t="str">
        <f>VLOOKUP(Table4[[#This Row],[iso_code]],iso_code!B:C,2,FALSE)</f>
        <v>ETH</v>
      </c>
      <c r="D955" s="18" t="str">
        <f>VLOOKUP(Table4[[#This Row],[iso_code]],iso_code!G:H,2,FALSE)</f>
        <v>Ethiopia</v>
      </c>
    </row>
    <row r="956" spans="1:4">
      <c r="A956" s="18">
        <v>264</v>
      </c>
      <c r="B956" s="54" t="s">
        <v>2232</v>
      </c>
      <c r="C956" s="58" t="str">
        <f>VLOOKUP(Table4[[#This Row],[iso_code]],iso_code!B:C,2,FALSE)</f>
        <v>GAB</v>
      </c>
      <c r="D956" s="18" t="str">
        <f>VLOOKUP(Table4[[#This Row],[iso_code]],iso_code!G:H,2,FALSE)</f>
        <v>Gabon</v>
      </c>
    </row>
    <row r="957" spans="1:4">
      <c r="A957" s="18">
        <v>264</v>
      </c>
      <c r="B957" s="54" t="s">
        <v>251</v>
      </c>
      <c r="C957" s="58" t="str">
        <f>VLOOKUP(Table4[[#This Row],[iso_code]],iso_code!B:C,2,FALSE)</f>
        <v>GHA</v>
      </c>
      <c r="D957" s="18" t="str">
        <f>VLOOKUP(Table4[[#This Row],[iso_code]],iso_code!G:H,2,FALSE)</f>
        <v>Ghana</v>
      </c>
    </row>
    <row r="958" spans="1:4">
      <c r="A958" s="18">
        <v>264</v>
      </c>
      <c r="B958" s="54" t="s">
        <v>2233</v>
      </c>
      <c r="C958" s="58" t="str">
        <f>VLOOKUP(Table4[[#This Row],[iso_code]],iso_code!B:C,2,FALSE)</f>
        <v>GMB</v>
      </c>
      <c r="D958" s="18" t="str">
        <f>VLOOKUP(Table4[[#This Row],[iso_code]],iso_code!G:H,2,FALSE)</f>
        <v>Gambia (the)</v>
      </c>
    </row>
    <row r="959" spans="1:4">
      <c r="A959" s="18">
        <v>264</v>
      </c>
      <c r="B959" s="54" t="s">
        <v>2234</v>
      </c>
      <c r="C959" s="58" t="str">
        <f>VLOOKUP(Table4[[#This Row],[iso_code]],iso_code!B:C,2,FALSE)</f>
        <v>GIN</v>
      </c>
      <c r="D959" s="18" t="str">
        <f>VLOOKUP(Table4[[#This Row],[iso_code]],iso_code!G:H,2,FALSE)</f>
        <v>Guinea</v>
      </c>
    </row>
    <row r="960" spans="1:4">
      <c r="A960" s="18">
        <v>264</v>
      </c>
      <c r="B960" s="54" t="s">
        <v>2230</v>
      </c>
      <c r="C960" s="58" t="str">
        <f>VLOOKUP(Table4[[#This Row],[iso_code]],iso_code!B:C,2,FALSE)</f>
        <v>GNQ</v>
      </c>
      <c r="D960" s="18" t="str">
        <f>VLOOKUP(Table4[[#This Row],[iso_code]],iso_code!G:H,2,FALSE)</f>
        <v>Equatorial Guinea</v>
      </c>
    </row>
    <row r="961" spans="1:4">
      <c r="A961" s="18">
        <v>264</v>
      </c>
      <c r="B961" s="54" t="s">
        <v>2235</v>
      </c>
      <c r="C961" s="58" t="str">
        <f>VLOOKUP(Table4[[#This Row],[iso_code]],iso_code!B:C,2,FALSE)</f>
        <v>GNB</v>
      </c>
      <c r="D961" s="18" t="str">
        <f>VLOOKUP(Table4[[#This Row],[iso_code]],iso_code!G:H,2,FALSE)</f>
        <v>Guinea-Bissau</v>
      </c>
    </row>
    <row r="962" spans="1:4">
      <c r="A962" s="18">
        <v>264</v>
      </c>
      <c r="B962" s="54" t="s">
        <v>429</v>
      </c>
      <c r="C962" s="58" t="str">
        <f>VLOOKUP(Table4[[#This Row],[iso_code]],iso_code!B:C,2,FALSE)</f>
        <v>KEN</v>
      </c>
      <c r="D962" s="18" t="str">
        <f>VLOOKUP(Table4[[#This Row],[iso_code]],iso_code!G:H,2,FALSE)</f>
        <v>Kenya</v>
      </c>
    </row>
    <row r="963" spans="1:4">
      <c r="A963" s="18">
        <v>264</v>
      </c>
      <c r="B963" s="54" t="s">
        <v>2227</v>
      </c>
      <c r="C963" s="58" t="str">
        <f>VLOOKUP(Table4[[#This Row],[iso_code]],iso_code!B:C,2,FALSE)</f>
        <v>COM</v>
      </c>
      <c r="D963" s="18" t="str">
        <f>VLOOKUP(Table4[[#This Row],[iso_code]],iso_code!G:H,2,FALSE)</f>
        <v>Comoros (the)</v>
      </c>
    </row>
    <row r="964" spans="1:4">
      <c r="A964" s="18">
        <v>264</v>
      </c>
      <c r="B964" s="54" t="s">
        <v>2238</v>
      </c>
      <c r="C964" s="58" t="str">
        <f>VLOOKUP(Table4[[#This Row],[iso_code]],iso_code!B:C,2,FALSE)</f>
        <v>LBR</v>
      </c>
      <c r="D964" s="18" t="str">
        <f>VLOOKUP(Table4[[#This Row],[iso_code]],iso_code!G:H,2,FALSE)</f>
        <v>Liberia</v>
      </c>
    </row>
    <row r="965" spans="1:4">
      <c r="A965" s="18">
        <v>264</v>
      </c>
      <c r="B965" s="54" t="s">
        <v>2237</v>
      </c>
      <c r="C965" s="58" t="str">
        <f>VLOOKUP(Table4[[#This Row],[iso_code]],iso_code!B:C,2,FALSE)</f>
        <v>LSO</v>
      </c>
      <c r="D965" s="18" t="str">
        <f>VLOOKUP(Table4[[#This Row],[iso_code]],iso_code!G:H,2,FALSE)</f>
        <v>Lesotho</v>
      </c>
    </row>
    <row r="966" spans="1:4">
      <c r="A966" s="18">
        <v>264</v>
      </c>
      <c r="B966" s="54" t="s">
        <v>1993</v>
      </c>
      <c r="C966" s="58" t="str">
        <f>VLOOKUP(Table4[[#This Row],[iso_code]],iso_code!B:C,2,FALSE)</f>
        <v>LBY</v>
      </c>
      <c r="D966" s="18" t="str">
        <f>VLOOKUP(Table4[[#This Row],[iso_code]],iso_code!G:H,2,FALSE)</f>
        <v>Libya</v>
      </c>
    </row>
    <row r="967" spans="1:4">
      <c r="A967" s="18">
        <v>264</v>
      </c>
      <c r="B967" s="54" t="s">
        <v>514</v>
      </c>
      <c r="C967" s="58" t="str">
        <f>VLOOKUP(Table4[[#This Row],[iso_code]],iso_code!B:C,2,FALSE)</f>
        <v>MAR</v>
      </c>
      <c r="D967" s="18" t="str">
        <f>VLOOKUP(Table4[[#This Row],[iso_code]],iso_code!G:H,2,FALSE)</f>
        <v>Morocco</v>
      </c>
    </row>
    <row r="968" spans="1:4">
      <c r="A968" s="18">
        <v>264</v>
      </c>
      <c r="B968" s="54" t="s">
        <v>2239</v>
      </c>
      <c r="C968" s="58" t="str">
        <f>VLOOKUP(Table4[[#This Row],[iso_code]],iso_code!B:C,2,FALSE)</f>
        <v>MDG</v>
      </c>
      <c r="D968" s="18" t="str">
        <f>VLOOKUP(Table4[[#This Row],[iso_code]],iso_code!G:H,2,FALSE)</f>
        <v>Madagascar</v>
      </c>
    </row>
    <row r="969" spans="1:4">
      <c r="A969" s="18">
        <v>264</v>
      </c>
      <c r="B969" s="54" t="s">
        <v>2240</v>
      </c>
      <c r="C969" s="58" t="str">
        <f>VLOOKUP(Table4[[#This Row],[iso_code]],iso_code!B:C,2,FALSE)</f>
        <v>MLI</v>
      </c>
      <c r="D969" s="18" t="str">
        <f>VLOOKUP(Table4[[#This Row],[iso_code]],iso_code!G:H,2,FALSE)</f>
        <v>Mali</v>
      </c>
    </row>
    <row r="970" spans="1:4">
      <c r="A970" s="18">
        <v>264</v>
      </c>
      <c r="B970" s="54" t="s">
        <v>2111</v>
      </c>
      <c r="C970" s="58" t="str">
        <f>VLOOKUP(Table4[[#This Row],[iso_code]],iso_code!B:C,2,FALSE)</f>
        <v>MRT</v>
      </c>
      <c r="D970" s="18" t="str">
        <f>VLOOKUP(Table4[[#This Row],[iso_code]],iso_code!G:H,2,FALSE)</f>
        <v>Mauritania</v>
      </c>
    </row>
    <row r="971" spans="1:4">
      <c r="A971" s="18">
        <v>264</v>
      </c>
      <c r="B971" s="54" t="s">
        <v>971</v>
      </c>
      <c r="C971" s="58" t="str">
        <f>VLOOKUP(Table4[[#This Row],[iso_code]],iso_code!B:C,2,FALSE)</f>
        <v>MUS</v>
      </c>
      <c r="D971" s="18" t="str">
        <f>VLOOKUP(Table4[[#This Row],[iso_code]],iso_code!G:H,2,FALSE)</f>
        <v>Mauritius</v>
      </c>
    </row>
    <row r="972" spans="1:4">
      <c r="A972" s="18">
        <v>264</v>
      </c>
      <c r="B972" s="54" t="s">
        <v>1165</v>
      </c>
      <c r="C972" s="58" t="str">
        <f>VLOOKUP(Table4[[#This Row],[iso_code]],iso_code!B:C,2,FALSE)</f>
        <v>MWI</v>
      </c>
      <c r="D972" s="18" t="str">
        <f>VLOOKUP(Table4[[#This Row],[iso_code]],iso_code!G:H,2,FALSE)</f>
        <v>Malawi</v>
      </c>
    </row>
    <row r="973" spans="1:4">
      <c r="A973" s="18">
        <v>264</v>
      </c>
      <c r="B973" s="54" t="s">
        <v>1456</v>
      </c>
      <c r="C973" s="58" t="str">
        <f>VLOOKUP(Table4[[#This Row],[iso_code]],iso_code!B:C,2,FALSE)</f>
        <v>MOZ</v>
      </c>
      <c r="D973" s="18" t="str">
        <f>VLOOKUP(Table4[[#This Row],[iso_code]],iso_code!G:H,2,FALSE)</f>
        <v>Mozambique</v>
      </c>
    </row>
    <row r="974" spans="1:4">
      <c r="A974" s="18">
        <v>264</v>
      </c>
      <c r="B974" s="54" t="s">
        <v>2071</v>
      </c>
      <c r="C974" s="58" t="str">
        <f>VLOOKUP(Table4[[#This Row],[iso_code]],iso_code!B:C,2,FALSE)</f>
        <v>NAM</v>
      </c>
      <c r="D974" s="18" t="str">
        <f>VLOOKUP(Table4[[#This Row],[iso_code]],iso_code!G:H,2,FALSE)</f>
        <v>Namibia</v>
      </c>
    </row>
    <row r="975" spans="1:4">
      <c r="A975" s="18">
        <v>264</v>
      </c>
      <c r="B975" s="54" t="s">
        <v>1006</v>
      </c>
      <c r="C975" s="58" t="str">
        <f>VLOOKUP(Table4[[#This Row],[iso_code]],iso_code!B:C,2,FALSE)</f>
        <v>NER</v>
      </c>
      <c r="D975" s="18" t="str">
        <f>VLOOKUP(Table4[[#This Row],[iso_code]],iso_code!G:H,2,FALSE)</f>
        <v>Niger (the)</v>
      </c>
    </row>
    <row r="976" spans="1:4">
      <c r="A976" s="18">
        <v>264</v>
      </c>
      <c r="B976" s="54" t="s">
        <v>1233</v>
      </c>
      <c r="C976" s="58" t="str">
        <f>VLOOKUP(Table4[[#This Row],[iso_code]],iso_code!B:C,2,FALSE)</f>
        <v>NGA</v>
      </c>
      <c r="D976" s="18" t="str">
        <f>VLOOKUP(Table4[[#This Row],[iso_code]],iso_code!G:H,2,FALSE)</f>
        <v>Nigeria</v>
      </c>
    </row>
    <row r="977" spans="1:4">
      <c r="A977" s="18">
        <v>264</v>
      </c>
      <c r="B977" s="54" t="s">
        <v>2241</v>
      </c>
      <c r="C977" s="58" t="str">
        <f>VLOOKUP(Table4[[#This Row],[iso_code]],iso_code!B:C,2,FALSE)</f>
        <v>RWA</v>
      </c>
      <c r="D977" s="18" t="str">
        <f>VLOOKUP(Table4[[#This Row],[iso_code]],iso_code!G:H,2,FALSE)</f>
        <v>Rwanda</v>
      </c>
    </row>
    <row r="978" spans="1:4">
      <c r="A978" s="18">
        <v>264</v>
      </c>
      <c r="B978" s="54" t="s">
        <v>2243</v>
      </c>
      <c r="C978" s="58" t="str">
        <f>VLOOKUP(Table4[[#This Row],[iso_code]],iso_code!B:C,2,FALSE)</f>
        <v>SYC</v>
      </c>
      <c r="D978" s="18" t="str">
        <f>VLOOKUP(Table4[[#This Row],[iso_code]],iso_code!G:H,2,FALSE)</f>
        <v>Seychelles</v>
      </c>
    </row>
    <row r="979" spans="1:4">
      <c r="A979" s="18">
        <v>264</v>
      </c>
      <c r="B979" s="54" t="s">
        <v>2246</v>
      </c>
      <c r="C979" s="58" t="str">
        <f>VLOOKUP(Table4[[#This Row],[iso_code]],iso_code!B:C,2,FALSE)</f>
        <v>SDN</v>
      </c>
      <c r="D979" s="18" t="str">
        <f>VLOOKUP(Table4[[#This Row],[iso_code]],iso_code!G:H,2,FALSE)</f>
        <v>Sudan (the)</v>
      </c>
    </row>
    <row r="980" spans="1:4">
      <c r="A980" s="18">
        <v>264</v>
      </c>
      <c r="B980" s="54" t="s">
        <v>2095</v>
      </c>
      <c r="C980" s="58" t="str">
        <f>VLOOKUP(Table4[[#This Row],[iso_code]],iso_code!B:C,2,FALSE)</f>
        <v>SLE</v>
      </c>
      <c r="D980" s="18" t="str">
        <f>VLOOKUP(Table4[[#This Row],[iso_code]],iso_code!G:H,2,FALSE)</f>
        <v>Sierra Leone</v>
      </c>
    </row>
    <row r="981" spans="1:4">
      <c r="A981" s="18">
        <v>264</v>
      </c>
      <c r="B981" s="54" t="s">
        <v>1689</v>
      </c>
      <c r="C981" s="58" t="str">
        <f>VLOOKUP(Table4[[#This Row],[iso_code]],iso_code!B:C,2,FALSE)</f>
        <v>SEN</v>
      </c>
      <c r="D981" s="18" t="str">
        <f>VLOOKUP(Table4[[#This Row],[iso_code]],iso_code!G:H,2,FALSE)</f>
        <v>Senegal</v>
      </c>
    </row>
    <row r="982" spans="1:4">
      <c r="A982" s="18">
        <v>264</v>
      </c>
      <c r="B982" s="54" t="s">
        <v>2244</v>
      </c>
      <c r="C982" s="58" t="str">
        <f>VLOOKUP(Table4[[#This Row],[iso_code]],iso_code!B:C,2,FALSE)</f>
        <v>SOM</v>
      </c>
      <c r="D982" s="18" t="str">
        <f>VLOOKUP(Table4[[#This Row],[iso_code]],iso_code!G:H,2,FALSE)</f>
        <v>Somalia</v>
      </c>
    </row>
    <row r="983" spans="1:4">
      <c r="A983" s="18">
        <v>264</v>
      </c>
      <c r="B983" s="54" t="s">
        <v>2245</v>
      </c>
      <c r="C983" s="58" t="str">
        <f>VLOOKUP(Table4[[#This Row],[iso_code]],iso_code!B:C,2,FALSE)</f>
        <v>SSD</v>
      </c>
      <c r="D983" s="18" t="str">
        <f>VLOOKUP(Table4[[#This Row],[iso_code]],iso_code!G:H,2,FALSE)</f>
        <v>South Sudan</v>
      </c>
    </row>
    <row r="984" spans="1:4">
      <c r="A984" s="18">
        <v>264</v>
      </c>
      <c r="B984" s="54" t="s">
        <v>2242</v>
      </c>
      <c r="C984" s="58" t="str">
        <f>VLOOKUP(Table4[[#This Row],[iso_code]],iso_code!B:C,2,FALSE)</f>
        <v>STP</v>
      </c>
      <c r="D984" s="18" t="str">
        <f>VLOOKUP(Table4[[#This Row],[iso_code]],iso_code!G:H,2,FALSE)</f>
        <v>Sao Tome and Principe</v>
      </c>
    </row>
    <row r="985" spans="1:4">
      <c r="A985" s="18">
        <v>264</v>
      </c>
      <c r="B985" s="54" t="s">
        <v>2247</v>
      </c>
      <c r="C985" s="58" t="str">
        <f>VLOOKUP(Table4[[#This Row],[iso_code]],iso_code!B:C,2,FALSE)</f>
        <v>SWZ</v>
      </c>
      <c r="D985" s="18" t="str">
        <f>VLOOKUP(Table4[[#This Row],[iso_code]],iso_code!G:H,2,FALSE)</f>
        <v>Eswatini</v>
      </c>
    </row>
    <row r="986" spans="1:4">
      <c r="A986" s="18">
        <v>264</v>
      </c>
      <c r="B986" s="54" t="s">
        <v>2226</v>
      </c>
      <c r="C986" s="58" t="str">
        <f>VLOOKUP(Table4[[#This Row],[iso_code]],iso_code!B:C,2,FALSE)</f>
        <v>TCD</v>
      </c>
      <c r="D986" s="18" t="str">
        <f>VLOOKUP(Table4[[#This Row],[iso_code]],iso_code!G:H,2,FALSE)</f>
        <v>Chad</v>
      </c>
    </row>
    <row r="987" spans="1:4">
      <c r="A987" s="18">
        <v>264</v>
      </c>
      <c r="B987" s="54" t="s">
        <v>2017</v>
      </c>
      <c r="C987" s="58" t="str">
        <f>VLOOKUP(Table4[[#This Row],[iso_code]],iso_code!B:C,2,FALSE)</f>
        <v>TGO</v>
      </c>
      <c r="D987" s="18" t="str">
        <f>VLOOKUP(Table4[[#This Row],[iso_code]],iso_code!G:H,2,FALSE)</f>
        <v>Togo</v>
      </c>
    </row>
    <row r="988" spans="1:4">
      <c r="A988" s="18">
        <v>264</v>
      </c>
      <c r="B988" s="54" t="s">
        <v>953</v>
      </c>
      <c r="C988" s="58" t="str">
        <f>VLOOKUP(Table4[[#This Row],[iso_code]],iso_code!B:C,2,FALSE)</f>
        <v>TUN</v>
      </c>
      <c r="D988" s="18" t="str">
        <f>VLOOKUP(Table4[[#This Row],[iso_code]],iso_code!G:H,2,FALSE)</f>
        <v>Tunisia</v>
      </c>
    </row>
    <row r="989" spans="1:4">
      <c r="A989" s="18">
        <v>264</v>
      </c>
      <c r="B989" s="54" t="s">
        <v>859</v>
      </c>
      <c r="C989" s="58" t="str">
        <f>VLOOKUP(Table4[[#This Row],[iso_code]],iso_code!B:C,2,FALSE)</f>
        <v>TZA</v>
      </c>
      <c r="D989" s="18" t="str">
        <f>VLOOKUP(Table4[[#This Row],[iso_code]],iso_code!G:H,2,FALSE)</f>
        <v>Tanzania, United Republic of</v>
      </c>
    </row>
    <row r="990" spans="1:4">
      <c r="A990" s="18">
        <v>264</v>
      </c>
      <c r="B990" s="54" t="s">
        <v>1468</v>
      </c>
      <c r="C990" s="58" t="str">
        <f>VLOOKUP(Table4[[#This Row],[iso_code]],iso_code!B:C,2,FALSE)</f>
        <v>UGA</v>
      </c>
      <c r="D990" s="18" t="str">
        <f>VLOOKUP(Table4[[#This Row],[iso_code]],iso_code!G:H,2,FALSE)</f>
        <v>Uganda</v>
      </c>
    </row>
    <row r="991" spans="1:4">
      <c r="A991" s="18">
        <v>264</v>
      </c>
      <c r="B991" s="54" t="s">
        <v>613</v>
      </c>
      <c r="C991" s="58" t="str">
        <f>VLOOKUP(Table4[[#This Row],[iso_code]],iso_code!B:C,2,FALSE)</f>
        <v>ZAF</v>
      </c>
      <c r="D991" s="18" t="str">
        <f>VLOOKUP(Table4[[#This Row],[iso_code]],iso_code!G:H,2,FALSE)</f>
        <v>South Africa</v>
      </c>
    </row>
    <row r="992" spans="1:4">
      <c r="A992" s="18">
        <v>264</v>
      </c>
      <c r="B992" s="54" t="s">
        <v>748</v>
      </c>
      <c r="C992" s="58" t="str">
        <f>VLOOKUP(Table4[[#This Row],[iso_code]],iso_code!B:C,2,FALSE)</f>
        <v>ZMB</v>
      </c>
      <c r="D992" s="18" t="str">
        <f>VLOOKUP(Table4[[#This Row],[iso_code]],iso_code!G:H,2,FALSE)</f>
        <v>Zambia</v>
      </c>
    </row>
    <row r="993" spans="1:4">
      <c r="A993" s="18">
        <v>264</v>
      </c>
      <c r="B993" s="54" t="s">
        <v>2248</v>
      </c>
      <c r="C993" s="58" t="str">
        <f>VLOOKUP(Table4[[#This Row],[iso_code]],iso_code!B:C,2,FALSE)</f>
        <v>ZWE</v>
      </c>
      <c r="D993" s="18" t="str">
        <f>VLOOKUP(Table4[[#This Row],[iso_code]],iso_code!G:H,2,FALSE)</f>
        <v>Zimbabwe</v>
      </c>
    </row>
    <row r="994" spans="1:4">
      <c r="A994" s="18">
        <v>265</v>
      </c>
      <c r="B994" s="54" t="s">
        <v>1830</v>
      </c>
      <c r="C994" s="58" t="str">
        <f>VLOOKUP(Table4[[#This Row],[iso_code]],iso_code!B:C,2,FALSE)</f>
        <v>BWA</v>
      </c>
      <c r="D994" s="18" t="str">
        <f>VLOOKUP(Table4[[#This Row],[iso_code]],iso_code!G:H,2,FALSE)</f>
        <v>Botswana</v>
      </c>
    </row>
    <row r="995" spans="1:4">
      <c r="A995" s="18">
        <v>266</v>
      </c>
      <c r="B995" s="54" t="s">
        <v>1233</v>
      </c>
      <c r="C995" s="58" t="str">
        <f>VLOOKUP(Table4[[#This Row],[iso_code]],iso_code!B:C,2,FALSE)</f>
        <v>NGA</v>
      </c>
      <c r="D995" s="18" t="str">
        <f>VLOOKUP(Table4[[#This Row],[iso_code]],iso_code!G:H,2,FALSE)</f>
        <v>Nigeria</v>
      </c>
    </row>
    <row r="996" spans="1:4">
      <c r="A996" s="18">
        <v>267</v>
      </c>
      <c r="B996" s="54" t="s">
        <v>251</v>
      </c>
      <c r="C996" s="58" t="str">
        <f>VLOOKUP(Table4[[#This Row],[iso_code]],iso_code!B:C,2,FALSE)</f>
        <v>GHA</v>
      </c>
      <c r="D996" s="18" t="str">
        <f>VLOOKUP(Table4[[#This Row],[iso_code]],iso_code!G:H,2,FALSE)</f>
        <v>Ghana</v>
      </c>
    </row>
    <row r="997" spans="1:4">
      <c r="A997" s="18">
        <v>268</v>
      </c>
      <c r="B997" s="54" t="s">
        <v>429</v>
      </c>
      <c r="C997" s="58" t="str">
        <f>VLOOKUP(Table4[[#This Row],[iso_code]],iso_code!B:C,2,FALSE)</f>
        <v>KEN</v>
      </c>
      <c r="D997" s="18" t="str">
        <f>VLOOKUP(Table4[[#This Row],[iso_code]],iso_code!G:H,2,FALSE)</f>
        <v>Kenya</v>
      </c>
    </row>
    <row r="998" spans="1:4">
      <c r="A998" s="18">
        <v>269</v>
      </c>
      <c r="B998" s="54" t="s">
        <v>195</v>
      </c>
      <c r="C998" s="58" t="str">
        <f>VLOOKUP(Table4[[#This Row],[iso_code]],iso_code!B:C,2,FALSE)</f>
        <v>ETH</v>
      </c>
      <c r="D998" s="18" t="str">
        <f>VLOOKUP(Table4[[#This Row],[iso_code]],iso_code!G:H,2,FALSE)</f>
        <v>Ethiopia</v>
      </c>
    </row>
    <row r="999" spans="1:4">
      <c r="A999" s="18">
        <v>270</v>
      </c>
      <c r="B999" s="54" t="s">
        <v>2226</v>
      </c>
      <c r="C999" s="58" t="str">
        <f>VLOOKUP(Table4[[#This Row],[iso_code]],iso_code!B:C,2,FALSE)</f>
        <v>TCD</v>
      </c>
      <c r="D999" s="18" t="str">
        <f>VLOOKUP(Table4[[#This Row],[iso_code]],iso_code!G:H,2,FALSE)</f>
        <v>Chad</v>
      </c>
    </row>
    <row r="1000" spans="1:4">
      <c r="A1000" s="18">
        <v>271</v>
      </c>
      <c r="B1000" s="54" t="s">
        <v>195</v>
      </c>
      <c r="C1000" s="58" t="str">
        <f>VLOOKUP(Table4[[#This Row],[iso_code]],iso_code!B:C,2,FALSE)</f>
        <v>ETH</v>
      </c>
      <c r="D1000" s="18" t="str">
        <f>VLOOKUP(Table4[[#This Row],[iso_code]],iso_code!G:H,2,FALSE)</f>
        <v>Ethiopia</v>
      </c>
    </row>
    <row r="1001" spans="1:4">
      <c r="A1001" s="18">
        <v>272</v>
      </c>
      <c r="B1001" s="54" t="s">
        <v>1233</v>
      </c>
      <c r="C1001" s="58" t="str">
        <f>VLOOKUP(Table4[[#This Row],[iso_code]],iso_code!B:C,2,FALSE)</f>
        <v>NGA</v>
      </c>
      <c r="D1001" s="18" t="str">
        <f>VLOOKUP(Table4[[#This Row],[iso_code]],iso_code!G:H,2,FALSE)</f>
        <v>Nigeria</v>
      </c>
    </row>
    <row r="1002" spans="1:4">
      <c r="A1002" s="18">
        <v>273</v>
      </c>
      <c r="B1002" s="54" t="s">
        <v>1233</v>
      </c>
      <c r="C1002" s="58" t="str">
        <f>VLOOKUP(Table4[[#This Row],[iso_code]],iso_code!B:C,2,FALSE)</f>
        <v>NGA</v>
      </c>
      <c r="D1002" s="18" t="str">
        <f>VLOOKUP(Table4[[#This Row],[iso_code]],iso_code!G:H,2,FALSE)</f>
        <v>Nigeria</v>
      </c>
    </row>
    <row r="1003" spans="1:4">
      <c r="A1003" s="18">
        <v>274</v>
      </c>
      <c r="B1003" s="54" t="s">
        <v>2071</v>
      </c>
      <c r="C1003" s="58" t="str">
        <f>VLOOKUP(Table4[[#This Row],[iso_code]],iso_code!B:C,2,FALSE)</f>
        <v>NAM</v>
      </c>
      <c r="D1003" s="18" t="str">
        <f>VLOOKUP(Table4[[#This Row],[iso_code]],iso_code!G:H,2,FALSE)</f>
        <v>Namibia</v>
      </c>
    </row>
    <row r="1004" spans="1:4">
      <c r="A1004" s="18">
        <v>275</v>
      </c>
      <c r="B1004" s="54" t="s">
        <v>2241</v>
      </c>
      <c r="C1004" s="58" t="str">
        <f>VLOOKUP(Table4[[#This Row],[iso_code]],iso_code!B:C,2,FALSE)</f>
        <v>RWA</v>
      </c>
      <c r="D1004" s="18" t="str">
        <f>VLOOKUP(Table4[[#This Row],[iso_code]],iso_code!G:H,2,FALSE)</f>
        <v>Rwanda</v>
      </c>
    </row>
    <row r="1005" spans="1:4">
      <c r="A1005" s="18">
        <v>276</v>
      </c>
      <c r="B1005" s="54" t="s">
        <v>514</v>
      </c>
      <c r="C1005" s="58" t="str">
        <f>VLOOKUP(Table4[[#This Row],[iso_code]],iso_code!B:C,2,FALSE)</f>
        <v>MAR</v>
      </c>
      <c r="D1005" s="18" t="str">
        <f>VLOOKUP(Table4[[#This Row],[iso_code]],iso_code!G:H,2,FALSE)</f>
        <v>Morocco</v>
      </c>
    </row>
    <row r="1006" spans="1:4">
      <c r="A1006" s="18">
        <v>277</v>
      </c>
      <c r="B1006" s="54" t="s">
        <v>1233</v>
      </c>
      <c r="C1006" s="58" t="str">
        <f>VLOOKUP(Table4[[#This Row],[iso_code]],iso_code!B:C,2,FALSE)</f>
        <v>NGA</v>
      </c>
      <c r="D1006" s="18" t="str">
        <f>VLOOKUP(Table4[[#This Row],[iso_code]],iso_code!G:H,2,FALSE)</f>
        <v>Nigeria</v>
      </c>
    </row>
    <row r="1007" spans="1:4">
      <c r="A1007" s="18">
        <v>278</v>
      </c>
      <c r="B1007" s="54" t="s">
        <v>801</v>
      </c>
      <c r="C1007" s="58" t="str">
        <f>VLOOKUP(Table4[[#This Row],[iso_code]],iso_code!B:C,2,FALSE)</f>
        <v>DZA</v>
      </c>
      <c r="D1007" s="18" t="str">
        <f>VLOOKUP(Table4[[#This Row],[iso_code]],iso_code!G:H,2,FALSE)</f>
        <v>Algeria</v>
      </c>
    </row>
    <row r="1008" spans="1:4">
      <c r="A1008" s="18">
        <v>278</v>
      </c>
      <c r="B1008" s="54" t="s">
        <v>2222</v>
      </c>
      <c r="C1008" s="58" t="str">
        <f>VLOOKUP(Table4[[#This Row],[iso_code]],iso_code!B:C,2,FALSE)</f>
        <v>AGO</v>
      </c>
      <c r="D1008" s="18" t="str">
        <f>VLOOKUP(Table4[[#This Row],[iso_code]],iso_code!G:H,2,FALSE)</f>
        <v>Angola</v>
      </c>
    </row>
    <row r="1009" spans="1:4">
      <c r="A1009" s="18">
        <v>278</v>
      </c>
      <c r="B1009" s="54" t="s">
        <v>2223</v>
      </c>
      <c r="C1009" s="58" t="str">
        <f>VLOOKUP(Table4[[#This Row],[iso_code]],iso_code!B:C,2,FALSE)</f>
        <v>BEN</v>
      </c>
      <c r="D1009" s="18" t="str">
        <f>VLOOKUP(Table4[[#This Row],[iso_code]],iso_code!G:H,2,FALSE)</f>
        <v>Benin</v>
      </c>
    </row>
    <row r="1010" spans="1:4">
      <c r="A1010" s="18">
        <v>278</v>
      </c>
      <c r="B1010" s="54" t="s">
        <v>1830</v>
      </c>
      <c r="C1010" s="58" t="str">
        <f>VLOOKUP(Table4[[#This Row],[iso_code]],iso_code!B:C,2,FALSE)</f>
        <v>BWA</v>
      </c>
      <c r="D1010" s="18" t="str">
        <f>VLOOKUP(Table4[[#This Row],[iso_code]],iso_code!G:H,2,FALSE)</f>
        <v>Botswana</v>
      </c>
    </row>
    <row r="1011" spans="1:4">
      <c r="A1011" s="18">
        <v>278</v>
      </c>
      <c r="B1011" s="54" t="s">
        <v>2224</v>
      </c>
      <c r="C1011" s="58" t="str">
        <f>VLOOKUP(Table4[[#This Row],[iso_code]],iso_code!B:C,2,FALSE)</f>
        <v>BFA</v>
      </c>
      <c r="D1011" s="18" t="str">
        <f>VLOOKUP(Table4[[#This Row],[iso_code]],iso_code!G:H,2,FALSE)</f>
        <v>Burkina Faso</v>
      </c>
    </row>
    <row r="1012" spans="1:4">
      <c r="A1012" s="18">
        <v>278</v>
      </c>
      <c r="B1012" s="54" t="s">
        <v>2225</v>
      </c>
      <c r="C1012" s="58" t="str">
        <f>VLOOKUP(Table4[[#This Row],[iso_code]],iso_code!B:C,2,FALSE)</f>
        <v>BDI</v>
      </c>
      <c r="D1012" s="18" t="str">
        <f>VLOOKUP(Table4[[#This Row],[iso_code]],iso_code!G:H,2,FALSE)</f>
        <v>Burundi</v>
      </c>
    </row>
    <row r="1013" spans="1:4">
      <c r="A1013" s="18">
        <v>278</v>
      </c>
      <c r="B1013" s="54" t="s">
        <v>286</v>
      </c>
      <c r="C1013" s="58" t="str">
        <f>VLOOKUP(Table4[[#This Row],[iso_code]],iso_code!B:C,2,FALSE)</f>
        <v>CMR</v>
      </c>
      <c r="D1013" s="18" t="str">
        <f>VLOOKUP(Table4[[#This Row],[iso_code]],iso_code!G:H,2,FALSE)</f>
        <v>Cameroon</v>
      </c>
    </row>
    <row r="1014" spans="1:4">
      <c r="A1014" s="18">
        <v>278</v>
      </c>
      <c r="B1014" s="54" t="s">
        <v>1664</v>
      </c>
      <c r="C1014" s="58" t="str">
        <f>VLOOKUP(Table4[[#This Row],[iso_code]],iso_code!B:C,2,FALSE)</f>
        <v>CAF</v>
      </c>
      <c r="D1014" s="18" t="str">
        <f>VLOOKUP(Table4[[#This Row],[iso_code]],iso_code!G:H,2,FALSE)</f>
        <v>Central African Republic (the)</v>
      </c>
    </row>
    <row r="1015" spans="1:4">
      <c r="A1015" s="18">
        <v>278</v>
      </c>
      <c r="B1015" s="54" t="s">
        <v>2226</v>
      </c>
      <c r="C1015" s="58" t="str">
        <f>VLOOKUP(Table4[[#This Row],[iso_code]],iso_code!B:C,2,FALSE)</f>
        <v>TCD</v>
      </c>
      <c r="D1015" s="18" t="str">
        <f>VLOOKUP(Table4[[#This Row],[iso_code]],iso_code!G:H,2,FALSE)</f>
        <v>Chad</v>
      </c>
    </row>
    <row r="1016" spans="1:4">
      <c r="A1016" s="18">
        <v>278</v>
      </c>
      <c r="B1016" s="54" t="s">
        <v>2025</v>
      </c>
      <c r="C1016" s="58" t="str">
        <f>VLOOKUP(Table4[[#This Row],[iso_code]],iso_code!B:C,2,FALSE)</f>
        <v>COD</v>
      </c>
      <c r="D1016" s="18" t="str">
        <f>VLOOKUP(Table4[[#This Row],[iso_code]],iso_code!G:H,2,FALSE)</f>
        <v>Congo (the Democratic Republic of the)</v>
      </c>
    </row>
    <row r="1017" spans="1:4">
      <c r="A1017" s="18">
        <v>278</v>
      </c>
      <c r="B1017" s="54" t="s">
        <v>2229</v>
      </c>
      <c r="C1017" s="58" t="str">
        <f>VLOOKUP(Table4[[#This Row],[iso_code]],iso_code!B:C,2,FALSE)</f>
        <v>DJI</v>
      </c>
      <c r="D1017" s="18" t="str">
        <f>VLOOKUP(Table4[[#This Row],[iso_code]],iso_code!G:H,2,FALSE)</f>
        <v>Djibouti</v>
      </c>
    </row>
    <row r="1018" spans="1:4">
      <c r="A1018" s="18">
        <v>278</v>
      </c>
      <c r="B1018" s="54" t="s">
        <v>851</v>
      </c>
      <c r="C1018" s="58" t="str">
        <f>VLOOKUP(Table4[[#This Row],[iso_code]],iso_code!B:C,2,FALSE)</f>
        <v>EGY</v>
      </c>
      <c r="D1018" s="18" t="str">
        <f>VLOOKUP(Table4[[#This Row],[iso_code]],iso_code!G:H,2,FALSE)</f>
        <v>Egypt</v>
      </c>
    </row>
    <row r="1019" spans="1:4">
      <c r="A1019" s="18">
        <v>278</v>
      </c>
      <c r="B1019" s="54" t="s">
        <v>2230</v>
      </c>
      <c r="C1019" s="58" t="str">
        <f>VLOOKUP(Table4[[#This Row],[iso_code]],iso_code!B:C,2,FALSE)</f>
        <v>GNQ</v>
      </c>
      <c r="D1019" s="18" t="str">
        <f>VLOOKUP(Table4[[#This Row],[iso_code]],iso_code!G:H,2,FALSE)</f>
        <v>Equatorial Guinea</v>
      </c>
    </row>
    <row r="1020" spans="1:4">
      <c r="A1020" s="18">
        <v>278</v>
      </c>
      <c r="B1020" s="54" t="s">
        <v>2231</v>
      </c>
      <c r="C1020" s="58" t="str">
        <f>VLOOKUP(Table4[[#This Row],[iso_code]],iso_code!B:C,2,FALSE)</f>
        <v>ERI</v>
      </c>
      <c r="D1020" s="18" t="str">
        <f>VLOOKUP(Table4[[#This Row],[iso_code]],iso_code!G:H,2,FALSE)</f>
        <v>Eritrea</v>
      </c>
    </row>
    <row r="1021" spans="1:4">
      <c r="A1021" s="18">
        <v>278</v>
      </c>
      <c r="B1021" s="54" t="s">
        <v>195</v>
      </c>
      <c r="C1021" s="58" t="str">
        <f>VLOOKUP(Table4[[#This Row],[iso_code]],iso_code!B:C,2,FALSE)</f>
        <v>ETH</v>
      </c>
      <c r="D1021" s="18" t="str">
        <f>VLOOKUP(Table4[[#This Row],[iso_code]],iso_code!G:H,2,FALSE)</f>
        <v>Ethiopia</v>
      </c>
    </row>
    <row r="1022" spans="1:4">
      <c r="A1022" s="18">
        <v>278</v>
      </c>
      <c r="B1022" s="54" t="s">
        <v>2232</v>
      </c>
      <c r="C1022" s="58" t="str">
        <f>VLOOKUP(Table4[[#This Row],[iso_code]],iso_code!B:C,2,FALSE)</f>
        <v>GAB</v>
      </c>
      <c r="D1022" s="18" t="str">
        <f>VLOOKUP(Table4[[#This Row],[iso_code]],iso_code!G:H,2,FALSE)</f>
        <v>Gabon</v>
      </c>
    </row>
    <row r="1023" spans="1:4">
      <c r="A1023" s="18">
        <v>278</v>
      </c>
      <c r="B1023" s="54" t="s">
        <v>2233</v>
      </c>
      <c r="C1023" s="58" t="str">
        <f>VLOOKUP(Table4[[#This Row],[iso_code]],iso_code!B:C,2,FALSE)</f>
        <v>GMB</v>
      </c>
      <c r="D1023" s="18" t="str">
        <f>VLOOKUP(Table4[[#This Row],[iso_code]],iso_code!G:H,2,FALSE)</f>
        <v>Gambia (the)</v>
      </c>
    </row>
    <row r="1024" spans="1:4">
      <c r="A1024" s="18">
        <v>278</v>
      </c>
      <c r="B1024" s="54" t="s">
        <v>251</v>
      </c>
      <c r="C1024" s="58" t="str">
        <f>VLOOKUP(Table4[[#This Row],[iso_code]],iso_code!B:C,2,FALSE)</f>
        <v>GHA</v>
      </c>
      <c r="D1024" s="18" t="str">
        <f>VLOOKUP(Table4[[#This Row],[iso_code]],iso_code!G:H,2,FALSE)</f>
        <v>Ghana</v>
      </c>
    </row>
    <row r="1025" spans="1:4">
      <c r="A1025" s="18">
        <v>278</v>
      </c>
      <c r="B1025" s="54" t="s">
        <v>2234</v>
      </c>
      <c r="C1025" s="58" t="str">
        <f>VLOOKUP(Table4[[#This Row],[iso_code]],iso_code!B:C,2,FALSE)</f>
        <v>GIN</v>
      </c>
      <c r="D1025" s="18" t="str">
        <f>VLOOKUP(Table4[[#This Row],[iso_code]],iso_code!G:H,2,FALSE)</f>
        <v>Guinea</v>
      </c>
    </row>
    <row r="1026" spans="1:4">
      <c r="A1026" s="18">
        <v>278</v>
      </c>
      <c r="B1026" s="54" t="s">
        <v>2235</v>
      </c>
      <c r="C1026" s="58" t="str">
        <f>VLOOKUP(Table4[[#This Row],[iso_code]],iso_code!B:C,2,FALSE)</f>
        <v>GNB</v>
      </c>
      <c r="D1026" s="18" t="str">
        <f>VLOOKUP(Table4[[#This Row],[iso_code]],iso_code!G:H,2,FALSE)</f>
        <v>Guinea-Bissau</v>
      </c>
    </row>
    <row r="1027" spans="1:4">
      <c r="A1027" s="18">
        <v>278</v>
      </c>
      <c r="B1027" s="54" t="s">
        <v>2236</v>
      </c>
      <c r="C1027" s="58" t="str">
        <f>VLOOKUP(Table4[[#This Row],[iso_code]],iso_code!B:C,2,FALSE)</f>
        <v>CIV</v>
      </c>
      <c r="D1027" s="18" t="str">
        <f>VLOOKUP(Table4[[#This Row],[iso_code]],iso_code!G:H,2,FALSE)</f>
        <v>Côte d'Ivoire</v>
      </c>
    </row>
    <row r="1028" spans="1:4">
      <c r="A1028" s="18">
        <v>278</v>
      </c>
      <c r="B1028" s="54" t="s">
        <v>429</v>
      </c>
      <c r="C1028" s="58" t="str">
        <f>VLOOKUP(Table4[[#This Row],[iso_code]],iso_code!B:C,2,FALSE)</f>
        <v>KEN</v>
      </c>
      <c r="D1028" s="18" t="str">
        <f>VLOOKUP(Table4[[#This Row],[iso_code]],iso_code!G:H,2,FALSE)</f>
        <v>Kenya</v>
      </c>
    </row>
    <row r="1029" spans="1:4">
      <c r="A1029" s="18">
        <v>278</v>
      </c>
      <c r="B1029" s="54" t="s">
        <v>2237</v>
      </c>
      <c r="C1029" s="58" t="str">
        <f>VLOOKUP(Table4[[#This Row],[iso_code]],iso_code!B:C,2,FALSE)</f>
        <v>LSO</v>
      </c>
      <c r="D1029" s="18" t="str">
        <f>VLOOKUP(Table4[[#This Row],[iso_code]],iso_code!G:H,2,FALSE)</f>
        <v>Lesotho</v>
      </c>
    </row>
    <row r="1030" spans="1:4">
      <c r="A1030" s="18">
        <v>278</v>
      </c>
      <c r="B1030" s="54" t="s">
        <v>2238</v>
      </c>
      <c r="C1030" s="58" t="str">
        <f>VLOOKUP(Table4[[#This Row],[iso_code]],iso_code!B:C,2,FALSE)</f>
        <v>LBR</v>
      </c>
      <c r="D1030" s="18" t="str">
        <f>VLOOKUP(Table4[[#This Row],[iso_code]],iso_code!G:H,2,FALSE)</f>
        <v>Liberia</v>
      </c>
    </row>
    <row r="1031" spans="1:4">
      <c r="A1031" s="18">
        <v>278</v>
      </c>
      <c r="B1031" s="54" t="s">
        <v>1993</v>
      </c>
      <c r="C1031" s="58" t="str">
        <f>VLOOKUP(Table4[[#This Row],[iso_code]],iso_code!B:C,2,FALSE)</f>
        <v>LBY</v>
      </c>
      <c r="D1031" s="18" t="str">
        <f>VLOOKUP(Table4[[#This Row],[iso_code]],iso_code!G:H,2,FALSE)</f>
        <v>Libya</v>
      </c>
    </row>
    <row r="1032" spans="1:4">
      <c r="A1032" s="18">
        <v>278</v>
      </c>
      <c r="B1032" s="54" t="s">
        <v>2239</v>
      </c>
      <c r="C1032" s="58" t="str">
        <f>VLOOKUP(Table4[[#This Row],[iso_code]],iso_code!B:C,2,FALSE)</f>
        <v>MDG</v>
      </c>
      <c r="D1032" s="18" t="str">
        <f>VLOOKUP(Table4[[#This Row],[iso_code]],iso_code!G:H,2,FALSE)</f>
        <v>Madagascar</v>
      </c>
    </row>
    <row r="1033" spans="1:4">
      <c r="A1033" s="18">
        <v>278</v>
      </c>
      <c r="B1033" s="54" t="s">
        <v>1165</v>
      </c>
      <c r="C1033" s="58" t="str">
        <f>VLOOKUP(Table4[[#This Row],[iso_code]],iso_code!B:C,2,FALSE)</f>
        <v>MWI</v>
      </c>
      <c r="D1033" s="18" t="str">
        <f>VLOOKUP(Table4[[#This Row],[iso_code]],iso_code!G:H,2,FALSE)</f>
        <v>Malawi</v>
      </c>
    </row>
    <row r="1034" spans="1:4">
      <c r="A1034" s="18">
        <v>278</v>
      </c>
      <c r="B1034" s="54" t="s">
        <v>2240</v>
      </c>
      <c r="C1034" s="58" t="str">
        <f>VLOOKUP(Table4[[#This Row],[iso_code]],iso_code!B:C,2,FALSE)</f>
        <v>MLI</v>
      </c>
      <c r="D1034" s="18" t="str">
        <f>VLOOKUP(Table4[[#This Row],[iso_code]],iso_code!G:H,2,FALSE)</f>
        <v>Mali</v>
      </c>
    </row>
    <row r="1035" spans="1:4">
      <c r="A1035" s="18">
        <v>278</v>
      </c>
      <c r="B1035" s="54" t="s">
        <v>2111</v>
      </c>
      <c r="C1035" s="58" t="str">
        <f>VLOOKUP(Table4[[#This Row],[iso_code]],iso_code!B:C,2,FALSE)</f>
        <v>MRT</v>
      </c>
      <c r="D1035" s="18" t="str">
        <f>VLOOKUP(Table4[[#This Row],[iso_code]],iso_code!G:H,2,FALSE)</f>
        <v>Mauritania</v>
      </c>
    </row>
    <row r="1036" spans="1:4">
      <c r="A1036" s="18">
        <v>278</v>
      </c>
      <c r="B1036" s="54" t="s">
        <v>514</v>
      </c>
      <c r="C1036" s="58" t="str">
        <f>VLOOKUP(Table4[[#This Row],[iso_code]],iso_code!B:C,2,FALSE)</f>
        <v>MAR</v>
      </c>
      <c r="D1036" s="18" t="str">
        <f>VLOOKUP(Table4[[#This Row],[iso_code]],iso_code!G:H,2,FALSE)</f>
        <v>Morocco</v>
      </c>
    </row>
    <row r="1037" spans="1:4">
      <c r="A1037" s="18">
        <v>278</v>
      </c>
      <c r="B1037" s="54" t="s">
        <v>1456</v>
      </c>
      <c r="C1037" s="58" t="str">
        <f>VLOOKUP(Table4[[#This Row],[iso_code]],iso_code!B:C,2,FALSE)</f>
        <v>MOZ</v>
      </c>
      <c r="D1037" s="18" t="str">
        <f>VLOOKUP(Table4[[#This Row],[iso_code]],iso_code!G:H,2,FALSE)</f>
        <v>Mozambique</v>
      </c>
    </row>
    <row r="1038" spans="1:4">
      <c r="A1038" s="18">
        <v>278</v>
      </c>
      <c r="B1038" s="54" t="s">
        <v>2071</v>
      </c>
      <c r="C1038" s="58" t="str">
        <f>VLOOKUP(Table4[[#This Row],[iso_code]],iso_code!B:C,2,FALSE)</f>
        <v>NAM</v>
      </c>
      <c r="D1038" s="18" t="str">
        <f>VLOOKUP(Table4[[#This Row],[iso_code]],iso_code!G:H,2,FALSE)</f>
        <v>Namibia</v>
      </c>
    </row>
    <row r="1039" spans="1:4">
      <c r="A1039" s="18">
        <v>278</v>
      </c>
      <c r="B1039" s="54" t="s">
        <v>1006</v>
      </c>
      <c r="C1039" s="58" t="str">
        <f>VLOOKUP(Table4[[#This Row],[iso_code]],iso_code!B:C,2,FALSE)</f>
        <v>NER</v>
      </c>
      <c r="D1039" s="18" t="str">
        <f>VLOOKUP(Table4[[#This Row],[iso_code]],iso_code!G:H,2,FALSE)</f>
        <v>Niger (the)</v>
      </c>
    </row>
    <row r="1040" spans="1:4">
      <c r="A1040" s="18">
        <v>278</v>
      </c>
      <c r="B1040" s="54" t="s">
        <v>1233</v>
      </c>
      <c r="C1040" s="58" t="str">
        <f>VLOOKUP(Table4[[#This Row],[iso_code]],iso_code!B:C,2,FALSE)</f>
        <v>NGA</v>
      </c>
      <c r="D1040" s="18" t="str">
        <f>VLOOKUP(Table4[[#This Row],[iso_code]],iso_code!G:H,2,FALSE)</f>
        <v>Nigeria</v>
      </c>
    </row>
    <row r="1041" spans="1:4">
      <c r="A1041" s="18">
        <v>278</v>
      </c>
      <c r="B1041" s="54" t="s">
        <v>2228</v>
      </c>
      <c r="C1041" s="58" t="str">
        <f>VLOOKUP(Table4[[#This Row],[iso_code]],iso_code!B:C,2,FALSE)</f>
        <v>COG</v>
      </c>
      <c r="D1041" s="18" t="str">
        <f>VLOOKUP(Table4[[#This Row],[iso_code]],iso_code!G:H,2,FALSE)</f>
        <v>Congo (the)</v>
      </c>
    </row>
    <row r="1042" spans="1:4">
      <c r="A1042" s="18">
        <v>278</v>
      </c>
      <c r="B1042" s="54" t="s">
        <v>2241</v>
      </c>
      <c r="C1042" s="58" t="str">
        <f>VLOOKUP(Table4[[#This Row],[iso_code]],iso_code!B:C,2,FALSE)</f>
        <v>RWA</v>
      </c>
      <c r="D1042" s="18" t="str">
        <f>VLOOKUP(Table4[[#This Row],[iso_code]],iso_code!G:H,2,FALSE)</f>
        <v>Rwanda</v>
      </c>
    </row>
    <row r="1043" spans="1:4">
      <c r="A1043" s="18">
        <v>278</v>
      </c>
      <c r="B1043" s="54" t="s">
        <v>1689</v>
      </c>
      <c r="C1043" s="58" t="str">
        <f>VLOOKUP(Table4[[#This Row],[iso_code]],iso_code!B:C,2,FALSE)</f>
        <v>SEN</v>
      </c>
      <c r="D1043" s="18" t="str">
        <f>VLOOKUP(Table4[[#This Row],[iso_code]],iso_code!G:H,2,FALSE)</f>
        <v>Senegal</v>
      </c>
    </row>
    <row r="1044" spans="1:4">
      <c r="A1044" s="18">
        <v>278</v>
      </c>
      <c r="B1044" s="54" t="s">
        <v>2095</v>
      </c>
      <c r="C1044" s="58" t="str">
        <f>VLOOKUP(Table4[[#This Row],[iso_code]],iso_code!B:C,2,FALSE)</f>
        <v>SLE</v>
      </c>
      <c r="D1044" s="18" t="str">
        <f>VLOOKUP(Table4[[#This Row],[iso_code]],iso_code!G:H,2,FALSE)</f>
        <v>Sierra Leone</v>
      </c>
    </row>
    <row r="1045" spans="1:4">
      <c r="A1045" s="18">
        <v>278</v>
      </c>
      <c r="B1045" s="54" t="s">
        <v>2244</v>
      </c>
      <c r="C1045" s="58" t="str">
        <f>VLOOKUP(Table4[[#This Row],[iso_code]],iso_code!B:C,2,FALSE)</f>
        <v>SOM</v>
      </c>
      <c r="D1045" s="18" t="str">
        <f>VLOOKUP(Table4[[#This Row],[iso_code]],iso_code!G:H,2,FALSE)</f>
        <v>Somalia</v>
      </c>
    </row>
    <row r="1046" spans="1:4">
      <c r="A1046" s="18">
        <v>278</v>
      </c>
      <c r="B1046" s="54" t="s">
        <v>613</v>
      </c>
      <c r="C1046" s="58" t="str">
        <f>VLOOKUP(Table4[[#This Row],[iso_code]],iso_code!B:C,2,FALSE)</f>
        <v>ZAF</v>
      </c>
      <c r="D1046" s="18" t="str">
        <f>VLOOKUP(Table4[[#This Row],[iso_code]],iso_code!G:H,2,FALSE)</f>
        <v>South Africa</v>
      </c>
    </row>
    <row r="1047" spans="1:4">
      <c r="A1047" s="18">
        <v>278</v>
      </c>
      <c r="B1047" s="54" t="s">
        <v>2246</v>
      </c>
      <c r="C1047" s="58" t="str">
        <f>VLOOKUP(Table4[[#This Row],[iso_code]],iso_code!B:C,2,FALSE)</f>
        <v>SDN</v>
      </c>
      <c r="D1047" s="18" t="str">
        <f>VLOOKUP(Table4[[#This Row],[iso_code]],iso_code!G:H,2,FALSE)</f>
        <v>Sudan (the)</v>
      </c>
    </row>
    <row r="1048" spans="1:4">
      <c r="A1048" s="18">
        <v>278</v>
      </c>
      <c r="B1048" s="54" t="s">
        <v>2247</v>
      </c>
      <c r="C1048" s="58" t="str">
        <f>VLOOKUP(Table4[[#This Row],[iso_code]],iso_code!B:C,2,FALSE)</f>
        <v>SWZ</v>
      </c>
      <c r="D1048" s="18" t="str">
        <f>VLOOKUP(Table4[[#This Row],[iso_code]],iso_code!G:H,2,FALSE)</f>
        <v>Eswatini</v>
      </c>
    </row>
    <row r="1049" spans="1:4">
      <c r="A1049" s="18">
        <v>278</v>
      </c>
      <c r="B1049" s="54" t="s">
        <v>2017</v>
      </c>
      <c r="C1049" s="58" t="str">
        <f>VLOOKUP(Table4[[#This Row],[iso_code]],iso_code!B:C,2,FALSE)</f>
        <v>TGO</v>
      </c>
      <c r="D1049" s="18" t="str">
        <f>VLOOKUP(Table4[[#This Row],[iso_code]],iso_code!G:H,2,FALSE)</f>
        <v>Togo</v>
      </c>
    </row>
    <row r="1050" spans="1:4">
      <c r="A1050" s="18">
        <v>278</v>
      </c>
      <c r="B1050" s="54" t="s">
        <v>953</v>
      </c>
      <c r="C1050" s="58" t="str">
        <f>VLOOKUP(Table4[[#This Row],[iso_code]],iso_code!B:C,2,FALSE)</f>
        <v>TUN</v>
      </c>
      <c r="D1050" s="18" t="str">
        <f>VLOOKUP(Table4[[#This Row],[iso_code]],iso_code!G:H,2,FALSE)</f>
        <v>Tunisia</v>
      </c>
    </row>
    <row r="1051" spans="1:4">
      <c r="A1051" s="18">
        <v>278</v>
      </c>
      <c r="B1051" s="54" t="s">
        <v>1468</v>
      </c>
      <c r="C1051" s="58" t="str">
        <f>VLOOKUP(Table4[[#This Row],[iso_code]],iso_code!B:C,2,FALSE)</f>
        <v>UGA</v>
      </c>
      <c r="D1051" s="18" t="str">
        <f>VLOOKUP(Table4[[#This Row],[iso_code]],iso_code!G:H,2,FALSE)</f>
        <v>Uganda</v>
      </c>
    </row>
    <row r="1052" spans="1:4">
      <c r="A1052" s="18">
        <v>278</v>
      </c>
      <c r="B1052" s="54" t="s">
        <v>859</v>
      </c>
      <c r="C1052" s="58" t="str">
        <f>VLOOKUP(Table4[[#This Row],[iso_code]],iso_code!B:C,2,FALSE)</f>
        <v>TZA</v>
      </c>
      <c r="D1052" s="18" t="str">
        <f>VLOOKUP(Table4[[#This Row],[iso_code]],iso_code!G:H,2,FALSE)</f>
        <v>Tanzania, United Republic of</v>
      </c>
    </row>
    <row r="1053" spans="1:4">
      <c r="A1053" s="18">
        <v>278</v>
      </c>
      <c r="B1053" s="54" t="s">
        <v>748</v>
      </c>
      <c r="C1053" s="58" t="str">
        <f>VLOOKUP(Table4[[#This Row],[iso_code]],iso_code!B:C,2,FALSE)</f>
        <v>ZMB</v>
      </c>
      <c r="D1053" s="18" t="str">
        <f>VLOOKUP(Table4[[#This Row],[iso_code]],iso_code!G:H,2,FALSE)</f>
        <v>Zambia</v>
      </c>
    </row>
    <row r="1054" spans="1:4">
      <c r="A1054" s="18">
        <v>278</v>
      </c>
      <c r="B1054" s="54" t="s">
        <v>2248</v>
      </c>
      <c r="C1054" s="58" t="str">
        <f>VLOOKUP(Table4[[#This Row],[iso_code]],iso_code!B:C,2,FALSE)</f>
        <v>ZWE</v>
      </c>
      <c r="D1054" s="18" t="str">
        <f>VLOOKUP(Table4[[#This Row],[iso_code]],iso_code!G:H,2,FALSE)</f>
        <v>Zimbabwe</v>
      </c>
    </row>
    <row r="1055" spans="1:4">
      <c r="A1055" s="18">
        <v>279</v>
      </c>
      <c r="B1055" s="54" t="s">
        <v>195</v>
      </c>
      <c r="C1055" s="58" t="str">
        <f>VLOOKUP(Table4[[#This Row],[iso_code]],iso_code!B:C,2,FALSE)</f>
        <v>ETH</v>
      </c>
      <c r="D1055" s="18" t="str">
        <f>VLOOKUP(Table4[[#This Row],[iso_code]],iso_code!G:H,2,FALSE)</f>
        <v>Ethiopia</v>
      </c>
    </row>
    <row r="1056" spans="1:4">
      <c r="A1056" s="18">
        <v>280</v>
      </c>
      <c r="B1056" s="54" t="s">
        <v>2246</v>
      </c>
      <c r="C1056" s="58" t="str">
        <f>VLOOKUP(Table4[[#This Row],[iso_code]],iso_code!B:C,2,FALSE)</f>
        <v>SDN</v>
      </c>
      <c r="D1056" s="18" t="str">
        <f>VLOOKUP(Table4[[#This Row],[iso_code]],iso_code!G:H,2,FALSE)</f>
        <v>Sudan (the)</v>
      </c>
    </row>
    <row r="1057" spans="1:4">
      <c r="A1057" s="18">
        <v>281</v>
      </c>
      <c r="B1057" s="54" t="s">
        <v>1233</v>
      </c>
      <c r="C1057" s="58" t="str">
        <f>VLOOKUP(Table4[[#This Row],[iso_code]],iso_code!B:C,2,FALSE)</f>
        <v>NGA</v>
      </c>
      <c r="D1057" s="18" t="str">
        <f>VLOOKUP(Table4[[#This Row],[iso_code]],iso_code!G:H,2,FALSE)</f>
        <v>Nigeria</v>
      </c>
    </row>
    <row r="1058" spans="1:4">
      <c r="A1058" s="18">
        <v>282</v>
      </c>
      <c r="B1058" s="54" t="s">
        <v>851</v>
      </c>
      <c r="C1058" s="58" t="str">
        <f>VLOOKUP(Table4[[#This Row],[iso_code]],iso_code!B:C,2,FALSE)</f>
        <v>EGY</v>
      </c>
      <c r="D1058" s="18" t="str">
        <f>VLOOKUP(Table4[[#This Row],[iso_code]],iso_code!G:H,2,FALSE)</f>
        <v>Egypt</v>
      </c>
    </row>
    <row r="1059" spans="1:4">
      <c r="A1059" s="18">
        <v>283</v>
      </c>
      <c r="B1059" s="54" t="s">
        <v>429</v>
      </c>
      <c r="C1059" s="58" t="str">
        <f>VLOOKUP(Table4[[#This Row],[iso_code]],iso_code!B:C,2,FALSE)</f>
        <v>KEN</v>
      </c>
      <c r="D1059" s="18" t="str">
        <f>VLOOKUP(Table4[[#This Row],[iso_code]],iso_code!G:H,2,FALSE)</f>
        <v>Kenya</v>
      </c>
    </row>
    <row r="1060" spans="1:4">
      <c r="A1060" s="18">
        <v>284</v>
      </c>
      <c r="B1060" s="54" t="s">
        <v>1993</v>
      </c>
      <c r="C1060" s="58" t="str">
        <f>VLOOKUP(Table4[[#This Row],[iso_code]],iso_code!B:C,2,FALSE)</f>
        <v>LBY</v>
      </c>
      <c r="D1060" s="18" t="str">
        <f>VLOOKUP(Table4[[#This Row],[iso_code]],iso_code!G:H,2,FALSE)</f>
        <v>Libya</v>
      </c>
    </row>
    <row r="1061" spans="1:4">
      <c r="A1061" s="18">
        <v>285</v>
      </c>
      <c r="B1061" s="54" t="s">
        <v>1993</v>
      </c>
      <c r="C1061" s="58" t="str">
        <f>VLOOKUP(Table4[[#This Row],[iso_code]],iso_code!B:C,2,FALSE)</f>
        <v>LBY</v>
      </c>
      <c r="D1061" s="18" t="str">
        <f>VLOOKUP(Table4[[#This Row],[iso_code]],iso_code!G:H,2,FALSE)</f>
        <v>Libya</v>
      </c>
    </row>
    <row r="1062" spans="1:4">
      <c r="A1062" s="18">
        <v>286</v>
      </c>
      <c r="B1062" s="54" t="s">
        <v>1233</v>
      </c>
      <c r="C1062" s="58" t="str">
        <f>VLOOKUP(Table4[[#This Row],[iso_code]],iso_code!B:C,2,FALSE)</f>
        <v>NGA</v>
      </c>
      <c r="D1062" s="18" t="str">
        <f>VLOOKUP(Table4[[#This Row],[iso_code]],iso_code!G:H,2,FALSE)</f>
        <v>Nigeria</v>
      </c>
    </row>
    <row r="1063" spans="1:4">
      <c r="A1063" s="18">
        <v>287</v>
      </c>
      <c r="B1063" s="54" t="s">
        <v>801</v>
      </c>
      <c r="C1063" s="58" t="str">
        <f>VLOOKUP(Table4[[#This Row],[iso_code]],iso_code!B:C,2,FALSE)</f>
        <v>DZA</v>
      </c>
      <c r="D1063" s="18" t="str">
        <f>VLOOKUP(Table4[[#This Row],[iso_code]],iso_code!G:H,2,FALSE)</f>
        <v>Algeria</v>
      </c>
    </row>
    <row r="1064" spans="1:4">
      <c r="A1064" s="18">
        <v>288</v>
      </c>
      <c r="B1064" s="54" t="s">
        <v>1233</v>
      </c>
      <c r="C1064" s="58" t="str">
        <f>VLOOKUP(Table4[[#This Row],[iso_code]],iso_code!B:C,2,FALSE)</f>
        <v>NGA</v>
      </c>
      <c r="D1064" s="18" t="str">
        <f>VLOOKUP(Table4[[#This Row],[iso_code]],iso_code!G:H,2,FALSE)</f>
        <v>Nigeria</v>
      </c>
    </row>
    <row r="1065" spans="1:4">
      <c r="A1065" s="18">
        <v>289</v>
      </c>
      <c r="B1065" s="54" t="s">
        <v>613</v>
      </c>
      <c r="C1065" s="58" t="str">
        <f>VLOOKUP(Table4[[#This Row],[iso_code]],iso_code!B:C,2,FALSE)</f>
        <v>ZAF</v>
      </c>
      <c r="D1065" s="18" t="str">
        <f>VLOOKUP(Table4[[#This Row],[iso_code]],iso_code!G:H,2,FALSE)</f>
        <v>South Africa</v>
      </c>
    </row>
    <row r="1066" spans="1:4">
      <c r="A1066" s="18">
        <v>290</v>
      </c>
      <c r="B1066" s="54" t="s">
        <v>251</v>
      </c>
      <c r="C1066" s="58" t="str">
        <f>VLOOKUP(Table4[[#This Row],[iso_code]],iso_code!B:C,2,FALSE)</f>
        <v>GHA</v>
      </c>
      <c r="D1066" s="18" t="str">
        <f>VLOOKUP(Table4[[#This Row],[iso_code]],iso_code!G:H,2,FALSE)</f>
        <v>Ghana</v>
      </c>
    </row>
    <row r="1067" spans="1:4">
      <c r="A1067" s="18">
        <v>290</v>
      </c>
      <c r="B1067" s="54" t="s">
        <v>2224</v>
      </c>
      <c r="C1067" s="58" t="str">
        <f>VLOOKUP(Table4[[#This Row],[iso_code]],iso_code!B:C,2,FALSE)</f>
        <v>BFA</v>
      </c>
      <c r="D1067" s="18" t="str">
        <f>VLOOKUP(Table4[[#This Row],[iso_code]],iso_code!G:H,2,FALSE)</f>
        <v>Burkina Faso</v>
      </c>
    </row>
    <row r="1068" spans="1:4">
      <c r="A1068" s="18">
        <v>291</v>
      </c>
      <c r="B1068" s="54" t="s">
        <v>195</v>
      </c>
      <c r="C1068" s="58" t="str">
        <f>VLOOKUP(Table4[[#This Row],[iso_code]],iso_code!B:C,2,FALSE)</f>
        <v>ETH</v>
      </c>
      <c r="D1068" s="18" t="str">
        <f>VLOOKUP(Table4[[#This Row],[iso_code]],iso_code!G:H,2,FALSE)</f>
        <v>Ethiopia</v>
      </c>
    </row>
    <row r="1069" spans="1:4">
      <c r="A1069" s="18">
        <v>292</v>
      </c>
      <c r="B1069" s="54" t="s">
        <v>195</v>
      </c>
      <c r="C1069" s="58" t="str">
        <f>VLOOKUP(Table4[[#This Row],[iso_code]],iso_code!B:C,2,FALSE)</f>
        <v>ETH</v>
      </c>
      <c r="D1069" s="18" t="str">
        <f>VLOOKUP(Table4[[#This Row],[iso_code]],iso_code!G:H,2,FALSE)</f>
        <v>Ethiopia</v>
      </c>
    </row>
    <row r="1070" spans="1:4">
      <c r="A1070" s="18">
        <v>293</v>
      </c>
      <c r="B1070" s="54" t="s">
        <v>2248</v>
      </c>
      <c r="C1070" s="58" t="str">
        <f>VLOOKUP(Table4[[#This Row],[iso_code]],iso_code!B:C,2,FALSE)</f>
        <v>ZWE</v>
      </c>
      <c r="D1070" s="18" t="str">
        <f>VLOOKUP(Table4[[#This Row],[iso_code]],iso_code!G:H,2,FALSE)</f>
        <v>Zimbabwe</v>
      </c>
    </row>
    <row r="1071" spans="1:4">
      <c r="A1071" s="18">
        <v>294</v>
      </c>
      <c r="B1071" s="54" t="s">
        <v>748</v>
      </c>
      <c r="C1071" s="58" t="str">
        <f>VLOOKUP(Table4[[#This Row],[iso_code]],iso_code!B:C,2,FALSE)</f>
        <v>ZMB</v>
      </c>
      <c r="D1071" s="18" t="str">
        <f>VLOOKUP(Table4[[#This Row],[iso_code]],iso_code!G:H,2,FALSE)</f>
        <v>Zambia</v>
      </c>
    </row>
    <row r="1072" spans="1:4">
      <c r="A1072" s="18">
        <v>295</v>
      </c>
      <c r="B1072" s="54" t="s">
        <v>851</v>
      </c>
      <c r="C1072" s="58" t="str">
        <f>VLOOKUP(Table4[[#This Row],[iso_code]],iso_code!B:C,2,FALSE)</f>
        <v>EGY</v>
      </c>
      <c r="D1072" s="18" t="str">
        <f>VLOOKUP(Table4[[#This Row],[iso_code]],iso_code!G:H,2,FALSE)</f>
        <v>Egypt</v>
      </c>
    </row>
    <row r="1073" spans="1:4">
      <c r="A1073" s="18">
        <v>296</v>
      </c>
      <c r="B1073" s="54" t="s">
        <v>2225</v>
      </c>
      <c r="C1073" s="58" t="str">
        <f>VLOOKUP(Table4[[#This Row],[iso_code]],iso_code!B:C,2,FALSE)</f>
        <v>BDI</v>
      </c>
      <c r="D1073" s="18" t="str">
        <f>VLOOKUP(Table4[[#This Row],[iso_code]],iso_code!G:H,2,FALSE)</f>
        <v>Burundi</v>
      </c>
    </row>
    <row r="1074" spans="1:4">
      <c r="A1074" s="18">
        <v>297</v>
      </c>
      <c r="B1074" s="54" t="s">
        <v>1233</v>
      </c>
      <c r="C1074" s="58" t="str">
        <f>VLOOKUP(Table4[[#This Row],[iso_code]],iso_code!B:C,2,FALSE)</f>
        <v>NGA</v>
      </c>
      <c r="D1074" s="18" t="str">
        <f>VLOOKUP(Table4[[#This Row],[iso_code]],iso_code!G:H,2,FALSE)</f>
        <v>Nigeria</v>
      </c>
    </row>
    <row r="1075" spans="1:4">
      <c r="A1075" s="18">
        <v>298</v>
      </c>
      <c r="B1075" s="54" t="s">
        <v>1165</v>
      </c>
      <c r="C1075" s="58" t="str">
        <f>VLOOKUP(Table4[[#This Row],[iso_code]],iso_code!B:C,2,FALSE)</f>
        <v>MWI</v>
      </c>
      <c r="D1075" s="18" t="str">
        <f>VLOOKUP(Table4[[#This Row],[iso_code]],iso_code!G:H,2,FALSE)</f>
        <v>Malawi</v>
      </c>
    </row>
    <row r="1076" spans="1:4">
      <c r="A1076" s="18">
        <v>299</v>
      </c>
      <c r="B1076" s="54" t="s">
        <v>195</v>
      </c>
      <c r="C1076" s="58" t="str">
        <f>VLOOKUP(Table4[[#This Row],[iso_code]],iso_code!B:C,2,FALSE)</f>
        <v>ETH</v>
      </c>
      <c r="D1076" s="18" t="str">
        <f>VLOOKUP(Table4[[#This Row],[iso_code]],iso_code!G:H,2,FALSE)</f>
        <v>Ethiopia</v>
      </c>
    </row>
    <row r="1077" spans="1:4">
      <c r="A1077" s="18">
        <v>300</v>
      </c>
      <c r="B1077" s="54" t="s">
        <v>851</v>
      </c>
      <c r="C1077" s="58" t="str">
        <f>VLOOKUP(Table4[[#This Row],[iso_code]],iso_code!B:C,2,FALSE)</f>
        <v>EGY</v>
      </c>
      <c r="D1077" s="18" t="str">
        <f>VLOOKUP(Table4[[#This Row],[iso_code]],iso_code!G:H,2,FALSE)</f>
        <v>Egypt</v>
      </c>
    </row>
    <row r="1078" spans="1:4">
      <c r="A1078" s="18">
        <v>301</v>
      </c>
      <c r="B1078" s="54" t="s">
        <v>1233</v>
      </c>
      <c r="C1078" s="58" t="str">
        <f>VLOOKUP(Table4[[#This Row],[iso_code]],iso_code!B:C,2,FALSE)</f>
        <v>NGA</v>
      </c>
      <c r="D1078" s="18" t="str">
        <f>VLOOKUP(Table4[[#This Row],[iso_code]],iso_code!G:H,2,FALSE)</f>
        <v>Nigeria</v>
      </c>
    </row>
    <row r="1079" spans="1:4">
      <c r="A1079" s="18">
        <v>302</v>
      </c>
      <c r="B1079" s="54" t="s">
        <v>2226</v>
      </c>
      <c r="C1079" s="58" t="str">
        <f>VLOOKUP(Table4[[#This Row],[iso_code]],iso_code!B:C,2,FALSE)</f>
        <v>TCD</v>
      </c>
      <c r="D1079" s="18" t="str">
        <f>VLOOKUP(Table4[[#This Row],[iso_code]],iso_code!G:H,2,FALSE)</f>
        <v>Chad</v>
      </c>
    </row>
    <row r="1080" spans="1:4">
      <c r="A1080" s="18">
        <v>302</v>
      </c>
      <c r="B1080" s="54" t="s">
        <v>2246</v>
      </c>
      <c r="C1080" s="58" t="str">
        <f>VLOOKUP(Table4[[#This Row],[iso_code]],iso_code!B:C,2,FALSE)</f>
        <v>SDN</v>
      </c>
      <c r="D1080" s="18" t="str">
        <f>VLOOKUP(Table4[[#This Row],[iso_code]],iso_code!G:H,2,FALSE)</f>
        <v>Sudan (the)</v>
      </c>
    </row>
    <row r="1081" spans="1:4">
      <c r="A1081" s="18">
        <v>303</v>
      </c>
      <c r="B1081" s="54" t="s">
        <v>514</v>
      </c>
      <c r="C1081" s="58" t="str">
        <f>VLOOKUP(Table4[[#This Row],[iso_code]],iso_code!B:C,2,FALSE)</f>
        <v>MAR</v>
      </c>
      <c r="D1081" s="18" t="str">
        <f>VLOOKUP(Table4[[#This Row],[iso_code]],iso_code!G:H,2,FALSE)</f>
        <v>Morocco</v>
      </c>
    </row>
    <row r="1082" spans="1:4">
      <c r="A1082" s="18">
        <v>304</v>
      </c>
      <c r="B1082" s="54" t="s">
        <v>1233</v>
      </c>
      <c r="C1082" s="58" t="str">
        <f>VLOOKUP(Table4[[#This Row],[iso_code]],iso_code!B:C,2,FALSE)</f>
        <v>NGA</v>
      </c>
      <c r="D1082" s="18" t="str">
        <f>VLOOKUP(Table4[[#This Row],[iso_code]],iso_code!G:H,2,FALSE)</f>
        <v>Nigeria</v>
      </c>
    </row>
    <row r="1083" spans="1:4">
      <c r="A1083" s="18">
        <v>305</v>
      </c>
      <c r="B1083" s="54" t="s">
        <v>286</v>
      </c>
      <c r="C1083" s="58" t="str">
        <f>VLOOKUP(Table4[[#This Row],[iso_code]],iso_code!B:C,2,FALSE)</f>
        <v>CMR</v>
      </c>
      <c r="D1083" s="18" t="str">
        <f>VLOOKUP(Table4[[#This Row],[iso_code]],iso_code!G:H,2,FALSE)</f>
        <v>Cameroon</v>
      </c>
    </row>
    <row r="1084" spans="1:4">
      <c r="A1084" s="18">
        <v>306</v>
      </c>
      <c r="B1084" s="54" t="s">
        <v>2241</v>
      </c>
      <c r="C1084" s="58" t="str">
        <f>VLOOKUP(Table4[[#This Row],[iso_code]],iso_code!B:C,2,FALSE)</f>
        <v>RWA</v>
      </c>
      <c r="D1084" s="18" t="str">
        <f>VLOOKUP(Table4[[#This Row],[iso_code]],iso_code!G:H,2,FALSE)</f>
        <v>Rwanda</v>
      </c>
    </row>
    <row r="1085" spans="1:4">
      <c r="A1085" s="18">
        <v>307</v>
      </c>
      <c r="B1085" s="54" t="s">
        <v>2239</v>
      </c>
      <c r="C1085" s="58" t="str">
        <f>VLOOKUP(Table4[[#This Row],[iso_code]],iso_code!B:C,2,FALSE)</f>
        <v>MDG</v>
      </c>
      <c r="D1085" s="18" t="str">
        <f>VLOOKUP(Table4[[#This Row],[iso_code]],iso_code!G:H,2,FALSE)</f>
        <v>Madagascar</v>
      </c>
    </row>
    <row r="1086" spans="1:4">
      <c r="A1086" s="18">
        <v>308</v>
      </c>
      <c r="B1086" s="54" t="s">
        <v>1233</v>
      </c>
      <c r="C1086" s="58" t="str">
        <f>VLOOKUP(Table4[[#This Row],[iso_code]],iso_code!B:C,2,FALSE)</f>
        <v>NGA</v>
      </c>
      <c r="D1086" s="18" t="str">
        <f>VLOOKUP(Table4[[#This Row],[iso_code]],iso_code!G:H,2,FALSE)</f>
        <v>Nigeria</v>
      </c>
    </row>
    <row r="1087" spans="1:4">
      <c r="A1087" s="18">
        <v>309</v>
      </c>
      <c r="B1087" s="54" t="s">
        <v>251</v>
      </c>
      <c r="C1087" s="58" t="str">
        <f>VLOOKUP(Table4[[#This Row],[iso_code]],iso_code!B:C,2,FALSE)</f>
        <v>GHA</v>
      </c>
      <c r="D1087" s="18" t="str">
        <f>VLOOKUP(Table4[[#This Row],[iso_code]],iso_code!G:H,2,FALSE)</f>
        <v>Ghana</v>
      </c>
    </row>
    <row r="1088" spans="1:4">
      <c r="A1088" s="18">
        <v>310</v>
      </c>
      <c r="B1088" s="54" t="s">
        <v>859</v>
      </c>
      <c r="C1088" s="58" t="str">
        <f>VLOOKUP(Table4[[#This Row],[iso_code]],iso_code!B:C,2,FALSE)</f>
        <v>TZA</v>
      </c>
      <c r="D1088" s="18" t="str">
        <f>VLOOKUP(Table4[[#This Row],[iso_code]],iso_code!G:H,2,FALSE)</f>
        <v>Tanzania, United Republic of</v>
      </c>
    </row>
    <row r="1089" spans="1:4">
      <c r="A1089" s="18">
        <v>311</v>
      </c>
      <c r="B1089" s="54" t="s">
        <v>195</v>
      </c>
      <c r="C1089" s="58" t="str">
        <f>VLOOKUP(Table4[[#This Row],[iso_code]],iso_code!B:C,2,FALSE)</f>
        <v>ETH</v>
      </c>
      <c r="D1089" s="18" t="str">
        <f>VLOOKUP(Table4[[#This Row],[iso_code]],iso_code!G:H,2,FALSE)</f>
        <v>Ethiopia</v>
      </c>
    </row>
    <row r="1090" spans="1:4">
      <c r="A1090" s="18">
        <v>312</v>
      </c>
      <c r="B1090" s="54" t="s">
        <v>195</v>
      </c>
      <c r="C1090" s="58" t="str">
        <f>VLOOKUP(Table4[[#This Row],[iso_code]],iso_code!B:C,2,FALSE)</f>
        <v>ETH</v>
      </c>
      <c r="D1090" s="18" t="str">
        <f>VLOOKUP(Table4[[#This Row],[iso_code]],iso_code!G:H,2,FALSE)</f>
        <v>Ethiopia</v>
      </c>
    </row>
    <row r="1091" spans="1:4">
      <c r="A1091" s="18">
        <v>313</v>
      </c>
      <c r="B1091" s="54" t="s">
        <v>2244</v>
      </c>
      <c r="C1091" s="58" t="str">
        <f>VLOOKUP(Table4[[#This Row],[iso_code]],iso_code!B:C,2,FALSE)</f>
        <v>SOM</v>
      </c>
      <c r="D1091" s="18" t="str">
        <f>VLOOKUP(Table4[[#This Row],[iso_code]],iso_code!G:H,2,FALSE)</f>
        <v>Somalia</v>
      </c>
    </row>
    <row r="1092" spans="1:4">
      <c r="A1092" s="18">
        <v>314</v>
      </c>
      <c r="B1092" s="54" t="s">
        <v>195</v>
      </c>
      <c r="C1092" s="58" t="str">
        <f>VLOOKUP(Table4[[#This Row],[iso_code]],iso_code!B:C,2,FALSE)</f>
        <v>ETH</v>
      </c>
      <c r="D1092" s="18" t="str">
        <f>VLOOKUP(Table4[[#This Row],[iso_code]],iso_code!G:H,2,FALSE)</f>
        <v>Ethiopia</v>
      </c>
    </row>
    <row r="1093" spans="1:4">
      <c r="A1093" s="18">
        <v>315</v>
      </c>
      <c r="B1093" s="54" t="s">
        <v>195</v>
      </c>
      <c r="C1093" s="58" t="str">
        <f>VLOOKUP(Table4[[#This Row],[iso_code]],iso_code!B:C,2,FALSE)</f>
        <v>ETH</v>
      </c>
      <c r="D1093" s="18" t="str">
        <f>VLOOKUP(Table4[[#This Row],[iso_code]],iso_code!G:H,2,FALSE)</f>
        <v>Ethiopia</v>
      </c>
    </row>
    <row r="1094" spans="1:4">
      <c r="A1094" s="18">
        <v>316</v>
      </c>
      <c r="B1094" s="54" t="s">
        <v>1233</v>
      </c>
      <c r="C1094" s="58" t="str">
        <f>VLOOKUP(Table4[[#This Row],[iso_code]],iso_code!B:C,2,FALSE)</f>
        <v>NGA</v>
      </c>
      <c r="D1094" s="18" t="str">
        <f>VLOOKUP(Table4[[#This Row],[iso_code]],iso_code!G:H,2,FALSE)</f>
        <v>Nigeria</v>
      </c>
    </row>
    <row r="1095" spans="1:4">
      <c r="A1095" s="18">
        <v>317</v>
      </c>
      <c r="B1095" s="54" t="s">
        <v>2233</v>
      </c>
      <c r="C1095" s="58" t="str">
        <f>VLOOKUP(Table4[[#This Row],[iso_code]],iso_code!B:C,2,FALSE)</f>
        <v>GMB</v>
      </c>
      <c r="D1095" s="18" t="str">
        <f>VLOOKUP(Table4[[#This Row],[iso_code]],iso_code!G:H,2,FALSE)</f>
        <v>Gambia (the)</v>
      </c>
    </row>
    <row r="1096" spans="1:4">
      <c r="A1096" s="18">
        <v>318</v>
      </c>
      <c r="B1096" s="54" t="s">
        <v>195</v>
      </c>
      <c r="C1096" s="58" t="str">
        <f>VLOOKUP(Table4[[#This Row],[iso_code]],iso_code!B:C,2,FALSE)</f>
        <v>ETH</v>
      </c>
      <c r="D1096" s="18" t="str">
        <f>VLOOKUP(Table4[[#This Row],[iso_code]],iso_code!G:H,2,FALSE)</f>
        <v>Ethiopia</v>
      </c>
    </row>
    <row r="1097" spans="1:4">
      <c r="A1097" s="18">
        <v>319</v>
      </c>
      <c r="B1097" s="54" t="s">
        <v>2227</v>
      </c>
      <c r="C1097" s="58" t="str">
        <f>VLOOKUP(Table4[[#This Row],[iso_code]],iso_code!B:C,2,FALSE)</f>
        <v>COM</v>
      </c>
      <c r="D1097" s="18" t="str">
        <f>VLOOKUP(Table4[[#This Row],[iso_code]],iso_code!G:H,2,FALSE)</f>
        <v>Comoros (the)</v>
      </c>
    </row>
    <row r="1098" spans="1:4">
      <c r="A1098" s="18">
        <v>320</v>
      </c>
      <c r="B1098" s="54" t="s">
        <v>251</v>
      </c>
      <c r="C1098" s="58" t="str">
        <f>VLOOKUP(Table4[[#This Row],[iso_code]],iso_code!B:C,2,FALSE)</f>
        <v>GHA</v>
      </c>
      <c r="D1098" s="18" t="str">
        <f>VLOOKUP(Table4[[#This Row],[iso_code]],iso_code!G:H,2,FALSE)</f>
        <v>Ghana</v>
      </c>
    </row>
    <row r="1099" spans="1:4">
      <c r="A1099" s="18">
        <v>321</v>
      </c>
      <c r="B1099" s="54" t="s">
        <v>851</v>
      </c>
      <c r="C1099" s="58" t="str">
        <f>VLOOKUP(Table4[[#This Row],[iso_code]],iso_code!B:C,2,FALSE)</f>
        <v>EGY</v>
      </c>
      <c r="D1099" s="18" t="str">
        <f>VLOOKUP(Table4[[#This Row],[iso_code]],iso_code!G:H,2,FALSE)</f>
        <v>Egypt</v>
      </c>
    </row>
    <row r="1100" spans="1:4">
      <c r="A1100" s="18">
        <v>322</v>
      </c>
      <c r="B1100" s="54" t="s">
        <v>429</v>
      </c>
      <c r="C1100" s="58" t="str">
        <f>VLOOKUP(Table4[[#This Row],[iso_code]],iso_code!B:C,2,FALSE)</f>
        <v>KEN</v>
      </c>
      <c r="D1100" s="18" t="str">
        <f>VLOOKUP(Table4[[#This Row],[iso_code]],iso_code!G:H,2,FALSE)</f>
        <v>Kenya</v>
      </c>
    </row>
    <row r="1101" spans="1:4">
      <c r="A1101" s="18">
        <v>323</v>
      </c>
      <c r="B1101" s="54" t="s">
        <v>1233</v>
      </c>
      <c r="C1101" s="58" t="str">
        <f>VLOOKUP(Table4[[#This Row],[iso_code]],iso_code!B:C,2,FALSE)</f>
        <v>NGA</v>
      </c>
      <c r="D1101" s="18" t="str">
        <f>VLOOKUP(Table4[[#This Row],[iso_code]],iso_code!G:H,2,FALSE)</f>
        <v>Nigeria</v>
      </c>
    </row>
    <row r="1102" spans="1:4">
      <c r="A1102" s="18">
        <v>324</v>
      </c>
      <c r="B1102" s="54" t="s">
        <v>2246</v>
      </c>
      <c r="C1102" s="58" t="str">
        <f>VLOOKUP(Table4[[#This Row],[iso_code]],iso_code!B:C,2,FALSE)</f>
        <v>SDN</v>
      </c>
      <c r="D1102" s="18" t="str">
        <f>VLOOKUP(Table4[[#This Row],[iso_code]],iso_code!G:H,2,FALSE)</f>
        <v>Sudan (the)</v>
      </c>
    </row>
    <row r="1103" spans="1:4">
      <c r="A1103" s="18">
        <v>325</v>
      </c>
      <c r="B1103" s="54" t="s">
        <v>1233</v>
      </c>
      <c r="C1103" s="58" t="str">
        <f>VLOOKUP(Table4[[#This Row],[iso_code]],iso_code!B:C,2,FALSE)</f>
        <v>NGA</v>
      </c>
      <c r="D1103" s="18" t="str">
        <f>VLOOKUP(Table4[[#This Row],[iso_code]],iso_code!G:H,2,FALSE)</f>
        <v>Nigeria</v>
      </c>
    </row>
    <row r="1104" spans="1:4">
      <c r="A1104" s="18">
        <v>326</v>
      </c>
      <c r="B1104" s="54" t="s">
        <v>1233</v>
      </c>
      <c r="C1104" s="58" t="str">
        <f>VLOOKUP(Table4[[#This Row],[iso_code]],iso_code!B:C,2,FALSE)</f>
        <v>NGA</v>
      </c>
      <c r="D1104" s="18" t="str">
        <f>VLOOKUP(Table4[[#This Row],[iso_code]],iso_code!G:H,2,FALSE)</f>
        <v>Nigeria</v>
      </c>
    </row>
    <row r="1105" spans="1:4">
      <c r="A1105" s="18">
        <v>327</v>
      </c>
      <c r="B1105" s="54" t="s">
        <v>1233</v>
      </c>
      <c r="C1105" s="58" t="str">
        <f>VLOOKUP(Table4[[#This Row],[iso_code]],iso_code!B:C,2,FALSE)</f>
        <v>NGA</v>
      </c>
      <c r="D1105" s="18" t="str">
        <f>VLOOKUP(Table4[[#This Row],[iso_code]],iso_code!G:H,2,FALSE)</f>
        <v>Nigeria</v>
      </c>
    </row>
    <row r="1106" spans="1:4">
      <c r="A1106" s="18">
        <v>328</v>
      </c>
      <c r="B1106" s="54" t="s">
        <v>1689</v>
      </c>
      <c r="C1106" s="58" t="str">
        <f>VLOOKUP(Table4[[#This Row],[iso_code]],iso_code!B:C,2,FALSE)</f>
        <v>SEN</v>
      </c>
      <c r="D1106" s="18" t="str">
        <f>VLOOKUP(Table4[[#This Row],[iso_code]],iso_code!G:H,2,FALSE)</f>
        <v>Senegal</v>
      </c>
    </row>
    <row r="1107" spans="1:4">
      <c r="A1107" s="18">
        <v>329</v>
      </c>
      <c r="B1107" s="54" t="s">
        <v>195</v>
      </c>
      <c r="C1107" s="58" t="str">
        <f>VLOOKUP(Table4[[#This Row],[iso_code]],iso_code!B:C,2,FALSE)</f>
        <v>ETH</v>
      </c>
      <c r="D1107" s="18" t="str">
        <f>VLOOKUP(Table4[[#This Row],[iso_code]],iso_code!G:H,2,FALSE)</f>
        <v>Ethiopia</v>
      </c>
    </row>
    <row r="1108" spans="1:4">
      <c r="A1108" s="18">
        <v>330</v>
      </c>
      <c r="B1108" s="54" t="s">
        <v>1233</v>
      </c>
      <c r="C1108" s="58" t="str">
        <f>VLOOKUP(Table4[[#This Row],[iso_code]],iso_code!B:C,2,FALSE)</f>
        <v>NGA</v>
      </c>
      <c r="D1108" s="18" t="str">
        <f>VLOOKUP(Table4[[#This Row],[iso_code]],iso_code!G:H,2,FALSE)</f>
        <v>Nigeria</v>
      </c>
    </row>
    <row r="1109" spans="1:4">
      <c r="A1109" s="18">
        <v>331</v>
      </c>
      <c r="B1109" s="54" t="s">
        <v>613</v>
      </c>
      <c r="C1109" s="58" t="str">
        <f>VLOOKUP(Table4[[#This Row],[iso_code]],iso_code!B:C,2,FALSE)</f>
        <v>ZAF</v>
      </c>
      <c r="D1109" s="18" t="str">
        <f>VLOOKUP(Table4[[#This Row],[iso_code]],iso_code!G:H,2,FALSE)</f>
        <v>South Africa</v>
      </c>
    </row>
    <row r="1110" spans="1:4">
      <c r="A1110" s="18">
        <v>332</v>
      </c>
      <c r="B1110" s="54" t="s">
        <v>613</v>
      </c>
      <c r="C1110" s="58" t="str">
        <f>VLOOKUP(Table4[[#This Row],[iso_code]],iso_code!B:C,2,FALSE)</f>
        <v>ZAF</v>
      </c>
      <c r="D1110" s="18" t="str">
        <f>VLOOKUP(Table4[[#This Row],[iso_code]],iso_code!G:H,2,FALSE)</f>
        <v>South Africa</v>
      </c>
    </row>
    <row r="1111" spans="1:4">
      <c r="A1111" s="18">
        <v>332</v>
      </c>
      <c r="B1111" s="54" t="s">
        <v>1830</v>
      </c>
      <c r="C1111" s="58" t="str">
        <f>VLOOKUP(Table4[[#This Row],[iso_code]],iso_code!B:C,2,FALSE)</f>
        <v>BWA</v>
      </c>
      <c r="D1111" s="18" t="str">
        <f>VLOOKUP(Table4[[#This Row],[iso_code]],iso_code!G:H,2,FALSE)</f>
        <v>Botswana</v>
      </c>
    </row>
    <row r="1112" spans="1:4">
      <c r="A1112" s="18">
        <v>333</v>
      </c>
      <c r="B1112" s="54" t="s">
        <v>286</v>
      </c>
      <c r="C1112" s="58" t="str">
        <f>VLOOKUP(Table4[[#This Row],[iso_code]],iso_code!B:C,2,FALSE)</f>
        <v>CMR</v>
      </c>
      <c r="D1112" s="18" t="str">
        <f>VLOOKUP(Table4[[#This Row],[iso_code]],iso_code!G:H,2,FALSE)</f>
        <v>Cameroon</v>
      </c>
    </row>
    <row r="1113" spans="1:4">
      <c r="A1113" s="18">
        <v>334</v>
      </c>
      <c r="B1113" s="54" t="s">
        <v>1233</v>
      </c>
      <c r="C1113" s="58" t="str">
        <f>VLOOKUP(Table4[[#This Row],[iso_code]],iso_code!B:C,2,FALSE)</f>
        <v>NGA</v>
      </c>
      <c r="D1113" s="18" t="str">
        <f>VLOOKUP(Table4[[#This Row],[iso_code]],iso_code!G:H,2,FALSE)</f>
        <v>Nigeria</v>
      </c>
    </row>
    <row r="1114" spans="1:4">
      <c r="A1114" s="18">
        <v>335</v>
      </c>
      <c r="B1114" s="54" t="s">
        <v>195</v>
      </c>
      <c r="C1114" s="58" t="str">
        <f>VLOOKUP(Table4[[#This Row],[iso_code]],iso_code!B:C,2,FALSE)</f>
        <v>ETH</v>
      </c>
      <c r="D1114" s="18" t="str">
        <f>VLOOKUP(Table4[[#This Row],[iso_code]],iso_code!G:H,2,FALSE)</f>
        <v>Ethiopia</v>
      </c>
    </row>
    <row r="1115" spans="1:4">
      <c r="A1115" s="18">
        <v>336</v>
      </c>
      <c r="B1115" s="54" t="s">
        <v>2241</v>
      </c>
      <c r="C1115" s="58" t="str">
        <f>VLOOKUP(Table4[[#This Row],[iso_code]],iso_code!B:C,2,FALSE)</f>
        <v>RWA</v>
      </c>
      <c r="D1115" s="18" t="str">
        <f>VLOOKUP(Table4[[#This Row],[iso_code]],iso_code!G:H,2,FALSE)</f>
        <v>Rwanda</v>
      </c>
    </row>
    <row r="1116" spans="1:4">
      <c r="A1116" s="18">
        <v>337</v>
      </c>
      <c r="B1116" s="54" t="s">
        <v>1233</v>
      </c>
      <c r="C1116" s="58" t="str">
        <f>VLOOKUP(Table4[[#This Row],[iso_code]],iso_code!B:C,2,FALSE)</f>
        <v>NGA</v>
      </c>
      <c r="D1116" s="18" t="str">
        <f>VLOOKUP(Table4[[#This Row],[iso_code]],iso_code!G:H,2,FALSE)</f>
        <v>Nigeria</v>
      </c>
    </row>
    <row r="1117" spans="1:4">
      <c r="A1117" s="18">
        <v>338</v>
      </c>
      <c r="B1117" s="54" t="s">
        <v>195</v>
      </c>
      <c r="C1117" s="58" t="str">
        <f>VLOOKUP(Table4[[#This Row],[iso_code]],iso_code!B:C,2,FALSE)</f>
        <v>ETH</v>
      </c>
      <c r="D1117" s="18" t="str">
        <f>VLOOKUP(Table4[[#This Row],[iso_code]],iso_code!G:H,2,FALSE)</f>
        <v>Ethiopia</v>
      </c>
    </row>
    <row r="1118" spans="1:4">
      <c r="A1118" s="18">
        <v>339</v>
      </c>
      <c r="B1118" s="54" t="s">
        <v>251</v>
      </c>
      <c r="C1118" s="58" t="str">
        <f>VLOOKUP(Table4[[#This Row],[iso_code]],iso_code!B:C,2,FALSE)</f>
        <v>GHA</v>
      </c>
      <c r="D1118" s="18" t="str">
        <f>VLOOKUP(Table4[[#This Row],[iso_code]],iso_code!G:H,2,FALSE)</f>
        <v>Ghana</v>
      </c>
    </row>
    <row r="1119" spans="1:4">
      <c r="A1119" s="18">
        <v>340</v>
      </c>
      <c r="B1119" s="54" t="s">
        <v>1233</v>
      </c>
      <c r="C1119" s="58" t="str">
        <f>VLOOKUP(Table4[[#This Row],[iso_code]],iso_code!B:C,2,FALSE)</f>
        <v>NGA</v>
      </c>
      <c r="D1119" s="18" t="str">
        <f>VLOOKUP(Table4[[#This Row],[iso_code]],iso_code!G:H,2,FALSE)</f>
        <v>Nigeria</v>
      </c>
    </row>
    <row r="1120" spans="1:4">
      <c r="A1120" s="18">
        <v>341</v>
      </c>
      <c r="B1120" s="54" t="s">
        <v>2241</v>
      </c>
      <c r="C1120" s="58" t="str">
        <f>VLOOKUP(Table4[[#This Row],[iso_code]],iso_code!B:C,2,FALSE)</f>
        <v>RWA</v>
      </c>
      <c r="D1120" s="18" t="str">
        <f>VLOOKUP(Table4[[#This Row],[iso_code]],iso_code!G:H,2,FALSE)</f>
        <v>Rwanda</v>
      </c>
    </row>
    <row r="1121" spans="1:4">
      <c r="A1121" s="18">
        <v>342</v>
      </c>
      <c r="B1121" s="54" t="s">
        <v>851</v>
      </c>
      <c r="C1121" s="58" t="str">
        <f>VLOOKUP(Table4[[#This Row],[iso_code]],iso_code!B:C,2,FALSE)</f>
        <v>EGY</v>
      </c>
      <c r="D1121" s="18" t="str">
        <f>VLOOKUP(Table4[[#This Row],[iso_code]],iso_code!G:H,2,FALSE)</f>
        <v>Egypt</v>
      </c>
    </row>
    <row r="1122" spans="1:4">
      <c r="A1122" s="18">
        <v>343</v>
      </c>
      <c r="B1122" s="54" t="s">
        <v>1993</v>
      </c>
      <c r="C1122" s="58" t="str">
        <f>VLOOKUP(Table4[[#This Row],[iso_code]],iso_code!B:C,2,FALSE)</f>
        <v>LBY</v>
      </c>
      <c r="D1122" s="18" t="str">
        <f>VLOOKUP(Table4[[#This Row],[iso_code]],iso_code!G:H,2,FALSE)</f>
        <v>Libya</v>
      </c>
    </row>
    <row r="1123" spans="1:4">
      <c r="A1123" s="18">
        <v>344</v>
      </c>
      <c r="B1123" s="54" t="s">
        <v>1233</v>
      </c>
      <c r="C1123" s="58" t="str">
        <f>VLOOKUP(Table4[[#This Row],[iso_code]],iso_code!B:C,2,FALSE)</f>
        <v>NGA</v>
      </c>
      <c r="D1123" s="18" t="str">
        <f>VLOOKUP(Table4[[#This Row],[iso_code]],iso_code!G:H,2,FALSE)</f>
        <v>Nigeria</v>
      </c>
    </row>
    <row r="1124" spans="1:4">
      <c r="A1124" s="18">
        <v>345</v>
      </c>
      <c r="B1124" s="54" t="s">
        <v>1233</v>
      </c>
      <c r="C1124" s="58" t="str">
        <f>VLOOKUP(Table4[[#This Row],[iso_code]],iso_code!B:C,2,FALSE)</f>
        <v>NGA</v>
      </c>
      <c r="D1124" s="18" t="str">
        <f>VLOOKUP(Table4[[#This Row],[iso_code]],iso_code!G:H,2,FALSE)</f>
        <v>Nigeria</v>
      </c>
    </row>
    <row r="1125" spans="1:4">
      <c r="A1125" s="18">
        <v>346</v>
      </c>
      <c r="B1125" s="54" t="s">
        <v>851</v>
      </c>
      <c r="C1125" s="58" t="str">
        <f>VLOOKUP(Table4[[#This Row],[iso_code]],iso_code!B:C,2,FALSE)</f>
        <v>EGY</v>
      </c>
      <c r="D1125" s="18" t="str">
        <f>VLOOKUP(Table4[[#This Row],[iso_code]],iso_code!G:H,2,FALSE)</f>
        <v>Egypt</v>
      </c>
    </row>
    <row r="1126" spans="1:4">
      <c r="A1126" s="18">
        <v>347</v>
      </c>
      <c r="B1126" s="54" t="s">
        <v>851</v>
      </c>
      <c r="C1126" s="58" t="str">
        <f>VLOOKUP(Table4[[#This Row],[iso_code]],iso_code!B:C,2,FALSE)</f>
        <v>EGY</v>
      </c>
      <c r="D1126" s="18" t="str">
        <f>VLOOKUP(Table4[[#This Row],[iso_code]],iso_code!G:H,2,FALSE)</f>
        <v>Egypt</v>
      </c>
    </row>
    <row r="1127" spans="1:4">
      <c r="A1127" s="18">
        <v>348</v>
      </c>
      <c r="B1127" s="54" t="s">
        <v>953</v>
      </c>
      <c r="C1127" s="58" t="str">
        <f>VLOOKUP(Table4[[#This Row],[iso_code]],iso_code!B:C,2,FALSE)</f>
        <v>TUN</v>
      </c>
      <c r="D1127" s="18" t="str">
        <f>VLOOKUP(Table4[[#This Row],[iso_code]],iso_code!G:H,2,FALSE)</f>
        <v>Tunisia</v>
      </c>
    </row>
    <row r="1128" spans="1:4">
      <c r="A1128" s="18">
        <v>349</v>
      </c>
      <c r="B1128" s="54" t="s">
        <v>1233</v>
      </c>
      <c r="C1128" s="58" t="str">
        <f>VLOOKUP(Table4[[#This Row],[iso_code]],iso_code!B:C,2,FALSE)</f>
        <v>NGA</v>
      </c>
      <c r="D1128" s="18" t="str">
        <f>VLOOKUP(Table4[[#This Row],[iso_code]],iso_code!G:H,2,FALSE)</f>
        <v>Nigeria</v>
      </c>
    </row>
    <row r="1129" spans="1:4">
      <c r="A1129" s="18">
        <v>350</v>
      </c>
      <c r="B1129" s="54" t="s">
        <v>851</v>
      </c>
      <c r="C1129" s="58" t="str">
        <f>VLOOKUP(Table4[[#This Row],[iso_code]],iso_code!B:C,2,FALSE)</f>
        <v>EGY</v>
      </c>
      <c r="D1129" s="18" t="str">
        <f>VLOOKUP(Table4[[#This Row],[iso_code]],iso_code!G:H,2,FALSE)</f>
        <v>Egypt</v>
      </c>
    </row>
    <row r="1130" spans="1:4">
      <c r="A1130" s="18">
        <v>351</v>
      </c>
      <c r="B1130" s="54" t="s">
        <v>1233</v>
      </c>
      <c r="C1130" s="58" t="str">
        <f>VLOOKUP(Table4[[#This Row],[iso_code]],iso_code!B:C,2,FALSE)</f>
        <v>NGA</v>
      </c>
      <c r="D1130" s="18" t="str">
        <f>VLOOKUP(Table4[[#This Row],[iso_code]],iso_code!G:H,2,FALSE)</f>
        <v>Nigeria</v>
      </c>
    </row>
    <row r="1131" spans="1:4">
      <c r="A1131" s="18">
        <v>352</v>
      </c>
      <c r="B1131" s="54" t="s">
        <v>1233</v>
      </c>
      <c r="C1131" s="58" t="str">
        <f>VLOOKUP(Table4[[#This Row],[iso_code]],iso_code!B:C,2,FALSE)</f>
        <v>NGA</v>
      </c>
      <c r="D1131" s="18" t="str">
        <f>VLOOKUP(Table4[[#This Row],[iso_code]],iso_code!G:H,2,FALSE)</f>
        <v>Nigeria</v>
      </c>
    </row>
    <row r="1132" spans="1:4">
      <c r="A1132" s="18">
        <v>353</v>
      </c>
      <c r="B1132" s="54" t="s">
        <v>1233</v>
      </c>
      <c r="C1132" s="58" t="str">
        <f>VLOOKUP(Table4[[#This Row],[iso_code]],iso_code!B:C,2,FALSE)</f>
        <v>NGA</v>
      </c>
      <c r="D1132" s="18" t="str">
        <f>VLOOKUP(Table4[[#This Row],[iso_code]],iso_code!G:H,2,FALSE)</f>
        <v>Nigeria</v>
      </c>
    </row>
    <row r="1133" spans="1:4">
      <c r="A1133" s="18">
        <v>354</v>
      </c>
      <c r="B1133" s="54" t="s">
        <v>2241</v>
      </c>
      <c r="C1133" s="58" t="str">
        <f>VLOOKUP(Table4[[#This Row],[iso_code]],iso_code!B:C,2,FALSE)</f>
        <v>RWA</v>
      </c>
      <c r="D1133" s="18" t="str">
        <f>VLOOKUP(Table4[[#This Row],[iso_code]],iso_code!G:H,2,FALSE)</f>
        <v>Rwanda</v>
      </c>
    </row>
    <row r="1134" spans="1:4">
      <c r="A1134" s="18">
        <v>355</v>
      </c>
      <c r="B1134" s="54" t="s">
        <v>2246</v>
      </c>
      <c r="C1134" s="58" t="str">
        <f>VLOOKUP(Table4[[#This Row],[iso_code]],iso_code!B:C,2,FALSE)</f>
        <v>SDN</v>
      </c>
      <c r="D1134" s="18" t="str">
        <f>VLOOKUP(Table4[[#This Row],[iso_code]],iso_code!G:H,2,FALSE)</f>
        <v>Sudan (the)</v>
      </c>
    </row>
    <row r="1135" spans="1:4">
      <c r="C1135" s="58" t="e">
        <f>VLOOKUP(Table4[[#This Row],[iso_code]],iso_code!B:C,2,FALSE)</f>
        <v>#N/A</v>
      </c>
      <c r="D1135" s="18" t="e">
        <f>VLOOKUP(Table4[[#This Row],[iso_code]],iso_code!G:H,2,FALSE)</f>
        <v>#N/A</v>
      </c>
    </row>
    <row r="1136" spans="1:4">
      <c r="C1136" s="58" t="e">
        <f>VLOOKUP(Table4[[#This Row],[iso_code]],iso_code!B:C,2,FALSE)</f>
        <v>#N/A</v>
      </c>
      <c r="D1136" s="18" t="e">
        <f>VLOOKUP(Table4[[#This Row],[iso_code]],iso_code!G:H,2,FALSE)</f>
        <v>#N/A</v>
      </c>
    </row>
    <row r="1137" spans="3:4">
      <c r="C1137" s="58" t="e">
        <f>VLOOKUP(Table4[[#This Row],[iso_code]],iso_code!B:C,2,FALSE)</f>
        <v>#N/A</v>
      </c>
      <c r="D1137" s="18" t="e">
        <f>VLOOKUP(Table4[[#This Row],[iso_code]],iso_code!G:H,2,FALSE)</f>
        <v>#N/A</v>
      </c>
    </row>
    <row r="1138" spans="3:4">
      <c r="C1138" s="58" t="e">
        <f>VLOOKUP(Table4[[#This Row],[iso_code]],iso_code!B:C,2,FALSE)</f>
        <v>#N/A</v>
      </c>
      <c r="D1138" s="18" t="e">
        <f>VLOOKUP(Table4[[#This Row],[iso_code]],iso_code!G:H,2,FALSE)</f>
        <v>#N/A</v>
      </c>
    </row>
    <row r="1139" spans="3:4">
      <c r="C1139" s="58" t="e">
        <f>VLOOKUP(Table4[[#This Row],[iso_code]],iso_code!B:C,2,FALSE)</f>
        <v>#N/A</v>
      </c>
      <c r="D1139" s="18" t="e">
        <f>VLOOKUP(Table4[[#This Row],[iso_code]],iso_code!G:H,2,FALSE)</f>
        <v>#N/A</v>
      </c>
    </row>
    <row r="1140" spans="3:4">
      <c r="C1140" s="58" t="e">
        <f>VLOOKUP(Table4[[#This Row],[iso_code]],iso_code!B:C,2,FALSE)</f>
        <v>#N/A</v>
      </c>
      <c r="D1140" s="18" t="e">
        <f>VLOOKUP(Table4[[#This Row],[iso_code]],iso_code!G:H,2,FALSE)</f>
        <v>#N/A</v>
      </c>
    </row>
    <row r="1141" spans="3:4">
      <c r="C1141" s="58" t="e">
        <f>VLOOKUP(Table4[[#This Row],[iso_code]],iso_code!B:C,2,FALSE)</f>
        <v>#N/A</v>
      </c>
      <c r="D1141" s="18" t="e">
        <f>VLOOKUP(Table4[[#This Row],[iso_code]],iso_code!G:H,2,FALSE)</f>
        <v>#N/A</v>
      </c>
    </row>
    <row r="1142" spans="3:4">
      <c r="C1142" s="58" t="e">
        <f>VLOOKUP(Table4[[#This Row],[iso_code]],iso_code!B:C,2,FALSE)</f>
        <v>#N/A</v>
      </c>
      <c r="D1142" s="18" t="e">
        <f>VLOOKUP(Table4[[#This Row],[iso_code]],iso_code!G:H,2,FALSE)</f>
        <v>#N/A</v>
      </c>
    </row>
    <row r="1143" spans="3:4">
      <c r="C1143" s="58" t="e">
        <f>VLOOKUP(Table4[[#This Row],[iso_code]],iso_code!B:C,2,FALSE)</f>
        <v>#N/A</v>
      </c>
      <c r="D1143" s="18" t="e">
        <f>VLOOKUP(Table4[[#This Row],[iso_code]],iso_code!G:H,2,FALSE)</f>
        <v>#N/A</v>
      </c>
    </row>
    <row r="1144" spans="3:4">
      <c r="C1144" s="58" t="e">
        <f>VLOOKUP(Table4[[#This Row],[iso_code]],iso_code!B:C,2,FALSE)</f>
        <v>#N/A</v>
      </c>
      <c r="D1144" s="18" t="e">
        <f>VLOOKUP(Table4[[#This Row],[iso_code]],iso_code!G:H,2,FALSE)</f>
        <v>#N/A</v>
      </c>
    </row>
    <row r="1145" spans="3:4">
      <c r="C1145" s="58" t="e">
        <f>VLOOKUP(Table4[[#This Row],[iso_code]],iso_code!B:C,2,FALSE)</f>
        <v>#N/A</v>
      </c>
      <c r="D1145" s="18" t="e">
        <f>VLOOKUP(Table4[[#This Row],[iso_code]],iso_code!G:H,2,FALSE)</f>
        <v>#N/A</v>
      </c>
    </row>
    <row r="1146" spans="3:4">
      <c r="C1146" s="58" t="e">
        <f>VLOOKUP(Table4[[#This Row],[iso_code]],iso_code!B:C,2,FALSE)</f>
        <v>#N/A</v>
      </c>
      <c r="D1146" s="18" t="e">
        <f>VLOOKUP(Table4[[#This Row],[iso_code]],iso_code!G:H,2,FALSE)</f>
        <v>#N/A</v>
      </c>
    </row>
    <row r="1147" spans="3:4">
      <c r="C1147" s="58" t="e">
        <f>VLOOKUP(Table4[[#This Row],[iso_code]],iso_code!B:C,2,FALSE)</f>
        <v>#N/A</v>
      </c>
      <c r="D1147" s="18" t="e">
        <f>VLOOKUP(Table4[[#This Row],[iso_code]],iso_code!G:H,2,FALSE)</f>
        <v>#N/A</v>
      </c>
    </row>
    <row r="1148" spans="3:4">
      <c r="C1148" s="58" t="e">
        <f>VLOOKUP(Table4[[#This Row],[iso_code]],iso_code!B:C,2,FALSE)</f>
        <v>#N/A</v>
      </c>
      <c r="D1148" s="18" t="e">
        <f>VLOOKUP(Table4[[#This Row],[iso_code]],iso_code!G:H,2,FALSE)</f>
        <v>#N/A</v>
      </c>
    </row>
    <row r="1149" spans="3:4">
      <c r="C1149" s="58" t="e">
        <f>VLOOKUP(Table4[[#This Row],[iso_code]],iso_code!B:C,2,FALSE)</f>
        <v>#N/A</v>
      </c>
      <c r="D1149" s="18" t="e">
        <f>VLOOKUP(Table4[[#This Row],[iso_code]],iso_code!G:H,2,FALSE)</f>
        <v>#N/A</v>
      </c>
    </row>
    <row r="1150" spans="3:4">
      <c r="C1150" s="58" t="e">
        <f>VLOOKUP(Table4[[#This Row],[iso_code]],iso_code!B:C,2,FALSE)</f>
        <v>#N/A</v>
      </c>
      <c r="D1150" s="18" t="e">
        <f>VLOOKUP(Table4[[#This Row],[iso_code]],iso_code!G:H,2,FALSE)</f>
        <v>#N/A</v>
      </c>
    </row>
  </sheetData>
  <pageMargins left="0.7" right="0.7" top="0.75" bottom="0.75" header="0.3" footer="0.3"/>
  <pageSetup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45802A-9AB6-4360-BE20-7446A3673735}">
  <sheetPr codeName="Feuil6">
    <tabColor rgb="FF00B050"/>
  </sheetPr>
  <dimension ref="A1:B418"/>
  <sheetViews>
    <sheetView topLeftCell="A174" workbookViewId="0">
      <selection activeCell="J193" sqref="J193"/>
    </sheetView>
  </sheetViews>
  <sheetFormatPr baseColWidth="10" defaultColWidth="9" defaultRowHeight="15"/>
  <cols>
    <col min="1" max="1" width="10.83203125" bestFit="1" customWidth="1"/>
    <col min="2" max="2" width="13.33203125" customWidth="1"/>
  </cols>
  <sheetData>
    <row r="1" spans="1:2">
      <c r="A1" t="s">
        <v>0</v>
      </c>
      <c r="B1" t="s">
        <v>2249</v>
      </c>
    </row>
    <row r="2" spans="1:2">
      <c r="A2">
        <v>1</v>
      </c>
      <c r="B2" t="s">
        <v>244</v>
      </c>
    </row>
    <row r="3" spans="1:2">
      <c r="A3">
        <v>1</v>
      </c>
      <c r="B3" t="s">
        <v>316</v>
      </c>
    </row>
    <row r="4" spans="1:2">
      <c r="A4">
        <v>1</v>
      </c>
      <c r="B4" t="s">
        <v>267</v>
      </c>
    </row>
    <row r="5" spans="1:2">
      <c r="A5">
        <v>1</v>
      </c>
      <c r="B5" t="s">
        <v>280</v>
      </c>
    </row>
    <row r="6" spans="1:2">
      <c r="A6">
        <v>1</v>
      </c>
      <c r="B6" t="s">
        <v>219</v>
      </c>
    </row>
    <row r="7" spans="1:2">
      <c r="A7">
        <v>2</v>
      </c>
      <c r="B7" t="s">
        <v>244</v>
      </c>
    </row>
    <row r="8" spans="1:2">
      <c r="A8">
        <v>2</v>
      </c>
      <c r="B8" t="s">
        <v>316</v>
      </c>
    </row>
    <row r="9" spans="1:2">
      <c r="A9">
        <v>2</v>
      </c>
      <c r="B9" t="s">
        <v>267</v>
      </c>
    </row>
    <row r="10" spans="1:2">
      <c r="A10">
        <v>2</v>
      </c>
      <c r="B10" t="s">
        <v>280</v>
      </c>
    </row>
    <row r="11" spans="1:2">
      <c r="A11">
        <v>2</v>
      </c>
      <c r="B11" t="s">
        <v>219</v>
      </c>
    </row>
    <row r="12" spans="1:2">
      <c r="A12">
        <v>3</v>
      </c>
      <c r="B12" t="s">
        <v>244</v>
      </c>
    </row>
    <row r="13" spans="1:2">
      <c r="A13">
        <v>3</v>
      </c>
      <c r="B13" t="s">
        <v>316</v>
      </c>
    </row>
    <row r="14" spans="1:2">
      <c r="A14">
        <v>3</v>
      </c>
      <c r="B14" t="s">
        <v>267</v>
      </c>
    </row>
    <row r="15" spans="1:2">
      <c r="A15">
        <v>3</v>
      </c>
      <c r="B15" t="s">
        <v>280</v>
      </c>
    </row>
    <row r="16" spans="1:2">
      <c r="A16">
        <v>3</v>
      </c>
      <c r="B16" t="s">
        <v>219</v>
      </c>
    </row>
    <row r="17" spans="1:2">
      <c r="A17">
        <v>4</v>
      </c>
      <c r="B17" t="s">
        <v>244</v>
      </c>
    </row>
    <row r="18" spans="1:2">
      <c r="A18">
        <v>4</v>
      </c>
      <c r="B18" t="s">
        <v>316</v>
      </c>
    </row>
    <row r="19" spans="1:2">
      <c r="A19">
        <v>4</v>
      </c>
      <c r="B19" t="s">
        <v>267</v>
      </c>
    </row>
    <row r="20" spans="1:2">
      <c r="A20">
        <v>4</v>
      </c>
      <c r="B20" t="s">
        <v>280</v>
      </c>
    </row>
    <row r="21" spans="1:2">
      <c r="A21">
        <v>4</v>
      </c>
      <c r="B21" t="s">
        <v>219</v>
      </c>
    </row>
    <row r="22" spans="1:2">
      <c r="A22">
        <v>5</v>
      </c>
      <c r="B22" t="s">
        <v>244</v>
      </c>
    </row>
    <row r="23" spans="1:2">
      <c r="A23">
        <v>5</v>
      </c>
      <c r="B23" t="s">
        <v>316</v>
      </c>
    </row>
    <row r="24" spans="1:2">
      <c r="A24">
        <v>5</v>
      </c>
      <c r="B24" t="s">
        <v>267</v>
      </c>
    </row>
    <row r="25" spans="1:2">
      <c r="A25">
        <v>5</v>
      </c>
      <c r="B25" t="s">
        <v>280</v>
      </c>
    </row>
    <row r="26" spans="1:2">
      <c r="A26">
        <v>5</v>
      </c>
      <c r="B26" t="s">
        <v>219</v>
      </c>
    </row>
    <row r="27" spans="1:2">
      <c r="A27">
        <v>6</v>
      </c>
      <c r="B27" t="s">
        <v>244</v>
      </c>
    </row>
    <row r="28" spans="1:2">
      <c r="A28">
        <v>6</v>
      </c>
      <c r="B28" t="s">
        <v>316</v>
      </c>
    </row>
    <row r="29" spans="1:2">
      <c r="A29">
        <v>6</v>
      </c>
      <c r="B29" t="s">
        <v>267</v>
      </c>
    </row>
    <row r="30" spans="1:2">
      <c r="A30">
        <v>6</v>
      </c>
      <c r="B30" t="s">
        <v>280</v>
      </c>
    </row>
    <row r="31" spans="1:2">
      <c r="A31">
        <v>6</v>
      </c>
      <c r="B31" t="s">
        <v>219</v>
      </c>
    </row>
    <row r="32" spans="1:2">
      <c r="A32">
        <v>7</v>
      </c>
      <c r="B32" t="s">
        <v>244</v>
      </c>
    </row>
    <row r="33" spans="1:2">
      <c r="A33">
        <v>7</v>
      </c>
      <c r="B33" t="s">
        <v>316</v>
      </c>
    </row>
    <row r="34" spans="1:2">
      <c r="A34">
        <v>7</v>
      </c>
      <c r="B34" t="s">
        <v>267</v>
      </c>
    </row>
    <row r="35" spans="1:2">
      <c r="A35">
        <v>7</v>
      </c>
      <c r="B35" t="s">
        <v>280</v>
      </c>
    </row>
    <row r="36" spans="1:2">
      <c r="A36">
        <v>7</v>
      </c>
      <c r="B36" t="s">
        <v>219</v>
      </c>
    </row>
    <row r="37" spans="1:2">
      <c r="A37">
        <v>8</v>
      </c>
      <c r="B37" t="s">
        <v>244</v>
      </c>
    </row>
    <row r="38" spans="1:2">
      <c r="A38">
        <v>8</v>
      </c>
      <c r="B38" t="s">
        <v>316</v>
      </c>
    </row>
    <row r="39" spans="1:2">
      <c r="A39">
        <v>8</v>
      </c>
      <c r="B39" t="s">
        <v>267</v>
      </c>
    </row>
    <row r="40" spans="1:2">
      <c r="A40">
        <v>8</v>
      </c>
      <c r="B40" t="s">
        <v>280</v>
      </c>
    </row>
    <row r="41" spans="1:2">
      <c r="A41">
        <v>8</v>
      </c>
      <c r="B41" t="s">
        <v>219</v>
      </c>
    </row>
    <row r="42" spans="1:2">
      <c r="A42">
        <v>9</v>
      </c>
      <c r="B42" t="s">
        <v>316</v>
      </c>
    </row>
    <row r="43" spans="1:2">
      <c r="A43">
        <v>9</v>
      </c>
      <c r="B43" t="s">
        <v>267</v>
      </c>
    </row>
    <row r="44" spans="1:2">
      <c r="A44">
        <v>10</v>
      </c>
      <c r="B44" t="s">
        <v>244</v>
      </c>
    </row>
    <row r="45" spans="1:2">
      <c r="A45">
        <v>10</v>
      </c>
      <c r="B45" t="s">
        <v>316</v>
      </c>
    </row>
    <row r="46" spans="1:2">
      <c r="A46">
        <v>10</v>
      </c>
      <c r="B46" t="s">
        <v>267</v>
      </c>
    </row>
    <row r="47" spans="1:2">
      <c r="A47">
        <v>10</v>
      </c>
      <c r="B47" t="s">
        <v>280</v>
      </c>
    </row>
    <row r="48" spans="1:2">
      <c r="A48">
        <v>10</v>
      </c>
      <c r="B48" t="s">
        <v>219</v>
      </c>
    </row>
    <row r="49" spans="1:2">
      <c r="A49">
        <v>11</v>
      </c>
      <c r="B49" t="s">
        <v>244</v>
      </c>
    </row>
    <row r="50" spans="1:2">
      <c r="A50">
        <v>11</v>
      </c>
      <c r="B50" t="s">
        <v>316</v>
      </c>
    </row>
    <row r="51" spans="1:2">
      <c r="A51">
        <v>11</v>
      </c>
      <c r="B51" t="s">
        <v>267</v>
      </c>
    </row>
    <row r="52" spans="1:2">
      <c r="A52">
        <v>11</v>
      </c>
      <c r="B52" t="s">
        <v>280</v>
      </c>
    </row>
    <row r="53" spans="1:2">
      <c r="A53">
        <v>11</v>
      </c>
      <c r="B53" t="s">
        <v>219</v>
      </c>
    </row>
    <row r="54" spans="1:2">
      <c r="A54">
        <v>12</v>
      </c>
      <c r="B54" t="s">
        <v>219</v>
      </c>
    </row>
    <row r="55" spans="1:2">
      <c r="A55">
        <v>13</v>
      </c>
      <c r="B55" t="s">
        <v>219</v>
      </c>
    </row>
    <row r="56" spans="1:2">
      <c r="A56">
        <v>14</v>
      </c>
      <c r="B56" t="s">
        <v>244</v>
      </c>
    </row>
    <row r="57" spans="1:2">
      <c r="A57">
        <v>15</v>
      </c>
      <c r="B57" t="s">
        <v>244</v>
      </c>
    </row>
    <row r="58" spans="1:2">
      <c r="A58">
        <v>16</v>
      </c>
      <c r="B58" t="s">
        <v>267</v>
      </c>
    </row>
    <row r="59" spans="1:2">
      <c r="A59">
        <v>17</v>
      </c>
      <c r="B59" t="s">
        <v>280</v>
      </c>
    </row>
    <row r="60" spans="1:2">
      <c r="A60">
        <v>18</v>
      </c>
      <c r="B60" t="s">
        <v>280</v>
      </c>
    </row>
    <row r="61" spans="1:2">
      <c r="A61">
        <v>19</v>
      </c>
      <c r="B61" t="s">
        <v>244</v>
      </c>
    </row>
    <row r="62" spans="1:2">
      <c r="A62">
        <v>20</v>
      </c>
      <c r="B62" t="s">
        <v>316</v>
      </c>
    </row>
    <row r="63" spans="1:2">
      <c r="A63">
        <v>21</v>
      </c>
      <c r="B63" t="s">
        <v>316</v>
      </c>
    </row>
    <row r="64" spans="1:2">
      <c r="A64">
        <v>22</v>
      </c>
      <c r="B64" t="s">
        <v>316</v>
      </c>
    </row>
    <row r="65" spans="1:2">
      <c r="A65">
        <v>23</v>
      </c>
      <c r="B65" t="s">
        <v>316</v>
      </c>
    </row>
    <row r="66" spans="1:2">
      <c r="A66">
        <v>24</v>
      </c>
      <c r="B66" t="s">
        <v>316</v>
      </c>
    </row>
    <row r="67" spans="1:2">
      <c r="A67">
        <v>25</v>
      </c>
      <c r="B67" t="s">
        <v>244</v>
      </c>
    </row>
    <row r="68" spans="1:2">
      <c r="A68">
        <v>26</v>
      </c>
      <c r="B68" t="s">
        <v>244</v>
      </c>
    </row>
    <row r="69" spans="1:2">
      <c r="A69">
        <v>27</v>
      </c>
      <c r="B69" t="s">
        <v>244</v>
      </c>
    </row>
    <row r="70" spans="1:2">
      <c r="A70">
        <v>28</v>
      </c>
      <c r="B70" t="s">
        <v>244</v>
      </c>
    </row>
    <row r="71" spans="1:2">
      <c r="A71">
        <v>29</v>
      </c>
      <c r="B71" t="s">
        <v>316</v>
      </c>
    </row>
    <row r="72" spans="1:2">
      <c r="A72">
        <v>30</v>
      </c>
      <c r="B72" t="s">
        <v>316</v>
      </c>
    </row>
    <row r="73" spans="1:2">
      <c r="A73">
        <v>31</v>
      </c>
      <c r="B73" t="s">
        <v>316</v>
      </c>
    </row>
    <row r="74" spans="1:2">
      <c r="A74">
        <v>32</v>
      </c>
      <c r="B74" t="s">
        <v>316</v>
      </c>
    </row>
    <row r="75" spans="1:2">
      <c r="A75">
        <v>33</v>
      </c>
      <c r="B75" t="s">
        <v>316</v>
      </c>
    </row>
    <row r="76" spans="1:2">
      <c r="A76">
        <v>34</v>
      </c>
      <c r="B76" t="s">
        <v>316</v>
      </c>
    </row>
    <row r="77" spans="1:2">
      <c r="A77">
        <v>35</v>
      </c>
      <c r="B77" t="s">
        <v>219</v>
      </c>
    </row>
    <row r="78" spans="1:2">
      <c r="A78">
        <v>36</v>
      </c>
      <c r="B78" t="s">
        <v>244</v>
      </c>
    </row>
    <row r="79" spans="1:2">
      <c r="A79">
        <v>37</v>
      </c>
      <c r="B79" t="s">
        <v>316</v>
      </c>
    </row>
    <row r="80" spans="1:2">
      <c r="A80">
        <v>38</v>
      </c>
      <c r="B80" t="s">
        <v>219</v>
      </c>
    </row>
    <row r="81" spans="1:2">
      <c r="A81">
        <v>39</v>
      </c>
      <c r="B81" t="s">
        <v>219</v>
      </c>
    </row>
    <row r="82" spans="1:2">
      <c r="A82">
        <v>40</v>
      </c>
      <c r="B82" t="s">
        <v>267</v>
      </c>
    </row>
    <row r="83" spans="1:2">
      <c r="A83">
        <v>41</v>
      </c>
      <c r="B83" t="s">
        <v>244</v>
      </c>
    </row>
    <row r="84" spans="1:2">
      <c r="A84">
        <v>42</v>
      </c>
      <c r="B84" t="s">
        <v>244</v>
      </c>
    </row>
    <row r="85" spans="1:2">
      <c r="A85">
        <v>43</v>
      </c>
      <c r="B85" t="s">
        <v>244</v>
      </c>
    </row>
    <row r="86" spans="1:2">
      <c r="A86">
        <v>44</v>
      </c>
      <c r="B86" t="s">
        <v>244</v>
      </c>
    </row>
    <row r="87" spans="1:2">
      <c r="A87">
        <v>45</v>
      </c>
      <c r="B87" t="s">
        <v>244</v>
      </c>
    </row>
    <row r="88" spans="1:2">
      <c r="A88">
        <v>46</v>
      </c>
      <c r="B88" t="s">
        <v>244</v>
      </c>
    </row>
    <row r="89" spans="1:2">
      <c r="A89">
        <v>47</v>
      </c>
      <c r="B89" t="s">
        <v>316</v>
      </c>
    </row>
    <row r="90" spans="1:2">
      <c r="A90">
        <v>48</v>
      </c>
      <c r="B90" t="s">
        <v>267</v>
      </c>
    </row>
    <row r="91" spans="1:2">
      <c r="A91">
        <v>49</v>
      </c>
      <c r="B91" t="s">
        <v>267</v>
      </c>
    </row>
    <row r="92" spans="1:2">
      <c r="A92">
        <v>50</v>
      </c>
      <c r="B92" t="s">
        <v>267</v>
      </c>
    </row>
    <row r="93" spans="1:2">
      <c r="A93">
        <v>51</v>
      </c>
      <c r="B93" t="s">
        <v>316</v>
      </c>
    </row>
    <row r="94" spans="1:2">
      <c r="A94">
        <v>52</v>
      </c>
      <c r="B94" t="s">
        <v>244</v>
      </c>
    </row>
    <row r="95" spans="1:2">
      <c r="A95">
        <v>52</v>
      </c>
      <c r="B95" t="s">
        <v>316</v>
      </c>
    </row>
    <row r="96" spans="1:2">
      <c r="A96">
        <v>52</v>
      </c>
      <c r="B96" t="s">
        <v>267</v>
      </c>
    </row>
    <row r="97" spans="1:2">
      <c r="A97">
        <v>52</v>
      </c>
      <c r="B97" t="s">
        <v>280</v>
      </c>
    </row>
    <row r="98" spans="1:2">
      <c r="A98">
        <v>53</v>
      </c>
      <c r="B98" t="s">
        <v>316</v>
      </c>
    </row>
    <row r="99" spans="1:2">
      <c r="A99">
        <v>54</v>
      </c>
      <c r="B99" t="s">
        <v>244</v>
      </c>
    </row>
    <row r="100" spans="1:2">
      <c r="A100">
        <v>55</v>
      </c>
      <c r="B100" t="s">
        <v>219</v>
      </c>
    </row>
    <row r="101" spans="1:2">
      <c r="A101">
        <v>56</v>
      </c>
      <c r="B101" t="s">
        <v>219</v>
      </c>
    </row>
    <row r="102" spans="1:2">
      <c r="A102">
        <v>57</v>
      </c>
      <c r="B102" t="s">
        <v>219</v>
      </c>
    </row>
    <row r="103" spans="1:2">
      <c r="A103">
        <v>58</v>
      </c>
      <c r="B103" t="s">
        <v>244</v>
      </c>
    </row>
    <row r="104" spans="1:2">
      <c r="A104">
        <v>59</v>
      </c>
      <c r="B104" t="s">
        <v>244</v>
      </c>
    </row>
    <row r="105" spans="1:2">
      <c r="A105">
        <v>60</v>
      </c>
      <c r="B105" t="s">
        <v>267</v>
      </c>
    </row>
    <row r="106" spans="1:2">
      <c r="A106">
        <v>61</v>
      </c>
      <c r="B106" t="s">
        <v>267</v>
      </c>
    </row>
    <row r="107" spans="1:2">
      <c r="A107">
        <v>62</v>
      </c>
      <c r="B107" t="s">
        <v>219</v>
      </c>
    </row>
    <row r="108" spans="1:2">
      <c r="A108">
        <v>63</v>
      </c>
      <c r="B108" t="s">
        <v>244</v>
      </c>
    </row>
    <row r="109" spans="1:2">
      <c r="A109">
        <v>64</v>
      </c>
      <c r="B109" t="s">
        <v>316</v>
      </c>
    </row>
    <row r="110" spans="1:2">
      <c r="A110">
        <v>65</v>
      </c>
      <c r="B110" t="s">
        <v>267</v>
      </c>
    </row>
    <row r="111" spans="1:2">
      <c r="A111">
        <v>66</v>
      </c>
      <c r="B111" t="s">
        <v>267</v>
      </c>
    </row>
    <row r="112" spans="1:2">
      <c r="A112">
        <v>67</v>
      </c>
      <c r="B112" t="s">
        <v>219</v>
      </c>
    </row>
    <row r="113" spans="1:2">
      <c r="A113">
        <v>68</v>
      </c>
      <c r="B113" t="s">
        <v>244</v>
      </c>
    </row>
    <row r="114" spans="1:2">
      <c r="A114">
        <v>69</v>
      </c>
      <c r="B114" t="s">
        <v>316</v>
      </c>
    </row>
    <row r="115" spans="1:2">
      <c r="A115">
        <v>70</v>
      </c>
      <c r="B115" t="s">
        <v>219</v>
      </c>
    </row>
    <row r="116" spans="1:2">
      <c r="A116">
        <v>71</v>
      </c>
      <c r="B116" t="s">
        <v>244</v>
      </c>
    </row>
    <row r="117" spans="1:2">
      <c r="A117">
        <v>72</v>
      </c>
      <c r="B117" t="s">
        <v>316</v>
      </c>
    </row>
    <row r="118" spans="1:2">
      <c r="A118">
        <v>73</v>
      </c>
      <c r="B118" t="s">
        <v>316</v>
      </c>
    </row>
    <row r="119" spans="1:2">
      <c r="A119">
        <v>74</v>
      </c>
      <c r="B119" t="s">
        <v>316</v>
      </c>
    </row>
    <row r="120" spans="1:2">
      <c r="A120">
        <v>75</v>
      </c>
      <c r="B120" t="s">
        <v>316</v>
      </c>
    </row>
    <row r="121" spans="1:2">
      <c r="A121">
        <v>76</v>
      </c>
      <c r="B121" t="s">
        <v>316</v>
      </c>
    </row>
    <row r="122" spans="1:2">
      <c r="A122">
        <v>77</v>
      </c>
      <c r="B122" t="s">
        <v>267</v>
      </c>
    </row>
    <row r="123" spans="1:2">
      <c r="A123">
        <v>78</v>
      </c>
      <c r="B123" t="s">
        <v>219</v>
      </c>
    </row>
    <row r="124" spans="1:2">
      <c r="A124">
        <v>79</v>
      </c>
      <c r="B124" t="s">
        <v>316</v>
      </c>
    </row>
    <row r="125" spans="1:2">
      <c r="A125">
        <v>80</v>
      </c>
      <c r="B125" t="s">
        <v>219</v>
      </c>
    </row>
    <row r="126" spans="1:2">
      <c r="A126">
        <v>81</v>
      </c>
      <c r="B126" t="s">
        <v>316</v>
      </c>
    </row>
    <row r="127" spans="1:2">
      <c r="A127">
        <v>82</v>
      </c>
      <c r="B127" t="s">
        <v>219</v>
      </c>
    </row>
    <row r="128" spans="1:2">
      <c r="A128">
        <v>83</v>
      </c>
      <c r="B128" t="s">
        <v>316</v>
      </c>
    </row>
    <row r="129" spans="1:2">
      <c r="A129">
        <v>84</v>
      </c>
      <c r="B129" t="s">
        <v>219</v>
      </c>
    </row>
    <row r="130" spans="1:2">
      <c r="A130">
        <v>85</v>
      </c>
      <c r="B130" t="s">
        <v>244</v>
      </c>
    </row>
    <row r="131" spans="1:2">
      <c r="A131">
        <v>86</v>
      </c>
      <c r="B131" t="s">
        <v>219</v>
      </c>
    </row>
    <row r="132" spans="1:2">
      <c r="A132">
        <v>87</v>
      </c>
      <c r="B132" t="s">
        <v>267</v>
      </c>
    </row>
    <row r="133" spans="1:2">
      <c r="A133">
        <v>88</v>
      </c>
      <c r="B133" t="s">
        <v>316</v>
      </c>
    </row>
    <row r="134" spans="1:2">
      <c r="A134">
        <v>89</v>
      </c>
      <c r="B134" t="s">
        <v>244</v>
      </c>
    </row>
    <row r="135" spans="1:2">
      <c r="A135">
        <v>90</v>
      </c>
      <c r="B135" t="s">
        <v>316</v>
      </c>
    </row>
    <row r="136" spans="1:2">
      <c r="A136">
        <v>91</v>
      </c>
      <c r="B136" t="s">
        <v>244</v>
      </c>
    </row>
    <row r="137" spans="1:2">
      <c r="A137">
        <v>92</v>
      </c>
      <c r="B137" t="s">
        <v>244</v>
      </c>
    </row>
    <row r="138" spans="1:2">
      <c r="A138">
        <v>93</v>
      </c>
      <c r="B138" t="s">
        <v>219</v>
      </c>
    </row>
    <row r="139" spans="1:2">
      <c r="A139">
        <v>94</v>
      </c>
      <c r="B139" t="s">
        <v>244</v>
      </c>
    </row>
    <row r="140" spans="1:2">
      <c r="A140">
        <v>95</v>
      </c>
      <c r="B140" t="s">
        <v>219</v>
      </c>
    </row>
    <row r="141" spans="1:2">
      <c r="A141">
        <v>96</v>
      </c>
      <c r="B141" t="s">
        <v>219</v>
      </c>
    </row>
    <row r="142" spans="1:2">
      <c r="A142">
        <v>97</v>
      </c>
      <c r="B142" t="s">
        <v>316</v>
      </c>
    </row>
    <row r="143" spans="1:2">
      <c r="A143">
        <v>98</v>
      </c>
      <c r="B143" t="s">
        <v>316</v>
      </c>
    </row>
    <row r="144" spans="1:2">
      <c r="A144">
        <v>99</v>
      </c>
      <c r="B144" t="s">
        <v>316</v>
      </c>
    </row>
    <row r="145" spans="1:2">
      <c r="A145">
        <v>100</v>
      </c>
      <c r="B145" t="s">
        <v>267</v>
      </c>
    </row>
    <row r="146" spans="1:2">
      <c r="A146">
        <v>101</v>
      </c>
      <c r="B146" t="s">
        <v>316</v>
      </c>
    </row>
    <row r="147" spans="1:2">
      <c r="A147">
        <v>102</v>
      </c>
      <c r="B147" t="s">
        <v>280</v>
      </c>
    </row>
    <row r="148" spans="1:2">
      <c r="A148">
        <v>103</v>
      </c>
      <c r="B148" t="s">
        <v>267</v>
      </c>
    </row>
    <row r="149" spans="1:2">
      <c r="A149">
        <v>104</v>
      </c>
      <c r="B149" t="s">
        <v>219</v>
      </c>
    </row>
    <row r="150" spans="1:2">
      <c r="A150">
        <v>105</v>
      </c>
      <c r="B150" t="s">
        <v>316</v>
      </c>
    </row>
    <row r="151" spans="1:2">
      <c r="A151">
        <v>106</v>
      </c>
      <c r="B151" t="s">
        <v>219</v>
      </c>
    </row>
    <row r="152" spans="1:2">
      <c r="A152">
        <v>107</v>
      </c>
      <c r="B152" t="s">
        <v>267</v>
      </c>
    </row>
    <row r="153" spans="1:2">
      <c r="A153">
        <v>108</v>
      </c>
      <c r="B153" t="s">
        <v>267</v>
      </c>
    </row>
    <row r="154" spans="1:2">
      <c r="A154">
        <v>109</v>
      </c>
      <c r="B154" t="s">
        <v>244</v>
      </c>
    </row>
    <row r="155" spans="1:2">
      <c r="A155">
        <v>110</v>
      </c>
      <c r="B155" t="s">
        <v>316</v>
      </c>
    </row>
    <row r="156" spans="1:2">
      <c r="A156">
        <v>111</v>
      </c>
      <c r="B156" t="s">
        <v>244</v>
      </c>
    </row>
    <row r="157" spans="1:2">
      <c r="A157">
        <v>112</v>
      </c>
      <c r="B157" t="s">
        <v>267</v>
      </c>
    </row>
    <row r="158" spans="1:2">
      <c r="A158">
        <v>113</v>
      </c>
      <c r="B158" t="s">
        <v>219</v>
      </c>
    </row>
    <row r="159" spans="1:2">
      <c r="A159">
        <v>114</v>
      </c>
      <c r="B159" t="s">
        <v>316</v>
      </c>
    </row>
    <row r="160" spans="1:2">
      <c r="A160">
        <v>115</v>
      </c>
      <c r="B160" t="s">
        <v>280</v>
      </c>
    </row>
    <row r="161" spans="1:2">
      <c r="A161">
        <v>116</v>
      </c>
      <c r="B161" t="s">
        <v>316</v>
      </c>
    </row>
    <row r="162" spans="1:2">
      <c r="A162">
        <v>117</v>
      </c>
      <c r="B162" t="s">
        <v>316</v>
      </c>
    </row>
    <row r="163" spans="1:2">
      <c r="A163">
        <v>118</v>
      </c>
      <c r="B163" t="s">
        <v>316</v>
      </c>
    </row>
    <row r="164" spans="1:2">
      <c r="A164">
        <v>119</v>
      </c>
      <c r="B164" t="s">
        <v>244</v>
      </c>
    </row>
    <row r="165" spans="1:2">
      <c r="A165">
        <v>120</v>
      </c>
      <c r="B165" t="s">
        <v>244</v>
      </c>
    </row>
    <row r="166" spans="1:2">
      <c r="A166">
        <v>121</v>
      </c>
      <c r="B166" t="s">
        <v>219</v>
      </c>
    </row>
    <row r="167" spans="1:2">
      <c r="A167">
        <v>122</v>
      </c>
      <c r="B167" t="s">
        <v>316</v>
      </c>
    </row>
    <row r="168" spans="1:2">
      <c r="A168">
        <v>123</v>
      </c>
      <c r="B168" t="s">
        <v>244</v>
      </c>
    </row>
    <row r="169" spans="1:2">
      <c r="A169">
        <v>124</v>
      </c>
      <c r="B169" t="s">
        <v>219</v>
      </c>
    </row>
    <row r="170" spans="1:2">
      <c r="A170">
        <v>125</v>
      </c>
      <c r="B170" t="s">
        <v>219</v>
      </c>
    </row>
    <row r="171" spans="1:2">
      <c r="A171">
        <v>126</v>
      </c>
      <c r="B171" t="s">
        <v>316</v>
      </c>
    </row>
    <row r="172" spans="1:2">
      <c r="A172">
        <v>127</v>
      </c>
      <c r="B172" t="s">
        <v>316</v>
      </c>
    </row>
    <row r="173" spans="1:2">
      <c r="A173">
        <v>128</v>
      </c>
      <c r="B173" t="s">
        <v>244</v>
      </c>
    </row>
    <row r="174" spans="1:2">
      <c r="A174">
        <v>129</v>
      </c>
      <c r="B174" t="s">
        <v>244</v>
      </c>
    </row>
    <row r="175" spans="1:2">
      <c r="A175">
        <v>130</v>
      </c>
      <c r="B175" t="s">
        <v>267</v>
      </c>
    </row>
    <row r="176" spans="1:2">
      <c r="A176">
        <v>131</v>
      </c>
      <c r="B176" t="s">
        <v>219</v>
      </c>
    </row>
    <row r="177" spans="1:2">
      <c r="A177">
        <v>132</v>
      </c>
      <c r="B177" t="s">
        <v>267</v>
      </c>
    </row>
    <row r="178" spans="1:2">
      <c r="A178">
        <v>133</v>
      </c>
      <c r="B178" t="s">
        <v>244</v>
      </c>
    </row>
    <row r="179" spans="1:2">
      <c r="A179">
        <v>134</v>
      </c>
      <c r="B179" t="s">
        <v>267</v>
      </c>
    </row>
    <row r="180" spans="1:2">
      <c r="A180">
        <v>135</v>
      </c>
      <c r="B180" t="s">
        <v>316</v>
      </c>
    </row>
    <row r="181" spans="1:2">
      <c r="A181">
        <v>136</v>
      </c>
      <c r="B181" t="s">
        <v>267</v>
      </c>
    </row>
    <row r="182" spans="1:2">
      <c r="A182">
        <v>137</v>
      </c>
      <c r="B182" t="s">
        <v>316</v>
      </c>
    </row>
    <row r="183" spans="1:2">
      <c r="A183">
        <v>138</v>
      </c>
      <c r="B183" t="s">
        <v>244</v>
      </c>
    </row>
    <row r="184" spans="1:2">
      <c r="A184">
        <v>139</v>
      </c>
      <c r="B184" t="s">
        <v>219</v>
      </c>
    </row>
    <row r="185" spans="1:2">
      <c r="A185">
        <v>140</v>
      </c>
      <c r="B185" t="s">
        <v>244</v>
      </c>
    </row>
    <row r="186" spans="1:2">
      <c r="A186">
        <v>141</v>
      </c>
      <c r="B186" t="s">
        <v>316</v>
      </c>
    </row>
    <row r="187" spans="1:2">
      <c r="A187">
        <v>142</v>
      </c>
      <c r="B187" t="s">
        <v>316</v>
      </c>
    </row>
    <row r="188" spans="1:2">
      <c r="A188">
        <v>143</v>
      </c>
      <c r="B188" t="s">
        <v>316</v>
      </c>
    </row>
    <row r="189" spans="1:2">
      <c r="A189">
        <v>144</v>
      </c>
      <c r="B189" t="s">
        <v>267</v>
      </c>
    </row>
    <row r="190" spans="1:2">
      <c r="A190">
        <v>145</v>
      </c>
      <c r="B190" t="s">
        <v>267</v>
      </c>
    </row>
    <row r="191" spans="1:2">
      <c r="A191">
        <v>146</v>
      </c>
      <c r="B191" t="s">
        <v>316</v>
      </c>
    </row>
    <row r="192" spans="1:2">
      <c r="A192">
        <v>147</v>
      </c>
      <c r="B192" t="s">
        <v>267</v>
      </c>
    </row>
    <row r="193" spans="1:2">
      <c r="A193">
        <v>148</v>
      </c>
      <c r="B193" t="s">
        <v>316</v>
      </c>
    </row>
    <row r="194" spans="1:2">
      <c r="A194">
        <v>149</v>
      </c>
      <c r="B194" t="s">
        <v>316</v>
      </c>
    </row>
    <row r="195" spans="1:2">
      <c r="A195">
        <v>150</v>
      </c>
      <c r="B195" t="s">
        <v>244</v>
      </c>
    </row>
    <row r="196" spans="1:2">
      <c r="A196">
        <v>151</v>
      </c>
      <c r="B196" t="s">
        <v>244</v>
      </c>
    </row>
    <row r="197" spans="1:2">
      <c r="A197">
        <v>152</v>
      </c>
      <c r="B197" t="s">
        <v>316</v>
      </c>
    </row>
    <row r="198" spans="1:2">
      <c r="A198">
        <v>153</v>
      </c>
      <c r="B198" t="s">
        <v>267</v>
      </c>
    </row>
    <row r="199" spans="1:2">
      <c r="A199">
        <v>154</v>
      </c>
      <c r="B199" t="s">
        <v>280</v>
      </c>
    </row>
    <row r="200" spans="1:2">
      <c r="A200">
        <v>155</v>
      </c>
      <c r="B200" t="s">
        <v>316</v>
      </c>
    </row>
    <row r="201" spans="1:2">
      <c r="A201">
        <v>156</v>
      </c>
      <c r="B201" t="s">
        <v>244</v>
      </c>
    </row>
    <row r="202" spans="1:2">
      <c r="A202">
        <v>157</v>
      </c>
      <c r="B202" t="s">
        <v>280</v>
      </c>
    </row>
    <row r="203" spans="1:2">
      <c r="A203">
        <v>158</v>
      </c>
      <c r="B203" t="s">
        <v>316</v>
      </c>
    </row>
    <row r="204" spans="1:2">
      <c r="A204">
        <v>159</v>
      </c>
      <c r="B204" t="s">
        <v>316</v>
      </c>
    </row>
    <row r="205" spans="1:2">
      <c r="A205">
        <v>160</v>
      </c>
      <c r="B205" t="s">
        <v>316</v>
      </c>
    </row>
    <row r="206" spans="1:2">
      <c r="A206">
        <v>161</v>
      </c>
      <c r="B206" t="s">
        <v>244</v>
      </c>
    </row>
    <row r="207" spans="1:2">
      <c r="A207">
        <v>162</v>
      </c>
      <c r="B207" t="s">
        <v>316</v>
      </c>
    </row>
    <row r="208" spans="1:2">
      <c r="A208">
        <v>163</v>
      </c>
      <c r="B208" t="s">
        <v>316</v>
      </c>
    </row>
    <row r="209" spans="1:2">
      <c r="A209">
        <v>164</v>
      </c>
      <c r="B209" t="s">
        <v>244</v>
      </c>
    </row>
    <row r="210" spans="1:2">
      <c r="A210">
        <v>165</v>
      </c>
      <c r="B210" t="s">
        <v>244</v>
      </c>
    </row>
    <row r="211" spans="1:2">
      <c r="A211">
        <v>166</v>
      </c>
      <c r="B211" t="s">
        <v>244</v>
      </c>
    </row>
    <row r="212" spans="1:2">
      <c r="A212">
        <v>167</v>
      </c>
      <c r="B212" t="s">
        <v>244</v>
      </c>
    </row>
    <row r="213" spans="1:2">
      <c r="A213">
        <v>168</v>
      </c>
      <c r="B213" t="s">
        <v>267</v>
      </c>
    </row>
    <row r="214" spans="1:2">
      <c r="A214">
        <v>169</v>
      </c>
      <c r="B214" t="s">
        <v>244</v>
      </c>
    </row>
    <row r="215" spans="1:2">
      <c r="A215">
        <v>170</v>
      </c>
      <c r="B215" t="s">
        <v>244</v>
      </c>
    </row>
    <row r="216" spans="1:2">
      <c r="A216">
        <v>171</v>
      </c>
      <c r="B216" t="s">
        <v>280</v>
      </c>
    </row>
    <row r="217" spans="1:2">
      <c r="A217">
        <v>172</v>
      </c>
      <c r="B217" t="s">
        <v>244</v>
      </c>
    </row>
    <row r="218" spans="1:2">
      <c r="A218">
        <v>173</v>
      </c>
      <c r="B218" t="s">
        <v>244</v>
      </c>
    </row>
    <row r="219" spans="1:2">
      <c r="A219">
        <v>174</v>
      </c>
      <c r="B219" t="s">
        <v>244</v>
      </c>
    </row>
    <row r="220" spans="1:2">
      <c r="A220">
        <v>175</v>
      </c>
      <c r="B220" t="s">
        <v>316</v>
      </c>
    </row>
    <row r="221" spans="1:2">
      <c r="A221">
        <v>176</v>
      </c>
      <c r="B221" t="s">
        <v>267</v>
      </c>
    </row>
    <row r="222" spans="1:2">
      <c r="A222">
        <v>177</v>
      </c>
      <c r="B222" t="s">
        <v>244</v>
      </c>
    </row>
    <row r="223" spans="1:2">
      <c r="A223">
        <v>178</v>
      </c>
      <c r="B223" t="s">
        <v>219</v>
      </c>
    </row>
    <row r="224" spans="1:2">
      <c r="A224">
        <v>179</v>
      </c>
      <c r="B224" t="s">
        <v>244</v>
      </c>
    </row>
    <row r="225" spans="1:2">
      <c r="A225">
        <v>180</v>
      </c>
      <c r="B225" t="s">
        <v>267</v>
      </c>
    </row>
    <row r="226" spans="1:2">
      <c r="A226">
        <v>181</v>
      </c>
      <c r="B226" t="s">
        <v>244</v>
      </c>
    </row>
    <row r="227" spans="1:2">
      <c r="A227">
        <v>182</v>
      </c>
      <c r="B227" t="s">
        <v>267</v>
      </c>
    </row>
    <row r="228" spans="1:2">
      <c r="A228">
        <v>182</v>
      </c>
      <c r="B228" t="s">
        <v>244</v>
      </c>
    </row>
    <row r="229" spans="1:2">
      <c r="A229">
        <v>182</v>
      </c>
      <c r="B229" t="s">
        <v>316</v>
      </c>
    </row>
    <row r="230" spans="1:2">
      <c r="A230">
        <v>182</v>
      </c>
      <c r="B230" t="s">
        <v>280</v>
      </c>
    </row>
    <row r="231" spans="1:2">
      <c r="A231">
        <v>182</v>
      </c>
      <c r="B231" t="s">
        <v>219</v>
      </c>
    </row>
    <row r="232" spans="1:2">
      <c r="A232">
        <v>183</v>
      </c>
      <c r="B232" t="s">
        <v>316</v>
      </c>
    </row>
    <row r="233" spans="1:2">
      <c r="A233">
        <v>184</v>
      </c>
      <c r="B233" t="s">
        <v>316</v>
      </c>
    </row>
    <row r="234" spans="1:2">
      <c r="A234">
        <v>185</v>
      </c>
      <c r="B234" t="s">
        <v>267</v>
      </c>
    </row>
    <row r="235" spans="1:2">
      <c r="A235">
        <v>186</v>
      </c>
      <c r="B235" t="s">
        <v>316</v>
      </c>
    </row>
    <row r="236" spans="1:2">
      <c r="A236">
        <v>187</v>
      </c>
      <c r="B236" t="s">
        <v>280</v>
      </c>
    </row>
    <row r="237" spans="1:2">
      <c r="A237">
        <v>188</v>
      </c>
      <c r="B237" t="s">
        <v>280</v>
      </c>
    </row>
    <row r="238" spans="1:2">
      <c r="A238">
        <v>189</v>
      </c>
      <c r="B238" t="s">
        <v>267</v>
      </c>
    </row>
    <row r="239" spans="1:2">
      <c r="A239">
        <v>190</v>
      </c>
      <c r="B239" t="s">
        <v>244</v>
      </c>
    </row>
    <row r="240" spans="1:2">
      <c r="A240">
        <v>191</v>
      </c>
      <c r="B240" t="s">
        <v>219</v>
      </c>
    </row>
    <row r="241" spans="1:2">
      <c r="A241">
        <v>192</v>
      </c>
      <c r="B241" t="s">
        <v>219</v>
      </c>
    </row>
    <row r="242" spans="1:2">
      <c r="A242">
        <v>193</v>
      </c>
      <c r="B242" t="s">
        <v>316</v>
      </c>
    </row>
    <row r="243" spans="1:2">
      <c r="A243">
        <v>194</v>
      </c>
      <c r="B243" t="s">
        <v>267</v>
      </c>
    </row>
    <row r="244" spans="1:2">
      <c r="A244">
        <v>195</v>
      </c>
      <c r="B244" t="s">
        <v>219</v>
      </c>
    </row>
    <row r="245" spans="1:2">
      <c r="A245">
        <v>196</v>
      </c>
      <c r="B245" t="s">
        <v>316</v>
      </c>
    </row>
    <row r="246" spans="1:2">
      <c r="A246">
        <v>197</v>
      </c>
      <c r="B246" t="s">
        <v>316</v>
      </c>
    </row>
    <row r="247" spans="1:2">
      <c r="A247">
        <v>198</v>
      </c>
      <c r="B247" t="s">
        <v>244</v>
      </c>
    </row>
    <row r="248" spans="1:2">
      <c r="A248">
        <v>199</v>
      </c>
      <c r="B248" t="s">
        <v>244</v>
      </c>
    </row>
    <row r="249" spans="1:2">
      <c r="A249">
        <v>200</v>
      </c>
      <c r="B249" t="s">
        <v>244</v>
      </c>
    </row>
    <row r="250" spans="1:2">
      <c r="A250">
        <v>201</v>
      </c>
      <c r="B250" t="s">
        <v>267</v>
      </c>
    </row>
    <row r="251" spans="1:2">
      <c r="A251">
        <v>202</v>
      </c>
      <c r="B251" t="s">
        <v>316</v>
      </c>
    </row>
    <row r="252" spans="1:2">
      <c r="A252">
        <v>203</v>
      </c>
      <c r="B252" t="s">
        <v>316</v>
      </c>
    </row>
    <row r="253" spans="1:2">
      <c r="A253">
        <v>204</v>
      </c>
      <c r="B253" t="s">
        <v>280</v>
      </c>
    </row>
    <row r="254" spans="1:2">
      <c r="A254">
        <v>205</v>
      </c>
      <c r="B254" t="s">
        <v>316</v>
      </c>
    </row>
    <row r="255" spans="1:2">
      <c r="A255">
        <v>206</v>
      </c>
      <c r="B255" t="s">
        <v>244</v>
      </c>
    </row>
    <row r="256" spans="1:2">
      <c r="A256">
        <v>206</v>
      </c>
      <c r="B256" t="s">
        <v>267</v>
      </c>
    </row>
    <row r="257" spans="1:2">
      <c r="A257">
        <v>207</v>
      </c>
      <c r="B257" t="s">
        <v>280</v>
      </c>
    </row>
    <row r="258" spans="1:2">
      <c r="A258">
        <v>208</v>
      </c>
      <c r="B258" t="s">
        <v>219</v>
      </c>
    </row>
    <row r="259" spans="1:2">
      <c r="A259">
        <v>209</v>
      </c>
      <c r="B259" t="s">
        <v>280</v>
      </c>
    </row>
    <row r="260" spans="1:2">
      <c r="A260">
        <v>210</v>
      </c>
      <c r="B260" t="s">
        <v>316</v>
      </c>
    </row>
    <row r="261" spans="1:2">
      <c r="A261">
        <v>211</v>
      </c>
      <c r="B261" t="s">
        <v>244</v>
      </c>
    </row>
    <row r="262" spans="1:2">
      <c r="A262">
        <v>212</v>
      </c>
      <c r="B262" t="s">
        <v>267</v>
      </c>
    </row>
    <row r="263" spans="1:2">
      <c r="A263">
        <v>213</v>
      </c>
      <c r="B263" t="s">
        <v>316</v>
      </c>
    </row>
    <row r="264" spans="1:2">
      <c r="A264">
        <v>214</v>
      </c>
      <c r="B264" t="s">
        <v>267</v>
      </c>
    </row>
    <row r="265" spans="1:2">
      <c r="A265">
        <v>215</v>
      </c>
      <c r="B265" t="s">
        <v>316</v>
      </c>
    </row>
    <row r="266" spans="1:2">
      <c r="A266">
        <v>216</v>
      </c>
      <c r="B266" t="s">
        <v>316</v>
      </c>
    </row>
    <row r="267" spans="1:2">
      <c r="A267">
        <v>217</v>
      </c>
      <c r="B267" t="s">
        <v>267</v>
      </c>
    </row>
    <row r="268" spans="1:2">
      <c r="A268">
        <v>218</v>
      </c>
      <c r="B268" t="s">
        <v>316</v>
      </c>
    </row>
    <row r="269" spans="1:2">
      <c r="A269">
        <v>219</v>
      </c>
      <c r="B269" t="s">
        <v>267</v>
      </c>
    </row>
    <row r="270" spans="1:2">
      <c r="A270">
        <v>220</v>
      </c>
      <c r="B270" t="s">
        <v>244</v>
      </c>
    </row>
    <row r="271" spans="1:2">
      <c r="A271">
        <v>221</v>
      </c>
      <c r="B271" t="s">
        <v>316</v>
      </c>
    </row>
    <row r="272" spans="1:2">
      <c r="A272">
        <v>222</v>
      </c>
      <c r="B272" t="s">
        <v>219</v>
      </c>
    </row>
    <row r="273" spans="1:2">
      <c r="A273">
        <v>223</v>
      </c>
      <c r="B273" t="s">
        <v>316</v>
      </c>
    </row>
    <row r="274" spans="1:2">
      <c r="A274">
        <v>224</v>
      </c>
      <c r="B274" t="s">
        <v>267</v>
      </c>
    </row>
    <row r="275" spans="1:2">
      <c r="A275">
        <v>225</v>
      </c>
      <c r="B275" t="s">
        <v>316</v>
      </c>
    </row>
    <row r="276" spans="1:2">
      <c r="A276">
        <v>226</v>
      </c>
      <c r="B276" t="s">
        <v>244</v>
      </c>
    </row>
    <row r="277" spans="1:2">
      <c r="A277">
        <v>227</v>
      </c>
      <c r="B277" t="s">
        <v>280</v>
      </c>
    </row>
    <row r="278" spans="1:2">
      <c r="A278">
        <v>228</v>
      </c>
      <c r="B278" t="s">
        <v>267</v>
      </c>
    </row>
    <row r="279" spans="1:2">
      <c r="A279">
        <v>228</v>
      </c>
      <c r="B279" t="s">
        <v>316</v>
      </c>
    </row>
    <row r="280" spans="1:2">
      <c r="A280">
        <v>229</v>
      </c>
      <c r="B280" t="s">
        <v>244</v>
      </c>
    </row>
    <row r="281" spans="1:2">
      <c r="A281">
        <v>230</v>
      </c>
      <c r="B281" t="s">
        <v>244</v>
      </c>
    </row>
    <row r="282" spans="1:2">
      <c r="A282">
        <v>231</v>
      </c>
      <c r="B282" t="s">
        <v>267</v>
      </c>
    </row>
    <row r="283" spans="1:2">
      <c r="A283">
        <v>232</v>
      </c>
      <c r="B283" t="s">
        <v>316</v>
      </c>
    </row>
    <row r="284" spans="1:2">
      <c r="A284">
        <v>233</v>
      </c>
      <c r="B284" t="s">
        <v>219</v>
      </c>
    </row>
    <row r="285" spans="1:2">
      <c r="A285">
        <v>234</v>
      </c>
      <c r="B285" t="s">
        <v>316</v>
      </c>
    </row>
    <row r="286" spans="1:2">
      <c r="A286">
        <v>234</v>
      </c>
      <c r="B286" t="s">
        <v>244</v>
      </c>
    </row>
    <row r="287" spans="1:2">
      <c r="A287">
        <v>234</v>
      </c>
      <c r="B287" t="s">
        <v>267</v>
      </c>
    </row>
    <row r="288" spans="1:2">
      <c r="A288">
        <v>235</v>
      </c>
      <c r="B288" t="s">
        <v>244</v>
      </c>
    </row>
    <row r="289" spans="1:2">
      <c r="A289">
        <v>236</v>
      </c>
      <c r="B289" t="s">
        <v>244</v>
      </c>
    </row>
    <row r="290" spans="1:2">
      <c r="A290">
        <v>237</v>
      </c>
      <c r="B290" t="s">
        <v>244</v>
      </c>
    </row>
    <row r="291" spans="1:2">
      <c r="A291">
        <v>238</v>
      </c>
      <c r="B291" t="s">
        <v>316</v>
      </c>
    </row>
    <row r="292" spans="1:2">
      <c r="A292">
        <v>239</v>
      </c>
      <c r="B292" t="s">
        <v>316</v>
      </c>
    </row>
    <row r="293" spans="1:2">
      <c r="A293">
        <v>240</v>
      </c>
      <c r="B293" t="s">
        <v>316</v>
      </c>
    </row>
    <row r="294" spans="1:2">
      <c r="A294">
        <v>241</v>
      </c>
      <c r="B294" t="s">
        <v>244</v>
      </c>
    </row>
    <row r="295" spans="1:2">
      <c r="A295">
        <v>242</v>
      </c>
      <c r="B295" t="s">
        <v>316</v>
      </c>
    </row>
    <row r="296" spans="1:2">
      <c r="A296">
        <v>243</v>
      </c>
      <c r="B296" t="s">
        <v>244</v>
      </c>
    </row>
    <row r="297" spans="1:2">
      <c r="A297">
        <v>244</v>
      </c>
      <c r="B297" t="s">
        <v>244</v>
      </c>
    </row>
    <row r="298" spans="1:2">
      <c r="A298">
        <v>245</v>
      </c>
      <c r="B298" t="s">
        <v>244</v>
      </c>
    </row>
    <row r="299" spans="1:2">
      <c r="A299">
        <v>246</v>
      </c>
      <c r="B299" t="s">
        <v>267</v>
      </c>
    </row>
    <row r="300" spans="1:2">
      <c r="A300">
        <v>247</v>
      </c>
      <c r="B300" t="s">
        <v>244</v>
      </c>
    </row>
    <row r="301" spans="1:2">
      <c r="A301">
        <v>247</v>
      </c>
      <c r="B301" t="s">
        <v>280</v>
      </c>
    </row>
    <row r="302" spans="1:2">
      <c r="A302">
        <v>248</v>
      </c>
      <c r="B302" t="s">
        <v>316</v>
      </c>
    </row>
    <row r="303" spans="1:2">
      <c r="A303">
        <v>249</v>
      </c>
      <c r="B303" t="s">
        <v>219</v>
      </c>
    </row>
    <row r="304" spans="1:2">
      <c r="A304">
        <v>250</v>
      </c>
      <c r="B304" t="s">
        <v>267</v>
      </c>
    </row>
    <row r="305" spans="1:2">
      <c r="A305">
        <v>251</v>
      </c>
      <c r="B305" t="s">
        <v>244</v>
      </c>
    </row>
    <row r="306" spans="1:2">
      <c r="A306">
        <v>252</v>
      </c>
      <c r="B306" t="s">
        <v>219</v>
      </c>
    </row>
    <row r="307" spans="1:2">
      <c r="A307">
        <v>253</v>
      </c>
      <c r="B307" t="s">
        <v>244</v>
      </c>
    </row>
    <row r="308" spans="1:2">
      <c r="A308">
        <v>254</v>
      </c>
      <c r="B308" t="s">
        <v>316</v>
      </c>
    </row>
    <row r="309" spans="1:2">
      <c r="A309">
        <v>255</v>
      </c>
      <c r="B309" t="s">
        <v>244</v>
      </c>
    </row>
    <row r="310" spans="1:2">
      <c r="A310">
        <v>256</v>
      </c>
      <c r="B310" t="s">
        <v>244</v>
      </c>
    </row>
    <row r="311" spans="1:2">
      <c r="A311">
        <v>257</v>
      </c>
      <c r="B311" t="s">
        <v>244</v>
      </c>
    </row>
    <row r="312" spans="1:2">
      <c r="A312">
        <v>258</v>
      </c>
      <c r="B312" t="s">
        <v>244</v>
      </c>
    </row>
    <row r="313" spans="1:2">
      <c r="A313">
        <v>259</v>
      </c>
      <c r="B313" t="s">
        <v>316</v>
      </c>
    </row>
    <row r="314" spans="1:2">
      <c r="A314">
        <v>260</v>
      </c>
      <c r="B314" t="s">
        <v>316</v>
      </c>
    </row>
    <row r="315" spans="1:2">
      <c r="A315">
        <v>261</v>
      </c>
      <c r="B315" t="s">
        <v>267</v>
      </c>
    </row>
    <row r="316" spans="1:2">
      <c r="A316">
        <v>262</v>
      </c>
      <c r="B316" t="s">
        <v>244</v>
      </c>
    </row>
    <row r="317" spans="1:2">
      <c r="A317">
        <v>263</v>
      </c>
      <c r="B317" t="s">
        <v>316</v>
      </c>
    </row>
    <row r="318" spans="1:2">
      <c r="A318">
        <v>264</v>
      </c>
      <c r="B318" t="s">
        <v>267</v>
      </c>
    </row>
    <row r="319" spans="1:2">
      <c r="A319">
        <v>264</v>
      </c>
      <c r="B319" t="s">
        <v>244</v>
      </c>
    </row>
    <row r="320" spans="1:2">
      <c r="A320">
        <v>264</v>
      </c>
      <c r="B320" t="s">
        <v>316</v>
      </c>
    </row>
    <row r="321" spans="1:2">
      <c r="A321">
        <v>264</v>
      </c>
      <c r="B321" t="s">
        <v>280</v>
      </c>
    </row>
    <row r="322" spans="1:2">
      <c r="A322">
        <v>264</v>
      </c>
      <c r="B322" t="s">
        <v>219</v>
      </c>
    </row>
    <row r="323" spans="1:2">
      <c r="A323">
        <v>265</v>
      </c>
      <c r="B323" t="s">
        <v>267</v>
      </c>
    </row>
    <row r="324" spans="1:2">
      <c r="A324">
        <v>266</v>
      </c>
      <c r="B324" t="s">
        <v>244</v>
      </c>
    </row>
    <row r="325" spans="1:2">
      <c r="A325">
        <v>267</v>
      </c>
      <c r="B325" t="s">
        <v>244</v>
      </c>
    </row>
    <row r="326" spans="1:2">
      <c r="A326">
        <v>268</v>
      </c>
      <c r="B326" t="s">
        <v>316</v>
      </c>
    </row>
    <row r="327" spans="1:2">
      <c r="A327">
        <v>269</v>
      </c>
      <c r="B327" t="s">
        <v>316</v>
      </c>
    </row>
    <row r="328" spans="1:2">
      <c r="A328">
        <v>270</v>
      </c>
      <c r="B328" t="s">
        <v>280</v>
      </c>
    </row>
    <row r="329" spans="1:2">
      <c r="A329">
        <v>271</v>
      </c>
      <c r="B329" t="s">
        <v>316</v>
      </c>
    </row>
    <row r="330" spans="1:2">
      <c r="A330">
        <v>272</v>
      </c>
      <c r="B330" t="s">
        <v>244</v>
      </c>
    </row>
    <row r="331" spans="1:2">
      <c r="A331">
        <v>273</v>
      </c>
      <c r="B331" t="s">
        <v>244</v>
      </c>
    </row>
    <row r="332" spans="1:2">
      <c r="A332">
        <v>274</v>
      </c>
      <c r="B332" t="s">
        <v>267</v>
      </c>
    </row>
    <row r="333" spans="1:2">
      <c r="A333">
        <v>275</v>
      </c>
      <c r="B333" t="s">
        <v>316</v>
      </c>
    </row>
    <row r="334" spans="1:2">
      <c r="A334">
        <v>276</v>
      </c>
      <c r="B334" t="s">
        <v>219</v>
      </c>
    </row>
    <row r="335" spans="1:2">
      <c r="A335">
        <v>277</v>
      </c>
      <c r="B335" t="s">
        <v>244</v>
      </c>
    </row>
    <row r="336" spans="1:2">
      <c r="A336">
        <v>278</v>
      </c>
      <c r="B336" t="s">
        <v>219</v>
      </c>
    </row>
    <row r="337" spans="1:2">
      <c r="A337">
        <v>278</v>
      </c>
      <c r="B337" t="s">
        <v>267</v>
      </c>
    </row>
    <row r="338" spans="1:2">
      <c r="A338">
        <v>278</v>
      </c>
      <c r="B338" t="s">
        <v>244</v>
      </c>
    </row>
    <row r="339" spans="1:2">
      <c r="A339">
        <v>278</v>
      </c>
      <c r="B339" t="s">
        <v>316</v>
      </c>
    </row>
    <row r="340" spans="1:2">
      <c r="A340">
        <v>278</v>
      </c>
      <c r="B340" t="s">
        <v>280</v>
      </c>
    </row>
    <row r="341" spans="1:2">
      <c r="A341">
        <v>279</v>
      </c>
      <c r="B341" t="s">
        <v>316</v>
      </c>
    </row>
    <row r="342" spans="1:2">
      <c r="A342">
        <v>280</v>
      </c>
      <c r="B342" t="s">
        <v>316</v>
      </c>
    </row>
    <row r="343" spans="1:2">
      <c r="A343">
        <v>281</v>
      </c>
      <c r="B343" t="s">
        <v>244</v>
      </c>
    </row>
    <row r="344" spans="1:2">
      <c r="A344">
        <v>282</v>
      </c>
      <c r="B344" t="s">
        <v>316</v>
      </c>
    </row>
    <row r="345" spans="1:2">
      <c r="A345">
        <v>283</v>
      </c>
      <c r="B345" t="s">
        <v>316</v>
      </c>
    </row>
    <row r="346" spans="1:2">
      <c r="A346">
        <v>284</v>
      </c>
      <c r="B346" t="s">
        <v>219</v>
      </c>
    </row>
    <row r="347" spans="1:2">
      <c r="A347">
        <v>285</v>
      </c>
      <c r="B347" t="s">
        <v>219</v>
      </c>
    </row>
    <row r="348" spans="1:2">
      <c r="A348">
        <v>286</v>
      </c>
      <c r="B348" t="s">
        <v>244</v>
      </c>
    </row>
    <row r="349" spans="1:2">
      <c r="A349">
        <v>287</v>
      </c>
      <c r="B349" t="s">
        <v>219</v>
      </c>
    </row>
    <row r="350" spans="1:2">
      <c r="A350">
        <v>288</v>
      </c>
      <c r="B350" t="s">
        <v>244</v>
      </c>
    </row>
    <row r="351" spans="1:2">
      <c r="A351">
        <v>289</v>
      </c>
      <c r="B351" t="s">
        <v>267</v>
      </c>
    </row>
    <row r="352" spans="1:2">
      <c r="A352">
        <v>290</v>
      </c>
      <c r="B352" t="s">
        <v>244</v>
      </c>
    </row>
    <row r="353" spans="1:2">
      <c r="A353">
        <v>291</v>
      </c>
      <c r="B353" t="s">
        <v>316</v>
      </c>
    </row>
    <row r="354" spans="1:2">
      <c r="A354">
        <v>292</v>
      </c>
      <c r="B354" t="s">
        <v>316</v>
      </c>
    </row>
    <row r="355" spans="1:2">
      <c r="A355">
        <v>293</v>
      </c>
      <c r="B355" t="s">
        <v>267</v>
      </c>
    </row>
    <row r="356" spans="1:2">
      <c r="A356">
        <v>294</v>
      </c>
      <c r="B356" t="s">
        <v>267</v>
      </c>
    </row>
    <row r="357" spans="1:2">
      <c r="A357">
        <v>295</v>
      </c>
      <c r="B357" t="s">
        <v>316</v>
      </c>
    </row>
    <row r="358" spans="1:2">
      <c r="A358">
        <v>296</v>
      </c>
      <c r="B358" t="s">
        <v>316</v>
      </c>
    </row>
    <row r="359" spans="1:2">
      <c r="A359">
        <v>297</v>
      </c>
      <c r="B359" t="s">
        <v>244</v>
      </c>
    </row>
    <row r="360" spans="1:2">
      <c r="A360">
        <v>298</v>
      </c>
      <c r="B360" t="s">
        <v>267</v>
      </c>
    </row>
    <row r="361" spans="1:2">
      <c r="A361">
        <v>299</v>
      </c>
      <c r="B361" t="s">
        <v>316</v>
      </c>
    </row>
    <row r="362" spans="1:2">
      <c r="A362">
        <v>300</v>
      </c>
      <c r="B362" t="s">
        <v>316</v>
      </c>
    </row>
    <row r="363" spans="1:2">
      <c r="A363">
        <v>301</v>
      </c>
      <c r="B363" t="s">
        <v>244</v>
      </c>
    </row>
    <row r="364" spans="1:2">
      <c r="A364">
        <v>302</v>
      </c>
      <c r="B364" t="s">
        <v>280</v>
      </c>
    </row>
    <row r="365" spans="1:2">
      <c r="A365">
        <v>302</v>
      </c>
      <c r="B365" t="s">
        <v>316</v>
      </c>
    </row>
    <row r="366" spans="1:2">
      <c r="A366">
        <v>303</v>
      </c>
      <c r="B366" t="s">
        <v>219</v>
      </c>
    </row>
    <row r="367" spans="1:2">
      <c r="A367">
        <v>304</v>
      </c>
      <c r="B367" t="s">
        <v>244</v>
      </c>
    </row>
    <row r="368" spans="1:2">
      <c r="A368">
        <v>305</v>
      </c>
      <c r="B368" t="s">
        <v>280</v>
      </c>
    </row>
    <row r="369" spans="1:2">
      <c r="A369">
        <v>306</v>
      </c>
      <c r="B369" t="s">
        <v>316</v>
      </c>
    </row>
    <row r="370" spans="1:2">
      <c r="A370">
        <v>307</v>
      </c>
      <c r="B370" t="s">
        <v>316</v>
      </c>
    </row>
    <row r="371" spans="1:2">
      <c r="A371">
        <v>308</v>
      </c>
      <c r="B371" t="s">
        <v>244</v>
      </c>
    </row>
    <row r="372" spans="1:2">
      <c r="A372">
        <v>309</v>
      </c>
      <c r="B372" t="s">
        <v>244</v>
      </c>
    </row>
    <row r="373" spans="1:2">
      <c r="A373">
        <v>310</v>
      </c>
      <c r="B373" t="s">
        <v>316</v>
      </c>
    </row>
    <row r="374" spans="1:2">
      <c r="A374">
        <v>311</v>
      </c>
      <c r="B374" t="s">
        <v>316</v>
      </c>
    </row>
    <row r="375" spans="1:2">
      <c r="A375">
        <v>312</v>
      </c>
      <c r="B375" t="s">
        <v>316</v>
      </c>
    </row>
    <row r="376" spans="1:2">
      <c r="A376">
        <v>313</v>
      </c>
      <c r="B376" t="s">
        <v>316</v>
      </c>
    </row>
    <row r="377" spans="1:2">
      <c r="A377">
        <v>314</v>
      </c>
      <c r="B377" t="s">
        <v>316</v>
      </c>
    </row>
    <row r="378" spans="1:2">
      <c r="A378">
        <v>315</v>
      </c>
      <c r="B378" t="s">
        <v>316</v>
      </c>
    </row>
    <row r="379" spans="1:2">
      <c r="A379">
        <v>316</v>
      </c>
      <c r="B379" t="s">
        <v>244</v>
      </c>
    </row>
    <row r="380" spans="1:2">
      <c r="A380">
        <v>317</v>
      </c>
      <c r="B380" t="s">
        <v>244</v>
      </c>
    </row>
    <row r="381" spans="1:2">
      <c r="A381">
        <v>318</v>
      </c>
      <c r="B381" t="s">
        <v>316</v>
      </c>
    </row>
    <row r="382" spans="1:2">
      <c r="A382">
        <v>319</v>
      </c>
      <c r="B382" t="s">
        <v>316</v>
      </c>
    </row>
    <row r="383" spans="1:2">
      <c r="A383">
        <v>320</v>
      </c>
      <c r="B383" t="s">
        <v>244</v>
      </c>
    </row>
    <row r="384" spans="1:2">
      <c r="A384">
        <v>321</v>
      </c>
      <c r="B384" t="s">
        <v>316</v>
      </c>
    </row>
    <row r="385" spans="1:2">
      <c r="A385">
        <v>322</v>
      </c>
      <c r="B385" t="s">
        <v>316</v>
      </c>
    </row>
    <row r="386" spans="1:2">
      <c r="A386">
        <v>323</v>
      </c>
      <c r="B386" t="s">
        <v>244</v>
      </c>
    </row>
    <row r="387" spans="1:2">
      <c r="A387">
        <v>324</v>
      </c>
      <c r="B387" t="s">
        <v>316</v>
      </c>
    </row>
    <row r="388" spans="1:2">
      <c r="A388">
        <v>325</v>
      </c>
      <c r="B388" t="s">
        <v>244</v>
      </c>
    </row>
    <row r="389" spans="1:2">
      <c r="A389">
        <v>326</v>
      </c>
      <c r="B389" t="s">
        <v>244</v>
      </c>
    </row>
    <row r="390" spans="1:2">
      <c r="A390">
        <v>327</v>
      </c>
      <c r="B390" t="s">
        <v>244</v>
      </c>
    </row>
    <row r="391" spans="1:2">
      <c r="A391">
        <v>328</v>
      </c>
      <c r="B391" t="s">
        <v>244</v>
      </c>
    </row>
    <row r="392" spans="1:2">
      <c r="A392">
        <v>329</v>
      </c>
      <c r="B392" t="s">
        <v>316</v>
      </c>
    </row>
    <row r="393" spans="1:2">
      <c r="A393">
        <v>330</v>
      </c>
      <c r="B393" t="s">
        <v>244</v>
      </c>
    </row>
    <row r="394" spans="1:2">
      <c r="A394">
        <v>331</v>
      </c>
      <c r="B394" t="s">
        <v>267</v>
      </c>
    </row>
    <row r="395" spans="1:2">
      <c r="A395">
        <v>332</v>
      </c>
      <c r="B395" t="s">
        <v>267</v>
      </c>
    </row>
    <row r="396" spans="1:2">
      <c r="A396">
        <v>333</v>
      </c>
      <c r="B396" t="s">
        <v>280</v>
      </c>
    </row>
    <row r="397" spans="1:2">
      <c r="A397">
        <v>334</v>
      </c>
      <c r="B397" t="s">
        <v>244</v>
      </c>
    </row>
    <row r="398" spans="1:2">
      <c r="A398">
        <v>335</v>
      </c>
      <c r="B398" t="s">
        <v>316</v>
      </c>
    </row>
    <row r="399" spans="1:2">
      <c r="A399">
        <v>336</v>
      </c>
      <c r="B399" t="s">
        <v>316</v>
      </c>
    </row>
    <row r="400" spans="1:2">
      <c r="A400">
        <v>337</v>
      </c>
      <c r="B400" t="s">
        <v>244</v>
      </c>
    </row>
    <row r="401" spans="1:2">
      <c r="A401">
        <v>338</v>
      </c>
      <c r="B401" t="s">
        <v>316</v>
      </c>
    </row>
    <row r="402" spans="1:2">
      <c r="A402">
        <v>339</v>
      </c>
      <c r="B402" t="s">
        <v>244</v>
      </c>
    </row>
    <row r="403" spans="1:2">
      <c r="A403">
        <v>340</v>
      </c>
      <c r="B403" t="s">
        <v>244</v>
      </c>
    </row>
    <row r="404" spans="1:2">
      <c r="A404">
        <v>341</v>
      </c>
      <c r="B404" t="s">
        <v>316</v>
      </c>
    </row>
    <row r="405" spans="1:2">
      <c r="A405">
        <v>342</v>
      </c>
      <c r="B405" t="s">
        <v>316</v>
      </c>
    </row>
    <row r="406" spans="1:2">
      <c r="A406">
        <v>343</v>
      </c>
      <c r="B406" t="s">
        <v>219</v>
      </c>
    </row>
    <row r="407" spans="1:2">
      <c r="A407">
        <v>344</v>
      </c>
      <c r="B407" t="s">
        <v>244</v>
      </c>
    </row>
    <row r="408" spans="1:2">
      <c r="A408">
        <v>345</v>
      </c>
      <c r="B408" t="s">
        <v>244</v>
      </c>
    </row>
    <row r="409" spans="1:2">
      <c r="A409">
        <v>346</v>
      </c>
      <c r="B409" t="s">
        <v>316</v>
      </c>
    </row>
    <row r="410" spans="1:2">
      <c r="A410">
        <v>347</v>
      </c>
      <c r="B410" t="s">
        <v>316</v>
      </c>
    </row>
    <row r="411" spans="1:2">
      <c r="A411">
        <v>348</v>
      </c>
      <c r="B411" t="s">
        <v>219</v>
      </c>
    </row>
    <row r="412" spans="1:2">
      <c r="A412">
        <v>349</v>
      </c>
      <c r="B412" t="s">
        <v>244</v>
      </c>
    </row>
    <row r="413" spans="1:2">
      <c r="A413">
        <v>350</v>
      </c>
      <c r="B413" t="s">
        <v>316</v>
      </c>
    </row>
    <row r="414" spans="1:2">
      <c r="A414">
        <v>351</v>
      </c>
      <c r="B414" t="s">
        <v>244</v>
      </c>
    </row>
    <row r="415" spans="1:2">
      <c r="A415">
        <v>352</v>
      </c>
      <c r="B415" t="s">
        <v>244</v>
      </c>
    </row>
    <row r="416" spans="1:2">
      <c r="A416">
        <v>353</v>
      </c>
      <c r="B416" t="s">
        <v>244</v>
      </c>
    </row>
    <row r="417" spans="1:2">
      <c r="A417">
        <v>354</v>
      </c>
      <c r="B417" t="s">
        <v>316</v>
      </c>
    </row>
    <row r="418" spans="1:2">
      <c r="A418">
        <v>355</v>
      </c>
      <c r="B418" t="s">
        <v>316</v>
      </c>
    </row>
  </sheetData>
  <dataValidations count="2">
    <dataValidation type="list" allowBlank="1" showInputMessage="1" showErrorMessage="1" sqref="B146:B290 B2:B121" xr:uid="{D6A50E77-844E-4A07-9554-42EB7484475B}">
      <formula1>$B$2:$B$6</formula1>
    </dataValidation>
    <dataValidation type="list" allowBlank="1" showInputMessage="1" showErrorMessage="1" sqref="B122:B145" xr:uid="{8E4F3D5E-E0EA-40FC-BFEA-3D3FF7BB7588}">
      <formula1>$B$2:$B$6</formula1>
      <formula2>0</formula2>
    </dataValidation>
  </dataValidations>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3BC592-F65B-4291-9168-8D908AC8E9FD}">
  <sheetPr codeName="Feuil7">
    <tabColor rgb="FF00B050"/>
  </sheetPr>
  <dimension ref="A1:O55"/>
  <sheetViews>
    <sheetView zoomScale="112" zoomScaleNormal="112" workbookViewId="0">
      <pane ySplit="1" topLeftCell="A2" activePane="bottomLeft" state="frozen"/>
      <selection pane="bottomLeft" activeCell="C11" sqref="C11"/>
    </sheetView>
  </sheetViews>
  <sheetFormatPr baseColWidth="10" defaultColWidth="11.33203125" defaultRowHeight="15" customHeight="1"/>
  <cols>
    <col min="1" max="1" width="12" customWidth="1"/>
    <col min="2" max="2" width="15.33203125" customWidth="1"/>
    <col min="3" max="3" width="36.1640625" customWidth="1"/>
    <col min="4" max="6" width="14.6640625" customWidth="1"/>
    <col min="7" max="7" width="22.33203125" customWidth="1"/>
    <col min="8" max="8" width="25.1640625" customWidth="1"/>
    <col min="9" max="9" width="21.33203125" style="59" customWidth="1"/>
    <col min="10" max="11" width="17.83203125" customWidth="1"/>
    <col min="14" max="14" width="21.6640625" customWidth="1"/>
  </cols>
  <sheetData>
    <row r="1" spans="1:15" s="97" customFormat="1" ht="15" customHeight="1">
      <c r="A1" s="96" t="s">
        <v>2219</v>
      </c>
      <c r="B1" s="96" t="s">
        <v>2220</v>
      </c>
      <c r="C1" s="96" t="s">
        <v>2250</v>
      </c>
      <c r="D1" s="96" t="s">
        <v>10</v>
      </c>
      <c r="E1" s="96" t="s">
        <v>2251</v>
      </c>
      <c r="F1" s="96" t="s">
        <v>2252</v>
      </c>
      <c r="G1" s="96" t="s">
        <v>2253</v>
      </c>
      <c r="H1" s="98" t="s">
        <v>4671</v>
      </c>
      <c r="I1" s="98" t="s">
        <v>2254</v>
      </c>
      <c r="J1" s="96" t="s">
        <v>2255</v>
      </c>
      <c r="K1" s="96" t="s">
        <v>4673</v>
      </c>
      <c r="L1" s="96" t="s">
        <v>2256</v>
      </c>
      <c r="M1" s="96" t="s">
        <v>2257</v>
      </c>
      <c r="N1" s="98" t="s">
        <v>4674</v>
      </c>
      <c r="O1" s="98" t="s">
        <v>4675</v>
      </c>
    </row>
    <row r="2" spans="1:15">
      <c r="A2" t="s">
        <v>801</v>
      </c>
      <c r="B2" t="str">
        <f>VLOOKUP(A2,iso_code!B:C,2,FALSE)</f>
        <v>DZA</v>
      </c>
      <c r="C2" t="s">
        <v>2258</v>
      </c>
      <c r="D2" t="s">
        <v>219</v>
      </c>
      <c r="E2" t="s">
        <v>2259</v>
      </c>
      <c r="F2" t="s">
        <v>2260</v>
      </c>
      <c r="G2">
        <f>COUNTIF(study_countries!B:B,A2)</f>
        <v>28</v>
      </c>
      <c r="H2">
        <v>1</v>
      </c>
      <c r="I2" t="s">
        <v>4672</v>
      </c>
      <c r="J2" s="69">
        <v>100</v>
      </c>
      <c r="K2" s="100">
        <v>2024</v>
      </c>
      <c r="L2" t="s">
        <v>63</v>
      </c>
      <c r="M2" t="s">
        <v>64</v>
      </c>
      <c r="N2" t="s">
        <v>4676</v>
      </c>
      <c r="O2" t="s">
        <v>4677</v>
      </c>
    </row>
    <row r="3" spans="1:15">
      <c r="A3" t="s">
        <v>2222</v>
      </c>
      <c r="B3" t="str">
        <f>VLOOKUP(A3,iso_code!B:C,2,FALSE)</f>
        <v>AGO</v>
      </c>
      <c r="C3" t="s">
        <v>2262</v>
      </c>
      <c r="D3" t="s">
        <v>267</v>
      </c>
      <c r="E3" t="s">
        <v>2263</v>
      </c>
      <c r="F3" t="s">
        <v>261</v>
      </c>
      <c r="G3">
        <f>COUNTIF(study_countries!B:B,A3)</f>
        <v>18</v>
      </c>
      <c r="H3">
        <v>0</v>
      </c>
      <c r="I3" t="s">
        <v>102</v>
      </c>
      <c r="J3" s="69">
        <v>55.5</v>
      </c>
      <c r="K3" s="100">
        <v>2024</v>
      </c>
      <c r="L3" t="s">
        <v>63</v>
      </c>
      <c r="M3" t="s">
        <v>64</v>
      </c>
      <c r="N3" t="s">
        <v>4678</v>
      </c>
      <c r="O3" t="s">
        <v>4677</v>
      </c>
    </row>
    <row r="4" spans="1:15">
      <c r="A4" t="s">
        <v>2223</v>
      </c>
      <c r="B4" t="str">
        <f>VLOOKUP(A4,iso_code!B:C,2,FALSE)</f>
        <v>BEN</v>
      </c>
      <c r="C4" t="s">
        <v>2264</v>
      </c>
      <c r="D4" t="s">
        <v>244</v>
      </c>
      <c r="E4" t="s">
        <v>2265</v>
      </c>
      <c r="F4" t="s">
        <v>225</v>
      </c>
      <c r="G4">
        <f>COUNTIF(study_countries!B:B,A4)</f>
        <v>17</v>
      </c>
      <c r="H4">
        <v>0</v>
      </c>
      <c r="I4" t="s">
        <v>102</v>
      </c>
      <c r="J4" s="69">
        <v>59</v>
      </c>
      <c r="K4" s="100">
        <v>2024</v>
      </c>
      <c r="L4" t="s">
        <v>63</v>
      </c>
      <c r="M4" t="s">
        <v>63</v>
      </c>
      <c r="N4" t="s">
        <v>4679</v>
      </c>
      <c r="O4" t="s">
        <v>2261</v>
      </c>
    </row>
    <row r="5" spans="1:15">
      <c r="A5" t="s">
        <v>1830</v>
      </c>
      <c r="B5" t="str">
        <f>VLOOKUP(A5,iso_code!B:C,2,FALSE)</f>
        <v>BWA</v>
      </c>
      <c r="C5" t="s">
        <v>2266</v>
      </c>
      <c r="D5" t="s">
        <v>267</v>
      </c>
      <c r="E5" t="s">
        <v>2263</v>
      </c>
      <c r="F5" t="s">
        <v>2267</v>
      </c>
      <c r="G5">
        <f>COUNTIF(study_countries!B:B,A5)</f>
        <v>22</v>
      </c>
      <c r="H5">
        <v>1</v>
      </c>
      <c r="I5" t="s">
        <v>4672</v>
      </c>
      <c r="J5" s="69">
        <v>80.2</v>
      </c>
      <c r="K5" s="100">
        <v>2024</v>
      </c>
      <c r="L5" t="s">
        <v>63</v>
      </c>
      <c r="M5" t="s">
        <v>64</v>
      </c>
    </row>
    <row r="6" spans="1:15">
      <c r="A6" t="s">
        <v>2224</v>
      </c>
      <c r="B6" t="str">
        <f>VLOOKUP(A6,iso_code!B:C,2,FALSE)</f>
        <v>BFA</v>
      </c>
      <c r="C6" t="s">
        <v>2268</v>
      </c>
      <c r="D6" t="s">
        <v>244</v>
      </c>
      <c r="E6" t="s">
        <v>2265</v>
      </c>
      <c r="F6" t="s">
        <v>225</v>
      </c>
      <c r="G6">
        <f>COUNTIF(study_countries!B:B,A6)</f>
        <v>18</v>
      </c>
      <c r="H6">
        <v>2</v>
      </c>
      <c r="I6" t="s">
        <v>4672</v>
      </c>
      <c r="J6" s="69">
        <v>34</v>
      </c>
      <c r="K6" s="100">
        <v>2024</v>
      </c>
      <c r="L6" t="s">
        <v>63</v>
      </c>
      <c r="M6" t="s">
        <v>63</v>
      </c>
      <c r="N6" t="s">
        <v>4680</v>
      </c>
      <c r="O6" t="s">
        <v>4677</v>
      </c>
    </row>
    <row r="7" spans="1:15">
      <c r="A7" t="s">
        <v>2225</v>
      </c>
      <c r="B7" t="str">
        <f>VLOOKUP(A7,iso_code!B:C,2,FALSE)</f>
        <v>BDI</v>
      </c>
      <c r="C7" t="s">
        <v>2269</v>
      </c>
      <c r="D7" t="s">
        <v>316</v>
      </c>
      <c r="E7" t="s">
        <v>2270</v>
      </c>
      <c r="F7" t="s">
        <v>225</v>
      </c>
      <c r="G7">
        <f>COUNTIF(study_countries!B:B,A7)</f>
        <v>17</v>
      </c>
      <c r="H7">
        <v>3</v>
      </c>
      <c r="I7" t="s">
        <v>2281</v>
      </c>
      <c r="J7" s="69">
        <v>20.100000000000001</v>
      </c>
      <c r="K7" s="100">
        <v>2024</v>
      </c>
      <c r="L7" t="s">
        <v>63</v>
      </c>
      <c r="M7" t="s">
        <v>64</v>
      </c>
      <c r="N7" t="s">
        <v>4681</v>
      </c>
      <c r="O7" t="s">
        <v>4682</v>
      </c>
    </row>
    <row r="8" spans="1:15">
      <c r="A8" t="s">
        <v>1631</v>
      </c>
      <c r="B8" t="str">
        <f>VLOOKUP(A8,iso_code!B:C,2,FALSE)</f>
        <v>CPV</v>
      </c>
      <c r="C8" t="s">
        <v>2271</v>
      </c>
      <c r="D8" t="s">
        <v>244</v>
      </c>
      <c r="E8" t="s">
        <v>2265</v>
      </c>
      <c r="F8" t="s">
        <v>261</v>
      </c>
      <c r="G8">
        <f>COUNTIF(study_countries!B:B,A8)</f>
        <v>6</v>
      </c>
      <c r="H8">
        <v>0</v>
      </c>
      <c r="I8" t="s">
        <v>102</v>
      </c>
      <c r="J8" s="69">
        <v>98.4</v>
      </c>
      <c r="K8" s="100">
        <v>2024</v>
      </c>
      <c r="L8" t="s">
        <v>63</v>
      </c>
      <c r="M8" t="s">
        <v>64</v>
      </c>
    </row>
    <row r="9" spans="1:15">
      <c r="A9" t="s">
        <v>286</v>
      </c>
      <c r="B9" t="str">
        <f>VLOOKUP(A9,iso_code!B:C,2,FALSE)</f>
        <v>CMR</v>
      </c>
      <c r="C9" t="s">
        <v>2272</v>
      </c>
      <c r="D9" t="s">
        <v>280</v>
      </c>
      <c r="E9" t="s">
        <v>2273</v>
      </c>
      <c r="F9" t="s">
        <v>225</v>
      </c>
      <c r="G9">
        <f>COUNTIF(study_countries!B:B,A9)</f>
        <v>29</v>
      </c>
      <c r="H9">
        <v>0</v>
      </c>
      <c r="I9" t="s">
        <v>102</v>
      </c>
      <c r="J9" s="69">
        <v>72</v>
      </c>
      <c r="K9" s="100">
        <v>2024</v>
      </c>
      <c r="L9" t="s">
        <v>63</v>
      </c>
      <c r="M9" t="s">
        <v>64</v>
      </c>
      <c r="N9" t="s">
        <v>4683</v>
      </c>
      <c r="O9" t="s">
        <v>2261</v>
      </c>
    </row>
    <row r="10" spans="1:15">
      <c r="A10" t="s">
        <v>1664</v>
      </c>
      <c r="B10" t="str">
        <f>VLOOKUP(A10,iso_code!B:C,2,FALSE)</f>
        <v>CAF</v>
      </c>
      <c r="C10" t="s">
        <v>2274</v>
      </c>
      <c r="D10" t="s">
        <v>280</v>
      </c>
      <c r="E10" t="s">
        <v>2273</v>
      </c>
      <c r="F10" t="s">
        <v>225</v>
      </c>
      <c r="G10">
        <f>COUNTIF(study_countries!B:B,A10)</f>
        <v>16</v>
      </c>
      <c r="H10">
        <v>0</v>
      </c>
      <c r="I10" t="s">
        <v>102</v>
      </c>
      <c r="J10" s="69">
        <v>18.2</v>
      </c>
      <c r="K10" s="100">
        <v>2024</v>
      </c>
      <c r="L10" t="s">
        <v>63</v>
      </c>
      <c r="M10" t="s">
        <v>64</v>
      </c>
      <c r="N10" t="s">
        <v>4670</v>
      </c>
      <c r="O10" t="s">
        <v>2261</v>
      </c>
    </row>
    <row r="11" spans="1:15">
      <c r="A11" t="s">
        <v>2226</v>
      </c>
      <c r="B11" t="str">
        <f>VLOOKUP(A11,iso_code!B:C,2,FALSE)</f>
        <v>TCD</v>
      </c>
      <c r="C11" t="s">
        <v>2275</v>
      </c>
      <c r="D11" t="s">
        <v>280</v>
      </c>
      <c r="E11" t="s">
        <v>2273</v>
      </c>
      <c r="F11" t="s">
        <v>225</v>
      </c>
      <c r="G11">
        <f>COUNTIF(study_countries!B:B,A11)</f>
        <v>17</v>
      </c>
      <c r="H11">
        <v>0</v>
      </c>
      <c r="I11" t="s">
        <v>102</v>
      </c>
      <c r="J11" s="69">
        <v>13.4</v>
      </c>
      <c r="K11" s="100">
        <v>2024</v>
      </c>
      <c r="L11" t="s">
        <v>63</v>
      </c>
      <c r="M11" t="s">
        <v>64</v>
      </c>
      <c r="N11" t="s">
        <v>4684</v>
      </c>
      <c r="O11" t="s">
        <v>2261</v>
      </c>
    </row>
    <row r="12" spans="1:15">
      <c r="A12" t="s">
        <v>2227</v>
      </c>
      <c r="B12" t="str">
        <f>VLOOKUP(A12,iso_code!B:C,2,FALSE)</f>
        <v>COM</v>
      </c>
      <c r="C12" t="s">
        <v>2276</v>
      </c>
      <c r="D12" t="s">
        <v>316</v>
      </c>
      <c r="E12" t="s">
        <v>2270</v>
      </c>
      <c r="F12" t="s">
        <v>225</v>
      </c>
      <c r="G12">
        <f>COUNTIF(study_countries!B:B,A12)</f>
        <v>7</v>
      </c>
      <c r="H12">
        <v>0</v>
      </c>
      <c r="I12" t="s">
        <v>102</v>
      </c>
      <c r="J12" s="69">
        <v>91.7</v>
      </c>
      <c r="K12" s="100">
        <v>2024</v>
      </c>
      <c r="L12" t="s">
        <v>63</v>
      </c>
      <c r="M12" t="s">
        <v>64</v>
      </c>
    </row>
    <row r="13" spans="1:15">
      <c r="A13" t="s">
        <v>2025</v>
      </c>
      <c r="B13" t="str">
        <f>VLOOKUP(A13,iso_code!B:C,2,FALSE)</f>
        <v>COD</v>
      </c>
      <c r="C13" t="s">
        <v>2277</v>
      </c>
      <c r="D13" t="s">
        <v>267</v>
      </c>
      <c r="E13" t="s">
        <v>2273</v>
      </c>
      <c r="F13" t="s">
        <v>225</v>
      </c>
      <c r="G13">
        <f>COUNTIF(study_countries!B:B,A13)</f>
        <v>18</v>
      </c>
      <c r="H13">
        <v>1</v>
      </c>
      <c r="I13" t="s">
        <v>4672</v>
      </c>
      <c r="J13" s="69">
        <v>22.5</v>
      </c>
      <c r="K13" s="100">
        <v>2024</v>
      </c>
      <c r="L13" t="s">
        <v>63</v>
      </c>
      <c r="M13" t="s">
        <v>64</v>
      </c>
      <c r="N13" t="s">
        <v>4685</v>
      </c>
      <c r="O13" t="s">
        <v>4682</v>
      </c>
    </row>
    <row r="14" spans="1:15">
      <c r="A14" t="s">
        <v>2228</v>
      </c>
      <c r="B14" t="str">
        <f>VLOOKUP(A14,iso_code!B:C,2,FALSE)</f>
        <v>COG</v>
      </c>
      <c r="C14" t="s">
        <v>2278</v>
      </c>
      <c r="D14" t="s">
        <v>280</v>
      </c>
      <c r="E14" t="s">
        <v>2273</v>
      </c>
      <c r="F14" t="s">
        <v>225</v>
      </c>
      <c r="G14">
        <f>COUNTIF(study_countries!B:B,A14)</f>
        <v>15</v>
      </c>
      <c r="H14">
        <v>1</v>
      </c>
      <c r="I14" t="s">
        <v>4672</v>
      </c>
      <c r="J14" s="69">
        <v>53</v>
      </c>
      <c r="K14" s="100">
        <v>2024</v>
      </c>
      <c r="L14" t="s">
        <v>63</v>
      </c>
      <c r="M14" t="s">
        <v>64</v>
      </c>
      <c r="N14" t="s">
        <v>4686</v>
      </c>
      <c r="O14" t="s">
        <v>4682</v>
      </c>
    </row>
    <row r="15" spans="1:15">
      <c r="A15" t="s">
        <v>2229</v>
      </c>
      <c r="B15" t="str">
        <f>VLOOKUP(A15,iso_code!B:C,2,FALSE)</f>
        <v>DJI</v>
      </c>
      <c r="C15" t="s">
        <v>2279</v>
      </c>
      <c r="D15" t="s">
        <v>316</v>
      </c>
      <c r="E15" t="s">
        <v>2270</v>
      </c>
      <c r="F15" t="s">
        <v>225</v>
      </c>
      <c r="G15">
        <f>COUNTIF(study_countries!B:B,A15)</f>
        <v>15</v>
      </c>
      <c r="H15">
        <v>0</v>
      </c>
      <c r="I15" t="s">
        <v>102</v>
      </c>
      <c r="J15" s="69">
        <v>69.2</v>
      </c>
      <c r="K15" s="100">
        <v>2024</v>
      </c>
      <c r="L15" t="s">
        <v>63</v>
      </c>
      <c r="M15" t="s">
        <v>64</v>
      </c>
    </row>
    <row r="16" spans="1:15">
      <c r="A16" t="s">
        <v>851</v>
      </c>
      <c r="B16" t="str">
        <f>VLOOKUP(A16,iso_code!B:C,2,FALSE)</f>
        <v>EGY</v>
      </c>
      <c r="C16" t="s">
        <v>2280</v>
      </c>
      <c r="D16" t="s">
        <v>316</v>
      </c>
      <c r="E16" t="s">
        <v>2259</v>
      </c>
      <c r="F16" t="s">
        <v>2260</v>
      </c>
      <c r="G16">
        <f>COUNTIF(study_countries!B:B,A16)</f>
        <v>41</v>
      </c>
      <c r="H16">
        <v>1</v>
      </c>
      <c r="I16" t="s">
        <v>4672</v>
      </c>
      <c r="J16" s="69">
        <v>100</v>
      </c>
      <c r="K16" s="100">
        <v>2024</v>
      </c>
      <c r="L16" t="s">
        <v>63</v>
      </c>
      <c r="M16" t="s">
        <v>64</v>
      </c>
      <c r="N16" t="s">
        <v>4687</v>
      </c>
      <c r="O16" t="s">
        <v>4677</v>
      </c>
    </row>
    <row r="17" spans="1:15">
      <c r="A17" t="s">
        <v>2230</v>
      </c>
      <c r="B17" t="str">
        <f>VLOOKUP(A17,iso_code!B:C,2,FALSE)</f>
        <v>GNQ</v>
      </c>
      <c r="C17" t="s">
        <v>2282</v>
      </c>
      <c r="D17" t="s">
        <v>280</v>
      </c>
      <c r="E17" t="s">
        <v>2273</v>
      </c>
      <c r="F17" t="s">
        <v>2283</v>
      </c>
      <c r="G17">
        <f>COUNTIF(study_countries!B:B,A17)</f>
        <v>15</v>
      </c>
      <c r="H17">
        <v>1</v>
      </c>
      <c r="I17" t="s">
        <v>4672</v>
      </c>
      <c r="J17" s="69">
        <v>65.099999999999994</v>
      </c>
      <c r="K17" s="100">
        <v>2024</v>
      </c>
      <c r="L17" t="s">
        <v>63</v>
      </c>
      <c r="M17" t="s">
        <v>63</v>
      </c>
    </row>
    <row r="18" spans="1:15">
      <c r="A18" t="s">
        <v>2231</v>
      </c>
      <c r="B18" t="str">
        <f>VLOOKUP(A18,iso_code!B:C,2,FALSE)</f>
        <v>ERI</v>
      </c>
      <c r="C18" t="s">
        <v>2284</v>
      </c>
      <c r="D18" t="s">
        <v>316</v>
      </c>
      <c r="E18" t="s">
        <v>2270</v>
      </c>
      <c r="F18" t="s">
        <v>2285</v>
      </c>
      <c r="G18">
        <f>COUNTIF(study_countries!B:B,A18)</f>
        <v>14</v>
      </c>
      <c r="H18">
        <v>0</v>
      </c>
      <c r="I18" t="s">
        <v>102</v>
      </c>
      <c r="J18" s="69">
        <v>55.3</v>
      </c>
      <c r="K18" s="100">
        <v>2024</v>
      </c>
      <c r="L18" t="s">
        <v>63</v>
      </c>
      <c r="M18" t="s">
        <v>64</v>
      </c>
      <c r="N18" t="s">
        <v>4688</v>
      </c>
      <c r="O18" t="s">
        <v>4682</v>
      </c>
    </row>
    <row r="19" spans="1:15">
      <c r="A19" t="s">
        <v>2247</v>
      </c>
      <c r="B19" t="str">
        <f>VLOOKUP(A19,iso_code!B:C,2,FALSE)</f>
        <v>SWZ</v>
      </c>
      <c r="C19" t="s">
        <v>2286</v>
      </c>
      <c r="D19" t="s">
        <v>267</v>
      </c>
      <c r="E19" t="s">
        <v>2263</v>
      </c>
      <c r="F19" t="s">
        <v>2267</v>
      </c>
      <c r="G19">
        <f>COUNTIF(study_countries!B:B,A19)</f>
        <v>14</v>
      </c>
      <c r="H19">
        <v>0</v>
      </c>
      <c r="I19" t="s">
        <v>102</v>
      </c>
      <c r="J19" s="69">
        <v>89.3</v>
      </c>
      <c r="K19" s="100">
        <v>2024</v>
      </c>
      <c r="L19" t="s">
        <v>63</v>
      </c>
      <c r="M19" t="s">
        <v>64</v>
      </c>
    </row>
    <row r="20" spans="1:15">
      <c r="A20" t="s">
        <v>195</v>
      </c>
      <c r="B20" t="str">
        <f>VLOOKUP(A20,iso_code!B:C,2,FALSE)</f>
        <v>ETH</v>
      </c>
      <c r="C20" t="s">
        <v>2287</v>
      </c>
      <c r="D20" t="s">
        <v>316</v>
      </c>
      <c r="E20" t="s">
        <v>2270</v>
      </c>
      <c r="F20" t="s">
        <v>2285</v>
      </c>
      <c r="G20">
        <f>COUNTIF(study_countries!B:B,A20)</f>
        <v>49</v>
      </c>
      <c r="H20">
        <v>0</v>
      </c>
      <c r="I20" t="s">
        <v>102</v>
      </c>
      <c r="J20" s="69">
        <v>56.6</v>
      </c>
      <c r="K20" s="100">
        <v>2024</v>
      </c>
      <c r="L20" t="s">
        <v>63</v>
      </c>
      <c r="M20" t="s">
        <v>63</v>
      </c>
      <c r="N20" t="s">
        <v>4689</v>
      </c>
      <c r="O20" t="s">
        <v>4677</v>
      </c>
    </row>
    <row r="21" spans="1:15">
      <c r="A21" t="s">
        <v>2232</v>
      </c>
      <c r="B21" t="str">
        <f>VLOOKUP(A21,iso_code!B:C,2,FALSE)</f>
        <v>GAB</v>
      </c>
      <c r="C21" t="s">
        <v>2288</v>
      </c>
      <c r="D21" t="s">
        <v>280</v>
      </c>
      <c r="E21" t="s">
        <v>2273</v>
      </c>
      <c r="F21" t="s">
        <v>225</v>
      </c>
      <c r="G21">
        <f>COUNTIF(study_countries!B:B,A21)</f>
        <v>15</v>
      </c>
      <c r="H21">
        <v>1</v>
      </c>
      <c r="I21" t="s">
        <v>4672</v>
      </c>
      <c r="J21" s="69">
        <v>95.1</v>
      </c>
      <c r="K21" s="100">
        <v>2024</v>
      </c>
      <c r="L21" t="s">
        <v>63</v>
      </c>
      <c r="M21" t="s">
        <v>64</v>
      </c>
    </row>
    <row r="22" spans="1:15">
      <c r="A22" t="s">
        <v>2233</v>
      </c>
      <c r="B22" t="str">
        <f>VLOOKUP(A22,iso_code!B:C,2,FALSE)</f>
        <v>GMB</v>
      </c>
      <c r="C22" t="s">
        <v>2289</v>
      </c>
      <c r="D22" t="s">
        <v>244</v>
      </c>
      <c r="E22" t="s">
        <v>2265</v>
      </c>
      <c r="F22" t="s">
        <v>2267</v>
      </c>
      <c r="G22">
        <f>COUNTIF(study_countries!B:B,A22)</f>
        <v>18</v>
      </c>
      <c r="H22">
        <v>0</v>
      </c>
      <c r="I22" t="s">
        <v>102</v>
      </c>
      <c r="J22" s="69">
        <v>69</v>
      </c>
      <c r="K22" s="100">
        <v>2024</v>
      </c>
      <c r="L22" t="s">
        <v>63</v>
      </c>
      <c r="M22" t="s">
        <v>63</v>
      </c>
    </row>
    <row r="23" spans="1:15">
      <c r="A23" t="s">
        <v>251</v>
      </c>
      <c r="B23" t="str">
        <f>VLOOKUP(A23,iso_code!B:C,2,FALSE)</f>
        <v>GHA</v>
      </c>
      <c r="C23" t="s">
        <v>2290</v>
      </c>
      <c r="D23" t="s">
        <v>244</v>
      </c>
      <c r="E23" t="s">
        <v>2265</v>
      </c>
      <c r="F23" t="s">
        <v>2267</v>
      </c>
      <c r="G23">
        <f>COUNTIF(study_countries!B:B,A23)</f>
        <v>36</v>
      </c>
      <c r="H23">
        <v>3</v>
      </c>
      <c r="I23" t="s">
        <v>2281</v>
      </c>
      <c r="J23" s="69">
        <v>91.9</v>
      </c>
      <c r="K23" s="100">
        <v>2024</v>
      </c>
      <c r="L23" t="s">
        <v>63</v>
      </c>
      <c r="M23" t="s">
        <v>64</v>
      </c>
      <c r="N23" t="s">
        <v>4690</v>
      </c>
      <c r="O23" t="s">
        <v>4677</v>
      </c>
    </row>
    <row r="24" spans="1:15">
      <c r="A24" t="s">
        <v>2234</v>
      </c>
      <c r="B24" t="str">
        <f>VLOOKUP(A24,iso_code!B:C,2,FALSE)</f>
        <v>GIN</v>
      </c>
      <c r="C24" t="s">
        <v>2291</v>
      </c>
      <c r="D24" t="s">
        <v>244</v>
      </c>
      <c r="E24" t="s">
        <v>2265</v>
      </c>
      <c r="F24" t="s">
        <v>225</v>
      </c>
      <c r="G24">
        <f>COUNTIF(study_countries!B:B,A24)</f>
        <v>16</v>
      </c>
      <c r="H24">
        <v>2</v>
      </c>
      <c r="I24" t="s">
        <v>4672</v>
      </c>
      <c r="J24" s="69">
        <v>53.8</v>
      </c>
      <c r="K24" s="100">
        <v>2024</v>
      </c>
      <c r="L24" t="s">
        <v>63</v>
      </c>
      <c r="M24" t="s">
        <v>64</v>
      </c>
      <c r="N24" t="s">
        <v>4691</v>
      </c>
      <c r="O24" t="s">
        <v>2261</v>
      </c>
    </row>
    <row r="25" spans="1:15">
      <c r="A25" t="s">
        <v>2235</v>
      </c>
      <c r="B25" t="str">
        <f>VLOOKUP(A25,iso_code!B:C,2,FALSE)</f>
        <v>GNB</v>
      </c>
      <c r="C25" t="s">
        <v>2292</v>
      </c>
      <c r="D25" t="s">
        <v>244</v>
      </c>
      <c r="E25" t="s">
        <v>2265</v>
      </c>
      <c r="F25" t="s">
        <v>261</v>
      </c>
      <c r="G25">
        <f>COUNTIF(study_countries!B:B,A25)</f>
        <v>16</v>
      </c>
      <c r="H25">
        <v>0</v>
      </c>
      <c r="I25" t="s">
        <v>102</v>
      </c>
      <c r="J25" s="69">
        <v>43.7</v>
      </c>
      <c r="K25" s="100">
        <v>2024</v>
      </c>
      <c r="L25" t="s">
        <v>63</v>
      </c>
      <c r="M25" t="s">
        <v>64</v>
      </c>
    </row>
    <row r="26" spans="1:15">
      <c r="A26" t="s">
        <v>2236</v>
      </c>
      <c r="B26" t="str">
        <f>VLOOKUP(A26,iso_code!B:C,2,FALSE)</f>
        <v>CIV</v>
      </c>
      <c r="C26" t="s">
        <v>2293</v>
      </c>
      <c r="D26" t="s">
        <v>244</v>
      </c>
      <c r="E26" t="s">
        <v>2265</v>
      </c>
      <c r="F26" t="s">
        <v>225</v>
      </c>
      <c r="G26">
        <f>COUNTIF(study_countries!B:B,A26)</f>
        <v>19</v>
      </c>
      <c r="H26">
        <v>0</v>
      </c>
      <c r="I26" t="s">
        <v>102</v>
      </c>
      <c r="J26" s="69">
        <v>72.900000000000006</v>
      </c>
      <c r="K26" s="100">
        <v>2024</v>
      </c>
      <c r="L26" t="s">
        <v>63</v>
      </c>
      <c r="M26" t="s">
        <v>64</v>
      </c>
      <c r="N26" t="s">
        <v>4692</v>
      </c>
      <c r="O26" t="s">
        <v>4677</v>
      </c>
    </row>
    <row r="27" spans="1:15">
      <c r="A27" t="s">
        <v>429</v>
      </c>
      <c r="B27" t="str">
        <f>VLOOKUP(A27,iso_code!B:C,2,FALSE)</f>
        <v>KEN</v>
      </c>
      <c r="C27" t="s">
        <v>2294</v>
      </c>
      <c r="D27" t="s">
        <v>316</v>
      </c>
      <c r="E27" t="s">
        <v>2270</v>
      </c>
      <c r="F27" t="s">
        <v>2267</v>
      </c>
      <c r="G27">
        <f>COUNTIF(study_countries!B:B,A27)</f>
        <v>38</v>
      </c>
      <c r="H27">
        <v>3</v>
      </c>
      <c r="I27" t="s">
        <v>2281</v>
      </c>
      <c r="J27" s="69">
        <v>77</v>
      </c>
      <c r="K27" s="100">
        <v>2024</v>
      </c>
      <c r="L27" t="s">
        <v>63</v>
      </c>
      <c r="M27" t="s">
        <v>64</v>
      </c>
      <c r="N27" t="s">
        <v>4668</v>
      </c>
      <c r="O27" t="s">
        <v>4677</v>
      </c>
    </row>
    <row r="28" spans="1:15">
      <c r="A28" t="s">
        <v>2237</v>
      </c>
      <c r="B28" t="str">
        <f>VLOOKUP(A28,iso_code!B:C,2,FALSE)</f>
        <v>LSO</v>
      </c>
      <c r="C28" t="s">
        <v>2295</v>
      </c>
      <c r="D28" t="s">
        <v>267</v>
      </c>
      <c r="E28" t="s">
        <v>2263</v>
      </c>
      <c r="F28" t="s">
        <v>2267</v>
      </c>
      <c r="G28">
        <f>COUNTIF(study_countries!B:B,A28)</f>
        <v>16</v>
      </c>
      <c r="H28">
        <v>1</v>
      </c>
      <c r="I28" t="s">
        <v>4672</v>
      </c>
      <c r="J28" s="69">
        <v>60.6</v>
      </c>
      <c r="K28" s="100">
        <v>2024</v>
      </c>
      <c r="L28" t="s">
        <v>63</v>
      </c>
      <c r="M28" t="s">
        <v>64</v>
      </c>
    </row>
    <row r="29" spans="1:15">
      <c r="A29" t="s">
        <v>2238</v>
      </c>
      <c r="B29" t="str">
        <f>VLOOKUP(A29,iso_code!B:C,2,FALSE)</f>
        <v>LBR</v>
      </c>
      <c r="C29" t="s">
        <v>2296</v>
      </c>
      <c r="D29" t="s">
        <v>244</v>
      </c>
      <c r="E29" t="s">
        <v>2265</v>
      </c>
      <c r="F29" t="s">
        <v>2267</v>
      </c>
      <c r="G29">
        <f>COUNTIF(study_countries!B:B,A29)</f>
        <v>17</v>
      </c>
      <c r="H29">
        <v>0</v>
      </c>
      <c r="I29" t="s">
        <v>102</v>
      </c>
      <c r="J29" s="69">
        <v>34.9</v>
      </c>
      <c r="K29" s="100">
        <v>2024</v>
      </c>
      <c r="L29" t="s">
        <v>63</v>
      </c>
      <c r="M29" t="s">
        <v>64</v>
      </c>
      <c r="N29" t="s">
        <v>4693</v>
      </c>
      <c r="O29" t="s">
        <v>2261</v>
      </c>
    </row>
    <row r="30" spans="1:15">
      <c r="A30" t="s">
        <v>1993</v>
      </c>
      <c r="B30" t="str">
        <f>VLOOKUP(A30,iso_code!B:C,2,FALSE)</f>
        <v>LBY</v>
      </c>
      <c r="C30" t="s">
        <v>2297</v>
      </c>
      <c r="D30" t="s">
        <v>219</v>
      </c>
      <c r="E30" t="s">
        <v>2259</v>
      </c>
      <c r="F30" t="s">
        <v>2260</v>
      </c>
      <c r="G30">
        <f>COUNTIF(study_countries!B:B,A30)</f>
        <v>17</v>
      </c>
      <c r="H30">
        <v>0</v>
      </c>
      <c r="I30" t="s">
        <v>102</v>
      </c>
      <c r="J30" s="69">
        <v>77.400000000000006</v>
      </c>
      <c r="K30" s="100">
        <v>2024</v>
      </c>
      <c r="L30" t="s">
        <v>64</v>
      </c>
      <c r="M30" t="s">
        <v>64</v>
      </c>
    </row>
    <row r="31" spans="1:15">
      <c r="A31" t="s">
        <v>2239</v>
      </c>
      <c r="B31" t="str">
        <f>VLOOKUP(A31,iso_code!B:C,2,FALSE)</f>
        <v>MDG</v>
      </c>
      <c r="C31" t="s">
        <v>2298</v>
      </c>
      <c r="D31" t="s">
        <v>316</v>
      </c>
      <c r="E31" t="s">
        <v>2270</v>
      </c>
      <c r="F31" t="s">
        <v>225</v>
      </c>
      <c r="G31">
        <f>COUNTIF(study_countries!B:B,A31)</f>
        <v>11</v>
      </c>
      <c r="H31">
        <v>2</v>
      </c>
      <c r="I31" t="s">
        <v>4672</v>
      </c>
      <c r="J31" s="69">
        <v>42.5</v>
      </c>
      <c r="K31" s="100">
        <v>2024</v>
      </c>
      <c r="L31" t="s">
        <v>63</v>
      </c>
      <c r="M31" t="s">
        <v>64</v>
      </c>
      <c r="N31" t="s">
        <v>4694</v>
      </c>
      <c r="O31" t="s">
        <v>4682</v>
      </c>
    </row>
    <row r="32" spans="1:15">
      <c r="A32" t="s">
        <v>1165</v>
      </c>
      <c r="B32" t="str">
        <f>VLOOKUP(A32,iso_code!B:C,2,FALSE)</f>
        <v>MWI</v>
      </c>
      <c r="C32" t="s">
        <v>2299</v>
      </c>
      <c r="D32" t="s">
        <v>267</v>
      </c>
      <c r="E32" t="s">
        <v>2263</v>
      </c>
      <c r="F32" t="s">
        <v>2267</v>
      </c>
      <c r="G32">
        <f>COUNTIF(study_countries!B:B,A32)</f>
        <v>19</v>
      </c>
      <c r="H32">
        <v>1</v>
      </c>
      <c r="I32" t="s">
        <v>4672</v>
      </c>
      <c r="J32" s="69">
        <v>15.6</v>
      </c>
      <c r="K32" s="100">
        <v>2024</v>
      </c>
      <c r="L32" t="s">
        <v>63</v>
      </c>
      <c r="M32" t="s">
        <v>64</v>
      </c>
      <c r="N32" t="s">
        <v>4692</v>
      </c>
      <c r="O32" t="s">
        <v>4677</v>
      </c>
    </row>
    <row r="33" spans="1:15">
      <c r="A33" t="s">
        <v>2240</v>
      </c>
      <c r="B33" t="str">
        <f>VLOOKUP(A33,iso_code!B:C,2,FALSE)</f>
        <v>MLI</v>
      </c>
      <c r="C33" t="s">
        <v>2300</v>
      </c>
      <c r="D33" t="s">
        <v>244</v>
      </c>
      <c r="E33" t="s">
        <v>2265</v>
      </c>
      <c r="F33" t="s">
        <v>225</v>
      </c>
      <c r="G33">
        <f>COUNTIF(study_countries!B:B,A33)</f>
        <v>17</v>
      </c>
      <c r="H33">
        <v>0</v>
      </c>
      <c r="I33" t="s">
        <v>102</v>
      </c>
      <c r="J33" s="69">
        <v>49.5</v>
      </c>
      <c r="K33" s="100">
        <v>2024</v>
      </c>
      <c r="L33" t="s">
        <v>63</v>
      </c>
      <c r="M33" t="s">
        <v>64</v>
      </c>
      <c r="N33" t="s">
        <v>4695</v>
      </c>
      <c r="O33" t="s">
        <v>2261</v>
      </c>
    </row>
    <row r="34" spans="1:15">
      <c r="A34" t="s">
        <v>2111</v>
      </c>
      <c r="B34" t="str">
        <f>VLOOKUP(A34,iso_code!B:C,2,FALSE)</f>
        <v>MRT</v>
      </c>
      <c r="C34" t="s">
        <v>2301</v>
      </c>
      <c r="D34" t="s">
        <v>219</v>
      </c>
      <c r="E34" t="s">
        <v>2259</v>
      </c>
      <c r="F34" t="s">
        <v>2260</v>
      </c>
      <c r="G34">
        <f>COUNTIF(study_countries!B:B,A34)</f>
        <v>15</v>
      </c>
      <c r="H34">
        <v>1</v>
      </c>
      <c r="I34" t="s">
        <v>4672</v>
      </c>
      <c r="J34" s="69">
        <v>52.2</v>
      </c>
      <c r="K34" s="100">
        <v>2024</v>
      </c>
      <c r="L34" t="s">
        <v>63</v>
      </c>
      <c r="M34" t="s">
        <v>64</v>
      </c>
      <c r="N34" t="s">
        <v>4696</v>
      </c>
      <c r="O34" t="s">
        <v>2261</v>
      </c>
    </row>
    <row r="35" spans="1:15">
      <c r="A35" t="s">
        <v>971</v>
      </c>
      <c r="B35" t="str">
        <f>VLOOKUP(A35,iso_code!B:C,2,FALSE)</f>
        <v>MUS</v>
      </c>
      <c r="C35" t="s">
        <v>2302</v>
      </c>
      <c r="D35" t="s">
        <v>316</v>
      </c>
      <c r="E35" t="s">
        <v>2270</v>
      </c>
      <c r="F35" t="s">
        <v>2267</v>
      </c>
      <c r="G35">
        <f>COUNTIF(study_countries!B:B,A35)</f>
        <v>10</v>
      </c>
      <c r="H35">
        <v>2</v>
      </c>
      <c r="I35" t="s">
        <v>4672</v>
      </c>
      <c r="J35" s="69">
        <v>100</v>
      </c>
      <c r="K35" s="100">
        <v>2024</v>
      </c>
      <c r="L35" t="s">
        <v>63</v>
      </c>
      <c r="M35" t="s">
        <v>64</v>
      </c>
    </row>
    <row r="36" spans="1:15">
      <c r="A36" t="s">
        <v>514</v>
      </c>
      <c r="B36" t="str">
        <f>VLOOKUP(A36,iso_code!B:C,2,FALSE)</f>
        <v>MAR</v>
      </c>
      <c r="C36" t="s">
        <v>2303</v>
      </c>
      <c r="D36" t="s">
        <v>219</v>
      </c>
      <c r="E36" t="s">
        <v>2259</v>
      </c>
      <c r="F36" t="s">
        <v>2260</v>
      </c>
      <c r="G36">
        <f>COUNTIF(study_countries!B:B,A36)</f>
        <v>31</v>
      </c>
      <c r="H36">
        <v>2</v>
      </c>
      <c r="I36" t="s">
        <v>4672</v>
      </c>
      <c r="J36" s="69">
        <v>100</v>
      </c>
      <c r="K36" s="100">
        <v>2024</v>
      </c>
      <c r="L36" t="s">
        <v>63</v>
      </c>
      <c r="M36" t="s">
        <v>64</v>
      </c>
      <c r="N36" t="s">
        <v>4697</v>
      </c>
      <c r="O36" t="s">
        <v>4677</v>
      </c>
    </row>
    <row r="37" spans="1:15">
      <c r="A37" t="s">
        <v>1456</v>
      </c>
      <c r="B37" t="str">
        <f>VLOOKUP(A37,iso_code!B:C,2,FALSE)</f>
        <v>MOZ</v>
      </c>
      <c r="C37" t="s">
        <v>2304</v>
      </c>
      <c r="D37" t="s">
        <v>267</v>
      </c>
      <c r="E37" t="s">
        <v>2263</v>
      </c>
      <c r="F37" t="s">
        <v>261</v>
      </c>
      <c r="G37">
        <f>COUNTIF(study_countries!B:B,A37)</f>
        <v>23</v>
      </c>
      <c r="H37">
        <v>2</v>
      </c>
      <c r="I37" t="s">
        <v>4672</v>
      </c>
      <c r="J37" s="69">
        <v>36.9</v>
      </c>
      <c r="K37" s="100">
        <v>2024</v>
      </c>
      <c r="L37" t="s">
        <v>63</v>
      </c>
      <c r="M37" t="s">
        <v>64</v>
      </c>
      <c r="N37" t="s">
        <v>4698</v>
      </c>
      <c r="O37" t="s">
        <v>2261</v>
      </c>
    </row>
    <row r="38" spans="1:15">
      <c r="A38" t="s">
        <v>2071</v>
      </c>
      <c r="B38" t="str">
        <f>VLOOKUP(A38,iso_code!B:C,2,FALSE)</f>
        <v>NAM</v>
      </c>
      <c r="C38" t="s">
        <v>2305</v>
      </c>
      <c r="D38" t="s">
        <v>267</v>
      </c>
      <c r="E38" t="s">
        <v>2263</v>
      </c>
      <c r="F38" t="s">
        <v>2267</v>
      </c>
      <c r="G38">
        <f>COUNTIF(study_countries!B:B,A38)</f>
        <v>18</v>
      </c>
      <c r="H38">
        <v>3</v>
      </c>
      <c r="I38" t="s">
        <v>2281</v>
      </c>
      <c r="J38" s="69">
        <v>59.3</v>
      </c>
      <c r="K38" s="99"/>
      <c r="L38" t="s">
        <v>63</v>
      </c>
      <c r="M38" t="s">
        <v>64</v>
      </c>
    </row>
    <row r="39" spans="1:15">
      <c r="A39" t="s">
        <v>1006</v>
      </c>
      <c r="B39" t="str">
        <f>VLOOKUP(A39,iso_code!B:C,2,FALSE)</f>
        <v>NER</v>
      </c>
      <c r="C39" t="s">
        <v>2306</v>
      </c>
      <c r="D39" t="s">
        <v>244</v>
      </c>
      <c r="E39" t="s">
        <v>2265</v>
      </c>
      <c r="F39" t="s">
        <v>225</v>
      </c>
      <c r="G39">
        <f>COUNTIF(study_countries!B:B,A39)</f>
        <v>19</v>
      </c>
      <c r="H39">
        <v>2</v>
      </c>
      <c r="I39" t="s">
        <v>4672</v>
      </c>
      <c r="J39" s="69">
        <v>21.3</v>
      </c>
      <c r="K39" s="99">
        <v>2024</v>
      </c>
      <c r="L39" t="s">
        <v>63</v>
      </c>
      <c r="M39" t="s">
        <v>64</v>
      </c>
      <c r="N39" t="s">
        <v>4699</v>
      </c>
      <c r="O39" t="s">
        <v>4677</v>
      </c>
    </row>
    <row r="40" spans="1:15">
      <c r="A40" t="s">
        <v>1233</v>
      </c>
      <c r="B40" t="str">
        <f>VLOOKUP(A40,iso_code!B:C,2,FALSE)</f>
        <v>NGA</v>
      </c>
      <c r="C40" t="s">
        <v>2307</v>
      </c>
      <c r="D40" t="s">
        <v>244</v>
      </c>
      <c r="E40" t="s">
        <v>2265</v>
      </c>
      <c r="F40" t="s">
        <v>2267</v>
      </c>
      <c r="G40">
        <f>COUNTIF(study_countries!B:B,A40)</f>
        <v>85</v>
      </c>
      <c r="H40">
        <v>1</v>
      </c>
      <c r="I40" t="s">
        <v>4672</v>
      </c>
      <c r="J40" s="69">
        <v>62.5</v>
      </c>
      <c r="K40" s="99">
        <v>2024</v>
      </c>
      <c r="L40" t="s">
        <v>63</v>
      </c>
      <c r="M40" t="s">
        <v>63</v>
      </c>
      <c r="N40" t="s">
        <v>4700</v>
      </c>
      <c r="O40" t="s">
        <v>4677</v>
      </c>
    </row>
    <row r="41" spans="1:15">
      <c r="A41" t="s">
        <v>2241</v>
      </c>
      <c r="B41" t="str">
        <f>VLOOKUP(A41,iso_code!B:C,2,FALSE)</f>
        <v>RWA</v>
      </c>
      <c r="C41" t="s">
        <v>2308</v>
      </c>
      <c r="D41" t="s">
        <v>316</v>
      </c>
      <c r="E41" t="s">
        <v>2270</v>
      </c>
      <c r="F41" t="s">
        <v>2267</v>
      </c>
      <c r="G41">
        <f>COUNTIF(study_countries!B:B,A41)</f>
        <v>25</v>
      </c>
      <c r="H41">
        <v>2</v>
      </c>
      <c r="I41" t="s">
        <v>4672</v>
      </c>
      <c r="J41" s="69">
        <v>72</v>
      </c>
      <c r="K41" s="99">
        <v>2024</v>
      </c>
      <c r="L41" t="s">
        <v>63</v>
      </c>
      <c r="M41" t="s">
        <v>64</v>
      </c>
      <c r="N41" t="s">
        <v>4701</v>
      </c>
      <c r="O41" t="s">
        <v>4677</v>
      </c>
    </row>
    <row r="42" spans="1:15">
      <c r="A42" t="s">
        <v>2242</v>
      </c>
      <c r="B42" t="str">
        <f>VLOOKUP(A42,iso_code!B:C,2,FALSE)</f>
        <v>STP</v>
      </c>
      <c r="C42" t="s">
        <v>2309</v>
      </c>
      <c r="D42" t="s">
        <v>280</v>
      </c>
      <c r="E42" t="s">
        <v>2273</v>
      </c>
      <c r="F42" t="s">
        <v>261</v>
      </c>
      <c r="G42">
        <f>COUNTIF(study_countries!B:B,A42)</f>
        <v>6</v>
      </c>
      <c r="H42">
        <v>0</v>
      </c>
      <c r="I42" t="s">
        <v>102</v>
      </c>
      <c r="J42" s="69">
        <v>77.7</v>
      </c>
      <c r="K42" s="99">
        <v>2024</v>
      </c>
      <c r="L42" t="s">
        <v>63</v>
      </c>
      <c r="M42" t="s">
        <v>64</v>
      </c>
    </row>
    <row r="43" spans="1:15">
      <c r="A43" t="s">
        <v>1689</v>
      </c>
      <c r="B43" t="str">
        <f>VLOOKUP(A43,iso_code!B:C,2,FALSE)</f>
        <v>SEN</v>
      </c>
      <c r="C43" t="s">
        <v>2310</v>
      </c>
      <c r="D43" t="s">
        <v>244</v>
      </c>
      <c r="E43" t="s">
        <v>2265</v>
      </c>
      <c r="F43" t="s">
        <v>225</v>
      </c>
      <c r="G43">
        <f>COUNTIF(study_countries!B:B,A43)</f>
        <v>19</v>
      </c>
      <c r="H43">
        <v>1</v>
      </c>
      <c r="I43" t="s">
        <v>4672</v>
      </c>
      <c r="J43" s="69">
        <v>82.9</v>
      </c>
      <c r="K43" s="99">
        <v>2024</v>
      </c>
      <c r="L43" t="s">
        <v>63</v>
      </c>
      <c r="M43" t="s">
        <v>64</v>
      </c>
      <c r="N43" t="s">
        <v>4702</v>
      </c>
      <c r="O43" t="s">
        <v>4677</v>
      </c>
    </row>
    <row r="44" spans="1:15">
      <c r="A44" t="s">
        <v>2243</v>
      </c>
      <c r="B44" t="str">
        <f>VLOOKUP(A44,iso_code!B:C,2,FALSE)</f>
        <v>SYC</v>
      </c>
      <c r="C44" t="s">
        <v>2311</v>
      </c>
      <c r="D44" t="s">
        <v>316</v>
      </c>
      <c r="E44" t="s">
        <v>2270</v>
      </c>
      <c r="F44" t="s">
        <v>2267</v>
      </c>
      <c r="G44">
        <f>COUNTIF(study_countries!B:B,A44)</f>
        <v>6</v>
      </c>
      <c r="H44">
        <v>2</v>
      </c>
      <c r="I44" t="s">
        <v>4672</v>
      </c>
      <c r="J44" s="69">
        <v>100</v>
      </c>
      <c r="K44" s="99">
        <v>2024</v>
      </c>
      <c r="L44" t="s">
        <v>63</v>
      </c>
      <c r="M44" t="s">
        <v>64</v>
      </c>
    </row>
    <row r="45" spans="1:15">
      <c r="A45" t="s">
        <v>2095</v>
      </c>
      <c r="B45" t="str">
        <f>VLOOKUP(A45,iso_code!B:C,2,FALSE)</f>
        <v>SLE</v>
      </c>
      <c r="C45" t="s">
        <v>2312</v>
      </c>
      <c r="D45" t="s">
        <v>244</v>
      </c>
      <c r="E45" t="s">
        <v>2265</v>
      </c>
      <c r="F45" t="s">
        <v>2267</v>
      </c>
      <c r="G45">
        <f>COUNTIF(study_countries!B:B,A45)</f>
        <v>19</v>
      </c>
      <c r="H45">
        <v>0</v>
      </c>
      <c r="I45" t="s">
        <v>102</v>
      </c>
      <c r="J45" s="69">
        <v>39.200000000000003</v>
      </c>
      <c r="K45" s="99">
        <v>2024</v>
      </c>
      <c r="L45" t="s">
        <v>63</v>
      </c>
      <c r="M45" t="s">
        <v>64</v>
      </c>
      <c r="N45" t="s">
        <v>4703</v>
      </c>
      <c r="O45" t="s">
        <v>2261</v>
      </c>
    </row>
    <row r="46" spans="1:15">
      <c r="A46" t="s">
        <v>2244</v>
      </c>
      <c r="B46" t="str">
        <f>VLOOKUP(A46,iso_code!B:C,2,FALSE)</f>
        <v>SOM</v>
      </c>
      <c r="C46" t="s">
        <v>2313</v>
      </c>
      <c r="D46" t="s">
        <v>316</v>
      </c>
      <c r="E46" t="s">
        <v>2270</v>
      </c>
      <c r="F46" t="s">
        <v>2285</v>
      </c>
      <c r="G46">
        <f>COUNTIF(study_countries!B:B,A46)</f>
        <v>17</v>
      </c>
      <c r="H46">
        <v>0</v>
      </c>
      <c r="I46" t="s">
        <v>102</v>
      </c>
      <c r="J46" s="69">
        <v>54.4</v>
      </c>
      <c r="K46" s="99">
        <v>2024</v>
      </c>
      <c r="L46" t="s">
        <v>63</v>
      </c>
      <c r="M46" t="s">
        <v>64</v>
      </c>
      <c r="N46" t="s">
        <v>4704</v>
      </c>
      <c r="O46" t="s">
        <v>2261</v>
      </c>
    </row>
    <row r="47" spans="1:15">
      <c r="A47" t="s">
        <v>613</v>
      </c>
      <c r="B47" t="str">
        <f>VLOOKUP(A47,iso_code!B:C,2,FALSE)</f>
        <v>ZAF</v>
      </c>
      <c r="C47" t="s">
        <v>2314</v>
      </c>
      <c r="D47" t="s">
        <v>267</v>
      </c>
      <c r="E47" t="s">
        <v>2263</v>
      </c>
      <c r="F47" t="s">
        <v>2267</v>
      </c>
      <c r="G47">
        <f>COUNTIF(study_countries!B:B,A47)</f>
        <v>43</v>
      </c>
      <c r="H47">
        <v>4</v>
      </c>
      <c r="I47" t="s">
        <v>2281</v>
      </c>
      <c r="J47" s="69">
        <v>90.2</v>
      </c>
      <c r="K47" s="99">
        <v>2024</v>
      </c>
      <c r="L47" t="s">
        <v>63</v>
      </c>
      <c r="M47" t="s">
        <v>63</v>
      </c>
      <c r="N47" t="s">
        <v>4669</v>
      </c>
      <c r="O47" t="s">
        <v>4677</v>
      </c>
    </row>
    <row r="48" spans="1:15">
      <c r="A48" t="s">
        <v>2245</v>
      </c>
      <c r="B48" t="str">
        <f>VLOOKUP(A48,iso_code!B:C,2,FALSE)</f>
        <v>SSD</v>
      </c>
      <c r="C48" t="s">
        <v>2315</v>
      </c>
      <c r="D48" t="s">
        <v>316</v>
      </c>
      <c r="E48" t="s">
        <v>2270</v>
      </c>
      <c r="F48" t="s">
        <v>2267</v>
      </c>
      <c r="G48">
        <f>COUNTIF(study_countries!B:B,A48)</f>
        <v>13</v>
      </c>
      <c r="H48">
        <v>0</v>
      </c>
      <c r="I48" t="s">
        <v>102</v>
      </c>
      <c r="J48" s="69">
        <v>5.4</v>
      </c>
      <c r="K48" s="99">
        <v>2024</v>
      </c>
      <c r="L48" t="s">
        <v>63</v>
      </c>
      <c r="M48" t="s">
        <v>64</v>
      </c>
      <c r="N48" t="s">
        <v>4705</v>
      </c>
      <c r="O48" t="s">
        <v>4682</v>
      </c>
    </row>
    <row r="49" spans="1:15">
      <c r="A49" t="s">
        <v>2246</v>
      </c>
      <c r="B49" t="str">
        <f>VLOOKUP(A49,iso_code!B:C,2,FALSE)</f>
        <v>SDN</v>
      </c>
      <c r="C49" t="s">
        <v>2316</v>
      </c>
      <c r="D49" t="s">
        <v>316</v>
      </c>
      <c r="E49" t="s">
        <v>2270</v>
      </c>
      <c r="F49" t="s">
        <v>2260</v>
      </c>
      <c r="G49">
        <f>COUNTIF(study_countries!B:B,A49)</f>
        <v>21</v>
      </c>
      <c r="H49">
        <v>0</v>
      </c>
      <c r="I49" t="s">
        <v>102</v>
      </c>
      <c r="J49" s="69">
        <v>66</v>
      </c>
      <c r="K49" s="99">
        <v>2024</v>
      </c>
      <c r="L49" t="s">
        <v>63</v>
      </c>
      <c r="M49" t="s">
        <v>64</v>
      </c>
      <c r="N49" t="s">
        <v>4706</v>
      </c>
      <c r="O49" t="s">
        <v>2261</v>
      </c>
    </row>
    <row r="50" spans="1:15">
      <c r="A50" t="s">
        <v>859</v>
      </c>
      <c r="B50" t="str">
        <f>VLOOKUP(A50,iso_code!B:C,2,FALSE)</f>
        <v>TZA</v>
      </c>
      <c r="C50" t="s">
        <v>2317</v>
      </c>
      <c r="D50" t="s">
        <v>316</v>
      </c>
      <c r="E50" t="s">
        <v>2270</v>
      </c>
      <c r="F50" t="s">
        <v>2267</v>
      </c>
      <c r="G50">
        <f>COUNTIF(study_countries!B:B,A50)</f>
        <v>25</v>
      </c>
      <c r="H50">
        <v>1</v>
      </c>
      <c r="I50" t="s">
        <v>4672</v>
      </c>
      <c r="J50" s="69">
        <v>52.4</v>
      </c>
      <c r="K50" s="99">
        <v>2024</v>
      </c>
      <c r="L50" t="s">
        <v>63</v>
      </c>
      <c r="M50" t="s">
        <v>64</v>
      </c>
      <c r="N50" t="s">
        <v>4707</v>
      </c>
      <c r="O50" t="s">
        <v>2261</v>
      </c>
    </row>
    <row r="51" spans="1:15">
      <c r="A51" t="s">
        <v>2017</v>
      </c>
      <c r="B51" t="str">
        <f>VLOOKUP(A51,iso_code!B:C,2,FALSE)</f>
        <v>TGO</v>
      </c>
      <c r="C51" t="s">
        <v>2318</v>
      </c>
      <c r="D51" t="s">
        <v>244</v>
      </c>
      <c r="E51" t="s">
        <v>2265</v>
      </c>
      <c r="F51" t="s">
        <v>225</v>
      </c>
      <c r="G51">
        <f>COUNTIF(study_countries!B:B,A51)</f>
        <v>18</v>
      </c>
      <c r="H51">
        <v>1</v>
      </c>
      <c r="I51" t="s">
        <v>4672</v>
      </c>
      <c r="J51" s="69">
        <v>61.1</v>
      </c>
      <c r="K51" s="99">
        <v>2024</v>
      </c>
      <c r="L51" t="s">
        <v>63</v>
      </c>
      <c r="M51" t="s">
        <v>63</v>
      </c>
      <c r="N51" t="s">
        <v>4708</v>
      </c>
      <c r="O51" t="s">
        <v>2261</v>
      </c>
    </row>
    <row r="52" spans="1:15">
      <c r="A52" t="s">
        <v>953</v>
      </c>
      <c r="B52" t="str">
        <f>VLOOKUP(A52,iso_code!B:C,2,FALSE)</f>
        <v>TUN</v>
      </c>
      <c r="C52" t="s">
        <v>2319</v>
      </c>
      <c r="D52" t="s">
        <v>219</v>
      </c>
      <c r="E52" t="s">
        <v>2259</v>
      </c>
      <c r="F52" t="s">
        <v>2260</v>
      </c>
      <c r="G52">
        <f>COUNTIF(study_countries!B:B,A52)</f>
        <v>22</v>
      </c>
      <c r="H52">
        <v>2</v>
      </c>
      <c r="I52" t="s">
        <v>4672</v>
      </c>
      <c r="J52" s="69">
        <v>100</v>
      </c>
      <c r="K52" s="99">
        <v>2024</v>
      </c>
      <c r="L52" t="s">
        <v>63</v>
      </c>
      <c r="M52" t="s">
        <v>63</v>
      </c>
      <c r="N52" t="s">
        <v>4709</v>
      </c>
      <c r="O52" t="s">
        <v>4677</v>
      </c>
    </row>
    <row r="53" spans="1:15">
      <c r="A53" t="s">
        <v>1468</v>
      </c>
      <c r="B53" t="str">
        <f>VLOOKUP(A53,iso_code!B:C,2,FALSE)</f>
        <v>UGA</v>
      </c>
      <c r="C53" t="s">
        <v>2320</v>
      </c>
      <c r="D53" t="s">
        <v>316</v>
      </c>
      <c r="E53" t="s">
        <v>2270</v>
      </c>
      <c r="F53" t="s">
        <v>2267</v>
      </c>
      <c r="G53">
        <f>COUNTIF(study_countries!B:B,A53)</f>
        <v>24</v>
      </c>
      <c r="H53">
        <v>3</v>
      </c>
      <c r="I53" t="s">
        <v>2281</v>
      </c>
      <c r="J53" s="69">
        <v>55.3</v>
      </c>
      <c r="K53" s="99">
        <v>2024</v>
      </c>
      <c r="L53" t="s">
        <v>63</v>
      </c>
      <c r="M53" t="s">
        <v>64</v>
      </c>
      <c r="N53" t="s">
        <v>4710</v>
      </c>
      <c r="O53" t="s">
        <v>4677</v>
      </c>
    </row>
    <row r="54" spans="1:15">
      <c r="A54" t="s">
        <v>748</v>
      </c>
      <c r="B54" t="str">
        <f>VLOOKUP(A54,iso_code!B:C,2,FALSE)</f>
        <v>ZMB</v>
      </c>
      <c r="C54" t="s">
        <v>2321</v>
      </c>
      <c r="D54" t="s">
        <v>267</v>
      </c>
      <c r="E54" t="s">
        <v>2263</v>
      </c>
      <c r="F54" t="s">
        <v>2267</v>
      </c>
      <c r="G54">
        <f>COUNTIF(study_countries!B:B,A54)</f>
        <v>23</v>
      </c>
      <c r="H54">
        <v>0</v>
      </c>
      <c r="I54" t="s">
        <v>102</v>
      </c>
      <c r="J54" s="69">
        <v>53.6</v>
      </c>
      <c r="K54" s="99">
        <v>2024</v>
      </c>
      <c r="L54" t="s">
        <v>63</v>
      </c>
      <c r="M54" t="s">
        <v>64</v>
      </c>
      <c r="N54" t="s">
        <v>4711</v>
      </c>
      <c r="O54" t="s">
        <v>4677</v>
      </c>
    </row>
    <row r="55" spans="1:15">
      <c r="A55" t="s">
        <v>2248</v>
      </c>
      <c r="B55" t="str">
        <f>VLOOKUP(A55,iso_code!B:C,2,FALSE)</f>
        <v>ZWE</v>
      </c>
      <c r="C55" t="s">
        <v>2322</v>
      </c>
      <c r="D55" t="s">
        <v>267</v>
      </c>
      <c r="E55" t="s">
        <v>2263</v>
      </c>
      <c r="F55" t="s">
        <v>2267</v>
      </c>
      <c r="G55">
        <f>COUNTIF(study_countries!B:B,A55)</f>
        <v>20</v>
      </c>
      <c r="H55">
        <v>2</v>
      </c>
      <c r="I55" t="s">
        <v>4672</v>
      </c>
      <c r="J55" s="69">
        <v>62</v>
      </c>
      <c r="K55" s="99">
        <v>2024</v>
      </c>
      <c r="L55" t="s">
        <v>63</v>
      </c>
      <c r="M55" t="s">
        <v>63</v>
      </c>
      <c r="N55" t="s">
        <v>4712</v>
      </c>
      <c r="O55" t="s">
        <v>2261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872842-76B8-4AC0-AD7C-DFF36B7795F3}">
  <sheetPr codeName="Feuil8">
    <tabColor rgb="FF00B050"/>
  </sheetPr>
  <dimension ref="A1:D6"/>
  <sheetViews>
    <sheetView workbookViewId="0">
      <pane ySplit="1" topLeftCell="A2" activePane="bottomLeft" state="frozen"/>
      <selection pane="bottomLeft" activeCell="D27" sqref="D27"/>
    </sheetView>
  </sheetViews>
  <sheetFormatPr baseColWidth="10" defaultColWidth="11.33203125" defaultRowHeight="15"/>
  <cols>
    <col min="1" max="1" width="13.83203125" customWidth="1"/>
    <col min="2" max="2" width="38.83203125" customWidth="1"/>
    <col min="3" max="3" width="74.1640625" customWidth="1"/>
    <col min="4" max="4" width="22.33203125" customWidth="1"/>
  </cols>
  <sheetData>
    <row r="1" spans="1:4">
      <c r="A1" s="37" t="s">
        <v>2249</v>
      </c>
      <c r="B1" s="37" t="s">
        <v>2323</v>
      </c>
      <c r="C1" s="37" t="s">
        <v>2324</v>
      </c>
      <c r="D1" s="37" t="s">
        <v>2253</v>
      </c>
    </row>
    <row r="2" spans="1:4">
      <c r="A2" t="s">
        <v>244</v>
      </c>
      <c r="B2" t="s">
        <v>2325</v>
      </c>
      <c r="C2" t="s">
        <v>2326</v>
      </c>
      <c r="D2">
        <f>COUNTIF(study_pools!B:B,A2)</f>
        <v>124</v>
      </c>
    </row>
    <row r="3" spans="1:4">
      <c r="A3" t="s">
        <v>316</v>
      </c>
      <c r="B3" t="s">
        <v>2327</v>
      </c>
      <c r="C3" t="s">
        <v>2328</v>
      </c>
      <c r="D3">
        <f>COUNTIF(study_pools!B:B,A3)</f>
        <v>139</v>
      </c>
    </row>
    <row r="4" spans="1:4">
      <c r="A4" t="s">
        <v>280</v>
      </c>
      <c r="B4" t="s">
        <v>2329</v>
      </c>
      <c r="C4" t="s">
        <v>2330</v>
      </c>
      <c r="D4">
        <f>COUNTIF(study_pools!B:B,A4)</f>
        <v>32</v>
      </c>
    </row>
    <row r="5" spans="1:4">
      <c r="A5" t="s">
        <v>267</v>
      </c>
      <c r="B5" t="s">
        <v>2331</v>
      </c>
      <c r="C5" t="s">
        <v>2332</v>
      </c>
      <c r="D5">
        <f>COUNTIF(study_pools!B:B,A5)</f>
        <v>66</v>
      </c>
    </row>
    <row r="6" spans="1:4">
      <c r="A6" t="s">
        <v>219</v>
      </c>
      <c r="B6" t="s">
        <v>2333</v>
      </c>
      <c r="C6" t="s">
        <v>2334</v>
      </c>
      <c r="D6">
        <f>COUNTIF(study_pools!B:B,A6)</f>
        <v>56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4C8FC1-CFE9-4B27-84D3-27F27D84E82C}">
  <sheetPr codeName="Feuil9">
    <tabColor rgb="FF00B050"/>
  </sheetPr>
  <dimension ref="A1:X78"/>
  <sheetViews>
    <sheetView tabSelected="1" workbookViewId="0">
      <pane ySplit="1" topLeftCell="A44" activePane="bottomLeft" state="frozen"/>
      <selection pane="bottomLeft" activeCell="B35" sqref="B35"/>
    </sheetView>
  </sheetViews>
  <sheetFormatPr baseColWidth="10" defaultColWidth="8.83203125" defaultRowHeight="15"/>
  <cols>
    <col min="1" max="1" width="14.33203125" style="105" bestFit="1" customWidth="1"/>
    <col min="2" max="2" width="37.33203125" style="105" customWidth="1"/>
    <col min="3" max="3" width="24.1640625" style="105" customWidth="1"/>
    <col min="4" max="4" width="16" style="105" customWidth="1"/>
    <col min="5" max="5" width="28.33203125" style="105" bestFit="1" customWidth="1"/>
    <col min="6" max="6" width="12.1640625" style="105" bestFit="1" customWidth="1"/>
    <col min="7" max="7" width="11.1640625" style="105" customWidth="1"/>
    <col min="8" max="8" width="21.1640625" style="105" customWidth="1"/>
    <col min="9" max="9" width="16.33203125" style="105" customWidth="1"/>
    <col min="10" max="10" width="13.33203125" style="105" customWidth="1"/>
    <col min="11" max="11" width="18.83203125" style="105" customWidth="1"/>
    <col min="12" max="12" width="13.33203125" style="105" customWidth="1"/>
    <col min="13" max="13" width="23.33203125" style="105" customWidth="1"/>
    <col min="14" max="14" width="21.83203125" style="105" customWidth="1"/>
    <col min="15" max="15" width="8.6640625" style="105" bestFit="1" customWidth="1"/>
    <col min="16" max="16" width="25" style="105" customWidth="1"/>
    <col min="17" max="17" width="33.33203125" style="105" customWidth="1"/>
    <col min="18" max="18" width="23.6640625" style="105" customWidth="1"/>
    <col min="19" max="19" width="33.33203125" style="105" customWidth="1"/>
    <col min="20" max="20" width="54" style="105" customWidth="1"/>
    <col min="21" max="21" width="43.33203125" style="105" customWidth="1"/>
    <col min="22" max="22" width="34.33203125" style="105" customWidth="1"/>
    <col min="23" max="23" width="21.83203125" style="105" customWidth="1"/>
    <col min="24" max="16384" width="8.83203125" style="105"/>
  </cols>
  <sheetData>
    <row r="1" spans="1:24" ht="48">
      <c r="A1" s="106" t="s">
        <v>2158</v>
      </c>
      <c r="B1" s="101" t="s">
        <v>2335</v>
      </c>
      <c r="C1" s="101" t="s">
        <v>2336</v>
      </c>
      <c r="D1" s="101" t="s">
        <v>2337</v>
      </c>
      <c r="E1" s="101" t="s">
        <v>2338</v>
      </c>
      <c r="F1" s="101" t="s">
        <v>2339</v>
      </c>
      <c r="G1" s="101" t="s">
        <v>2340</v>
      </c>
      <c r="H1" s="101" t="s">
        <v>2341</v>
      </c>
      <c r="I1" s="101" t="s">
        <v>2342</v>
      </c>
      <c r="J1" s="101" t="s">
        <v>2343</v>
      </c>
      <c r="K1" s="101" t="s">
        <v>2344</v>
      </c>
      <c r="L1" s="101" t="s">
        <v>2345</v>
      </c>
      <c r="M1" s="101" t="s">
        <v>2346</v>
      </c>
      <c r="N1" s="101" t="s">
        <v>2347</v>
      </c>
      <c r="O1" s="101" t="s">
        <v>2348</v>
      </c>
      <c r="P1" s="101" t="s">
        <v>2349</v>
      </c>
      <c r="Q1" s="101" t="s">
        <v>2350</v>
      </c>
      <c r="R1" s="101" t="s">
        <v>2351</v>
      </c>
      <c r="S1" s="101" t="s">
        <v>47</v>
      </c>
      <c r="T1" s="107" t="s">
        <v>2352</v>
      </c>
      <c r="U1" s="107" t="s">
        <v>40</v>
      </c>
      <c r="V1" s="107" t="s">
        <v>2353</v>
      </c>
      <c r="W1" s="114" t="s">
        <v>2354</v>
      </c>
      <c r="X1" s="114" t="s">
        <v>5372</v>
      </c>
    </row>
    <row r="2" spans="1:24" ht="113" customHeight="1">
      <c r="A2" s="108" t="s">
        <v>382</v>
      </c>
      <c r="B2" s="103" t="s">
        <v>2355</v>
      </c>
      <c r="C2" s="103" t="s">
        <v>2160</v>
      </c>
      <c r="D2" s="103" t="s">
        <v>2356</v>
      </c>
      <c r="E2" s="103" t="s">
        <v>2357</v>
      </c>
      <c r="F2" s="103" t="s">
        <v>2358</v>
      </c>
      <c r="G2" s="109">
        <v>3000</v>
      </c>
      <c r="H2" s="103" t="s">
        <v>63</v>
      </c>
      <c r="I2" s="103" t="s">
        <v>2359</v>
      </c>
      <c r="J2" s="103" t="s">
        <v>2360</v>
      </c>
      <c r="K2" s="103" t="s">
        <v>63</v>
      </c>
      <c r="L2" s="103" t="s">
        <v>63</v>
      </c>
      <c r="M2" s="103" t="s">
        <v>102</v>
      </c>
      <c r="N2" s="103" t="s">
        <v>63</v>
      </c>
      <c r="O2" s="103" t="s">
        <v>2361</v>
      </c>
      <c r="P2" s="110">
        <f>COUNTIF(study_tools!B:B,A2)</f>
        <v>41</v>
      </c>
      <c r="Q2" s="103" t="s">
        <v>5378</v>
      </c>
      <c r="R2" s="110" t="s">
        <v>63</v>
      </c>
      <c r="S2" s="103" t="s">
        <v>64</v>
      </c>
      <c r="T2" s="102" t="s">
        <v>5349</v>
      </c>
      <c r="U2" s="102" t="s">
        <v>5350</v>
      </c>
      <c r="V2" s="102" t="s">
        <v>5351</v>
      </c>
      <c r="W2" s="105" t="s">
        <v>5352</v>
      </c>
      <c r="X2" s="102" t="s">
        <v>102</v>
      </c>
    </row>
    <row r="3" spans="1:24" ht="96">
      <c r="A3" s="108" t="s">
        <v>265</v>
      </c>
      <c r="B3" s="103" t="s">
        <v>2363</v>
      </c>
      <c r="C3" s="103" t="s">
        <v>2160</v>
      </c>
      <c r="D3" s="103" t="s">
        <v>470</v>
      </c>
      <c r="E3" s="103" t="s">
        <v>2364</v>
      </c>
      <c r="F3" s="103" t="s">
        <v>28</v>
      </c>
      <c r="G3" s="109">
        <v>0</v>
      </c>
      <c r="H3" s="103" t="s">
        <v>63</v>
      </c>
      <c r="I3" s="103" t="s">
        <v>2360</v>
      </c>
      <c r="J3" s="103" t="s">
        <v>2359</v>
      </c>
      <c r="K3" s="103" t="s">
        <v>63</v>
      </c>
      <c r="L3" s="103" t="s">
        <v>63</v>
      </c>
      <c r="M3" s="103" t="s">
        <v>2365</v>
      </c>
      <c r="N3" s="103" t="s">
        <v>64</v>
      </c>
      <c r="O3" s="103" t="s">
        <v>2366</v>
      </c>
      <c r="P3" s="110">
        <f>COUNTIF(study_tools!B:B,A3)</f>
        <v>35</v>
      </c>
      <c r="Q3" s="103" t="s">
        <v>2362</v>
      </c>
      <c r="R3" s="110" t="s">
        <v>133</v>
      </c>
      <c r="S3" s="103" t="s">
        <v>64</v>
      </c>
      <c r="T3" s="102" t="s">
        <v>5357</v>
      </c>
      <c r="U3" s="102" t="s">
        <v>5358</v>
      </c>
      <c r="V3" s="102" t="s">
        <v>5359</v>
      </c>
      <c r="W3" s="105" t="s">
        <v>5360</v>
      </c>
      <c r="X3" s="102" t="s">
        <v>102</v>
      </c>
    </row>
    <row r="4" spans="1:24" ht="80">
      <c r="A4" s="108" t="s">
        <v>784</v>
      </c>
      <c r="B4" s="103" t="s">
        <v>2367</v>
      </c>
      <c r="C4" s="103" t="s">
        <v>2160</v>
      </c>
      <c r="D4" s="103" t="s">
        <v>2368</v>
      </c>
      <c r="E4" s="103" t="s">
        <v>2369</v>
      </c>
      <c r="F4" s="103" t="s">
        <v>28</v>
      </c>
      <c r="G4" s="109">
        <v>0</v>
      </c>
      <c r="H4" s="103" t="s">
        <v>63</v>
      </c>
      <c r="I4" s="103" t="s">
        <v>2360</v>
      </c>
      <c r="J4" s="103" t="s">
        <v>2360</v>
      </c>
      <c r="K4" s="103" t="s">
        <v>63</v>
      </c>
      <c r="L4" s="103" t="s">
        <v>63</v>
      </c>
      <c r="M4" s="103" t="s">
        <v>2365</v>
      </c>
      <c r="N4" s="103" t="s">
        <v>64</v>
      </c>
      <c r="O4" s="103" t="s">
        <v>2361</v>
      </c>
      <c r="P4" s="110">
        <f>COUNTIF(study_tools!B:B,A4)</f>
        <v>15</v>
      </c>
      <c r="Q4" s="103" t="s">
        <v>2362</v>
      </c>
      <c r="R4" s="110" t="s">
        <v>133</v>
      </c>
      <c r="S4" s="103" t="s">
        <v>64</v>
      </c>
      <c r="T4" s="102" t="s">
        <v>5361</v>
      </c>
      <c r="U4" s="102" t="s">
        <v>5362</v>
      </c>
      <c r="V4" s="102" t="s">
        <v>5363</v>
      </c>
      <c r="W4" s="105" t="s">
        <v>5364</v>
      </c>
      <c r="X4" s="102" t="s">
        <v>5373</v>
      </c>
    </row>
    <row r="5" spans="1:24" ht="64">
      <c r="A5" s="108" t="s">
        <v>1748</v>
      </c>
      <c r="B5" s="103" t="s">
        <v>2370</v>
      </c>
      <c r="C5" s="103" t="s">
        <v>2160</v>
      </c>
      <c r="D5" s="103" t="s">
        <v>2368</v>
      </c>
      <c r="E5" s="103" t="s">
        <v>2369</v>
      </c>
      <c r="F5" s="103" t="s">
        <v>28</v>
      </c>
      <c r="G5" s="109">
        <v>0</v>
      </c>
      <c r="H5" s="103" t="s">
        <v>63</v>
      </c>
      <c r="I5" s="103" t="s">
        <v>2360</v>
      </c>
      <c r="J5" s="103" t="s">
        <v>2360</v>
      </c>
      <c r="K5" s="103" t="s">
        <v>63</v>
      </c>
      <c r="L5" s="103" t="s">
        <v>63</v>
      </c>
      <c r="M5" s="103" t="s">
        <v>2365</v>
      </c>
      <c r="N5" s="103" t="s">
        <v>64</v>
      </c>
      <c r="O5" s="103" t="s">
        <v>2361</v>
      </c>
      <c r="P5" s="110">
        <f>COUNTIF(study_tools!B:B,A5)</f>
        <v>2</v>
      </c>
      <c r="Q5" s="103" t="s">
        <v>2362</v>
      </c>
      <c r="R5" s="110" t="s">
        <v>133</v>
      </c>
      <c r="S5" s="103" t="s">
        <v>64</v>
      </c>
      <c r="T5" s="102" t="s">
        <v>5365</v>
      </c>
      <c r="U5" s="102" t="s">
        <v>5366</v>
      </c>
      <c r="V5" s="102" t="s">
        <v>5363</v>
      </c>
      <c r="W5" s="105" t="s">
        <v>5367</v>
      </c>
      <c r="X5" s="102" t="s">
        <v>5374</v>
      </c>
    </row>
    <row r="6" spans="1:24" ht="32">
      <c r="A6" s="108" t="s">
        <v>370</v>
      </c>
      <c r="B6" s="103" t="s">
        <v>2371</v>
      </c>
      <c r="C6" s="103"/>
      <c r="D6" s="103" t="s">
        <v>2368</v>
      </c>
      <c r="E6" s="103" t="s">
        <v>2372</v>
      </c>
      <c r="F6" s="103" t="s">
        <v>28</v>
      </c>
      <c r="G6" s="109">
        <v>0</v>
      </c>
      <c r="H6" s="103" t="s">
        <v>63</v>
      </c>
      <c r="I6" s="103" t="s">
        <v>2360</v>
      </c>
      <c r="J6" s="103" t="s">
        <v>2359</v>
      </c>
      <c r="K6" s="103" t="s">
        <v>63</v>
      </c>
      <c r="L6" s="103" t="s">
        <v>63</v>
      </c>
      <c r="M6" s="103" t="s">
        <v>2365</v>
      </c>
      <c r="N6" s="103"/>
      <c r="O6" s="103" t="s">
        <v>2366</v>
      </c>
      <c r="P6" s="110">
        <f>COUNTIF(study_tools!B:B,A6)</f>
        <v>9</v>
      </c>
      <c r="Q6" s="103" t="s">
        <v>2373</v>
      </c>
      <c r="R6" s="110"/>
      <c r="S6" s="103"/>
      <c r="T6" s="102"/>
      <c r="U6" s="102"/>
      <c r="V6" s="102"/>
      <c r="X6" s="102"/>
    </row>
    <row r="7" spans="1:24" ht="32">
      <c r="A7" s="108" t="s">
        <v>2374</v>
      </c>
      <c r="B7" s="103" t="s">
        <v>2375</v>
      </c>
      <c r="C7" s="103"/>
      <c r="D7" s="103" t="s">
        <v>2368</v>
      </c>
      <c r="E7" s="103" t="s">
        <v>151</v>
      </c>
      <c r="F7" s="103" t="s">
        <v>28</v>
      </c>
      <c r="G7" s="109">
        <v>0</v>
      </c>
      <c r="H7" s="103" t="s">
        <v>63</v>
      </c>
      <c r="I7" s="103" t="s">
        <v>2360</v>
      </c>
      <c r="J7" s="103" t="s">
        <v>2359</v>
      </c>
      <c r="K7" s="103" t="s">
        <v>63</v>
      </c>
      <c r="L7" s="103" t="s">
        <v>63</v>
      </c>
      <c r="M7" s="103" t="s">
        <v>102</v>
      </c>
      <c r="N7" s="103"/>
      <c r="O7" s="103" t="s">
        <v>2361</v>
      </c>
      <c r="P7" s="110">
        <f>COUNTIF(study_tools!B:B,A7)</f>
        <v>0</v>
      </c>
      <c r="Q7" s="103" t="s">
        <v>2373</v>
      </c>
      <c r="R7" s="110"/>
      <c r="S7" s="103"/>
      <c r="T7" s="102"/>
      <c r="U7" s="102"/>
      <c r="V7" s="102"/>
      <c r="X7" s="102"/>
    </row>
    <row r="8" spans="1:24" ht="32">
      <c r="A8" s="108" t="s">
        <v>2166</v>
      </c>
      <c r="B8" s="103" t="s">
        <v>2376</v>
      </c>
      <c r="C8" s="103"/>
      <c r="D8" s="103" t="s">
        <v>322</v>
      </c>
      <c r="E8" s="103" t="s">
        <v>2377</v>
      </c>
      <c r="F8" s="103" t="s">
        <v>28</v>
      </c>
      <c r="G8" s="109">
        <v>0</v>
      </c>
      <c r="H8" s="103" t="s">
        <v>63</v>
      </c>
      <c r="I8" s="103" t="s">
        <v>2360</v>
      </c>
      <c r="J8" s="103" t="s">
        <v>2360</v>
      </c>
      <c r="K8" s="103" t="s">
        <v>63</v>
      </c>
      <c r="L8" s="103" t="s">
        <v>63</v>
      </c>
      <c r="M8" s="103" t="s">
        <v>2365</v>
      </c>
      <c r="N8" s="103"/>
      <c r="O8" s="103" t="s">
        <v>2366</v>
      </c>
      <c r="P8" s="110">
        <f>COUNTIF(study_tools!B:B,A8)</f>
        <v>3</v>
      </c>
      <c r="Q8" s="103" t="s">
        <v>5379</v>
      </c>
      <c r="R8" s="110"/>
      <c r="S8" s="103"/>
      <c r="T8" s="102"/>
      <c r="U8" s="102"/>
      <c r="V8" s="102"/>
      <c r="X8" s="102"/>
    </row>
    <row r="9" spans="1:24" ht="32">
      <c r="A9" s="108" t="s">
        <v>2165</v>
      </c>
      <c r="B9" s="103" t="s">
        <v>2165</v>
      </c>
      <c r="C9" s="103"/>
      <c r="D9" s="103" t="s">
        <v>2378</v>
      </c>
      <c r="E9" s="103" t="s">
        <v>2379</v>
      </c>
      <c r="F9" s="103" t="s">
        <v>28</v>
      </c>
      <c r="G9" s="109">
        <v>0</v>
      </c>
      <c r="H9" s="103" t="s">
        <v>63</v>
      </c>
      <c r="I9" s="103" t="s">
        <v>2360</v>
      </c>
      <c r="J9" s="103" t="s">
        <v>2360</v>
      </c>
      <c r="K9" s="103" t="s">
        <v>63</v>
      </c>
      <c r="L9" s="103" t="s">
        <v>63</v>
      </c>
      <c r="M9" s="103" t="s">
        <v>2365</v>
      </c>
      <c r="N9" s="103"/>
      <c r="O9" s="103" t="s">
        <v>2366</v>
      </c>
      <c r="P9" s="110">
        <f>COUNTIF(study_tools!B:B,A9)</f>
        <v>2</v>
      </c>
      <c r="Q9" s="103" t="s">
        <v>5379</v>
      </c>
      <c r="R9" s="110"/>
      <c r="S9" s="103"/>
      <c r="T9" s="102"/>
      <c r="U9" s="102"/>
      <c r="V9" s="102"/>
      <c r="X9" s="102"/>
    </row>
    <row r="10" spans="1:24" ht="96">
      <c r="A10" s="108" t="s">
        <v>255</v>
      </c>
      <c r="B10" s="103" t="s">
        <v>2380</v>
      </c>
      <c r="C10" s="103" t="s">
        <v>2162</v>
      </c>
      <c r="D10" s="103" t="s">
        <v>470</v>
      </c>
      <c r="E10" s="103" t="s">
        <v>2381</v>
      </c>
      <c r="F10" s="103" t="s">
        <v>28</v>
      </c>
      <c r="G10" s="109">
        <v>0</v>
      </c>
      <c r="H10" s="103" t="s">
        <v>63</v>
      </c>
      <c r="I10" s="103" t="s">
        <v>2359</v>
      </c>
      <c r="J10" s="103" t="s">
        <v>2359</v>
      </c>
      <c r="K10" s="103" t="s">
        <v>63</v>
      </c>
      <c r="L10" s="103" t="s">
        <v>63</v>
      </c>
      <c r="M10" s="103" t="s">
        <v>2365</v>
      </c>
      <c r="N10" s="103" t="s">
        <v>64</v>
      </c>
      <c r="O10" s="103" t="s">
        <v>2366</v>
      </c>
      <c r="P10" s="110">
        <f>COUNTIF(study_tools!B:B,A10)</f>
        <v>18</v>
      </c>
      <c r="Q10" s="103" t="s">
        <v>5380</v>
      </c>
      <c r="R10" s="110" t="s">
        <v>64</v>
      </c>
      <c r="S10" s="103" t="s">
        <v>64</v>
      </c>
      <c r="T10" s="102" t="s">
        <v>5368</v>
      </c>
      <c r="U10" s="102" t="s">
        <v>5369</v>
      </c>
      <c r="V10" s="102" t="s">
        <v>5370</v>
      </c>
      <c r="W10" s="105" t="s">
        <v>5371</v>
      </c>
      <c r="X10" s="102" t="s">
        <v>102</v>
      </c>
    </row>
    <row r="11" spans="1:24" ht="86.25" customHeight="1">
      <c r="A11" s="108" t="s">
        <v>2163</v>
      </c>
      <c r="B11" s="103" t="s">
        <v>2382</v>
      </c>
      <c r="C11" s="103" t="s">
        <v>2160</v>
      </c>
      <c r="D11" s="103" t="s">
        <v>2383</v>
      </c>
      <c r="E11" s="103" t="s">
        <v>2384</v>
      </c>
      <c r="F11" s="103" t="s">
        <v>28</v>
      </c>
      <c r="G11" s="109">
        <v>0</v>
      </c>
      <c r="H11" s="103" t="s">
        <v>63</v>
      </c>
      <c r="I11" s="103" t="s">
        <v>2360</v>
      </c>
      <c r="J11" s="103" t="s">
        <v>2359</v>
      </c>
      <c r="K11" s="103" t="s">
        <v>63</v>
      </c>
      <c r="L11" s="103" t="s">
        <v>63</v>
      </c>
      <c r="M11" s="103" t="s">
        <v>2365</v>
      </c>
      <c r="N11" s="103" t="s">
        <v>64</v>
      </c>
      <c r="O11" s="103" t="s">
        <v>2366</v>
      </c>
      <c r="P11" s="110">
        <f>COUNTIF(study_tools!B:B,A11)</f>
        <v>1</v>
      </c>
      <c r="Q11" s="103" t="s">
        <v>5381</v>
      </c>
      <c r="R11" s="110" t="s">
        <v>64</v>
      </c>
      <c r="S11" s="103" t="s">
        <v>2385</v>
      </c>
      <c r="T11" s="102" t="s">
        <v>2386</v>
      </c>
      <c r="U11" s="102" t="s">
        <v>2387</v>
      </c>
      <c r="V11" s="102" t="s">
        <v>2388</v>
      </c>
      <c r="W11" s="102" t="s">
        <v>2389</v>
      </c>
      <c r="X11" s="102" t="s">
        <v>5375</v>
      </c>
    </row>
    <row r="12" spans="1:24" ht="32">
      <c r="A12" s="108" t="s">
        <v>1709</v>
      </c>
      <c r="B12" s="103" t="s">
        <v>2390</v>
      </c>
      <c r="C12" s="103"/>
      <c r="D12" s="103" t="s">
        <v>2391</v>
      </c>
      <c r="E12" s="103" t="s">
        <v>2392</v>
      </c>
      <c r="F12" s="103" t="s">
        <v>66</v>
      </c>
      <c r="G12" s="109">
        <v>50000</v>
      </c>
      <c r="H12" s="103" t="s">
        <v>64</v>
      </c>
      <c r="I12" s="103" t="s">
        <v>2360</v>
      </c>
      <c r="J12" s="103" t="s">
        <v>2360</v>
      </c>
      <c r="K12" s="103" t="s">
        <v>63</v>
      </c>
      <c r="L12" s="103" t="s">
        <v>63</v>
      </c>
      <c r="M12" s="103" t="s">
        <v>102</v>
      </c>
      <c r="N12" s="103"/>
      <c r="O12" s="103" t="s">
        <v>2361</v>
      </c>
      <c r="P12" s="110">
        <f>COUNTIF(study_tools!B:B,A12)</f>
        <v>4</v>
      </c>
      <c r="Q12" s="103" t="s">
        <v>5382</v>
      </c>
      <c r="R12" s="110"/>
      <c r="S12" s="103"/>
      <c r="T12" s="102"/>
      <c r="U12" s="102"/>
      <c r="V12" s="102"/>
      <c r="X12" s="102"/>
    </row>
    <row r="13" spans="1:24" ht="95" customHeight="1">
      <c r="A13" s="108" t="s">
        <v>746</v>
      </c>
      <c r="B13" s="103" t="s">
        <v>2393</v>
      </c>
      <c r="C13" s="103" t="s">
        <v>2192</v>
      </c>
      <c r="D13" s="103" t="s">
        <v>367</v>
      </c>
      <c r="E13" s="103" t="s">
        <v>2394</v>
      </c>
      <c r="F13" s="103" t="s">
        <v>66</v>
      </c>
      <c r="G13" s="109">
        <v>2000</v>
      </c>
      <c r="H13" s="103" t="s">
        <v>64</v>
      </c>
      <c r="I13" s="103" t="s">
        <v>2359</v>
      </c>
      <c r="J13" s="103" t="s">
        <v>2360</v>
      </c>
      <c r="K13" s="103" t="s">
        <v>63</v>
      </c>
      <c r="L13" s="103" t="s">
        <v>63</v>
      </c>
      <c r="M13" s="103" t="s">
        <v>102</v>
      </c>
      <c r="N13" s="103" t="s">
        <v>63</v>
      </c>
      <c r="O13" s="103" t="s">
        <v>2361</v>
      </c>
      <c r="P13" s="110">
        <f>COUNTIF(study_tools!B:B,A13)</f>
        <v>149</v>
      </c>
      <c r="Q13" s="103" t="s">
        <v>5383</v>
      </c>
      <c r="R13" s="110" t="s">
        <v>64</v>
      </c>
      <c r="S13" s="103" t="s">
        <v>2385</v>
      </c>
      <c r="T13" s="102" t="s">
        <v>5353</v>
      </c>
      <c r="U13" s="102" t="s">
        <v>5354</v>
      </c>
      <c r="V13" s="102" t="s">
        <v>5355</v>
      </c>
      <c r="W13" s="105" t="s">
        <v>5356</v>
      </c>
      <c r="X13" s="102" t="s">
        <v>5376</v>
      </c>
    </row>
    <row r="14" spans="1:24" ht="16">
      <c r="A14" s="108" t="s">
        <v>1588</v>
      </c>
      <c r="B14" s="103" t="s">
        <v>1588</v>
      </c>
      <c r="C14" s="103"/>
      <c r="D14" s="103" t="s">
        <v>367</v>
      </c>
      <c r="E14" s="103" t="s">
        <v>2395</v>
      </c>
      <c r="F14" s="103" t="s">
        <v>2358</v>
      </c>
      <c r="G14" s="109">
        <v>2000</v>
      </c>
      <c r="H14" s="103" t="s">
        <v>64</v>
      </c>
      <c r="I14" s="103" t="s">
        <v>2359</v>
      </c>
      <c r="J14" s="103" t="s">
        <v>2360</v>
      </c>
      <c r="K14" s="103" t="s">
        <v>63</v>
      </c>
      <c r="L14" s="103" t="s">
        <v>63</v>
      </c>
      <c r="M14" s="103" t="s">
        <v>102</v>
      </c>
      <c r="N14" s="103"/>
      <c r="O14" s="103" t="s">
        <v>2366</v>
      </c>
      <c r="P14" s="110">
        <f>COUNTIF(study_tools!B:B,A14)</f>
        <v>5</v>
      </c>
      <c r="Q14" s="103" t="s">
        <v>5384</v>
      </c>
      <c r="R14" s="110"/>
      <c r="S14" s="103"/>
      <c r="T14" s="102"/>
      <c r="U14" s="102"/>
      <c r="V14" s="102"/>
      <c r="X14" s="102"/>
    </row>
    <row r="15" spans="1:24" ht="32">
      <c r="A15" s="108" t="s">
        <v>2396</v>
      </c>
      <c r="B15" s="103" t="s">
        <v>2396</v>
      </c>
      <c r="C15" s="103"/>
      <c r="D15" s="103" t="s">
        <v>2368</v>
      </c>
      <c r="E15" s="103" t="s">
        <v>2397</v>
      </c>
      <c r="F15" s="103" t="s">
        <v>28</v>
      </c>
      <c r="G15" s="109">
        <v>0</v>
      </c>
      <c r="H15" s="103" t="s">
        <v>63</v>
      </c>
      <c r="I15" s="103" t="s">
        <v>2359</v>
      </c>
      <c r="J15" s="103" t="s">
        <v>2359</v>
      </c>
      <c r="K15" s="103" t="s">
        <v>63</v>
      </c>
      <c r="L15" s="103" t="s">
        <v>63</v>
      </c>
      <c r="M15" s="103" t="s">
        <v>102</v>
      </c>
      <c r="N15" s="103"/>
      <c r="O15" s="103" t="s">
        <v>2361</v>
      </c>
      <c r="P15" s="110">
        <f>COUNTIF(study_tools!B:B,A15)</f>
        <v>3</v>
      </c>
      <c r="Q15" s="103" t="s">
        <v>5382</v>
      </c>
      <c r="R15" s="110"/>
      <c r="S15" s="103"/>
      <c r="T15" s="102"/>
      <c r="U15" s="102"/>
      <c r="V15" s="102"/>
      <c r="X15" s="102"/>
    </row>
    <row r="16" spans="1:24" ht="16">
      <c r="A16" s="108" t="s">
        <v>2176</v>
      </c>
      <c r="B16" s="103" t="s">
        <v>2398</v>
      </c>
      <c r="C16" s="103"/>
      <c r="D16" s="103" t="s">
        <v>2368</v>
      </c>
      <c r="E16" s="103" t="s">
        <v>2399</v>
      </c>
      <c r="F16" s="103" t="s">
        <v>2358</v>
      </c>
      <c r="G16" s="109">
        <v>0</v>
      </c>
      <c r="H16" s="103" t="s">
        <v>63</v>
      </c>
      <c r="I16" s="103" t="s">
        <v>2359</v>
      </c>
      <c r="J16" s="103" t="s">
        <v>2359</v>
      </c>
      <c r="K16" s="103" t="s">
        <v>63</v>
      </c>
      <c r="L16" s="103" t="s">
        <v>63</v>
      </c>
      <c r="M16" s="103" t="s">
        <v>102</v>
      </c>
      <c r="N16" s="103"/>
      <c r="O16" s="103" t="s">
        <v>2361</v>
      </c>
      <c r="P16" s="110">
        <f>COUNTIF(study_tools!B:B,A16)</f>
        <v>2</v>
      </c>
      <c r="Q16" s="103" t="s">
        <v>2400</v>
      </c>
      <c r="R16" s="110"/>
      <c r="S16" s="103"/>
      <c r="T16" s="102"/>
      <c r="U16" s="102"/>
      <c r="V16" s="102"/>
      <c r="X16" s="102"/>
    </row>
    <row r="17" spans="1:24" ht="32">
      <c r="A17" s="108" t="s">
        <v>717</v>
      </c>
      <c r="B17" s="103" t="s">
        <v>717</v>
      </c>
      <c r="C17" s="103"/>
      <c r="D17" s="103" t="s">
        <v>2383</v>
      </c>
      <c r="E17" s="103" t="s">
        <v>2401</v>
      </c>
      <c r="F17" s="103" t="s">
        <v>2358</v>
      </c>
      <c r="G17" s="109">
        <v>0</v>
      </c>
      <c r="H17" s="103" t="s">
        <v>63</v>
      </c>
      <c r="I17" s="103" t="s">
        <v>2359</v>
      </c>
      <c r="J17" s="103" t="s">
        <v>2360</v>
      </c>
      <c r="K17" s="103" t="s">
        <v>63</v>
      </c>
      <c r="L17" s="103" t="s">
        <v>63</v>
      </c>
      <c r="M17" s="103" t="s">
        <v>102</v>
      </c>
      <c r="N17" s="103"/>
      <c r="O17" s="103" t="s">
        <v>2361</v>
      </c>
      <c r="P17" s="110">
        <f>COUNTIF(study_tools!B:B,A17)</f>
        <v>5</v>
      </c>
      <c r="Q17" s="103" t="s">
        <v>5379</v>
      </c>
      <c r="R17" s="110"/>
      <c r="S17" s="103"/>
      <c r="T17" s="102"/>
      <c r="U17" s="102"/>
      <c r="V17" s="102"/>
      <c r="X17" s="102"/>
    </row>
    <row r="18" spans="1:24" ht="16">
      <c r="A18" s="108" t="s">
        <v>2183</v>
      </c>
      <c r="B18" s="103" t="s">
        <v>2402</v>
      </c>
      <c r="C18" s="103"/>
      <c r="D18" s="103" t="s">
        <v>2368</v>
      </c>
      <c r="E18" s="103" t="s">
        <v>2403</v>
      </c>
      <c r="F18" s="103" t="s">
        <v>28</v>
      </c>
      <c r="G18" s="109">
        <v>0</v>
      </c>
      <c r="H18" s="103" t="s">
        <v>63</v>
      </c>
      <c r="I18" s="103" t="s">
        <v>2360</v>
      </c>
      <c r="J18" s="103" t="s">
        <v>2360</v>
      </c>
      <c r="K18" s="103" t="s">
        <v>63</v>
      </c>
      <c r="L18" s="103" t="s">
        <v>63</v>
      </c>
      <c r="M18" s="103" t="s">
        <v>102</v>
      </c>
      <c r="N18" s="103"/>
      <c r="O18" s="103" t="s">
        <v>2366</v>
      </c>
      <c r="P18" s="110">
        <f>COUNTIF(study_tools!B:B,A18)</f>
        <v>5</v>
      </c>
      <c r="Q18" s="103" t="s">
        <v>2404</v>
      </c>
      <c r="R18" s="110"/>
      <c r="S18" s="103"/>
      <c r="T18" s="102"/>
      <c r="U18" s="102"/>
      <c r="V18" s="102"/>
      <c r="X18" s="102"/>
    </row>
    <row r="19" spans="1:24" ht="16">
      <c r="A19" s="108" t="s">
        <v>1128</v>
      </c>
      <c r="B19" s="103" t="s">
        <v>1128</v>
      </c>
      <c r="C19" s="103"/>
      <c r="D19" s="103" t="s">
        <v>367</v>
      </c>
      <c r="E19" s="103" t="s">
        <v>2405</v>
      </c>
      <c r="F19" s="103" t="s">
        <v>66</v>
      </c>
      <c r="G19" s="109">
        <v>1000</v>
      </c>
      <c r="H19" s="103" t="s">
        <v>64</v>
      </c>
      <c r="I19" s="103" t="s">
        <v>2360</v>
      </c>
      <c r="J19" s="103" t="s">
        <v>2360</v>
      </c>
      <c r="K19" s="103" t="s">
        <v>63</v>
      </c>
      <c r="L19" s="103" t="s">
        <v>63</v>
      </c>
      <c r="M19" s="103" t="s">
        <v>102</v>
      </c>
      <c r="N19" s="103"/>
      <c r="O19" s="103" t="s">
        <v>2361</v>
      </c>
      <c r="P19" s="110">
        <f>COUNTIF(study_tools!B:B,A19)</f>
        <v>19</v>
      </c>
      <c r="Q19" s="103" t="s">
        <v>2404</v>
      </c>
      <c r="R19" s="110"/>
      <c r="S19" s="103"/>
      <c r="T19" s="102"/>
      <c r="U19" s="102"/>
      <c r="V19" s="102"/>
      <c r="X19" s="102"/>
    </row>
    <row r="20" spans="1:24" ht="16">
      <c r="A20" s="108" t="s">
        <v>2406</v>
      </c>
      <c r="B20" s="103" t="s">
        <v>2407</v>
      </c>
      <c r="C20" s="103"/>
      <c r="D20" s="103" t="s">
        <v>470</v>
      </c>
      <c r="E20" s="103" t="s">
        <v>2408</v>
      </c>
      <c r="F20" s="103" t="s">
        <v>28</v>
      </c>
      <c r="G20" s="109">
        <v>0</v>
      </c>
      <c r="H20" s="103" t="s">
        <v>63</v>
      </c>
      <c r="I20" s="103" t="s">
        <v>2360</v>
      </c>
      <c r="J20" s="103" t="s">
        <v>2359</v>
      </c>
      <c r="K20" s="103" t="s">
        <v>63</v>
      </c>
      <c r="L20" s="103" t="s">
        <v>63</v>
      </c>
      <c r="M20" s="103" t="s">
        <v>2365</v>
      </c>
      <c r="N20" s="103"/>
      <c r="O20" s="103" t="s">
        <v>2366</v>
      </c>
      <c r="P20" s="110">
        <f>COUNTIF(study_tools!B:B,A20)</f>
        <v>0</v>
      </c>
      <c r="Q20" s="103" t="s">
        <v>5385</v>
      </c>
      <c r="R20" s="110"/>
      <c r="S20" s="103"/>
      <c r="T20" s="102"/>
      <c r="U20" s="102"/>
      <c r="V20" s="102"/>
      <c r="X20" s="102"/>
    </row>
    <row r="21" spans="1:24" ht="16">
      <c r="A21" s="108" t="s">
        <v>2409</v>
      </c>
      <c r="B21" s="103" t="s">
        <v>2410</v>
      </c>
      <c r="C21" s="103"/>
      <c r="D21" s="103" t="s">
        <v>2368</v>
      </c>
      <c r="E21" s="103" t="s">
        <v>2411</v>
      </c>
      <c r="F21" s="103" t="s">
        <v>2358</v>
      </c>
      <c r="G21" s="109">
        <v>0</v>
      </c>
      <c r="H21" s="103" t="s">
        <v>63</v>
      </c>
      <c r="I21" s="103" t="s">
        <v>2360</v>
      </c>
      <c r="J21" s="103" t="s">
        <v>2359</v>
      </c>
      <c r="K21" s="103" t="s">
        <v>63</v>
      </c>
      <c r="L21" s="103" t="s">
        <v>63</v>
      </c>
      <c r="M21" s="103" t="s">
        <v>102</v>
      </c>
      <c r="N21" s="103"/>
      <c r="O21" s="103" t="s">
        <v>2361</v>
      </c>
      <c r="P21" s="110">
        <f>COUNTIF(study_tools!B:B,A21)</f>
        <v>2</v>
      </c>
      <c r="Q21" s="103" t="s">
        <v>2362</v>
      </c>
      <c r="R21" s="110"/>
      <c r="S21" s="103"/>
      <c r="T21" s="102"/>
      <c r="U21" s="102"/>
      <c r="V21" s="102"/>
      <c r="X21" s="102"/>
    </row>
    <row r="22" spans="1:24" ht="16">
      <c r="A22" s="108" t="s">
        <v>2178</v>
      </c>
      <c r="B22" s="103" t="s">
        <v>2412</v>
      </c>
      <c r="C22" s="103"/>
      <c r="D22" s="103" t="s">
        <v>2356</v>
      </c>
      <c r="E22" s="103" t="s">
        <v>2357</v>
      </c>
      <c r="F22" s="103" t="s">
        <v>28</v>
      </c>
      <c r="G22" s="109">
        <v>0</v>
      </c>
      <c r="H22" s="103" t="s">
        <v>63</v>
      </c>
      <c r="I22" s="103" t="s">
        <v>2360</v>
      </c>
      <c r="J22" s="103" t="s">
        <v>2359</v>
      </c>
      <c r="K22" s="103" t="s">
        <v>63</v>
      </c>
      <c r="L22" s="103" t="s">
        <v>63</v>
      </c>
      <c r="M22" s="103" t="s">
        <v>2365</v>
      </c>
      <c r="N22" s="103"/>
      <c r="O22" s="103" t="s">
        <v>2366</v>
      </c>
      <c r="P22" s="110">
        <f>COUNTIF(study_tools!B:B,A22)</f>
        <v>1</v>
      </c>
      <c r="Q22" s="103" t="s">
        <v>2362</v>
      </c>
      <c r="R22" s="110"/>
      <c r="S22" s="103"/>
      <c r="T22" s="102"/>
      <c r="U22" s="102"/>
      <c r="V22" s="102"/>
      <c r="X22" s="102"/>
    </row>
    <row r="23" spans="1:24" ht="16">
      <c r="A23" s="108" t="s">
        <v>2186</v>
      </c>
      <c r="B23" s="103" t="s">
        <v>2413</v>
      </c>
      <c r="C23" s="103"/>
      <c r="D23" s="103" t="s">
        <v>2356</v>
      </c>
      <c r="E23" s="103" t="s">
        <v>2357</v>
      </c>
      <c r="F23" s="103" t="s">
        <v>2358</v>
      </c>
      <c r="G23" s="109">
        <v>3000</v>
      </c>
      <c r="H23" s="103" t="s">
        <v>63</v>
      </c>
      <c r="I23" s="103" t="s">
        <v>2359</v>
      </c>
      <c r="J23" s="103" t="s">
        <v>2360</v>
      </c>
      <c r="K23" s="103" t="s">
        <v>63</v>
      </c>
      <c r="L23" s="103" t="s">
        <v>63</v>
      </c>
      <c r="M23" s="103" t="s">
        <v>102</v>
      </c>
      <c r="N23" s="103"/>
      <c r="O23" s="103" t="s">
        <v>2361</v>
      </c>
      <c r="P23" s="110">
        <f>COUNTIF(study_tools!B:B,A23)</f>
        <v>1</v>
      </c>
      <c r="Q23" s="103" t="s">
        <v>5386</v>
      </c>
      <c r="R23" s="110"/>
      <c r="S23" s="103"/>
      <c r="T23" s="102"/>
      <c r="U23" s="102"/>
      <c r="V23" s="102"/>
      <c r="X23" s="102"/>
    </row>
    <row r="24" spans="1:24" ht="32">
      <c r="A24" s="108" t="s">
        <v>2171</v>
      </c>
      <c r="B24" s="103" t="s">
        <v>2414</v>
      </c>
      <c r="C24" s="103"/>
      <c r="D24" s="103" t="s">
        <v>2415</v>
      </c>
      <c r="E24" s="103" t="s">
        <v>2416</v>
      </c>
      <c r="F24" s="103" t="s">
        <v>28</v>
      </c>
      <c r="G24" s="109">
        <v>0</v>
      </c>
      <c r="H24" s="103" t="s">
        <v>63</v>
      </c>
      <c r="I24" s="103" t="s">
        <v>2360</v>
      </c>
      <c r="J24" s="103" t="s">
        <v>2359</v>
      </c>
      <c r="K24" s="103" t="s">
        <v>63</v>
      </c>
      <c r="L24" s="103" t="s">
        <v>63</v>
      </c>
      <c r="M24" s="103" t="s">
        <v>2365</v>
      </c>
      <c r="N24" s="103"/>
      <c r="O24" s="103" t="s">
        <v>2366</v>
      </c>
      <c r="P24" s="110">
        <f>COUNTIF(study_tools!B:B,A24)</f>
        <v>1</v>
      </c>
      <c r="Q24" s="103" t="s">
        <v>5387</v>
      </c>
      <c r="R24" s="110"/>
      <c r="S24" s="103"/>
      <c r="T24" s="102"/>
      <c r="U24" s="102"/>
      <c r="V24" s="102"/>
      <c r="X24" s="102"/>
    </row>
    <row r="25" spans="1:24" ht="16">
      <c r="A25" s="108" t="s">
        <v>2190</v>
      </c>
      <c r="B25" s="103" t="s">
        <v>2417</v>
      </c>
      <c r="C25" s="103"/>
      <c r="D25" s="103" t="s">
        <v>593</v>
      </c>
      <c r="E25" s="103" t="s">
        <v>2418</v>
      </c>
      <c r="F25" s="103" t="s">
        <v>28</v>
      </c>
      <c r="G25" s="109">
        <v>0</v>
      </c>
      <c r="H25" s="103" t="s">
        <v>63</v>
      </c>
      <c r="I25" s="103" t="s">
        <v>2419</v>
      </c>
      <c r="J25" s="103" t="s">
        <v>2359</v>
      </c>
      <c r="K25" s="103" t="s">
        <v>63</v>
      </c>
      <c r="L25" s="103" t="s">
        <v>64</v>
      </c>
      <c r="M25" s="103" t="s">
        <v>102</v>
      </c>
      <c r="N25" s="103"/>
      <c r="O25" s="103" t="s">
        <v>2366</v>
      </c>
      <c r="P25" s="110">
        <f>COUNTIF(study_tools!B:B,A25)</f>
        <v>1</v>
      </c>
      <c r="Q25" s="103" t="s">
        <v>2362</v>
      </c>
      <c r="R25" s="110"/>
      <c r="S25" s="103"/>
      <c r="T25" s="102"/>
      <c r="U25" s="102"/>
      <c r="V25" s="102"/>
      <c r="X25" s="102"/>
    </row>
    <row r="26" spans="1:24" ht="32">
      <c r="A26" s="108" t="s">
        <v>2179</v>
      </c>
      <c r="B26" s="103" t="s">
        <v>2420</v>
      </c>
      <c r="C26" s="103"/>
      <c r="D26" s="103" t="s">
        <v>367</v>
      </c>
      <c r="E26" s="103" t="s">
        <v>2421</v>
      </c>
      <c r="F26" s="103" t="s">
        <v>28</v>
      </c>
      <c r="G26" s="109">
        <v>0</v>
      </c>
      <c r="H26" s="103" t="s">
        <v>63</v>
      </c>
      <c r="I26" s="103" t="s">
        <v>2360</v>
      </c>
      <c r="J26" s="103" t="s">
        <v>2359</v>
      </c>
      <c r="K26" s="103" t="s">
        <v>63</v>
      </c>
      <c r="L26" s="103" t="s">
        <v>63</v>
      </c>
      <c r="M26" s="103" t="s">
        <v>2365</v>
      </c>
      <c r="N26" s="103"/>
      <c r="O26" s="103" t="s">
        <v>2366</v>
      </c>
      <c r="P26" s="110">
        <f>COUNTIF(study_tools!B:B,A26)</f>
        <v>1</v>
      </c>
      <c r="Q26" s="103" t="s">
        <v>5379</v>
      </c>
      <c r="R26" s="110"/>
      <c r="S26" s="103"/>
      <c r="T26" s="102"/>
      <c r="U26" s="102"/>
      <c r="V26" s="102"/>
      <c r="X26" s="102"/>
    </row>
    <row r="27" spans="1:24" ht="16">
      <c r="A27" s="108" t="s">
        <v>1932</v>
      </c>
      <c r="B27" s="103" t="s">
        <v>2422</v>
      </c>
      <c r="C27" s="103"/>
      <c r="D27" s="103" t="s">
        <v>613</v>
      </c>
      <c r="E27" s="103" t="s">
        <v>2423</v>
      </c>
      <c r="F27" s="103" t="s">
        <v>2358</v>
      </c>
      <c r="G27" s="109">
        <v>5000</v>
      </c>
      <c r="H27" s="103" t="s">
        <v>64</v>
      </c>
      <c r="I27" s="103" t="s">
        <v>2360</v>
      </c>
      <c r="J27" s="103" t="s">
        <v>2359</v>
      </c>
      <c r="K27" s="103" t="s">
        <v>63</v>
      </c>
      <c r="L27" s="103" t="s">
        <v>64</v>
      </c>
      <c r="M27" s="103" t="s">
        <v>2365</v>
      </c>
      <c r="N27" s="103"/>
      <c r="O27" s="103" t="s">
        <v>2361</v>
      </c>
      <c r="P27" s="110">
        <f>COUNTIF(study_tools!B:B,A27)</f>
        <v>0</v>
      </c>
      <c r="Q27" s="103" t="s">
        <v>2362</v>
      </c>
      <c r="R27" s="110"/>
      <c r="S27" s="103"/>
      <c r="T27" s="102"/>
      <c r="U27" s="102"/>
      <c r="V27" s="102"/>
      <c r="X27" s="102"/>
    </row>
    <row r="28" spans="1:24" ht="16">
      <c r="A28" s="108" t="s">
        <v>124</v>
      </c>
      <c r="B28" s="103" t="s">
        <v>2424</v>
      </c>
      <c r="C28" s="103"/>
      <c r="D28" s="103" t="s">
        <v>470</v>
      </c>
      <c r="E28" s="103" t="s">
        <v>2408</v>
      </c>
      <c r="F28" s="103" t="s">
        <v>28</v>
      </c>
      <c r="G28" s="109">
        <v>0</v>
      </c>
      <c r="H28" s="103" t="s">
        <v>63</v>
      </c>
      <c r="I28" s="103" t="s">
        <v>2360</v>
      </c>
      <c r="J28" s="103" t="s">
        <v>2359</v>
      </c>
      <c r="K28" s="103" t="s">
        <v>63</v>
      </c>
      <c r="L28" s="103" t="s">
        <v>63</v>
      </c>
      <c r="M28" s="103" t="s">
        <v>2365</v>
      </c>
      <c r="N28" s="103"/>
      <c r="O28" s="103" t="s">
        <v>2366</v>
      </c>
      <c r="P28" s="110">
        <f>COUNTIF(study_tools!B:B,A28)</f>
        <v>0</v>
      </c>
      <c r="Q28" s="103" t="s">
        <v>2373</v>
      </c>
      <c r="R28" s="110"/>
      <c r="S28" s="103"/>
      <c r="T28" s="102"/>
      <c r="U28" s="102"/>
      <c r="V28" s="102"/>
      <c r="X28" s="102"/>
    </row>
    <row r="29" spans="1:24" ht="32">
      <c r="A29" s="108" t="s">
        <v>2189</v>
      </c>
      <c r="B29" s="103" t="s">
        <v>2425</v>
      </c>
      <c r="C29" s="103"/>
      <c r="D29" s="103" t="s">
        <v>2368</v>
      </c>
      <c r="E29" s="103" t="s">
        <v>2399</v>
      </c>
      <c r="F29" s="103" t="s">
        <v>2358</v>
      </c>
      <c r="G29" s="109">
        <v>0</v>
      </c>
      <c r="H29" s="103" t="s">
        <v>63</v>
      </c>
      <c r="I29" s="103" t="s">
        <v>2359</v>
      </c>
      <c r="J29" s="103" t="s">
        <v>2359</v>
      </c>
      <c r="K29" s="103" t="s">
        <v>63</v>
      </c>
      <c r="L29" s="103" t="s">
        <v>63</v>
      </c>
      <c r="M29" s="103" t="s">
        <v>102</v>
      </c>
      <c r="N29" s="103"/>
      <c r="O29" s="103" t="s">
        <v>2361</v>
      </c>
      <c r="P29" s="110">
        <f>COUNTIF(study_tools!B:B,A29)</f>
        <v>1</v>
      </c>
      <c r="Q29" s="103" t="s">
        <v>5388</v>
      </c>
      <c r="R29" s="110"/>
      <c r="S29" s="103"/>
      <c r="T29" s="102"/>
      <c r="U29" s="102"/>
      <c r="V29" s="102"/>
      <c r="X29" s="102"/>
    </row>
    <row r="30" spans="1:24" ht="32">
      <c r="A30" s="108" t="s">
        <v>2426</v>
      </c>
      <c r="B30" s="103" t="s">
        <v>2427</v>
      </c>
      <c r="C30" s="103"/>
      <c r="D30" s="103" t="s">
        <v>273</v>
      </c>
      <c r="E30" s="103" t="s">
        <v>2428</v>
      </c>
      <c r="F30" s="103" t="s">
        <v>66</v>
      </c>
      <c r="G30" s="109">
        <v>10000</v>
      </c>
      <c r="H30" s="103" t="s">
        <v>64</v>
      </c>
      <c r="I30" s="103" t="s">
        <v>2360</v>
      </c>
      <c r="J30" s="103" t="s">
        <v>2360</v>
      </c>
      <c r="K30" s="103" t="s">
        <v>63</v>
      </c>
      <c r="L30" s="103" t="s">
        <v>63</v>
      </c>
      <c r="M30" s="103" t="s">
        <v>102</v>
      </c>
      <c r="N30" s="103"/>
      <c r="O30" s="103" t="s">
        <v>2361</v>
      </c>
      <c r="P30" s="110">
        <f>COUNTIF(study_tools!B:B,A30)</f>
        <v>0</v>
      </c>
      <c r="Q30" s="103" t="s">
        <v>5388</v>
      </c>
      <c r="R30" s="110"/>
      <c r="S30" s="103"/>
      <c r="T30" s="102"/>
      <c r="U30" s="102"/>
      <c r="V30" s="102"/>
      <c r="X30" s="102"/>
    </row>
    <row r="31" spans="1:24" ht="16">
      <c r="A31" s="108" t="s">
        <v>750</v>
      </c>
      <c r="B31" s="103" t="s">
        <v>1113</v>
      </c>
      <c r="C31" s="103" t="s">
        <v>436</v>
      </c>
      <c r="D31" s="103" t="s">
        <v>367</v>
      </c>
      <c r="E31" s="103" t="s">
        <v>2394</v>
      </c>
      <c r="F31" s="103" t="s">
        <v>28</v>
      </c>
      <c r="G31" s="109">
        <v>0</v>
      </c>
      <c r="H31" s="103" t="s">
        <v>63</v>
      </c>
      <c r="I31" s="103" t="s">
        <v>2359</v>
      </c>
      <c r="J31" s="103" t="s">
        <v>2360</v>
      </c>
      <c r="K31" s="103" t="s">
        <v>63</v>
      </c>
      <c r="L31" s="103" t="s">
        <v>63</v>
      </c>
      <c r="M31" s="103" t="s">
        <v>102</v>
      </c>
      <c r="N31" s="103"/>
      <c r="O31" s="103" t="s">
        <v>2366</v>
      </c>
      <c r="P31" s="110">
        <f>COUNTIF(study_tools!$B$2:$B$447,$A31)</f>
        <v>15</v>
      </c>
      <c r="Q31" s="103" t="s">
        <v>5287</v>
      </c>
      <c r="R31" s="110"/>
      <c r="S31" s="103"/>
      <c r="T31" s="102"/>
      <c r="U31" s="102"/>
      <c r="V31" s="102"/>
      <c r="X31" s="102"/>
    </row>
    <row r="32" spans="1:24" ht="16">
      <c r="A32" s="108" t="s">
        <v>1160</v>
      </c>
      <c r="B32" s="103" t="s">
        <v>5285</v>
      </c>
      <c r="C32" s="103" t="s">
        <v>2181</v>
      </c>
      <c r="D32" s="103" t="s">
        <v>2537</v>
      </c>
      <c r="E32" s="103" t="s">
        <v>5286</v>
      </c>
      <c r="F32" s="103" t="s">
        <v>2358</v>
      </c>
      <c r="G32" s="109">
        <v>0</v>
      </c>
      <c r="H32" s="103" t="s">
        <v>63</v>
      </c>
      <c r="I32" s="103" t="s">
        <v>2419</v>
      </c>
      <c r="J32" s="103" t="s">
        <v>2360</v>
      </c>
      <c r="K32" s="103" t="s">
        <v>63</v>
      </c>
      <c r="L32" s="103" t="s">
        <v>63</v>
      </c>
      <c r="M32" s="103" t="s">
        <v>102</v>
      </c>
      <c r="N32" s="103"/>
      <c r="O32" s="103" t="s">
        <v>2361</v>
      </c>
      <c r="P32" s="110">
        <f>COUNTIF(study_tools!$B$2:$B$447,$A32)</f>
        <v>14</v>
      </c>
      <c r="Q32" s="103" t="s">
        <v>5287</v>
      </c>
      <c r="R32" s="110"/>
      <c r="S32" s="103"/>
      <c r="T32" s="102"/>
      <c r="U32" s="102"/>
      <c r="V32" s="102"/>
      <c r="X32" s="102"/>
    </row>
    <row r="33" spans="1:24" ht="16">
      <c r="A33" s="108" t="s">
        <v>1687</v>
      </c>
      <c r="B33" s="103" t="s">
        <v>5288</v>
      </c>
      <c r="C33" s="103" t="s">
        <v>2181</v>
      </c>
      <c r="D33" s="103" t="s">
        <v>2976</v>
      </c>
      <c r="E33" s="103" t="s">
        <v>5289</v>
      </c>
      <c r="F33" s="103" t="s">
        <v>66</v>
      </c>
      <c r="G33" s="109">
        <v>775</v>
      </c>
      <c r="H33" s="103" t="s">
        <v>64</v>
      </c>
      <c r="I33" s="103" t="s">
        <v>2359</v>
      </c>
      <c r="J33" s="103" t="s">
        <v>2360</v>
      </c>
      <c r="K33" s="103" t="s">
        <v>63</v>
      </c>
      <c r="L33" s="103" t="s">
        <v>63</v>
      </c>
      <c r="M33" s="103" t="s">
        <v>102</v>
      </c>
      <c r="N33" s="103"/>
      <c r="O33" s="103" t="s">
        <v>2361</v>
      </c>
      <c r="P33" s="110">
        <f>COUNTIF(study_tools!$B$2:$B$447,$A33)</f>
        <v>16</v>
      </c>
      <c r="Q33" s="103" t="s">
        <v>5287</v>
      </c>
      <c r="R33" s="110"/>
      <c r="S33" s="103"/>
      <c r="T33" s="102"/>
      <c r="U33" s="102"/>
      <c r="V33" s="102"/>
      <c r="X33" s="102"/>
    </row>
    <row r="34" spans="1:24" ht="16">
      <c r="A34" s="108" t="s">
        <v>2218</v>
      </c>
      <c r="B34" s="103" t="s">
        <v>5290</v>
      </c>
      <c r="C34" s="103" t="s">
        <v>2194</v>
      </c>
      <c r="D34" s="103" t="s">
        <v>367</v>
      </c>
      <c r="E34" s="103" t="s">
        <v>5291</v>
      </c>
      <c r="F34" s="103" t="s">
        <v>66</v>
      </c>
      <c r="G34" s="109"/>
      <c r="H34" s="103" t="s">
        <v>64</v>
      </c>
      <c r="I34" s="103" t="s">
        <v>2360</v>
      </c>
      <c r="J34" s="103" t="s">
        <v>2360</v>
      </c>
      <c r="K34" s="103" t="s">
        <v>63</v>
      </c>
      <c r="L34" s="103" t="s">
        <v>63</v>
      </c>
      <c r="M34" s="103" t="s">
        <v>2365</v>
      </c>
      <c r="N34" s="103"/>
      <c r="O34" s="103" t="s">
        <v>2366</v>
      </c>
      <c r="P34" s="110">
        <f>COUNTIF(study_tools!$B$2:$B$447,$A34)</f>
        <v>8</v>
      </c>
      <c r="Q34" s="103" t="s">
        <v>5384</v>
      </c>
      <c r="R34" s="110"/>
      <c r="S34" s="103"/>
      <c r="T34" s="102"/>
      <c r="U34" s="102"/>
      <c r="V34" s="102"/>
      <c r="X34" s="102" t="s">
        <v>5377</v>
      </c>
    </row>
    <row r="35" spans="1:24" ht="16">
      <c r="A35" s="108" t="s">
        <v>827</v>
      </c>
      <c r="B35" s="103" t="s">
        <v>5292</v>
      </c>
      <c r="C35" s="103" t="s">
        <v>2194</v>
      </c>
      <c r="D35" s="103" t="s">
        <v>367</v>
      </c>
      <c r="E35" s="103" t="s">
        <v>5293</v>
      </c>
      <c r="F35" s="103" t="s">
        <v>66</v>
      </c>
      <c r="G35" s="109"/>
      <c r="H35" s="103" t="s">
        <v>64</v>
      </c>
      <c r="I35" s="103" t="s">
        <v>2359</v>
      </c>
      <c r="J35" s="103" t="s">
        <v>2360</v>
      </c>
      <c r="K35" s="103" t="s">
        <v>63</v>
      </c>
      <c r="L35" s="103" t="s">
        <v>63</v>
      </c>
      <c r="M35" s="103" t="s">
        <v>102</v>
      </c>
      <c r="N35" s="103"/>
      <c r="O35" s="103" t="s">
        <v>2366</v>
      </c>
      <c r="P35" s="110">
        <f>COUNTIF(study_tools!$B$2:$B$447,$A35)</f>
        <v>3</v>
      </c>
      <c r="Q35" s="103" t="s">
        <v>5384</v>
      </c>
      <c r="R35" s="110"/>
      <c r="S35" s="103"/>
      <c r="T35" s="102"/>
      <c r="U35" s="102"/>
      <c r="V35" s="102"/>
      <c r="X35" s="102"/>
    </row>
    <row r="36" spans="1:24" ht="32">
      <c r="A36" s="108" t="s">
        <v>636</v>
      </c>
      <c r="B36" s="103" t="s">
        <v>5294</v>
      </c>
      <c r="C36" s="103" t="s">
        <v>2160</v>
      </c>
      <c r="D36" s="103" t="s">
        <v>367</v>
      </c>
      <c r="E36" s="103" t="s">
        <v>5295</v>
      </c>
      <c r="F36" s="103" t="s">
        <v>28</v>
      </c>
      <c r="G36" s="109">
        <v>0</v>
      </c>
      <c r="H36" s="103" t="s">
        <v>63</v>
      </c>
      <c r="I36" s="103" t="s">
        <v>2360</v>
      </c>
      <c r="J36" s="103" t="s">
        <v>2359</v>
      </c>
      <c r="K36" s="103" t="s">
        <v>63</v>
      </c>
      <c r="L36" s="103" t="s">
        <v>63</v>
      </c>
      <c r="M36" s="103" t="s">
        <v>2365</v>
      </c>
      <c r="N36" s="103"/>
      <c r="O36" s="103" t="s">
        <v>2366</v>
      </c>
      <c r="P36" s="110">
        <f>COUNTIF(study_tools!$B$2:$B$447,$A36)</f>
        <v>1</v>
      </c>
      <c r="Q36" s="103" t="s">
        <v>2362</v>
      </c>
      <c r="R36" s="110"/>
      <c r="S36" s="103"/>
      <c r="T36" s="102"/>
      <c r="U36" s="102"/>
      <c r="V36" s="102"/>
      <c r="X36" s="102"/>
    </row>
    <row r="37" spans="1:24" ht="16">
      <c r="A37" s="108" t="s">
        <v>1420</v>
      </c>
      <c r="B37" s="103" t="s">
        <v>5296</v>
      </c>
      <c r="C37" s="103" t="s">
        <v>2197</v>
      </c>
      <c r="D37" s="103" t="s">
        <v>367</v>
      </c>
      <c r="E37" s="103" t="s">
        <v>5297</v>
      </c>
      <c r="F37" s="103" t="s">
        <v>66</v>
      </c>
      <c r="G37" s="109"/>
      <c r="H37" s="103" t="s">
        <v>64</v>
      </c>
      <c r="I37" s="103" t="s">
        <v>2360</v>
      </c>
      <c r="J37" s="103" t="s">
        <v>2360</v>
      </c>
      <c r="K37" s="103" t="s">
        <v>63</v>
      </c>
      <c r="L37" s="103" t="s">
        <v>63</v>
      </c>
      <c r="M37" s="103" t="s">
        <v>102</v>
      </c>
      <c r="N37" s="103"/>
      <c r="O37" s="103" t="s">
        <v>2361</v>
      </c>
      <c r="P37" s="110">
        <f>COUNTIF(study_tools!$B$2:$B$447,$A37)</f>
        <v>4</v>
      </c>
      <c r="Q37" s="103" t="s">
        <v>5389</v>
      </c>
      <c r="R37" s="110"/>
      <c r="S37" s="103"/>
      <c r="T37" s="102"/>
      <c r="U37" s="102"/>
      <c r="V37" s="102"/>
      <c r="X37" s="102"/>
    </row>
    <row r="38" spans="1:24" ht="16">
      <c r="A38" s="108" t="s">
        <v>4719</v>
      </c>
      <c r="B38" s="103" t="s">
        <v>1327</v>
      </c>
      <c r="C38" s="103" t="s">
        <v>2197</v>
      </c>
      <c r="D38" s="103" t="s">
        <v>322</v>
      </c>
      <c r="E38" s="103" t="s">
        <v>5298</v>
      </c>
      <c r="F38" s="103" t="s">
        <v>66</v>
      </c>
      <c r="G38" s="109"/>
      <c r="H38" s="103" t="s">
        <v>64</v>
      </c>
      <c r="I38" s="103" t="s">
        <v>2360</v>
      </c>
      <c r="J38" s="103" t="s">
        <v>2360</v>
      </c>
      <c r="K38" s="103" t="s">
        <v>63</v>
      </c>
      <c r="L38" s="103" t="s">
        <v>63</v>
      </c>
      <c r="M38" s="103" t="s">
        <v>102</v>
      </c>
      <c r="N38" s="103"/>
      <c r="O38" s="103" t="s">
        <v>2361</v>
      </c>
      <c r="P38" s="110">
        <f>COUNTIF(study_tools!$B$2:$B$447,$A38)</f>
        <v>1</v>
      </c>
      <c r="Q38" s="103" t="s">
        <v>5389</v>
      </c>
      <c r="R38" s="110"/>
      <c r="S38" s="103"/>
      <c r="T38" s="102"/>
      <c r="U38" s="102"/>
      <c r="V38" s="102"/>
      <c r="X38" s="102"/>
    </row>
    <row r="39" spans="1:24" ht="16">
      <c r="A39" s="108" t="s">
        <v>2198</v>
      </c>
      <c r="B39" s="103" t="s">
        <v>5299</v>
      </c>
      <c r="C39" s="103" t="s">
        <v>2197</v>
      </c>
      <c r="D39" s="103" t="s">
        <v>367</v>
      </c>
      <c r="E39" s="103" t="s">
        <v>5300</v>
      </c>
      <c r="F39" s="103" t="s">
        <v>66</v>
      </c>
      <c r="G39" s="109"/>
      <c r="H39" s="103" t="s">
        <v>64</v>
      </c>
      <c r="I39" s="103" t="s">
        <v>2360</v>
      </c>
      <c r="J39" s="103" t="s">
        <v>2360</v>
      </c>
      <c r="K39" s="103" t="s">
        <v>63</v>
      </c>
      <c r="L39" s="103" t="s">
        <v>63</v>
      </c>
      <c r="M39" s="103" t="s">
        <v>102</v>
      </c>
      <c r="N39" s="103"/>
      <c r="O39" s="103" t="s">
        <v>2361</v>
      </c>
      <c r="P39" s="110">
        <f>COUNTIF(study_tools!$B$2:$B$447,$A39)</f>
        <v>1</v>
      </c>
      <c r="Q39" s="103" t="s">
        <v>5389</v>
      </c>
      <c r="R39" s="110"/>
      <c r="S39" s="103"/>
      <c r="T39" s="102"/>
      <c r="U39" s="102"/>
      <c r="V39" s="102"/>
      <c r="X39" s="102"/>
    </row>
    <row r="40" spans="1:24" ht="16">
      <c r="A40" s="108" t="s">
        <v>4716</v>
      </c>
      <c r="B40" s="103" t="s">
        <v>4716</v>
      </c>
      <c r="C40" s="103" t="s">
        <v>2168</v>
      </c>
      <c r="D40" s="103" t="s">
        <v>367</v>
      </c>
      <c r="E40" s="103" t="s">
        <v>5301</v>
      </c>
      <c r="F40" s="103" t="s">
        <v>28</v>
      </c>
      <c r="G40" s="109">
        <v>0</v>
      </c>
      <c r="H40" s="103" t="s">
        <v>63</v>
      </c>
      <c r="I40" s="103" t="s">
        <v>2360</v>
      </c>
      <c r="J40" s="103" t="s">
        <v>2360</v>
      </c>
      <c r="K40" s="103" t="s">
        <v>63</v>
      </c>
      <c r="L40" s="103" t="s">
        <v>63</v>
      </c>
      <c r="M40" s="103" t="s">
        <v>2385</v>
      </c>
      <c r="N40" s="103"/>
      <c r="O40" s="103" t="s">
        <v>2366</v>
      </c>
      <c r="P40" s="110">
        <f>COUNTIF(study_tools!$B$2:$B$447,$A40)</f>
        <v>1</v>
      </c>
      <c r="Q40" s="103" t="s">
        <v>5390</v>
      </c>
      <c r="R40" s="110"/>
      <c r="S40" s="103"/>
      <c r="T40" s="102"/>
      <c r="U40" s="102"/>
      <c r="V40" s="102"/>
      <c r="X40" s="102"/>
    </row>
    <row r="41" spans="1:24" ht="16">
      <c r="A41" s="108" t="s">
        <v>4715</v>
      </c>
      <c r="B41" s="103" t="s">
        <v>4715</v>
      </c>
      <c r="C41" s="103" t="s">
        <v>2168</v>
      </c>
      <c r="D41" s="103" t="s">
        <v>273</v>
      </c>
      <c r="E41" s="103" t="s">
        <v>5302</v>
      </c>
      <c r="F41" s="103" t="s">
        <v>66</v>
      </c>
      <c r="G41" s="109"/>
      <c r="H41" s="103" t="s">
        <v>64</v>
      </c>
      <c r="I41" s="103" t="s">
        <v>2359</v>
      </c>
      <c r="J41" s="103" t="s">
        <v>2360</v>
      </c>
      <c r="K41" s="103" t="s">
        <v>63</v>
      </c>
      <c r="L41" s="103" t="s">
        <v>63</v>
      </c>
      <c r="M41" s="103" t="s">
        <v>102</v>
      </c>
      <c r="N41" s="103"/>
      <c r="O41" s="103" t="s">
        <v>2361</v>
      </c>
      <c r="P41" s="110">
        <f>COUNTIF(study_tools!$B$2:$B$447,$A41)</f>
        <v>2</v>
      </c>
      <c r="Q41" s="103" t="s">
        <v>5390</v>
      </c>
      <c r="R41" s="110"/>
      <c r="S41" s="103"/>
      <c r="T41" s="102"/>
      <c r="U41" s="102"/>
      <c r="V41" s="102"/>
      <c r="X41" s="102"/>
    </row>
    <row r="42" spans="1:24" ht="16">
      <c r="A42" s="108" t="s">
        <v>4714</v>
      </c>
      <c r="B42" s="103" t="s">
        <v>5303</v>
      </c>
      <c r="C42" s="103" t="s">
        <v>436</v>
      </c>
      <c r="D42" s="103" t="s">
        <v>367</v>
      </c>
      <c r="E42" s="103" t="s">
        <v>5304</v>
      </c>
      <c r="F42" s="103" t="s">
        <v>66</v>
      </c>
      <c r="G42" s="109"/>
      <c r="H42" s="103" t="s">
        <v>64</v>
      </c>
      <c r="I42" s="103" t="s">
        <v>2360</v>
      </c>
      <c r="J42" s="103" t="s">
        <v>2360</v>
      </c>
      <c r="K42" s="103" t="s">
        <v>63</v>
      </c>
      <c r="L42" s="103" t="s">
        <v>63</v>
      </c>
      <c r="M42" s="103" t="s">
        <v>2385</v>
      </c>
      <c r="N42" s="103"/>
      <c r="O42" s="103" t="s">
        <v>2361</v>
      </c>
      <c r="P42" s="110">
        <f>COUNTIF(study_tools!$B$2:$B$447,$A42)</f>
        <v>1</v>
      </c>
      <c r="Q42" s="103" t="s">
        <v>5390</v>
      </c>
      <c r="R42" s="110"/>
      <c r="S42" s="103"/>
      <c r="T42" s="102"/>
      <c r="U42" s="102"/>
      <c r="V42" s="102"/>
      <c r="X42" s="102"/>
    </row>
    <row r="43" spans="1:24" ht="16">
      <c r="A43" s="108" t="s">
        <v>4713</v>
      </c>
      <c r="B43" s="103" t="s">
        <v>5305</v>
      </c>
      <c r="C43" s="103" t="s">
        <v>436</v>
      </c>
      <c r="D43" s="103" t="s">
        <v>367</v>
      </c>
      <c r="E43" s="103" t="s">
        <v>5306</v>
      </c>
      <c r="F43" s="103" t="s">
        <v>66</v>
      </c>
      <c r="G43" s="109"/>
      <c r="H43" s="103" t="s">
        <v>64</v>
      </c>
      <c r="I43" s="103" t="s">
        <v>2359</v>
      </c>
      <c r="J43" s="103" t="s">
        <v>2359</v>
      </c>
      <c r="K43" s="103" t="s">
        <v>63</v>
      </c>
      <c r="L43" s="103" t="s">
        <v>64</v>
      </c>
      <c r="M43" s="103" t="s">
        <v>2385</v>
      </c>
      <c r="N43" s="103"/>
      <c r="O43" s="103" t="s">
        <v>2361</v>
      </c>
      <c r="P43" s="110">
        <f>COUNTIF(study_tools!$B$2:$B$447,$A43)</f>
        <v>1</v>
      </c>
      <c r="Q43" s="103" t="s">
        <v>5390</v>
      </c>
      <c r="R43" s="110"/>
      <c r="S43" s="103"/>
      <c r="T43" s="102"/>
      <c r="U43" s="102"/>
      <c r="V43" s="102"/>
      <c r="X43" s="102"/>
    </row>
    <row r="44" spans="1:24" ht="32">
      <c r="A44" s="108" t="s">
        <v>813</v>
      </c>
      <c r="B44" s="103" t="s">
        <v>5307</v>
      </c>
      <c r="C44" s="103" t="s">
        <v>2192</v>
      </c>
      <c r="D44" s="103" t="s">
        <v>2283</v>
      </c>
      <c r="E44" s="103" t="s">
        <v>5308</v>
      </c>
      <c r="F44" s="103" t="s">
        <v>2358</v>
      </c>
      <c r="G44" s="109"/>
      <c r="H44" s="103" t="s">
        <v>64</v>
      </c>
      <c r="I44" s="103" t="s">
        <v>2359</v>
      </c>
      <c r="J44" s="103" t="s">
        <v>2359</v>
      </c>
      <c r="K44" s="103" t="s">
        <v>64</v>
      </c>
      <c r="L44" s="103" t="s">
        <v>64</v>
      </c>
      <c r="M44" s="103" t="s">
        <v>102</v>
      </c>
      <c r="N44" s="103"/>
      <c r="O44" s="103" t="s">
        <v>2361</v>
      </c>
      <c r="P44" s="110">
        <f>COUNTIF(study_tools!$B$2:$B$447,$A44)</f>
        <v>1</v>
      </c>
      <c r="Q44" s="103" t="s">
        <v>5391</v>
      </c>
      <c r="R44" s="110"/>
      <c r="S44" s="103"/>
      <c r="T44" s="102"/>
      <c r="U44" s="102"/>
      <c r="V44" s="102"/>
      <c r="X44" s="102"/>
    </row>
    <row r="45" spans="1:24" ht="16">
      <c r="A45" s="108" t="s">
        <v>767</v>
      </c>
      <c r="B45" s="103" t="s">
        <v>5309</v>
      </c>
      <c r="C45" s="103" t="s">
        <v>2168</v>
      </c>
      <c r="D45" s="103" t="s">
        <v>106</v>
      </c>
      <c r="E45" s="103" t="s">
        <v>5310</v>
      </c>
      <c r="F45" s="103" t="s">
        <v>28</v>
      </c>
      <c r="G45" s="109">
        <v>0</v>
      </c>
      <c r="H45" s="103" t="s">
        <v>63</v>
      </c>
      <c r="I45" s="103" t="s">
        <v>2359</v>
      </c>
      <c r="J45" s="103" t="s">
        <v>2359</v>
      </c>
      <c r="K45" s="103" t="s">
        <v>63</v>
      </c>
      <c r="L45" s="103" t="s">
        <v>63</v>
      </c>
      <c r="M45" s="103" t="s">
        <v>2365</v>
      </c>
      <c r="N45" s="103"/>
      <c r="O45" s="103" t="s">
        <v>2366</v>
      </c>
      <c r="P45" s="110">
        <f>COUNTIF(study_tools!$B$2:$B$447,$A45)</f>
        <v>2</v>
      </c>
      <c r="Q45" s="103" t="s">
        <v>2400</v>
      </c>
      <c r="R45" s="110"/>
      <c r="S45" s="103"/>
      <c r="T45" s="102"/>
      <c r="U45" s="102"/>
      <c r="V45" s="102"/>
      <c r="X45" s="102"/>
    </row>
    <row r="46" spans="1:24" ht="32">
      <c r="A46" s="108" t="s">
        <v>1453</v>
      </c>
      <c r="B46" s="103" t="s">
        <v>5311</v>
      </c>
      <c r="C46" s="103" t="s">
        <v>2162</v>
      </c>
      <c r="D46" s="103" t="s">
        <v>106</v>
      </c>
      <c r="E46" s="103" t="s">
        <v>5310</v>
      </c>
      <c r="F46" s="103" t="s">
        <v>28</v>
      </c>
      <c r="G46" s="109">
        <v>0</v>
      </c>
      <c r="H46" s="103" t="s">
        <v>63</v>
      </c>
      <c r="I46" s="103" t="s">
        <v>2360</v>
      </c>
      <c r="J46" s="103" t="s">
        <v>2359</v>
      </c>
      <c r="K46" s="103" t="s">
        <v>64</v>
      </c>
      <c r="L46" s="103" t="s">
        <v>63</v>
      </c>
      <c r="M46" s="103" t="s">
        <v>2365</v>
      </c>
      <c r="N46" s="103"/>
      <c r="O46" s="103" t="s">
        <v>2366</v>
      </c>
      <c r="P46" s="110">
        <f>COUNTIF(study_tools!$B$2:$B$447,$A46)</f>
        <v>1</v>
      </c>
      <c r="Q46" s="103" t="s">
        <v>5380</v>
      </c>
      <c r="R46" s="110"/>
      <c r="S46" s="103"/>
      <c r="T46" s="102"/>
      <c r="U46" s="102"/>
      <c r="V46" s="102"/>
      <c r="X46" s="102"/>
    </row>
    <row r="47" spans="1:24" ht="16">
      <c r="A47" s="108" t="s">
        <v>2213</v>
      </c>
      <c r="B47" s="103" t="s">
        <v>5312</v>
      </c>
      <c r="C47" s="103" t="s">
        <v>2162</v>
      </c>
      <c r="D47" s="103" t="s">
        <v>2368</v>
      </c>
      <c r="E47" s="103" t="s">
        <v>2416</v>
      </c>
      <c r="F47" s="103" t="s">
        <v>28</v>
      </c>
      <c r="G47" s="109">
        <v>0</v>
      </c>
      <c r="H47" s="103" t="s">
        <v>63</v>
      </c>
      <c r="I47" s="103" t="s">
        <v>2419</v>
      </c>
      <c r="J47" s="103" t="s">
        <v>2360</v>
      </c>
      <c r="K47" s="103" t="s">
        <v>64</v>
      </c>
      <c r="L47" s="103" t="s">
        <v>64</v>
      </c>
      <c r="M47" s="103" t="s">
        <v>102</v>
      </c>
      <c r="N47" s="103"/>
      <c r="O47" s="103" t="s">
        <v>2366</v>
      </c>
      <c r="P47" s="110">
        <f>COUNTIF(study_tools!$B$2:$B$447,$A47)</f>
        <v>3</v>
      </c>
      <c r="Q47" s="103" t="s">
        <v>5392</v>
      </c>
      <c r="R47" s="110"/>
      <c r="S47" s="103"/>
      <c r="T47" s="102"/>
      <c r="U47" s="102"/>
      <c r="V47" s="102"/>
      <c r="X47" s="102"/>
    </row>
    <row r="48" spans="1:24" ht="16">
      <c r="A48" s="108" t="s">
        <v>2214</v>
      </c>
      <c r="B48" s="103" t="s">
        <v>5313</v>
      </c>
      <c r="C48" s="103" t="s">
        <v>436</v>
      </c>
      <c r="D48" s="103" t="s">
        <v>367</v>
      </c>
      <c r="E48" s="103" t="s">
        <v>2394</v>
      </c>
      <c r="F48" s="103" t="s">
        <v>28</v>
      </c>
      <c r="G48" s="109">
        <v>0</v>
      </c>
      <c r="H48" s="103" t="s">
        <v>63</v>
      </c>
      <c r="I48" s="103" t="s">
        <v>2419</v>
      </c>
      <c r="J48" s="103" t="s">
        <v>2360</v>
      </c>
      <c r="K48" s="103" t="s">
        <v>64</v>
      </c>
      <c r="L48" s="103" t="s">
        <v>64</v>
      </c>
      <c r="M48" s="103" t="s">
        <v>102</v>
      </c>
      <c r="N48" s="103"/>
      <c r="O48" s="103" t="s">
        <v>2366</v>
      </c>
      <c r="P48" s="110">
        <f>COUNTIF(study_tools!$B$2:$B$447,$A48)</f>
        <v>1</v>
      </c>
      <c r="Q48" s="103" t="s">
        <v>5393</v>
      </c>
      <c r="R48" s="110"/>
      <c r="S48" s="103"/>
      <c r="T48" s="102"/>
      <c r="U48" s="102"/>
      <c r="V48" s="102"/>
      <c r="X48" s="102"/>
    </row>
    <row r="49" spans="1:24" ht="16">
      <c r="A49" s="108" t="s">
        <v>1662</v>
      </c>
      <c r="B49" s="103" t="s">
        <v>5314</v>
      </c>
      <c r="C49" s="103" t="s">
        <v>2162</v>
      </c>
      <c r="D49" s="103" t="s">
        <v>2383</v>
      </c>
      <c r="E49" s="103" t="s">
        <v>5315</v>
      </c>
      <c r="F49" s="103" t="s">
        <v>66</v>
      </c>
      <c r="G49" s="109"/>
      <c r="H49" s="103" t="s">
        <v>64</v>
      </c>
      <c r="I49" s="103" t="s">
        <v>2359</v>
      </c>
      <c r="J49" s="103" t="s">
        <v>2360</v>
      </c>
      <c r="K49" s="103" t="s">
        <v>63</v>
      </c>
      <c r="L49" s="103" t="s">
        <v>63</v>
      </c>
      <c r="M49" s="103" t="s">
        <v>102</v>
      </c>
      <c r="N49" s="103"/>
      <c r="O49" s="103" t="s">
        <v>2361</v>
      </c>
      <c r="P49" s="110">
        <f>COUNTIF(study_tools!$B$2:$B$447,$A49)</f>
        <v>2</v>
      </c>
      <c r="Q49" s="103" t="s">
        <v>5392</v>
      </c>
      <c r="R49" s="110"/>
      <c r="S49" s="103"/>
      <c r="T49" s="102"/>
      <c r="U49" s="102"/>
      <c r="V49" s="102"/>
      <c r="X49" s="102"/>
    </row>
    <row r="50" spans="1:24" ht="16">
      <c r="A50" s="108" t="s">
        <v>1812</v>
      </c>
      <c r="B50" s="103" t="s">
        <v>5316</v>
      </c>
      <c r="C50" s="103" t="s">
        <v>2162</v>
      </c>
      <c r="D50" s="103" t="s">
        <v>2946</v>
      </c>
      <c r="E50" s="103" t="s">
        <v>5317</v>
      </c>
      <c r="F50" s="103" t="s">
        <v>66</v>
      </c>
      <c r="G50" s="109"/>
      <c r="H50" s="103" t="s">
        <v>64</v>
      </c>
      <c r="I50" s="103" t="s">
        <v>2419</v>
      </c>
      <c r="J50" s="103" t="s">
        <v>2360</v>
      </c>
      <c r="K50" s="103" t="s">
        <v>63</v>
      </c>
      <c r="L50" s="103" t="s">
        <v>64</v>
      </c>
      <c r="M50" s="103" t="s">
        <v>102</v>
      </c>
      <c r="N50" s="103"/>
      <c r="O50" s="103" t="s">
        <v>2366</v>
      </c>
      <c r="P50" s="110">
        <f>COUNTIF(study_tools!$B$2:$B$447,$A50)</f>
        <v>0</v>
      </c>
      <c r="Q50" s="103" t="s">
        <v>5392</v>
      </c>
      <c r="R50" s="110"/>
      <c r="S50" s="103"/>
      <c r="T50" s="102"/>
      <c r="U50" s="102"/>
      <c r="V50" s="102"/>
      <c r="X50" s="102"/>
    </row>
    <row r="51" spans="1:24" ht="16">
      <c r="A51" s="108" t="s">
        <v>2204</v>
      </c>
      <c r="B51" s="103" t="s">
        <v>2204</v>
      </c>
      <c r="C51" s="103" t="s">
        <v>2162</v>
      </c>
      <c r="D51" s="103" t="s">
        <v>367</v>
      </c>
      <c r="E51" s="103" t="s">
        <v>5318</v>
      </c>
      <c r="F51" s="103" t="s">
        <v>2358</v>
      </c>
      <c r="G51" s="109">
        <v>0</v>
      </c>
      <c r="H51" s="103" t="s">
        <v>63</v>
      </c>
      <c r="I51" s="103" t="s">
        <v>2419</v>
      </c>
      <c r="J51" s="103" t="s">
        <v>2360</v>
      </c>
      <c r="K51" s="103" t="s">
        <v>64</v>
      </c>
      <c r="L51" s="103" t="s">
        <v>63</v>
      </c>
      <c r="M51" s="103" t="s">
        <v>102</v>
      </c>
      <c r="N51" s="103"/>
      <c r="O51" s="103" t="s">
        <v>2366</v>
      </c>
      <c r="P51" s="110">
        <f>COUNTIF(study_tools!$B$2:$B$447,$A51)</f>
        <v>1</v>
      </c>
      <c r="Q51" s="103" t="s">
        <v>2404</v>
      </c>
      <c r="R51" s="110"/>
      <c r="S51" s="103"/>
      <c r="T51" s="102"/>
      <c r="U51" s="102"/>
      <c r="V51" s="102"/>
      <c r="X51" s="102"/>
    </row>
    <row r="52" spans="1:24" ht="16">
      <c r="A52" s="108" t="s">
        <v>4287</v>
      </c>
      <c r="B52" s="103" t="s">
        <v>4287</v>
      </c>
      <c r="C52" s="103" t="s">
        <v>2194</v>
      </c>
      <c r="D52" s="103" t="s">
        <v>367</v>
      </c>
      <c r="E52" s="103" t="s">
        <v>5319</v>
      </c>
      <c r="F52" s="103" t="s">
        <v>28</v>
      </c>
      <c r="G52" s="109">
        <v>0</v>
      </c>
      <c r="H52" s="103" t="s">
        <v>63</v>
      </c>
      <c r="I52" s="103" t="s">
        <v>2359</v>
      </c>
      <c r="J52" s="103" t="s">
        <v>2360</v>
      </c>
      <c r="K52" s="103" t="s">
        <v>63</v>
      </c>
      <c r="L52" s="103" t="s">
        <v>63</v>
      </c>
      <c r="M52" s="103" t="s">
        <v>2365</v>
      </c>
      <c r="N52" s="103"/>
      <c r="O52" s="103" t="s">
        <v>2366</v>
      </c>
      <c r="P52" s="110">
        <f>COUNTIF(study_tools!$B$2:$B$447,$A52)</f>
        <v>1</v>
      </c>
      <c r="Q52" s="103" t="s">
        <v>5384</v>
      </c>
      <c r="R52" s="110"/>
      <c r="S52" s="103"/>
      <c r="T52" s="102"/>
      <c r="U52" s="102"/>
      <c r="V52" s="102"/>
      <c r="X52" s="102"/>
    </row>
    <row r="53" spans="1:24" ht="16">
      <c r="A53" s="108" t="s">
        <v>2211</v>
      </c>
      <c r="B53" s="103" t="s">
        <v>5320</v>
      </c>
      <c r="C53" s="103" t="s">
        <v>2194</v>
      </c>
      <c r="D53" s="103" t="s">
        <v>90</v>
      </c>
      <c r="E53" s="103" t="s">
        <v>5321</v>
      </c>
      <c r="F53" s="103" t="s">
        <v>66</v>
      </c>
      <c r="G53" s="109"/>
      <c r="H53" s="103" t="s">
        <v>64</v>
      </c>
      <c r="I53" s="103" t="s">
        <v>2359</v>
      </c>
      <c r="J53" s="103" t="s">
        <v>2359</v>
      </c>
      <c r="K53" s="103" t="s">
        <v>63</v>
      </c>
      <c r="L53" s="103" t="s">
        <v>64</v>
      </c>
      <c r="M53" s="103" t="s">
        <v>102</v>
      </c>
      <c r="N53" s="103"/>
      <c r="O53" s="103" t="s">
        <v>2361</v>
      </c>
      <c r="P53" s="110">
        <f>COUNTIF(study_tools!$B$2:$B$447,$A53)</f>
        <v>1</v>
      </c>
      <c r="Q53" s="103" t="s">
        <v>5384</v>
      </c>
      <c r="R53" s="110"/>
      <c r="S53" s="103"/>
      <c r="T53" s="102"/>
      <c r="U53" s="102"/>
      <c r="V53" s="102"/>
      <c r="X53" s="102"/>
    </row>
    <row r="54" spans="1:24" ht="32">
      <c r="A54" s="108" t="s">
        <v>4285</v>
      </c>
      <c r="B54" s="103" t="s">
        <v>5322</v>
      </c>
      <c r="C54" s="103" t="s">
        <v>2160</v>
      </c>
      <c r="D54" s="103" t="s">
        <v>848</v>
      </c>
      <c r="E54" s="103" t="s">
        <v>5323</v>
      </c>
      <c r="F54" s="103" t="s">
        <v>66</v>
      </c>
      <c r="G54" s="109"/>
      <c r="H54" s="103" t="s">
        <v>64</v>
      </c>
      <c r="I54" s="103" t="s">
        <v>2360</v>
      </c>
      <c r="J54" s="103" t="s">
        <v>2360</v>
      </c>
      <c r="K54" s="103" t="s">
        <v>63</v>
      </c>
      <c r="L54" s="103" t="s">
        <v>63</v>
      </c>
      <c r="M54" s="103" t="s">
        <v>2365</v>
      </c>
      <c r="N54" s="103"/>
      <c r="O54" s="103" t="s">
        <v>2361</v>
      </c>
      <c r="P54" s="110">
        <f>COUNTIF(study_tools!$B$2:$B$447,$A54)</f>
        <v>1</v>
      </c>
      <c r="Q54" s="103" t="s">
        <v>5324</v>
      </c>
      <c r="R54" s="110"/>
      <c r="S54" s="103"/>
      <c r="T54" s="102"/>
      <c r="U54" s="102"/>
      <c r="V54" s="102"/>
      <c r="X54" s="102"/>
    </row>
    <row r="55" spans="1:24" ht="32">
      <c r="A55" s="108" t="s">
        <v>2075</v>
      </c>
      <c r="B55" s="103" t="s">
        <v>5325</v>
      </c>
      <c r="C55" s="103" t="s">
        <v>2181</v>
      </c>
      <c r="D55" s="103" t="s">
        <v>322</v>
      </c>
      <c r="E55" s="103" t="s">
        <v>5326</v>
      </c>
      <c r="F55" s="103" t="s">
        <v>28</v>
      </c>
      <c r="G55" s="109">
        <v>0</v>
      </c>
      <c r="H55" s="103" t="s">
        <v>63</v>
      </c>
      <c r="I55" s="103" t="s">
        <v>2360</v>
      </c>
      <c r="J55" s="103" t="s">
        <v>2359</v>
      </c>
      <c r="K55" s="103" t="s">
        <v>64</v>
      </c>
      <c r="L55" s="103" t="s">
        <v>63</v>
      </c>
      <c r="M55" s="103" t="s">
        <v>2365</v>
      </c>
      <c r="N55" s="103"/>
      <c r="O55" s="103" t="s">
        <v>2366</v>
      </c>
      <c r="P55" s="110">
        <f>COUNTIF(study_tools!$B$2:$B$447,$A55)</f>
        <v>1</v>
      </c>
      <c r="Q55" s="103" t="s">
        <v>5387</v>
      </c>
      <c r="R55" s="110"/>
      <c r="S55" s="103"/>
      <c r="T55" s="102"/>
      <c r="U55" s="102"/>
      <c r="V55" s="102"/>
      <c r="X55" s="102"/>
    </row>
    <row r="56" spans="1:24" ht="32">
      <c r="A56" s="108" t="s">
        <v>1428</v>
      </c>
      <c r="B56" s="103" t="s">
        <v>5327</v>
      </c>
      <c r="C56" s="103" t="s">
        <v>189</v>
      </c>
      <c r="D56" s="103" t="s">
        <v>2470</v>
      </c>
      <c r="E56" s="103" t="s">
        <v>2372</v>
      </c>
      <c r="F56" s="103" t="s">
        <v>2358</v>
      </c>
      <c r="G56" s="109">
        <v>0</v>
      </c>
      <c r="H56" s="103" t="s">
        <v>63</v>
      </c>
      <c r="I56" s="103" t="s">
        <v>2359</v>
      </c>
      <c r="J56" s="103" t="s">
        <v>2359</v>
      </c>
      <c r="K56" s="103" t="s">
        <v>63</v>
      </c>
      <c r="L56" s="103" t="s">
        <v>64</v>
      </c>
      <c r="M56" s="103" t="s">
        <v>102</v>
      </c>
      <c r="N56" s="103"/>
      <c r="O56" s="103" t="s">
        <v>2366</v>
      </c>
      <c r="P56" s="110">
        <f>COUNTIF(study_tools!$B$2:$B$447,$A56)</f>
        <v>1</v>
      </c>
      <c r="Q56" s="103" t="s">
        <v>5388</v>
      </c>
      <c r="R56" s="110"/>
      <c r="S56" s="103"/>
      <c r="T56" s="102"/>
      <c r="U56" s="102"/>
      <c r="V56" s="102"/>
      <c r="X56" s="102"/>
    </row>
    <row r="57" spans="1:24" ht="16">
      <c r="A57" s="108" t="s">
        <v>4284</v>
      </c>
      <c r="B57" s="103" t="s">
        <v>4284</v>
      </c>
      <c r="C57" s="103" t="s">
        <v>189</v>
      </c>
      <c r="D57" s="103" t="s">
        <v>848</v>
      </c>
      <c r="E57" s="103" t="s">
        <v>5328</v>
      </c>
      <c r="F57" s="103" t="s">
        <v>28</v>
      </c>
      <c r="G57" s="109">
        <v>0</v>
      </c>
      <c r="H57" s="103" t="s">
        <v>63</v>
      </c>
      <c r="I57" s="103" t="s">
        <v>2419</v>
      </c>
      <c r="J57" s="103" t="s">
        <v>2359</v>
      </c>
      <c r="K57" s="103" t="s">
        <v>63</v>
      </c>
      <c r="L57" s="103" t="s">
        <v>64</v>
      </c>
      <c r="M57" s="103" t="s">
        <v>102</v>
      </c>
      <c r="N57" s="103"/>
      <c r="O57" s="103" t="s">
        <v>2361</v>
      </c>
      <c r="P57" s="110">
        <f>COUNTIF(study_tools!$B$2:$B$447,$A57)</f>
        <v>1</v>
      </c>
      <c r="Q57" s="103" t="s">
        <v>5394</v>
      </c>
      <c r="R57" s="110"/>
      <c r="S57" s="103"/>
      <c r="T57" s="102"/>
      <c r="U57" s="102"/>
      <c r="V57" s="102"/>
      <c r="X57" s="102"/>
    </row>
    <row r="58" spans="1:24" ht="16">
      <c r="A58" s="108" t="s">
        <v>2206</v>
      </c>
      <c r="B58" s="103" t="s">
        <v>5329</v>
      </c>
      <c r="C58" s="103" t="s">
        <v>190</v>
      </c>
      <c r="D58" s="103" t="s">
        <v>322</v>
      </c>
      <c r="E58" s="103" t="s">
        <v>5330</v>
      </c>
      <c r="F58" s="103" t="s">
        <v>66</v>
      </c>
      <c r="G58" s="109"/>
      <c r="H58" s="103" t="s">
        <v>64</v>
      </c>
      <c r="I58" s="103" t="s">
        <v>2360</v>
      </c>
      <c r="J58" s="103" t="s">
        <v>2360</v>
      </c>
      <c r="K58" s="103" t="s">
        <v>63</v>
      </c>
      <c r="L58" s="103" t="s">
        <v>63</v>
      </c>
      <c r="M58" s="103" t="s">
        <v>102</v>
      </c>
      <c r="N58" s="103"/>
      <c r="O58" s="103" t="s">
        <v>2361</v>
      </c>
      <c r="P58" s="110">
        <f>COUNTIF(study_tools!$B$2:$B$447,$A58)</f>
        <v>1</v>
      </c>
      <c r="Q58" s="103" t="s">
        <v>5388</v>
      </c>
      <c r="R58" s="110"/>
      <c r="S58" s="103"/>
      <c r="T58" s="102"/>
      <c r="U58" s="102"/>
      <c r="V58" s="102"/>
      <c r="X58" s="102"/>
    </row>
    <row r="59" spans="1:24" ht="16">
      <c r="A59" s="108" t="s">
        <v>2207</v>
      </c>
      <c r="B59" s="103" t="s">
        <v>2207</v>
      </c>
      <c r="C59" s="103" t="s">
        <v>436</v>
      </c>
      <c r="D59" s="103" t="s">
        <v>367</v>
      </c>
      <c r="E59" s="103" t="s">
        <v>5331</v>
      </c>
      <c r="F59" s="103" t="s">
        <v>66</v>
      </c>
      <c r="G59" s="109"/>
      <c r="H59" s="103" t="s">
        <v>64</v>
      </c>
      <c r="I59" s="103" t="s">
        <v>2360</v>
      </c>
      <c r="J59" s="103" t="s">
        <v>2360</v>
      </c>
      <c r="K59" s="103" t="s">
        <v>63</v>
      </c>
      <c r="L59" s="103" t="s">
        <v>63</v>
      </c>
      <c r="M59" s="103" t="s">
        <v>102</v>
      </c>
      <c r="N59" s="103"/>
      <c r="O59" s="103" t="s">
        <v>2361</v>
      </c>
      <c r="P59" s="110">
        <f>COUNTIF(study_tools!$B$2:$B$447,$A59)</f>
        <v>1</v>
      </c>
      <c r="Q59" s="103" t="s">
        <v>5287</v>
      </c>
      <c r="R59" s="110"/>
      <c r="S59" s="103"/>
      <c r="T59" s="102"/>
      <c r="U59" s="102"/>
      <c r="V59" s="102"/>
      <c r="X59" s="102"/>
    </row>
    <row r="60" spans="1:24" ht="16">
      <c r="A60" s="108" t="s">
        <v>2212</v>
      </c>
      <c r="B60" s="103" t="s">
        <v>5332</v>
      </c>
      <c r="C60" s="103" t="s">
        <v>202</v>
      </c>
      <c r="D60" s="103" t="s">
        <v>367</v>
      </c>
      <c r="E60" s="103" t="s">
        <v>5333</v>
      </c>
      <c r="F60" s="103" t="s">
        <v>28</v>
      </c>
      <c r="G60" s="109">
        <v>0</v>
      </c>
      <c r="H60" s="103" t="s">
        <v>63</v>
      </c>
      <c r="I60" s="103" t="s">
        <v>2360</v>
      </c>
      <c r="J60" s="103" t="s">
        <v>2360</v>
      </c>
      <c r="K60" s="103" t="s">
        <v>63</v>
      </c>
      <c r="L60" s="103" t="s">
        <v>63</v>
      </c>
      <c r="M60" s="103" t="s">
        <v>2385</v>
      </c>
      <c r="N60" s="103"/>
      <c r="O60" s="103" t="s">
        <v>2361</v>
      </c>
      <c r="P60" s="110">
        <f>COUNTIF(study_tools!$B$2:$B$447,$A60)</f>
        <v>1</v>
      </c>
      <c r="Q60" s="103" t="s">
        <v>5386</v>
      </c>
      <c r="R60" s="110"/>
      <c r="S60" s="103"/>
      <c r="T60" s="102"/>
      <c r="U60" s="102"/>
      <c r="V60" s="102"/>
      <c r="X60" s="102"/>
    </row>
    <row r="61" spans="1:24" ht="32">
      <c r="A61" s="111" t="s">
        <v>1821</v>
      </c>
      <c r="B61" s="104" t="s">
        <v>5334</v>
      </c>
      <c r="C61" s="104" t="s">
        <v>202</v>
      </c>
      <c r="D61" s="104" t="s">
        <v>367</v>
      </c>
      <c r="E61" s="104" t="s">
        <v>5335</v>
      </c>
      <c r="F61" s="104" t="s">
        <v>28</v>
      </c>
      <c r="G61" s="112">
        <v>0</v>
      </c>
      <c r="H61" s="104" t="s">
        <v>63</v>
      </c>
      <c r="I61" s="104" t="s">
        <v>2359</v>
      </c>
      <c r="J61" s="104" t="s">
        <v>2360</v>
      </c>
      <c r="K61" s="104" t="s">
        <v>63</v>
      </c>
      <c r="L61" s="104" t="s">
        <v>63</v>
      </c>
      <c r="M61" s="104" t="s">
        <v>102</v>
      </c>
      <c r="N61" s="104"/>
      <c r="O61" s="104" t="s">
        <v>2361</v>
      </c>
      <c r="P61" s="113">
        <f>COUNTIF(study_tools!$B$2:$B$447,$A61)</f>
        <v>1</v>
      </c>
      <c r="Q61" s="104" t="s">
        <v>5386</v>
      </c>
      <c r="R61" s="113"/>
      <c r="S61" s="104"/>
      <c r="T61" s="102"/>
      <c r="U61" s="102"/>
      <c r="V61" s="102"/>
      <c r="X61" s="102"/>
    </row>
    <row r="62" spans="1:24" ht="16">
      <c r="A62" s="108" t="s">
        <v>2173</v>
      </c>
      <c r="B62" s="103" t="s">
        <v>5336</v>
      </c>
      <c r="C62" s="103" t="s">
        <v>2174</v>
      </c>
      <c r="D62" s="103" t="s">
        <v>2368</v>
      </c>
      <c r="E62" s="103" t="s">
        <v>2416</v>
      </c>
      <c r="F62" s="103" t="s">
        <v>28</v>
      </c>
      <c r="G62" s="109">
        <v>0</v>
      </c>
      <c r="H62" s="103" t="s">
        <v>63</v>
      </c>
      <c r="I62" s="103" t="s">
        <v>2360</v>
      </c>
      <c r="J62" s="103" t="s">
        <v>2359</v>
      </c>
      <c r="K62" s="103" t="s">
        <v>64</v>
      </c>
      <c r="L62" s="103" t="s">
        <v>63</v>
      </c>
      <c r="M62" s="103" t="s">
        <v>2365</v>
      </c>
      <c r="N62" s="103"/>
      <c r="O62" s="103" t="s">
        <v>2366</v>
      </c>
      <c r="P62" s="110">
        <f>COUNTIF(study_tools!$B$2:$B$447,$A62)</f>
        <v>1</v>
      </c>
      <c r="Q62" s="103" t="s">
        <v>5386</v>
      </c>
      <c r="R62" s="110"/>
      <c r="S62" s="103"/>
      <c r="T62" s="102"/>
      <c r="U62" s="102"/>
      <c r="V62" s="102"/>
      <c r="X62" s="102"/>
    </row>
    <row r="63" spans="1:24" ht="16">
      <c r="A63" s="108" t="s">
        <v>2216</v>
      </c>
      <c r="B63" s="103" t="s">
        <v>5337</v>
      </c>
      <c r="C63" s="103" t="s">
        <v>2181</v>
      </c>
      <c r="D63" s="103" t="s">
        <v>322</v>
      </c>
      <c r="E63" s="103" t="s">
        <v>5326</v>
      </c>
      <c r="F63" s="103" t="s">
        <v>2358</v>
      </c>
      <c r="G63" s="109">
        <v>0</v>
      </c>
      <c r="H63" s="103" t="s">
        <v>63</v>
      </c>
      <c r="I63" s="103" t="s">
        <v>2359</v>
      </c>
      <c r="J63" s="103" t="s">
        <v>2359</v>
      </c>
      <c r="K63" s="103" t="s">
        <v>63</v>
      </c>
      <c r="L63" s="103" t="s">
        <v>64</v>
      </c>
      <c r="M63" s="103" t="s">
        <v>102</v>
      </c>
      <c r="N63" s="103"/>
      <c r="O63" s="103" t="s">
        <v>2361</v>
      </c>
      <c r="P63" s="110">
        <f>COUNTIF(study_tools!$B$2:$B$447,$A63)</f>
        <v>1</v>
      </c>
      <c r="Q63" s="103" t="s">
        <v>5287</v>
      </c>
      <c r="R63" s="110"/>
      <c r="S63" s="103"/>
      <c r="T63" s="102"/>
      <c r="U63" s="102"/>
      <c r="V63" s="102"/>
      <c r="X63" s="102"/>
    </row>
    <row r="64" spans="1:24" ht="16">
      <c r="A64" s="108" t="s">
        <v>2170</v>
      </c>
      <c r="B64" s="103" t="s">
        <v>5338</v>
      </c>
      <c r="C64" s="103" t="s">
        <v>2168</v>
      </c>
      <c r="D64" s="103" t="s">
        <v>367</v>
      </c>
      <c r="E64" s="103" t="s">
        <v>5339</v>
      </c>
      <c r="F64" s="103" t="s">
        <v>66</v>
      </c>
      <c r="G64" s="109"/>
      <c r="H64" s="103" t="s">
        <v>64</v>
      </c>
      <c r="I64" s="103" t="s">
        <v>2359</v>
      </c>
      <c r="J64" s="103" t="s">
        <v>2360</v>
      </c>
      <c r="K64" s="103" t="s">
        <v>63</v>
      </c>
      <c r="L64" s="103" t="s">
        <v>63</v>
      </c>
      <c r="M64" s="103" t="s">
        <v>2385</v>
      </c>
      <c r="N64" s="103"/>
      <c r="O64" s="103" t="s">
        <v>2361</v>
      </c>
      <c r="P64" s="110">
        <f>COUNTIF(study_tools!$B$2:$B$447,$A64)</f>
        <v>1</v>
      </c>
      <c r="Q64" s="103" t="s">
        <v>2400</v>
      </c>
      <c r="R64" s="110"/>
      <c r="S64" s="103"/>
      <c r="T64" s="102"/>
      <c r="U64" s="102"/>
      <c r="V64" s="102"/>
      <c r="X64" s="102"/>
    </row>
    <row r="65" spans="1:24" ht="32">
      <c r="A65" s="108" t="s">
        <v>2209</v>
      </c>
      <c r="B65" s="103" t="s">
        <v>5340</v>
      </c>
      <c r="C65" s="103" t="s">
        <v>202</v>
      </c>
      <c r="D65" s="103" t="s">
        <v>470</v>
      </c>
      <c r="E65" s="103" t="s">
        <v>2381</v>
      </c>
      <c r="F65" s="103" t="s">
        <v>28</v>
      </c>
      <c r="G65" s="109">
        <v>0</v>
      </c>
      <c r="H65" s="103" t="s">
        <v>63</v>
      </c>
      <c r="I65" s="103" t="s">
        <v>2360</v>
      </c>
      <c r="J65" s="103" t="s">
        <v>2359</v>
      </c>
      <c r="K65" s="103" t="s">
        <v>64</v>
      </c>
      <c r="L65" s="103" t="s">
        <v>63</v>
      </c>
      <c r="M65" s="103" t="s">
        <v>2365</v>
      </c>
      <c r="N65" s="103"/>
      <c r="O65" s="103" t="s">
        <v>2366</v>
      </c>
      <c r="P65" s="110">
        <f>COUNTIF(study_tools!$B$2:$B$447,$A65)</f>
        <v>1</v>
      </c>
      <c r="Q65" s="103" t="s">
        <v>5395</v>
      </c>
      <c r="R65" s="110"/>
      <c r="S65" s="103"/>
      <c r="T65" s="102"/>
      <c r="U65" s="102"/>
      <c r="V65" s="102"/>
      <c r="X65" s="102"/>
    </row>
    <row r="66" spans="1:24" ht="16">
      <c r="A66" s="108" t="s">
        <v>2210</v>
      </c>
      <c r="B66" s="103" t="s">
        <v>5341</v>
      </c>
      <c r="C66" s="103" t="s">
        <v>202</v>
      </c>
      <c r="D66" s="103" t="s">
        <v>470</v>
      </c>
      <c r="E66" s="103" t="s">
        <v>2381</v>
      </c>
      <c r="F66" s="103" t="s">
        <v>28</v>
      </c>
      <c r="G66" s="109">
        <v>0</v>
      </c>
      <c r="H66" s="103" t="s">
        <v>63</v>
      </c>
      <c r="I66" s="103" t="s">
        <v>2360</v>
      </c>
      <c r="J66" s="103" t="s">
        <v>2419</v>
      </c>
      <c r="K66" s="103" t="s">
        <v>64</v>
      </c>
      <c r="L66" s="103" t="s">
        <v>63</v>
      </c>
      <c r="M66" s="103" t="s">
        <v>2365</v>
      </c>
      <c r="N66" s="103"/>
      <c r="O66" s="103" t="s">
        <v>2366</v>
      </c>
      <c r="P66" s="110">
        <f>COUNTIF(study_tools!$B$2:$B$447,$A66)</f>
        <v>1</v>
      </c>
      <c r="Q66" s="103" t="s">
        <v>5386</v>
      </c>
      <c r="R66" s="110"/>
      <c r="S66" s="103"/>
      <c r="T66" s="102"/>
      <c r="U66" s="102"/>
      <c r="V66" s="102"/>
      <c r="X66" s="102"/>
    </row>
    <row r="67" spans="1:24" ht="16">
      <c r="A67" s="108" t="s">
        <v>2215</v>
      </c>
      <c r="B67" s="103" t="s">
        <v>1696</v>
      </c>
      <c r="C67" s="103" t="s">
        <v>2160</v>
      </c>
      <c r="D67" s="103" t="s">
        <v>533</v>
      </c>
      <c r="E67" s="103" t="s">
        <v>1704</v>
      </c>
      <c r="F67" s="103" t="s">
        <v>66</v>
      </c>
      <c r="G67" s="109"/>
      <c r="H67" s="103" t="s">
        <v>64</v>
      </c>
      <c r="I67" s="103" t="s">
        <v>2360</v>
      </c>
      <c r="J67" s="103" t="s">
        <v>2419</v>
      </c>
      <c r="K67" s="103" t="s">
        <v>64</v>
      </c>
      <c r="L67" s="103" t="s">
        <v>64</v>
      </c>
      <c r="M67" s="103" t="s">
        <v>2365</v>
      </c>
      <c r="N67" s="103"/>
      <c r="O67" s="103"/>
      <c r="P67" s="110">
        <f>COUNTIF(study_tools!$B$2:$B$447,$A67)</f>
        <v>2</v>
      </c>
      <c r="Q67" s="103" t="s">
        <v>2373</v>
      </c>
      <c r="R67" s="110"/>
      <c r="S67" s="103"/>
      <c r="T67" s="102"/>
      <c r="U67" s="102"/>
      <c r="V67" s="102"/>
      <c r="X67" s="102"/>
    </row>
    <row r="68" spans="1:24" ht="48">
      <c r="A68" s="108" t="s">
        <v>2195</v>
      </c>
      <c r="B68" s="103" t="s">
        <v>2195</v>
      </c>
      <c r="C68" s="103" t="s">
        <v>189</v>
      </c>
      <c r="D68" s="103" t="s">
        <v>2368</v>
      </c>
      <c r="E68" s="103" t="s">
        <v>5342</v>
      </c>
      <c r="F68" s="103" t="s">
        <v>28</v>
      </c>
      <c r="G68" s="109">
        <v>0</v>
      </c>
      <c r="H68" s="103" t="s">
        <v>63</v>
      </c>
      <c r="I68" s="103" t="s">
        <v>2419</v>
      </c>
      <c r="J68" s="103" t="s">
        <v>2359</v>
      </c>
      <c r="K68" s="103" t="s">
        <v>64</v>
      </c>
      <c r="L68" s="103" t="s">
        <v>64</v>
      </c>
      <c r="M68" s="103" t="s">
        <v>102</v>
      </c>
      <c r="N68" s="103"/>
      <c r="O68" s="103" t="s">
        <v>2366</v>
      </c>
      <c r="P68" s="110">
        <f>COUNTIF(study_tools!$B$2:$B$447,$A68)</f>
        <v>1</v>
      </c>
      <c r="Q68" s="103" t="s">
        <v>5388</v>
      </c>
      <c r="R68" s="110"/>
      <c r="S68" s="103"/>
      <c r="T68" s="102"/>
      <c r="U68" s="102"/>
      <c r="V68" s="102"/>
      <c r="X68" s="102"/>
    </row>
    <row r="69" spans="1:24" ht="16">
      <c r="A69" s="108" t="s">
        <v>2167</v>
      </c>
      <c r="B69" s="103" t="s">
        <v>5343</v>
      </c>
      <c r="C69" s="103" t="s">
        <v>2162</v>
      </c>
      <c r="D69" s="103" t="s">
        <v>470</v>
      </c>
      <c r="E69" s="103" t="s">
        <v>5344</v>
      </c>
      <c r="F69" s="103" t="s">
        <v>28</v>
      </c>
      <c r="G69" s="109">
        <v>0</v>
      </c>
      <c r="H69" s="103" t="s">
        <v>63</v>
      </c>
      <c r="I69" s="103" t="s">
        <v>2360</v>
      </c>
      <c r="J69" s="103" t="s">
        <v>2359</v>
      </c>
      <c r="K69" s="103" t="s">
        <v>64</v>
      </c>
      <c r="L69" s="103" t="s">
        <v>63</v>
      </c>
      <c r="M69" s="103" t="s">
        <v>2365</v>
      </c>
      <c r="N69" s="103"/>
      <c r="O69" s="103" t="s">
        <v>2366</v>
      </c>
      <c r="P69" s="110">
        <f>COUNTIF(study_tools!$B$2:$B$447,$A69)</f>
        <v>1</v>
      </c>
      <c r="Q69" s="103" t="s">
        <v>5396</v>
      </c>
      <c r="R69" s="110"/>
      <c r="S69" s="103"/>
      <c r="T69" s="102"/>
      <c r="U69" s="102"/>
      <c r="V69" s="102"/>
      <c r="X69" s="102"/>
    </row>
    <row r="70" spans="1:24" ht="16">
      <c r="A70" s="108" t="s">
        <v>2217</v>
      </c>
      <c r="B70" s="103"/>
      <c r="C70" s="103" t="s">
        <v>2194</v>
      </c>
      <c r="D70" s="103"/>
      <c r="E70" s="103"/>
      <c r="F70" s="103"/>
      <c r="G70" s="109"/>
      <c r="H70" s="103"/>
      <c r="I70" s="103"/>
      <c r="J70" s="103"/>
      <c r="K70" s="103"/>
      <c r="L70" s="103"/>
      <c r="M70" s="103"/>
      <c r="N70" s="103"/>
      <c r="O70" s="103"/>
      <c r="P70" s="110">
        <f>COUNTIF(study_tools!$B$2:$B$447,"e-SAGE")+COUNTIF(study_tools!$B$2:$B$447,"eSAGE")</f>
        <v>2</v>
      </c>
      <c r="Q70" s="103"/>
      <c r="R70" s="110"/>
      <c r="S70" s="103"/>
      <c r="T70" s="102"/>
      <c r="U70" s="102"/>
      <c r="V70" s="102"/>
      <c r="X70" s="102"/>
    </row>
    <row r="71" spans="1:24" ht="16">
      <c r="A71" s="108" t="s">
        <v>2185</v>
      </c>
      <c r="B71" s="103" t="s">
        <v>5345</v>
      </c>
      <c r="C71" s="103" t="s">
        <v>190</v>
      </c>
      <c r="D71" s="103" t="s">
        <v>2368</v>
      </c>
      <c r="E71" s="103" t="s">
        <v>5346</v>
      </c>
      <c r="F71" s="103"/>
      <c r="G71" s="109"/>
      <c r="H71" s="103"/>
      <c r="I71" s="103"/>
      <c r="J71" s="103"/>
      <c r="K71" s="103"/>
      <c r="L71" s="103"/>
      <c r="M71" s="103"/>
      <c r="N71" s="103"/>
      <c r="O71" s="103"/>
      <c r="P71" s="110">
        <f>COUNTIF(study_tools!$B$2:$B$447,$A71)</f>
        <v>1</v>
      </c>
      <c r="Q71" s="103" t="s">
        <v>5386</v>
      </c>
      <c r="R71" s="110"/>
      <c r="S71" s="103"/>
      <c r="T71" s="102"/>
      <c r="U71" s="102"/>
      <c r="V71" s="102"/>
      <c r="X71" s="102"/>
    </row>
    <row r="72" spans="1:24" ht="16">
      <c r="A72" s="108" t="s">
        <v>2187</v>
      </c>
      <c r="B72" s="103" t="s">
        <v>5347</v>
      </c>
      <c r="C72" s="103" t="s">
        <v>190</v>
      </c>
      <c r="D72" s="103" t="s">
        <v>2368</v>
      </c>
      <c r="E72" s="103"/>
      <c r="F72" s="103"/>
      <c r="G72" s="109"/>
      <c r="H72" s="103"/>
      <c r="I72" s="103"/>
      <c r="J72" s="103"/>
      <c r="K72" s="103"/>
      <c r="L72" s="103"/>
      <c r="M72" s="103"/>
      <c r="N72" s="103"/>
      <c r="O72" s="103"/>
      <c r="P72" s="110">
        <f>COUNTIF(study_tools!$B$2:$B$447,$A72)</f>
        <v>1</v>
      </c>
      <c r="Q72" s="103" t="s">
        <v>5348</v>
      </c>
      <c r="R72" s="110"/>
      <c r="S72" s="103"/>
      <c r="T72" s="102"/>
      <c r="U72" s="102"/>
      <c r="V72" s="102"/>
      <c r="X72" s="102"/>
    </row>
    <row r="73" spans="1:24" ht="16">
      <c r="A73" s="108" t="s">
        <v>2182</v>
      </c>
      <c r="B73" s="103"/>
      <c r="C73" s="103"/>
      <c r="D73" s="103"/>
      <c r="E73" s="103"/>
      <c r="F73" s="103"/>
      <c r="G73" s="109"/>
      <c r="H73" s="103"/>
      <c r="I73" s="103"/>
      <c r="J73" s="103"/>
      <c r="K73" s="103"/>
      <c r="L73" s="103"/>
      <c r="M73" s="103"/>
      <c r="N73" s="103"/>
      <c r="O73" s="103"/>
      <c r="P73" s="110">
        <f>COUNTIF(study_tools!$B$2:$B$447,$A73)</f>
        <v>1</v>
      </c>
      <c r="Q73" s="103"/>
      <c r="R73" s="110"/>
      <c r="S73" s="103"/>
      <c r="T73" s="102"/>
      <c r="U73" s="102"/>
      <c r="V73" s="102"/>
      <c r="X73" s="102"/>
    </row>
    <row r="74" spans="1:24" ht="16">
      <c r="A74" s="108" t="s">
        <v>4351</v>
      </c>
      <c r="B74" s="103"/>
      <c r="C74" s="103" t="s">
        <v>2160</v>
      </c>
      <c r="D74" s="103"/>
      <c r="E74" s="103"/>
      <c r="F74" s="103"/>
      <c r="G74" s="109"/>
      <c r="H74" s="103"/>
      <c r="I74" s="103"/>
      <c r="J74" s="103"/>
      <c r="K74" s="103"/>
      <c r="L74" s="103"/>
      <c r="M74" s="103"/>
      <c r="N74" s="103"/>
      <c r="O74" s="103"/>
      <c r="P74" s="110">
        <f>COUNTIF(study_tools!$B$2:$B$447,$A74)</f>
        <v>1</v>
      </c>
      <c r="Q74" s="103" t="s">
        <v>2362</v>
      </c>
      <c r="R74" s="110"/>
      <c r="S74" s="103"/>
      <c r="T74" s="102"/>
      <c r="U74" s="102"/>
      <c r="V74" s="102"/>
      <c r="X74" s="102"/>
    </row>
    <row r="75" spans="1:24" ht="16">
      <c r="A75" s="108" t="s">
        <v>4718</v>
      </c>
      <c r="B75" s="103"/>
      <c r="C75" s="103" t="s">
        <v>2192</v>
      </c>
      <c r="D75" s="103"/>
      <c r="E75" s="103"/>
      <c r="F75" s="103"/>
      <c r="G75" s="109"/>
      <c r="H75" s="103"/>
      <c r="I75" s="103"/>
      <c r="J75" s="103"/>
      <c r="K75" s="103"/>
      <c r="L75" s="103"/>
      <c r="M75" s="103"/>
      <c r="N75" s="103"/>
      <c r="O75" s="103"/>
      <c r="P75" s="110">
        <f>COUNTIF(study_tools!$B$2:$B$447,$A75)</f>
        <v>1</v>
      </c>
      <c r="Q75" s="103" t="s">
        <v>5391</v>
      </c>
      <c r="R75" s="110"/>
      <c r="S75" s="103"/>
      <c r="T75" s="102"/>
      <c r="U75" s="102"/>
      <c r="V75" s="102"/>
      <c r="X75" s="102"/>
    </row>
    <row r="76" spans="1:24" ht="16">
      <c r="A76" s="108" t="s">
        <v>4717</v>
      </c>
      <c r="B76" s="103"/>
      <c r="C76" s="103" t="s">
        <v>2162</v>
      </c>
      <c r="D76" s="103"/>
      <c r="E76" s="103"/>
      <c r="F76" s="103"/>
      <c r="G76" s="109"/>
      <c r="H76" s="103"/>
      <c r="I76" s="103"/>
      <c r="J76" s="103"/>
      <c r="K76" s="103"/>
      <c r="L76" s="103"/>
      <c r="M76" s="103"/>
      <c r="N76" s="103"/>
      <c r="O76" s="103"/>
      <c r="P76" s="110">
        <f>COUNTIF(study_tools!$B$2:$B$447,$A76)</f>
        <v>1</v>
      </c>
      <c r="Q76" s="103" t="s">
        <v>5397</v>
      </c>
      <c r="R76" s="110"/>
      <c r="S76" s="103"/>
      <c r="T76" s="102"/>
      <c r="U76" s="102"/>
      <c r="V76" s="102"/>
      <c r="X76" s="102"/>
    </row>
    <row r="77" spans="1:24" ht="48">
      <c r="A77" s="108" t="s">
        <v>4286</v>
      </c>
      <c r="B77" s="103"/>
      <c r="C77" s="103" t="s">
        <v>2194</v>
      </c>
      <c r="D77" s="103"/>
      <c r="E77" s="103"/>
      <c r="F77" s="103"/>
      <c r="G77" s="109"/>
      <c r="H77" s="103"/>
      <c r="I77" s="103"/>
      <c r="J77" s="103"/>
      <c r="K77" s="103"/>
      <c r="L77" s="103"/>
      <c r="M77" s="103"/>
      <c r="N77" s="103"/>
      <c r="O77" s="103"/>
      <c r="P77" s="110">
        <f>COUNTIF(study_tools!$B$2:$B$447,$A77)</f>
        <v>1</v>
      </c>
      <c r="Q77" s="103"/>
      <c r="R77" s="110"/>
      <c r="S77" s="103"/>
      <c r="T77" s="102"/>
      <c r="U77" s="102"/>
      <c r="V77" s="102"/>
      <c r="X77" s="102"/>
    </row>
    <row r="78" spans="1:24" ht="16">
      <c r="A78" s="111" t="s">
        <v>2199</v>
      </c>
      <c r="B78" s="104"/>
      <c r="C78" s="104" t="s">
        <v>2168</v>
      </c>
      <c r="D78" s="104"/>
      <c r="E78" s="104"/>
      <c r="F78" s="104"/>
      <c r="G78" s="112"/>
      <c r="H78" s="104"/>
      <c r="I78" s="104"/>
      <c r="J78" s="104"/>
      <c r="K78" s="104"/>
      <c r="L78" s="104"/>
      <c r="M78" s="104"/>
      <c r="N78" s="104"/>
      <c r="O78" s="104"/>
      <c r="P78" s="113">
        <f>COUNTIF(study_tools!$B$2:$B$447,$A78)</f>
        <v>1</v>
      </c>
      <c r="Q78" s="104"/>
      <c r="R78" s="113"/>
      <c r="S78" s="104"/>
      <c r="T78" s="102"/>
      <c r="U78" s="102"/>
      <c r="V78" s="102"/>
      <c r="X78" s="102"/>
    </row>
  </sheetData>
  <dataValidations count="2">
    <dataValidation type="list" allowBlank="1" showInputMessage="1" showErrorMessage="1" sqref="C2:C30" xr:uid="{B7D854DF-8497-499F-927B-C204AA0E7E48}">
      <formula1>"capacity_expansion,production_cost,geospatial_electrification,reliability,nexus,demand_forecast,system_dynamics,hybrid_optimization"</formula1>
    </dataValidation>
    <dataValidation type="list" allowBlank="1" showInputMessage="1" showErrorMessage="1" sqref="C31:C1048576" xr:uid="{C7930ED5-7C5C-4A7D-A443-1C039739CF7C}">
      <formula1>"long_term_planning ,geospatial,dispatch,microgrid,nexus,economic"</formula1>
    </dataValidation>
  </dataValidations>
  <pageMargins left="0.7" right="0.7" top="0.75" bottom="0.75" header="0.3" footer="0.3"/>
  <pageSetup orientation="portrait" r:id="rId1"/>
  <legacy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C0A44-D8BF-41BF-970A-118F15288CE9}">
  <sheetPr codeName="Feuil5">
    <tabColor rgb="FF00B050"/>
  </sheetPr>
  <dimension ref="A1:H250"/>
  <sheetViews>
    <sheetView topLeftCell="A11" workbookViewId="0">
      <selection activeCell="G6" sqref="G6:H11"/>
    </sheetView>
  </sheetViews>
  <sheetFormatPr baseColWidth="10" defaultColWidth="11.33203125" defaultRowHeight="15"/>
  <cols>
    <col min="1" max="1" width="11" style="18"/>
    <col min="2" max="3" width="15.33203125" style="18" customWidth="1"/>
    <col min="4" max="4" width="11" style="18"/>
    <col min="7" max="7" width="15.33203125" style="18" customWidth="1"/>
    <col min="8" max="8" width="11.33203125" style="18"/>
  </cols>
  <sheetData>
    <row r="1" spans="1:8" ht="18" thickBot="1">
      <c r="A1" s="66" t="s">
        <v>2429</v>
      </c>
      <c r="B1" s="67" t="s">
        <v>2430</v>
      </c>
      <c r="C1" s="67" t="s">
        <v>2431</v>
      </c>
      <c r="D1" s="68" t="s">
        <v>2432</v>
      </c>
      <c r="G1" s="67" t="s">
        <v>2430</v>
      </c>
      <c r="H1" s="66" t="s">
        <v>2429</v>
      </c>
    </row>
    <row r="2" spans="1:8" ht="35" thickBot="1">
      <c r="A2" s="60" t="s">
        <v>2433</v>
      </c>
      <c r="B2" s="61" t="s">
        <v>2434</v>
      </c>
      <c r="C2" s="61" t="s">
        <v>2435</v>
      </c>
      <c r="D2" s="62">
        <v>4</v>
      </c>
      <c r="G2" s="61" t="s">
        <v>2434</v>
      </c>
      <c r="H2" s="60" t="s">
        <v>2433</v>
      </c>
    </row>
    <row r="3" spans="1:8" ht="35" thickBot="1">
      <c r="A3" s="60" t="s">
        <v>2436</v>
      </c>
      <c r="B3" s="61" t="s">
        <v>2437</v>
      </c>
      <c r="C3" s="61" t="s">
        <v>2438</v>
      </c>
      <c r="D3" s="62">
        <v>248</v>
      </c>
      <c r="G3" s="61" t="s">
        <v>2437</v>
      </c>
      <c r="H3" s="60" t="s">
        <v>2436</v>
      </c>
    </row>
    <row r="4" spans="1:8" ht="18" thickBot="1">
      <c r="A4" s="60" t="s">
        <v>2439</v>
      </c>
      <c r="B4" s="61" t="s">
        <v>2440</v>
      </c>
      <c r="C4" s="61" t="s">
        <v>2441</v>
      </c>
      <c r="D4" s="62">
        <v>8</v>
      </c>
      <c r="G4" s="61" t="s">
        <v>2440</v>
      </c>
      <c r="H4" s="60" t="s">
        <v>2439</v>
      </c>
    </row>
    <row r="5" spans="1:8" ht="18" thickBot="1">
      <c r="A5" s="60" t="s">
        <v>2258</v>
      </c>
      <c r="B5" s="61" t="s">
        <v>801</v>
      </c>
      <c r="C5" s="61" t="s">
        <v>2442</v>
      </c>
      <c r="D5" s="62">
        <v>12</v>
      </c>
      <c r="G5" s="61" t="s">
        <v>801</v>
      </c>
      <c r="H5" s="60" t="s">
        <v>2258</v>
      </c>
    </row>
    <row r="6" spans="1:8" ht="35" thickBot="1">
      <c r="A6" s="60" t="s">
        <v>2443</v>
      </c>
      <c r="B6" s="61" t="s">
        <v>2444</v>
      </c>
      <c r="C6" s="61" t="s">
        <v>2445</v>
      </c>
      <c r="D6" s="62">
        <v>16</v>
      </c>
      <c r="G6" s="61" t="s">
        <v>2444</v>
      </c>
      <c r="H6" s="60" t="s">
        <v>2443</v>
      </c>
    </row>
    <row r="7" spans="1:8" ht="18" thickBot="1">
      <c r="A7" s="60" t="s">
        <v>2446</v>
      </c>
      <c r="B7" s="61" t="s">
        <v>2447</v>
      </c>
      <c r="C7" s="61" t="s">
        <v>2448</v>
      </c>
      <c r="D7" s="62">
        <v>20</v>
      </c>
      <c r="G7" s="61" t="s">
        <v>2447</v>
      </c>
      <c r="H7" s="60" t="s">
        <v>2446</v>
      </c>
    </row>
    <row r="8" spans="1:8" ht="18" thickBot="1">
      <c r="A8" s="60" t="s">
        <v>2262</v>
      </c>
      <c r="B8" s="61" t="s">
        <v>2222</v>
      </c>
      <c r="C8" s="61" t="s">
        <v>2449</v>
      </c>
      <c r="D8" s="62">
        <v>24</v>
      </c>
      <c r="G8" s="61" t="s">
        <v>2222</v>
      </c>
      <c r="H8" s="60" t="s">
        <v>2262</v>
      </c>
    </row>
    <row r="9" spans="1:8" ht="18" thickBot="1">
      <c r="A9" s="60" t="s">
        <v>2450</v>
      </c>
      <c r="B9" s="61" t="s">
        <v>2451</v>
      </c>
      <c r="C9" s="61" t="s">
        <v>2452</v>
      </c>
      <c r="D9" s="62">
        <v>660</v>
      </c>
      <c r="G9" s="61" t="s">
        <v>2451</v>
      </c>
      <c r="H9" s="60" t="s">
        <v>2450</v>
      </c>
    </row>
    <row r="10" spans="1:8" ht="18" thickBot="1">
      <c r="A10" s="60" t="s">
        <v>2453</v>
      </c>
      <c r="B10" s="61" t="s">
        <v>2454</v>
      </c>
      <c r="C10" s="61" t="s">
        <v>2455</v>
      </c>
      <c r="D10" s="62">
        <v>10</v>
      </c>
      <c r="G10" s="61" t="s">
        <v>2454</v>
      </c>
      <c r="H10" s="60" t="s">
        <v>2453</v>
      </c>
    </row>
    <row r="11" spans="1:8" ht="52" thickBot="1">
      <c r="A11" s="60" t="s">
        <v>2456</v>
      </c>
      <c r="B11" s="61" t="s">
        <v>2457</v>
      </c>
      <c r="C11" s="61" t="s">
        <v>2458</v>
      </c>
      <c r="D11" s="62">
        <v>28</v>
      </c>
      <c r="G11" s="61" t="s">
        <v>2457</v>
      </c>
      <c r="H11" s="60" t="s">
        <v>2456</v>
      </c>
    </row>
    <row r="12" spans="1:8" ht="18" thickBot="1">
      <c r="A12" s="60" t="s">
        <v>2459</v>
      </c>
      <c r="B12" s="61" t="s">
        <v>2260</v>
      </c>
      <c r="C12" s="61" t="s">
        <v>2460</v>
      </c>
      <c r="D12" s="62">
        <v>32</v>
      </c>
      <c r="G12" s="61" t="s">
        <v>2260</v>
      </c>
      <c r="H12" s="60" t="s">
        <v>2459</v>
      </c>
    </row>
    <row r="13" spans="1:8" ht="18" thickBot="1">
      <c r="A13" s="60" t="s">
        <v>2461</v>
      </c>
      <c r="B13" s="61" t="s">
        <v>2462</v>
      </c>
      <c r="C13" s="61" t="s">
        <v>2463</v>
      </c>
      <c r="D13" s="62">
        <v>51</v>
      </c>
      <c r="G13" s="61" t="s">
        <v>2462</v>
      </c>
      <c r="H13" s="60" t="s">
        <v>2461</v>
      </c>
    </row>
    <row r="14" spans="1:8" ht="18" thickBot="1">
      <c r="A14" s="60" t="s">
        <v>2464</v>
      </c>
      <c r="B14" s="61" t="s">
        <v>2465</v>
      </c>
      <c r="C14" s="61" t="s">
        <v>2466</v>
      </c>
      <c r="D14" s="62">
        <v>533</v>
      </c>
      <c r="G14" s="61" t="s">
        <v>2465</v>
      </c>
      <c r="H14" s="60" t="s">
        <v>2464</v>
      </c>
    </row>
    <row r="15" spans="1:8" ht="18" thickBot="1">
      <c r="A15" s="60" t="s">
        <v>2467</v>
      </c>
      <c r="B15" s="61" t="s">
        <v>2391</v>
      </c>
      <c r="C15" s="61" t="s">
        <v>2468</v>
      </c>
      <c r="D15" s="62">
        <v>36</v>
      </c>
      <c r="G15" s="61" t="s">
        <v>2391</v>
      </c>
      <c r="H15" s="60" t="s">
        <v>2467</v>
      </c>
    </row>
    <row r="16" spans="1:8" ht="18" thickBot="1">
      <c r="A16" s="60" t="s">
        <v>2469</v>
      </c>
      <c r="B16" s="61" t="s">
        <v>2470</v>
      </c>
      <c r="C16" s="61" t="s">
        <v>2471</v>
      </c>
      <c r="D16" s="62">
        <v>40</v>
      </c>
      <c r="G16" s="61" t="s">
        <v>2470</v>
      </c>
      <c r="H16" s="60" t="s">
        <v>2469</v>
      </c>
    </row>
    <row r="17" spans="1:8" ht="18" thickBot="1">
      <c r="A17" s="60" t="s">
        <v>2472</v>
      </c>
      <c r="B17" s="61" t="s">
        <v>2473</v>
      </c>
      <c r="C17" s="61" t="s">
        <v>2474</v>
      </c>
      <c r="D17" s="62">
        <v>31</v>
      </c>
      <c r="G17" s="61" t="s">
        <v>2473</v>
      </c>
      <c r="H17" s="60" t="s">
        <v>2472</v>
      </c>
    </row>
    <row r="18" spans="1:8" ht="35" thickBot="1">
      <c r="A18" s="60" t="s">
        <v>2475</v>
      </c>
      <c r="B18" s="61" t="s">
        <v>2476</v>
      </c>
      <c r="C18" s="61" t="s">
        <v>2477</v>
      </c>
      <c r="D18" s="62">
        <v>44</v>
      </c>
      <c r="G18" s="61" t="s">
        <v>2476</v>
      </c>
      <c r="H18" s="60" t="s">
        <v>2475</v>
      </c>
    </row>
    <row r="19" spans="1:8" ht="18" thickBot="1">
      <c r="A19" s="60" t="s">
        <v>2478</v>
      </c>
      <c r="B19" s="61" t="s">
        <v>2479</v>
      </c>
      <c r="C19" s="61" t="s">
        <v>2480</v>
      </c>
      <c r="D19" s="62">
        <v>48</v>
      </c>
      <c r="G19" s="61" t="s">
        <v>2479</v>
      </c>
      <c r="H19" s="60" t="s">
        <v>2478</v>
      </c>
    </row>
    <row r="20" spans="1:8" ht="35" thickBot="1">
      <c r="A20" s="60" t="s">
        <v>2481</v>
      </c>
      <c r="B20" s="61" t="s">
        <v>2482</v>
      </c>
      <c r="C20" s="61" t="s">
        <v>2483</v>
      </c>
      <c r="D20" s="62">
        <v>50</v>
      </c>
      <c r="G20" s="61" t="s">
        <v>2482</v>
      </c>
      <c r="H20" s="60" t="s">
        <v>2481</v>
      </c>
    </row>
    <row r="21" spans="1:8" ht="18" thickBot="1">
      <c r="A21" s="60" t="s">
        <v>2484</v>
      </c>
      <c r="B21" s="61" t="s">
        <v>2485</v>
      </c>
      <c r="C21" s="61" t="s">
        <v>2486</v>
      </c>
      <c r="D21" s="62">
        <v>52</v>
      </c>
      <c r="G21" s="61" t="s">
        <v>2485</v>
      </c>
      <c r="H21" s="60" t="s">
        <v>2484</v>
      </c>
    </row>
    <row r="22" spans="1:8" ht="18" thickBot="1">
      <c r="A22" s="60" t="s">
        <v>2487</v>
      </c>
      <c r="B22" s="61" t="s">
        <v>2488</v>
      </c>
      <c r="C22" s="61" t="s">
        <v>2489</v>
      </c>
      <c r="D22" s="62">
        <v>112</v>
      </c>
      <c r="G22" s="61" t="s">
        <v>2488</v>
      </c>
      <c r="H22" s="60" t="s">
        <v>2487</v>
      </c>
    </row>
    <row r="23" spans="1:8" ht="18" thickBot="1">
      <c r="A23" s="60" t="s">
        <v>2490</v>
      </c>
      <c r="B23" s="61" t="s">
        <v>2491</v>
      </c>
      <c r="C23" s="61" t="s">
        <v>2492</v>
      </c>
      <c r="D23" s="62">
        <v>56</v>
      </c>
      <c r="G23" s="61" t="s">
        <v>2491</v>
      </c>
      <c r="H23" s="60" t="s">
        <v>2490</v>
      </c>
    </row>
    <row r="24" spans="1:8" ht="18" thickBot="1">
      <c r="A24" s="60" t="s">
        <v>2493</v>
      </c>
      <c r="B24" s="61" t="s">
        <v>2494</v>
      </c>
      <c r="C24" s="61" t="s">
        <v>2495</v>
      </c>
      <c r="D24" s="62">
        <v>84</v>
      </c>
      <c r="G24" s="61" t="s">
        <v>2494</v>
      </c>
      <c r="H24" s="60" t="s">
        <v>2493</v>
      </c>
    </row>
    <row r="25" spans="1:8" ht="18" thickBot="1">
      <c r="A25" s="60" t="s">
        <v>2264</v>
      </c>
      <c r="B25" s="61" t="s">
        <v>2223</v>
      </c>
      <c r="C25" s="61" t="s">
        <v>2496</v>
      </c>
      <c r="D25" s="62">
        <v>204</v>
      </c>
      <c r="G25" s="61" t="s">
        <v>2223</v>
      </c>
      <c r="H25" s="60" t="s">
        <v>2264</v>
      </c>
    </row>
    <row r="26" spans="1:8" ht="18" thickBot="1">
      <c r="A26" s="60" t="s">
        <v>2497</v>
      </c>
      <c r="B26" s="61" t="s">
        <v>2498</v>
      </c>
      <c r="C26" s="61" t="s">
        <v>2499</v>
      </c>
      <c r="D26" s="62">
        <v>60</v>
      </c>
      <c r="G26" s="61" t="s">
        <v>2498</v>
      </c>
      <c r="H26" s="60" t="s">
        <v>2497</v>
      </c>
    </row>
    <row r="27" spans="1:8" ht="18" thickBot="1">
      <c r="A27" s="60" t="s">
        <v>2500</v>
      </c>
      <c r="B27" s="61" t="s">
        <v>2501</v>
      </c>
      <c r="C27" s="61" t="s">
        <v>2502</v>
      </c>
      <c r="D27" s="62">
        <v>64</v>
      </c>
      <c r="G27" s="61" t="s">
        <v>2501</v>
      </c>
      <c r="H27" s="60" t="s">
        <v>2500</v>
      </c>
    </row>
    <row r="28" spans="1:8" ht="69" thickBot="1">
      <c r="A28" s="60" t="s">
        <v>2503</v>
      </c>
      <c r="B28" s="61" t="s">
        <v>2504</v>
      </c>
      <c r="C28" s="61" t="s">
        <v>2505</v>
      </c>
      <c r="D28" s="62">
        <v>68</v>
      </c>
      <c r="G28" s="61" t="s">
        <v>2504</v>
      </c>
      <c r="H28" s="60" t="s">
        <v>2503</v>
      </c>
    </row>
    <row r="29" spans="1:8" ht="69" thickBot="1">
      <c r="A29" s="60" t="s">
        <v>2506</v>
      </c>
      <c r="B29" s="61" t="s">
        <v>2507</v>
      </c>
      <c r="C29" s="61" t="s">
        <v>2508</v>
      </c>
      <c r="D29" s="62">
        <v>535</v>
      </c>
      <c r="G29" s="61" t="s">
        <v>2507</v>
      </c>
      <c r="H29" s="60" t="s">
        <v>2506</v>
      </c>
    </row>
    <row r="30" spans="1:8" ht="69" thickBot="1">
      <c r="A30" s="60" t="s">
        <v>2509</v>
      </c>
      <c r="B30" s="61" t="s">
        <v>2510</v>
      </c>
      <c r="C30" s="61" t="s">
        <v>2511</v>
      </c>
      <c r="D30" s="62">
        <v>70</v>
      </c>
      <c r="G30" s="61" t="s">
        <v>2510</v>
      </c>
      <c r="H30" s="60" t="s">
        <v>2509</v>
      </c>
    </row>
    <row r="31" spans="1:8" ht="18" thickBot="1">
      <c r="A31" s="60" t="s">
        <v>2266</v>
      </c>
      <c r="B31" s="61" t="s">
        <v>1830</v>
      </c>
      <c r="C31" s="61" t="s">
        <v>2512</v>
      </c>
      <c r="D31" s="62">
        <v>72</v>
      </c>
      <c r="G31" s="61" t="s">
        <v>1830</v>
      </c>
      <c r="H31" s="60" t="s">
        <v>2266</v>
      </c>
    </row>
    <row r="32" spans="1:8" ht="35" thickBot="1">
      <c r="A32" s="60" t="s">
        <v>2513</v>
      </c>
      <c r="B32" s="61" t="s">
        <v>2514</v>
      </c>
      <c r="C32" s="61" t="s">
        <v>2515</v>
      </c>
      <c r="D32" s="62">
        <v>74</v>
      </c>
      <c r="G32" s="61" t="s">
        <v>2514</v>
      </c>
      <c r="H32" s="60" t="s">
        <v>2513</v>
      </c>
    </row>
    <row r="33" spans="1:8" ht="18" thickBot="1">
      <c r="A33" s="60" t="s">
        <v>2516</v>
      </c>
      <c r="B33" s="61" t="s">
        <v>2517</v>
      </c>
      <c r="C33" s="61" t="s">
        <v>2518</v>
      </c>
      <c r="D33" s="62">
        <v>76</v>
      </c>
      <c r="G33" s="61" t="s">
        <v>2517</v>
      </c>
      <c r="H33" s="60" t="s">
        <v>2516</v>
      </c>
    </row>
    <row r="34" spans="1:8" ht="86" thickBot="1">
      <c r="A34" s="60" t="s">
        <v>2519</v>
      </c>
      <c r="B34" s="61" t="s">
        <v>2520</v>
      </c>
      <c r="C34" s="61" t="s">
        <v>2521</v>
      </c>
      <c r="D34" s="62">
        <v>86</v>
      </c>
      <c r="G34" s="61" t="s">
        <v>2520</v>
      </c>
      <c r="H34" s="60" t="s">
        <v>2519</v>
      </c>
    </row>
    <row r="35" spans="1:8" ht="52" thickBot="1">
      <c r="A35" s="60" t="s">
        <v>2522</v>
      </c>
      <c r="B35" s="61" t="s">
        <v>2523</v>
      </c>
      <c r="C35" s="61" t="s">
        <v>2524</v>
      </c>
      <c r="D35" s="62">
        <v>96</v>
      </c>
      <c r="G35" s="61" t="s">
        <v>2523</v>
      </c>
      <c r="H35" s="60" t="s">
        <v>2522</v>
      </c>
    </row>
    <row r="36" spans="1:8" ht="18" thickBot="1">
      <c r="A36" s="60" t="s">
        <v>2525</v>
      </c>
      <c r="B36" s="61" t="s">
        <v>2526</v>
      </c>
      <c r="C36" s="61" t="s">
        <v>2527</v>
      </c>
      <c r="D36" s="62">
        <v>100</v>
      </c>
      <c r="G36" s="61" t="s">
        <v>2526</v>
      </c>
      <c r="H36" s="60" t="s">
        <v>2525</v>
      </c>
    </row>
    <row r="37" spans="1:8" ht="35" thickBot="1">
      <c r="A37" s="60" t="s">
        <v>2268</v>
      </c>
      <c r="B37" s="61" t="s">
        <v>2224</v>
      </c>
      <c r="C37" s="61" t="s">
        <v>2528</v>
      </c>
      <c r="D37" s="62">
        <v>854</v>
      </c>
      <c r="G37" s="61" t="s">
        <v>2224</v>
      </c>
      <c r="H37" s="60" t="s">
        <v>2268</v>
      </c>
    </row>
    <row r="38" spans="1:8" ht="18" thickBot="1">
      <c r="A38" s="60" t="s">
        <v>2269</v>
      </c>
      <c r="B38" s="61" t="s">
        <v>2225</v>
      </c>
      <c r="C38" s="61" t="s">
        <v>2529</v>
      </c>
      <c r="D38" s="62">
        <v>108</v>
      </c>
      <c r="G38" s="61" t="s">
        <v>2225</v>
      </c>
      <c r="H38" s="60" t="s">
        <v>2269</v>
      </c>
    </row>
    <row r="39" spans="1:8" ht="35" thickBot="1">
      <c r="A39" s="60" t="s">
        <v>2530</v>
      </c>
      <c r="B39" s="61" t="s">
        <v>1631</v>
      </c>
      <c r="C39" s="61" t="s">
        <v>2531</v>
      </c>
      <c r="D39" s="62">
        <v>132</v>
      </c>
      <c r="G39" s="61" t="s">
        <v>1631</v>
      </c>
      <c r="H39" s="60" t="s">
        <v>2530</v>
      </c>
    </row>
    <row r="40" spans="1:8" ht="18" thickBot="1">
      <c r="A40" s="60" t="s">
        <v>2532</v>
      </c>
      <c r="B40" s="61" t="s">
        <v>2533</v>
      </c>
      <c r="C40" s="61" t="s">
        <v>2534</v>
      </c>
      <c r="D40" s="62">
        <v>116</v>
      </c>
      <c r="G40" s="61" t="s">
        <v>2533</v>
      </c>
      <c r="H40" s="60" t="s">
        <v>2532</v>
      </c>
    </row>
    <row r="41" spans="1:8" ht="18" thickBot="1">
      <c r="A41" s="60" t="s">
        <v>2272</v>
      </c>
      <c r="B41" s="61" t="s">
        <v>286</v>
      </c>
      <c r="C41" s="61" t="s">
        <v>2535</v>
      </c>
      <c r="D41" s="62">
        <v>120</v>
      </c>
      <c r="G41" s="61" t="s">
        <v>286</v>
      </c>
      <c r="H41" s="60" t="s">
        <v>2272</v>
      </c>
    </row>
    <row r="42" spans="1:8" ht="18" thickBot="1">
      <c r="A42" s="60" t="s">
        <v>2536</v>
      </c>
      <c r="B42" s="61" t="s">
        <v>2537</v>
      </c>
      <c r="C42" s="61" t="s">
        <v>2538</v>
      </c>
      <c r="D42" s="62">
        <v>124</v>
      </c>
      <c r="G42" s="61" t="s">
        <v>2537</v>
      </c>
      <c r="H42" s="60" t="s">
        <v>2536</v>
      </c>
    </row>
    <row r="43" spans="1:8" ht="52" thickBot="1">
      <c r="A43" s="60" t="s">
        <v>2539</v>
      </c>
      <c r="B43" s="61" t="s">
        <v>2540</v>
      </c>
      <c r="C43" s="61" t="s">
        <v>2541</v>
      </c>
      <c r="D43" s="62">
        <v>136</v>
      </c>
      <c r="G43" s="61" t="s">
        <v>2540</v>
      </c>
      <c r="H43" s="60" t="s">
        <v>2539</v>
      </c>
    </row>
    <row r="44" spans="1:8" ht="69" thickBot="1">
      <c r="A44" s="60" t="s">
        <v>2542</v>
      </c>
      <c r="B44" s="61" t="s">
        <v>1664</v>
      </c>
      <c r="C44" s="61" t="s">
        <v>2543</v>
      </c>
      <c r="D44" s="62">
        <v>140</v>
      </c>
      <c r="G44" s="61" t="s">
        <v>1664</v>
      </c>
      <c r="H44" s="60" t="s">
        <v>2542</v>
      </c>
    </row>
    <row r="45" spans="1:8" ht="18" thickBot="1">
      <c r="A45" s="60" t="s">
        <v>2275</v>
      </c>
      <c r="B45" s="61" t="s">
        <v>2226</v>
      </c>
      <c r="C45" s="61" t="s">
        <v>2544</v>
      </c>
      <c r="D45" s="62">
        <v>148</v>
      </c>
      <c r="G45" s="61" t="s">
        <v>2226</v>
      </c>
      <c r="H45" s="60" t="s">
        <v>2275</v>
      </c>
    </row>
    <row r="46" spans="1:8" ht="18" thickBot="1">
      <c r="A46" s="60" t="s">
        <v>2545</v>
      </c>
      <c r="B46" s="61" t="s">
        <v>2546</v>
      </c>
      <c r="C46" s="61" t="s">
        <v>2547</v>
      </c>
      <c r="D46" s="62">
        <v>152</v>
      </c>
      <c r="G46" s="61" t="s">
        <v>2546</v>
      </c>
      <c r="H46" s="60" t="s">
        <v>2545</v>
      </c>
    </row>
    <row r="47" spans="1:8" ht="18" thickBot="1">
      <c r="A47" s="60" t="s">
        <v>2548</v>
      </c>
      <c r="B47" s="61" t="s">
        <v>1070</v>
      </c>
      <c r="C47" s="61" t="s">
        <v>2549</v>
      </c>
      <c r="D47" s="62">
        <v>156</v>
      </c>
      <c r="G47" s="61" t="s">
        <v>1070</v>
      </c>
      <c r="H47" s="60" t="s">
        <v>2548</v>
      </c>
    </row>
    <row r="48" spans="1:8" ht="35" thickBot="1">
      <c r="A48" s="60" t="s">
        <v>2550</v>
      </c>
      <c r="B48" s="61" t="s">
        <v>2551</v>
      </c>
      <c r="C48" s="61" t="s">
        <v>2552</v>
      </c>
      <c r="D48" s="62">
        <v>162</v>
      </c>
      <c r="G48" s="61" t="s">
        <v>2551</v>
      </c>
      <c r="H48" s="60" t="s">
        <v>2550</v>
      </c>
    </row>
    <row r="49" spans="1:8" ht="69" thickBot="1">
      <c r="A49" s="60" t="s">
        <v>2553</v>
      </c>
      <c r="B49" s="61" t="s">
        <v>2554</v>
      </c>
      <c r="C49" s="61" t="s">
        <v>2555</v>
      </c>
      <c r="D49" s="62">
        <v>166</v>
      </c>
      <c r="G49" s="61" t="s">
        <v>2554</v>
      </c>
      <c r="H49" s="60" t="s">
        <v>2553</v>
      </c>
    </row>
    <row r="50" spans="1:8" ht="18" thickBot="1">
      <c r="A50" s="60" t="s">
        <v>2556</v>
      </c>
      <c r="B50" s="61" t="s">
        <v>2557</v>
      </c>
      <c r="C50" s="61" t="s">
        <v>2558</v>
      </c>
      <c r="D50" s="62">
        <v>170</v>
      </c>
      <c r="G50" s="61" t="s">
        <v>2557</v>
      </c>
      <c r="H50" s="60" t="s">
        <v>2556</v>
      </c>
    </row>
    <row r="51" spans="1:8" ht="35" thickBot="1">
      <c r="A51" s="60" t="s">
        <v>2559</v>
      </c>
      <c r="B51" s="61" t="s">
        <v>2227</v>
      </c>
      <c r="C51" s="61" t="s">
        <v>2560</v>
      </c>
      <c r="D51" s="62">
        <v>174</v>
      </c>
      <c r="G51" s="61" t="s">
        <v>2227</v>
      </c>
      <c r="H51" s="60" t="s">
        <v>2559</v>
      </c>
    </row>
    <row r="52" spans="1:8" ht="86" thickBot="1">
      <c r="A52" s="60" t="s">
        <v>2561</v>
      </c>
      <c r="B52" s="61" t="s">
        <v>2025</v>
      </c>
      <c r="C52" s="61" t="s">
        <v>2562</v>
      </c>
      <c r="D52" s="62">
        <v>180</v>
      </c>
      <c r="G52" s="61" t="s">
        <v>2025</v>
      </c>
      <c r="H52" s="60" t="s">
        <v>2561</v>
      </c>
    </row>
    <row r="53" spans="1:8" ht="35" thickBot="1">
      <c r="A53" s="60" t="s">
        <v>2563</v>
      </c>
      <c r="B53" s="61" t="s">
        <v>2228</v>
      </c>
      <c r="C53" s="61" t="s">
        <v>2564</v>
      </c>
      <c r="D53" s="62">
        <v>178</v>
      </c>
      <c r="G53" s="61" t="s">
        <v>2228</v>
      </c>
      <c r="H53" s="60" t="s">
        <v>2563</v>
      </c>
    </row>
    <row r="54" spans="1:8" ht="52" thickBot="1">
      <c r="A54" s="60" t="s">
        <v>2565</v>
      </c>
      <c r="B54" s="61" t="s">
        <v>2566</v>
      </c>
      <c r="C54" s="61" t="s">
        <v>2567</v>
      </c>
      <c r="D54" s="62">
        <v>184</v>
      </c>
      <c r="G54" s="61" t="s">
        <v>2566</v>
      </c>
      <c r="H54" s="60" t="s">
        <v>2565</v>
      </c>
    </row>
    <row r="55" spans="1:8" ht="35" thickBot="1">
      <c r="A55" s="60" t="s">
        <v>2568</v>
      </c>
      <c r="B55" s="61" t="s">
        <v>2569</v>
      </c>
      <c r="C55" s="61" t="s">
        <v>2570</v>
      </c>
      <c r="D55" s="62">
        <v>188</v>
      </c>
      <c r="G55" s="61" t="s">
        <v>2569</v>
      </c>
      <c r="H55" s="60" t="s">
        <v>2568</v>
      </c>
    </row>
    <row r="56" spans="1:8" ht="35" thickBot="1">
      <c r="A56" s="60" t="s">
        <v>2571</v>
      </c>
      <c r="B56" s="61" t="s">
        <v>2236</v>
      </c>
      <c r="C56" s="61" t="s">
        <v>2572</v>
      </c>
      <c r="D56" s="62">
        <v>384</v>
      </c>
      <c r="G56" s="61" t="s">
        <v>2236</v>
      </c>
      <c r="H56" s="60" t="s">
        <v>2571</v>
      </c>
    </row>
    <row r="57" spans="1:8" ht="18" thickBot="1">
      <c r="A57" s="60" t="s">
        <v>2573</v>
      </c>
      <c r="B57" s="61" t="s">
        <v>2574</v>
      </c>
      <c r="C57" s="61" t="s">
        <v>2575</v>
      </c>
      <c r="D57" s="62">
        <v>191</v>
      </c>
      <c r="G57" s="61" t="s">
        <v>2574</v>
      </c>
      <c r="H57" s="60" t="s">
        <v>2573</v>
      </c>
    </row>
    <row r="58" spans="1:8" ht="18" thickBot="1">
      <c r="A58" s="60" t="s">
        <v>2576</v>
      </c>
      <c r="B58" s="61" t="s">
        <v>2577</v>
      </c>
      <c r="C58" s="61" t="s">
        <v>2578</v>
      </c>
      <c r="D58" s="62">
        <v>192</v>
      </c>
      <c r="G58" s="61" t="s">
        <v>2577</v>
      </c>
      <c r="H58" s="60" t="s">
        <v>2576</v>
      </c>
    </row>
    <row r="59" spans="1:8" ht="18" thickBot="1">
      <c r="A59" s="60" t="s">
        <v>2579</v>
      </c>
      <c r="B59" s="61" t="s">
        <v>2580</v>
      </c>
      <c r="C59" s="61" t="s">
        <v>2581</v>
      </c>
      <c r="D59" s="62">
        <v>531</v>
      </c>
      <c r="G59" s="61" t="s">
        <v>2580</v>
      </c>
      <c r="H59" s="60" t="s">
        <v>2579</v>
      </c>
    </row>
    <row r="60" spans="1:8" ht="18" thickBot="1">
      <c r="A60" s="60" t="s">
        <v>2582</v>
      </c>
      <c r="B60" s="61" t="s">
        <v>2583</v>
      </c>
      <c r="C60" s="61" t="s">
        <v>2584</v>
      </c>
      <c r="D60" s="62">
        <v>196</v>
      </c>
      <c r="G60" s="61" t="s">
        <v>2583</v>
      </c>
      <c r="H60" s="60" t="s">
        <v>2582</v>
      </c>
    </row>
    <row r="61" spans="1:8" ht="18" thickBot="1">
      <c r="A61" s="60" t="s">
        <v>2585</v>
      </c>
      <c r="B61" s="61" t="s">
        <v>2586</v>
      </c>
      <c r="C61" s="61" t="s">
        <v>2587</v>
      </c>
      <c r="D61" s="62">
        <v>203</v>
      </c>
      <c r="G61" s="61" t="s">
        <v>2586</v>
      </c>
      <c r="H61" s="60" t="s">
        <v>2585</v>
      </c>
    </row>
    <row r="62" spans="1:8" ht="18" thickBot="1">
      <c r="A62" s="60" t="s">
        <v>2588</v>
      </c>
      <c r="B62" s="61" t="s">
        <v>2383</v>
      </c>
      <c r="C62" s="61" t="s">
        <v>2589</v>
      </c>
      <c r="D62" s="62">
        <v>208</v>
      </c>
      <c r="G62" s="61" t="s">
        <v>2383</v>
      </c>
      <c r="H62" s="60" t="s">
        <v>2588</v>
      </c>
    </row>
    <row r="63" spans="1:8" ht="18" thickBot="1">
      <c r="A63" s="60" t="s">
        <v>2279</v>
      </c>
      <c r="B63" s="61" t="s">
        <v>2229</v>
      </c>
      <c r="C63" s="61" t="s">
        <v>2590</v>
      </c>
      <c r="D63" s="62">
        <v>262</v>
      </c>
      <c r="G63" s="61" t="s">
        <v>2229</v>
      </c>
      <c r="H63" s="60" t="s">
        <v>2279</v>
      </c>
    </row>
    <row r="64" spans="1:8" ht="18" thickBot="1">
      <c r="A64" s="60" t="s">
        <v>2591</v>
      </c>
      <c r="B64" s="61" t="s">
        <v>2592</v>
      </c>
      <c r="C64" s="61" t="s">
        <v>2593</v>
      </c>
      <c r="D64" s="62">
        <v>212</v>
      </c>
      <c r="G64" s="61" t="s">
        <v>2592</v>
      </c>
      <c r="H64" s="60" t="s">
        <v>2591</v>
      </c>
    </row>
    <row r="65" spans="1:8" ht="52" thickBot="1">
      <c r="A65" s="60" t="s">
        <v>2594</v>
      </c>
      <c r="B65" s="61" t="s">
        <v>2595</v>
      </c>
      <c r="C65" s="61" t="s">
        <v>2596</v>
      </c>
      <c r="D65" s="62">
        <v>214</v>
      </c>
      <c r="G65" s="61" t="s">
        <v>2595</v>
      </c>
      <c r="H65" s="60" t="s">
        <v>2594</v>
      </c>
    </row>
    <row r="66" spans="1:8" ht="18" thickBot="1">
      <c r="A66" s="60" t="s">
        <v>2597</v>
      </c>
      <c r="B66" s="61" t="s">
        <v>2598</v>
      </c>
      <c r="C66" s="61" t="s">
        <v>2599</v>
      </c>
      <c r="D66" s="62">
        <v>218</v>
      </c>
      <c r="G66" s="61" t="s">
        <v>2598</v>
      </c>
      <c r="H66" s="60" t="s">
        <v>2597</v>
      </c>
    </row>
    <row r="67" spans="1:8" ht="18" thickBot="1">
      <c r="A67" s="60" t="s">
        <v>2280</v>
      </c>
      <c r="B67" s="61" t="s">
        <v>851</v>
      </c>
      <c r="C67" s="61" t="s">
        <v>2600</v>
      </c>
      <c r="D67" s="62">
        <v>818</v>
      </c>
      <c r="G67" s="61" t="s">
        <v>851</v>
      </c>
      <c r="H67" s="60" t="s">
        <v>2280</v>
      </c>
    </row>
    <row r="68" spans="1:8" ht="35" thickBot="1">
      <c r="A68" s="60" t="s">
        <v>2601</v>
      </c>
      <c r="B68" s="61" t="s">
        <v>2602</v>
      </c>
      <c r="C68" s="61" t="s">
        <v>2603</v>
      </c>
      <c r="D68" s="62">
        <v>222</v>
      </c>
      <c r="G68" s="61" t="s">
        <v>2602</v>
      </c>
      <c r="H68" s="60" t="s">
        <v>2601</v>
      </c>
    </row>
    <row r="69" spans="1:8" ht="35" thickBot="1">
      <c r="A69" s="60" t="s">
        <v>2282</v>
      </c>
      <c r="B69" s="61" t="s">
        <v>2230</v>
      </c>
      <c r="C69" s="61" t="s">
        <v>2604</v>
      </c>
      <c r="D69" s="62">
        <v>226</v>
      </c>
      <c r="G69" s="61" t="s">
        <v>2230</v>
      </c>
      <c r="H69" s="60" t="s">
        <v>2282</v>
      </c>
    </row>
    <row r="70" spans="1:8" ht="18" thickBot="1">
      <c r="A70" s="60" t="s">
        <v>2284</v>
      </c>
      <c r="B70" s="61" t="s">
        <v>2231</v>
      </c>
      <c r="C70" s="61" t="s">
        <v>2605</v>
      </c>
      <c r="D70" s="62">
        <v>232</v>
      </c>
      <c r="G70" s="61" t="s">
        <v>2231</v>
      </c>
      <c r="H70" s="60" t="s">
        <v>2284</v>
      </c>
    </row>
    <row r="71" spans="1:8" ht="18" thickBot="1">
      <c r="A71" s="60" t="s">
        <v>2606</v>
      </c>
      <c r="B71" s="61" t="s">
        <v>2607</v>
      </c>
      <c r="C71" s="61" t="s">
        <v>2608</v>
      </c>
      <c r="D71" s="62">
        <v>233</v>
      </c>
      <c r="G71" s="61" t="s">
        <v>2607</v>
      </c>
      <c r="H71" s="60" t="s">
        <v>2606</v>
      </c>
    </row>
    <row r="72" spans="1:8" ht="18" thickBot="1">
      <c r="A72" s="60" t="s">
        <v>2286</v>
      </c>
      <c r="B72" s="61" t="s">
        <v>2247</v>
      </c>
      <c r="C72" s="61" t="s">
        <v>2609</v>
      </c>
      <c r="D72" s="62">
        <v>748</v>
      </c>
      <c r="G72" s="61" t="s">
        <v>2247</v>
      </c>
      <c r="H72" s="60" t="s">
        <v>2286</v>
      </c>
    </row>
    <row r="73" spans="1:8" ht="18" thickBot="1">
      <c r="A73" s="60" t="s">
        <v>2287</v>
      </c>
      <c r="B73" s="61" t="s">
        <v>195</v>
      </c>
      <c r="C73" s="61" t="s">
        <v>2610</v>
      </c>
      <c r="D73" s="62">
        <v>231</v>
      </c>
      <c r="G73" s="61" t="s">
        <v>195</v>
      </c>
      <c r="H73" s="60" t="s">
        <v>2287</v>
      </c>
    </row>
    <row r="74" spans="1:8" ht="69" thickBot="1">
      <c r="A74" s="60" t="s">
        <v>2611</v>
      </c>
      <c r="B74" s="61" t="s">
        <v>2612</v>
      </c>
      <c r="C74" s="61" t="s">
        <v>2613</v>
      </c>
      <c r="D74" s="62">
        <v>238</v>
      </c>
      <c r="G74" s="61" t="s">
        <v>2612</v>
      </c>
      <c r="H74" s="60" t="s">
        <v>2611</v>
      </c>
    </row>
    <row r="75" spans="1:8" ht="52" thickBot="1">
      <c r="A75" s="60" t="s">
        <v>2614</v>
      </c>
      <c r="B75" s="61" t="s">
        <v>2615</v>
      </c>
      <c r="C75" s="61" t="s">
        <v>2616</v>
      </c>
      <c r="D75" s="62">
        <v>234</v>
      </c>
      <c r="G75" s="61" t="s">
        <v>2615</v>
      </c>
      <c r="H75" s="60" t="s">
        <v>2614</v>
      </c>
    </row>
    <row r="76" spans="1:8" ht="18" thickBot="1">
      <c r="A76" s="60" t="s">
        <v>2617</v>
      </c>
      <c r="B76" s="61" t="s">
        <v>2618</v>
      </c>
      <c r="C76" s="61" t="s">
        <v>2619</v>
      </c>
      <c r="D76" s="62">
        <v>242</v>
      </c>
      <c r="G76" s="61" t="s">
        <v>2618</v>
      </c>
      <c r="H76" s="60" t="s">
        <v>2617</v>
      </c>
    </row>
    <row r="77" spans="1:8" ht="18" thickBot="1">
      <c r="A77" s="60" t="s">
        <v>2620</v>
      </c>
      <c r="B77" s="61" t="s">
        <v>533</v>
      </c>
      <c r="C77" s="61" t="s">
        <v>2621</v>
      </c>
      <c r="D77" s="62">
        <v>246</v>
      </c>
      <c r="G77" s="61" t="s">
        <v>533</v>
      </c>
      <c r="H77" s="60" t="s">
        <v>2620</v>
      </c>
    </row>
    <row r="78" spans="1:8" ht="18" thickBot="1">
      <c r="A78" s="60" t="s">
        <v>2622</v>
      </c>
      <c r="B78" s="61" t="s">
        <v>225</v>
      </c>
      <c r="C78" s="61" t="s">
        <v>2623</v>
      </c>
      <c r="D78" s="62">
        <v>250</v>
      </c>
      <c r="G78" s="61" t="s">
        <v>225</v>
      </c>
      <c r="H78" s="60" t="s">
        <v>2622</v>
      </c>
    </row>
    <row r="79" spans="1:8" ht="35" thickBot="1">
      <c r="A79" s="60" t="s">
        <v>2624</v>
      </c>
      <c r="B79" s="61" t="s">
        <v>2625</v>
      </c>
      <c r="C79" s="61" t="s">
        <v>2626</v>
      </c>
      <c r="D79" s="62">
        <v>254</v>
      </c>
      <c r="G79" s="61" t="s">
        <v>2625</v>
      </c>
      <c r="H79" s="60" t="s">
        <v>2624</v>
      </c>
    </row>
    <row r="80" spans="1:8" ht="35" thickBot="1">
      <c r="A80" s="60" t="s">
        <v>2627</v>
      </c>
      <c r="B80" s="61" t="s">
        <v>2628</v>
      </c>
      <c r="C80" s="61" t="s">
        <v>2629</v>
      </c>
      <c r="D80" s="62">
        <v>258</v>
      </c>
      <c r="G80" s="61" t="s">
        <v>2628</v>
      </c>
      <c r="H80" s="60" t="s">
        <v>2627</v>
      </c>
    </row>
    <row r="81" spans="1:8" ht="69" thickBot="1">
      <c r="A81" s="60" t="s">
        <v>2630</v>
      </c>
      <c r="B81" s="61" t="s">
        <v>2631</v>
      </c>
      <c r="C81" s="61" t="s">
        <v>2632</v>
      </c>
      <c r="D81" s="62">
        <v>260</v>
      </c>
      <c r="G81" s="61" t="s">
        <v>2631</v>
      </c>
      <c r="H81" s="60" t="s">
        <v>2630</v>
      </c>
    </row>
    <row r="82" spans="1:8" ht="18" thickBot="1">
      <c r="A82" s="60" t="s">
        <v>2288</v>
      </c>
      <c r="B82" s="61" t="s">
        <v>2232</v>
      </c>
      <c r="C82" s="61" t="s">
        <v>2633</v>
      </c>
      <c r="D82" s="62">
        <v>266</v>
      </c>
      <c r="G82" s="61" t="s">
        <v>2232</v>
      </c>
      <c r="H82" s="60" t="s">
        <v>2288</v>
      </c>
    </row>
    <row r="83" spans="1:8" ht="35" thickBot="1">
      <c r="A83" s="60" t="s">
        <v>2634</v>
      </c>
      <c r="B83" s="61" t="s">
        <v>2233</v>
      </c>
      <c r="C83" s="61" t="s">
        <v>2635</v>
      </c>
      <c r="D83" s="62">
        <v>270</v>
      </c>
      <c r="G83" s="61" t="s">
        <v>2233</v>
      </c>
      <c r="H83" s="60" t="s">
        <v>2634</v>
      </c>
    </row>
    <row r="84" spans="1:8" ht="18" thickBot="1">
      <c r="A84" s="60" t="s">
        <v>2636</v>
      </c>
      <c r="B84" s="61" t="s">
        <v>2637</v>
      </c>
      <c r="C84" s="61" t="s">
        <v>2638</v>
      </c>
      <c r="D84" s="62">
        <v>268</v>
      </c>
      <c r="G84" s="61" t="s">
        <v>2637</v>
      </c>
      <c r="H84" s="60" t="s">
        <v>2636</v>
      </c>
    </row>
    <row r="85" spans="1:8" ht="18" thickBot="1">
      <c r="A85" s="60" t="s">
        <v>2639</v>
      </c>
      <c r="B85" s="61" t="s">
        <v>322</v>
      </c>
      <c r="C85" s="61" t="s">
        <v>2640</v>
      </c>
      <c r="D85" s="62">
        <v>276</v>
      </c>
      <c r="G85" s="61" t="s">
        <v>322</v>
      </c>
      <c r="H85" s="60" t="s">
        <v>2639</v>
      </c>
    </row>
    <row r="86" spans="1:8" ht="18" thickBot="1">
      <c r="A86" s="60" t="s">
        <v>2290</v>
      </c>
      <c r="B86" s="61" t="s">
        <v>251</v>
      </c>
      <c r="C86" s="61" t="s">
        <v>2641</v>
      </c>
      <c r="D86" s="62">
        <v>288</v>
      </c>
      <c r="G86" s="61" t="s">
        <v>251</v>
      </c>
      <c r="H86" s="60" t="s">
        <v>2290</v>
      </c>
    </row>
    <row r="87" spans="1:8" ht="18" thickBot="1">
      <c r="A87" s="60" t="s">
        <v>2642</v>
      </c>
      <c r="B87" s="61" t="s">
        <v>2643</v>
      </c>
      <c r="C87" s="61" t="s">
        <v>2644</v>
      </c>
      <c r="D87" s="62">
        <v>292</v>
      </c>
      <c r="G87" s="61" t="s">
        <v>2643</v>
      </c>
      <c r="H87" s="60" t="s">
        <v>2642</v>
      </c>
    </row>
    <row r="88" spans="1:8" ht="18" thickBot="1">
      <c r="A88" s="60" t="s">
        <v>2645</v>
      </c>
      <c r="B88" s="61" t="s">
        <v>2646</v>
      </c>
      <c r="C88" s="61" t="s">
        <v>2647</v>
      </c>
      <c r="D88" s="62">
        <v>300</v>
      </c>
      <c r="G88" s="61" t="s">
        <v>2646</v>
      </c>
      <c r="H88" s="60" t="s">
        <v>2645</v>
      </c>
    </row>
    <row r="89" spans="1:8" ht="18" thickBot="1">
      <c r="A89" s="60" t="s">
        <v>2648</v>
      </c>
      <c r="B89" s="61" t="s">
        <v>2649</v>
      </c>
      <c r="C89" s="61" t="s">
        <v>2650</v>
      </c>
      <c r="D89" s="62">
        <v>304</v>
      </c>
      <c r="G89" s="61" t="s">
        <v>2649</v>
      </c>
      <c r="H89" s="60" t="s">
        <v>2648</v>
      </c>
    </row>
    <row r="90" spans="1:8" ht="18" thickBot="1">
      <c r="A90" s="60" t="s">
        <v>2651</v>
      </c>
      <c r="B90" s="61" t="s">
        <v>2652</v>
      </c>
      <c r="C90" s="61" t="s">
        <v>2653</v>
      </c>
      <c r="D90" s="62">
        <v>308</v>
      </c>
      <c r="G90" s="61" t="s">
        <v>2652</v>
      </c>
      <c r="H90" s="60" t="s">
        <v>2651</v>
      </c>
    </row>
    <row r="91" spans="1:8" ht="35" thickBot="1">
      <c r="A91" s="60" t="s">
        <v>2654</v>
      </c>
      <c r="B91" s="61" t="s">
        <v>2655</v>
      </c>
      <c r="C91" s="61" t="s">
        <v>2656</v>
      </c>
      <c r="D91" s="62">
        <v>312</v>
      </c>
      <c r="G91" s="61" t="s">
        <v>2655</v>
      </c>
      <c r="H91" s="60" t="s">
        <v>2654</v>
      </c>
    </row>
    <row r="92" spans="1:8" ht="18" thickBot="1">
      <c r="A92" s="60" t="s">
        <v>2657</v>
      </c>
      <c r="B92" s="61" t="s">
        <v>2658</v>
      </c>
      <c r="C92" s="61" t="s">
        <v>2659</v>
      </c>
      <c r="D92" s="62">
        <v>316</v>
      </c>
      <c r="G92" s="61" t="s">
        <v>2658</v>
      </c>
      <c r="H92" s="60" t="s">
        <v>2657</v>
      </c>
    </row>
    <row r="93" spans="1:8" ht="35" thickBot="1">
      <c r="A93" s="60" t="s">
        <v>2660</v>
      </c>
      <c r="B93" s="61" t="s">
        <v>2661</v>
      </c>
      <c r="C93" s="61" t="s">
        <v>2662</v>
      </c>
      <c r="D93" s="62">
        <v>320</v>
      </c>
      <c r="G93" s="61" t="s">
        <v>2661</v>
      </c>
      <c r="H93" s="60" t="s">
        <v>2660</v>
      </c>
    </row>
    <row r="94" spans="1:8" ht="18" thickBot="1">
      <c r="A94" s="60" t="s">
        <v>2663</v>
      </c>
      <c r="B94" s="61" t="s">
        <v>2664</v>
      </c>
      <c r="C94" s="61" t="s">
        <v>2665</v>
      </c>
      <c r="D94" s="62">
        <v>831</v>
      </c>
      <c r="G94" s="61" t="s">
        <v>2664</v>
      </c>
      <c r="H94" s="60" t="s">
        <v>2663</v>
      </c>
    </row>
    <row r="95" spans="1:8" ht="18" thickBot="1">
      <c r="A95" s="60" t="s">
        <v>2291</v>
      </c>
      <c r="B95" s="61" t="s">
        <v>2234</v>
      </c>
      <c r="C95" s="61" t="s">
        <v>2666</v>
      </c>
      <c r="D95" s="62">
        <v>324</v>
      </c>
      <c r="G95" s="61" t="s">
        <v>2234</v>
      </c>
      <c r="H95" s="60" t="s">
        <v>2291</v>
      </c>
    </row>
    <row r="96" spans="1:8" ht="35" thickBot="1">
      <c r="A96" s="60" t="s">
        <v>2292</v>
      </c>
      <c r="B96" s="61" t="s">
        <v>2235</v>
      </c>
      <c r="C96" s="61" t="s">
        <v>2667</v>
      </c>
      <c r="D96" s="62">
        <v>624</v>
      </c>
      <c r="G96" s="61" t="s">
        <v>2235</v>
      </c>
      <c r="H96" s="60" t="s">
        <v>2292</v>
      </c>
    </row>
    <row r="97" spans="1:8" ht="18" thickBot="1">
      <c r="A97" s="60" t="s">
        <v>2668</v>
      </c>
      <c r="B97" s="61" t="s">
        <v>2669</v>
      </c>
      <c r="C97" s="61" t="s">
        <v>2670</v>
      </c>
      <c r="D97" s="62">
        <v>328</v>
      </c>
      <c r="G97" s="61" t="s">
        <v>2669</v>
      </c>
      <c r="H97" s="60" t="s">
        <v>2668</v>
      </c>
    </row>
    <row r="98" spans="1:8" ht="18" thickBot="1">
      <c r="A98" s="60" t="s">
        <v>2671</v>
      </c>
      <c r="B98" s="61" t="s">
        <v>2672</v>
      </c>
      <c r="C98" s="61" t="s">
        <v>2673</v>
      </c>
      <c r="D98" s="62">
        <v>332</v>
      </c>
      <c r="G98" s="61" t="s">
        <v>2672</v>
      </c>
      <c r="H98" s="60" t="s">
        <v>2671</v>
      </c>
    </row>
    <row r="99" spans="1:8" ht="69" thickBot="1">
      <c r="A99" s="60" t="s">
        <v>2674</v>
      </c>
      <c r="B99" s="61" t="s">
        <v>2675</v>
      </c>
      <c r="C99" s="61" t="s">
        <v>2676</v>
      </c>
      <c r="D99" s="62">
        <v>334</v>
      </c>
      <c r="G99" s="61" t="s">
        <v>2675</v>
      </c>
      <c r="H99" s="60" t="s">
        <v>2674</v>
      </c>
    </row>
    <row r="100" spans="1:8" ht="35" thickBot="1">
      <c r="A100" s="60" t="s">
        <v>2677</v>
      </c>
      <c r="B100" s="61" t="s">
        <v>2678</v>
      </c>
      <c r="C100" s="61" t="s">
        <v>2679</v>
      </c>
      <c r="D100" s="62">
        <v>336</v>
      </c>
      <c r="G100" s="61" t="s">
        <v>2678</v>
      </c>
      <c r="H100" s="60" t="s">
        <v>2677</v>
      </c>
    </row>
    <row r="101" spans="1:8" ht="18" thickBot="1">
      <c r="A101" s="60" t="s">
        <v>2680</v>
      </c>
      <c r="B101" s="61" t="s">
        <v>2681</v>
      </c>
      <c r="C101" s="61" t="s">
        <v>2682</v>
      </c>
      <c r="D101" s="62">
        <v>340</v>
      </c>
      <c r="G101" s="61" t="s">
        <v>2681</v>
      </c>
      <c r="H101" s="60" t="s">
        <v>2680</v>
      </c>
    </row>
    <row r="102" spans="1:8" ht="35" thickBot="1">
      <c r="A102" s="60" t="s">
        <v>2683</v>
      </c>
      <c r="B102" s="61" t="s">
        <v>2684</v>
      </c>
      <c r="C102" s="61" t="s">
        <v>2685</v>
      </c>
      <c r="D102" s="62">
        <v>344</v>
      </c>
      <c r="G102" s="61" t="s">
        <v>2684</v>
      </c>
      <c r="H102" s="60" t="s">
        <v>2683</v>
      </c>
    </row>
    <row r="103" spans="1:8" ht="18" thickBot="1">
      <c r="A103" s="60" t="s">
        <v>2686</v>
      </c>
      <c r="B103" s="61" t="s">
        <v>2687</v>
      </c>
      <c r="C103" s="61" t="s">
        <v>2688</v>
      </c>
      <c r="D103" s="62">
        <v>348</v>
      </c>
      <c r="G103" s="61" t="s">
        <v>2687</v>
      </c>
      <c r="H103" s="60" t="s">
        <v>2686</v>
      </c>
    </row>
    <row r="104" spans="1:8" ht="18" thickBot="1">
      <c r="A104" s="60" t="s">
        <v>2689</v>
      </c>
      <c r="B104" s="61" t="s">
        <v>2690</v>
      </c>
      <c r="C104" s="61" t="s">
        <v>2691</v>
      </c>
      <c r="D104" s="62">
        <v>352</v>
      </c>
      <c r="G104" s="61" t="s">
        <v>2690</v>
      </c>
      <c r="H104" s="60" t="s">
        <v>2689</v>
      </c>
    </row>
    <row r="105" spans="1:8" ht="18" thickBot="1">
      <c r="A105" s="60" t="s">
        <v>2692</v>
      </c>
      <c r="B105" s="61" t="s">
        <v>2693</v>
      </c>
      <c r="C105" s="61" t="s">
        <v>2694</v>
      </c>
      <c r="D105" s="62">
        <v>356</v>
      </c>
      <c r="G105" s="61" t="s">
        <v>2693</v>
      </c>
      <c r="H105" s="60" t="s">
        <v>2692</v>
      </c>
    </row>
    <row r="106" spans="1:8" ht="18" thickBot="1">
      <c r="A106" s="60" t="s">
        <v>2695</v>
      </c>
      <c r="B106" s="61" t="s">
        <v>2696</v>
      </c>
      <c r="C106" s="61" t="s">
        <v>2697</v>
      </c>
      <c r="D106" s="62">
        <v>360</v>
      </c>
      <c r="G106" s="61" t="s">
        <v>2696</v>
      </c>
      <c r="H106" s="60" t="s">
        <v>2695</v>
      </c>
    </row>
    <row r="107" spans="1:8" ht="69" thickBot="1">
      <c r="A107" s="60" t="s">
        <v>2698</v>
      </c>
      <c r="B107" s="61" t="s">
        <v>2699</v>
      </c>
      <c r="C107" s="61" t="s">
        <v>2700</v>
      </c>
      <c r="D107" s="62">
        <v>364</v>
      </c>
      <c r="G107" s="61" t="s">
        <v>2699</v>
      </c>
      <c r="H107" s="60" t="s">
        <v>2698</v>
      </c>
    </row>
    <row r="108" spans="1:8" ht="18" thickBot="1">
      <c r="A108" s="60" t="s">
        <v>2701</v>
      </c>
      <c r="B108" s="61" t="s">
        <v>2702</v>
      </c>
      <c r="C108" s="61" t="s">
        <v>2703</v>
      </c>
      <c r="D108" s="62">
        <v>368</v>
      </c>
      <c r="G108" s="61" t="s">
        <v>2702</v>
      </c>
      <c r="H108" s="60" t="s">
        <v>2701</v>
      </c>
    </row>
    <row r="109" spans="1:8" ht="18" thickBot="1">
      <c r="A109" s="60" t="s">
        <v>2704</v>
      </c>
      <c r="B109" s="61" t="s">
        <v>1817</v>
      </c>
      <c r="C109" s="61" t="s">
        <v>2705</v>
      </c>
      <c r="D109" s="62">
        <v>372</v>
      </c>
      <c r="G109" s="61" t="s">
        <v>1817</v>
      </c>
      <c r="H109" s="60" t="s">
        <v>2704</v>
      </c>
    </row>
    <row r="110" spans="1:8" ht="18" thickBot="1">
      <c r="A110" s="60" t="s">
        <v>2706</v>
      </c>
      <c r="B110" s="61" t="s">
        <v>2707</v>
      </c>
      <c r="C110" s="61" t="s">
        <v>2708</v>
      </c>
      <c r="D110" s="62">
        <v>833</v>
      </c>
      <c r="G110" s="61" t="s">
        <v>2707</v>
      </c>
      <c r="H110" s="60" t="s">
        <v>2706</v>
      </c>
    </row>
    <row r="111" spans="1:8" ht="18" thickBot="1">
      <c r="A111" s="60" t="s">
        <v>2709</v>
      </c>
      <c r="B111" s="61" t="s">
        <v>2710</v>
      </c>
      <c r="C111" s="61" t="s">
        <v>2711</v>
      </c>
      <c r="D111" s="62">
        <v>376</v>
      </c>
      <c r="G111" s="61" t="s">
        <v>2710</v>
      </c>
      <c r="H111" s="60" t="s">
        <v>2709</v>
      </c>
    </row>
    <row r="112" spans="1:8" ht="18" thickBot="1">
      <c r="A112" s="60" t="s">
        <v>2712</v>
      </c>
      <c r="B112" s="61" t="s">
        <v>106</v>
      </c>
      <c r="C112" s="61" t="s">
        <v>2713</v>
      </c>
      <c r="D112" s="62">
        <v>380</v>
      </c>
      <c r="G112" s="61" t="s">
        <v>106</v>
      </c>
      <c r="H112" s="60" t="s">
        <v>2712</v>
      </c>
    </row>
    <row r="113" spans="1:8" ht="18" thickBot="1">
      <c r="A113" s="60" t="s">
        <v>2714</v>
      </c>
      <c r="B113" s="61" t="s">
        <v>2715</v>
      </c>
      <c r="C113" s="61" t="s">
        <v>2716</v>
      </c>
      <c r="D113" s="62">
        <v>388</v>
      </c>
      <c r="G113" s="61" t="s">
        <v>2715</v>
      </c>
      <c r="H113" s="60" t="s">
        <v>2714</v>
      </c>
    </row>
    <row r="114" spans="1:8" ht="18" thickBot="1">
      <c r="A114" s="60" t="s">
        <v>2717</v>
      </c>
      <c r="B114" s="61" t="s">
        <v>2718</v>
      </c>
      <c r="C114" s="61" t="s">
        <v>2719</v>
      </c>
      <c r="D114" s="62">
        <v>392</v>
      </c>
      <c r="G114" s="61" t="s">
        <v>2718</v>
      </c>
      <c r="H114" s="60" t="s">
        <v>2717</v>
      </c>
    </row>
    <row r="115" spans="1:8" ht="18" thickBot="1">
      <c r="A115" s="60" t="s">
        <v>2720</v>
      </c>
      <c r="B115" s="61" t="s">
        <v>2721</v>
      </c>
      <c r="C115" s="61" t="s">
        <v>2722</v>
      </c>
      <c r="D115" s="62">
        <v>832</v>
      </c>
      <c r="G115" s="61" t="s">
        <v>2721</v>
      </c>
      <c r="H115" s="60" t="s">
        <v>2720</v>
      </c>
    </row>
    <row r="116" spans="1:8" ht="18" thickBot="1">
      <c r="A116" s="60" t="s">
        <v>2723</v>
      </c>
      <c r="B116" s="61" t="s">
        <v>2724</v>
      </c>
      <c r="C116" s="61" t="s">
        <v>2725</v>
      </c>
      <c r="D116" s="62">
        <v>400</v>
      </c>
      <c r="G116" s="61" t="s">
        <v>2724</v>
      </c>
      <c r="H116" s="60" t="s">
        <v>2723</v>
      </c>
    </row>
    <row r="117" spans="1:8" ht="35" thickBot="1">
      <c r="A117" s="60" t="s">
        <v>2726</v>
      </c>
      <c r="B117" s="61" t="s">
        <v>2727</v>
      </c>
      <c r="C117" s="61" t="s">
        <v>2728</v>
      </c>
      <c r="D117" s="62">
        <v>398</v>
      </c>
      <c r="G117" s="61" t="s">
        <v>2727</v>
      </c>
      <c r="H117" s="60" t="s">
        <v>2726</v>
      </c>
    </row>
    <row r="118" spans="1:8" ht="18" thickBot="1">
      <c r="A118" s="60" t="s">
        <v>2294</v>
      </c>
      <c r="B118" s="61" t="s">
        <v>429</v>
      </c>
      <c r="C118" s="61" t="s">
        <v>2729</v>
      </c>
      <c r="D118" s="62">
        <v>404</v>
      </c>
      <c r="G118" s="61" t="s">
        <v>429</v>
      </c>
      <c r="H118" s="60" t="s">
        <v>2294</v>
      </c>
    </row>
    <row r="119" spans="1:8" ht="18" thickBot="1">
      <c r="A119" s="60" t="s">
        <v>2730</v>
      </c>
      <c r="B119" s="61" t="s">
        <v>2731</v>
      </c>
      <c r="C119" s="61" t="s">
        <v>2732</v>
      </c>
      <c r="D119" s="62">
        <v>296</v>
      </c>
      <c r="G119" s="61" t="s">
        <v>2731</v>
      </c>
      <c r="H119" s="60" t="s">
        <v>2730</v>
      </c>
    </row>
    <row r="120" spans="1:8" ht="86" thickBot="1">
      <c r="A120" s="60" t="s">
        <v>2733</v>
      </c>
      <c r="B120" s="61" t="s">
        <v>2734</v>
      </c>
      <c r="C120" s="61" t="s">
        <v>2735</v>
      </c>
      <c r="D120" s="62">
        <v>408</v>
      </c>
      <c r="G120" s="61" t="s">
        <v>2734</v>
      </c>
      <c r="H120" s="60" t="s">
        <v>2733</v>
      </c>
    </row>
    <row r="121" spans="1:8" ht="52" thickBot="1">
      <c r="A121" s="60" t="s">
        <v>2736</v>
      </c>
      <c r="B121" s="61" t="s">
        <v>563</v>
      </c>
      <c r="C121" s="61" t="s">
        <v>2737</v>
      </c>
      <c r="D121" s="62">
        <v>410</v>
      </c>
      <c r="G121" s="61" t="s">
        <v>563</v>
      </c>
      <c r="H121" s="60" t="s">
        <v>2736</v>
      </c>
    </row>
    <row r="122" spans="1:8" ht="18" thickBot="1">
      <c r="A122" s="60" t="s">
        <v>2738</v>
      </c>
      <c r="B122" s="61" t="s">
        <v>2739</v>
      </c>
      <c r="C122" s="61" t="s">
        <v>2740</v>
      </c>
      <c r="D122" s="62">
        <v>414</v>
      </c>
      <c r="G122" s="61" t="s">
        <v>2739</v>
      </c>
      <c r="H122" s="60" t="s">
        <v>2738</v>
      </c>
    </row>
    <row r="123" spans="1:8" ht="35" thickBot="1">
      <c r="A123" s="60" t="s">
        <v>2741</v>
      </c>
      <c r="B123" s="61" t="s">
        <v>2742</v>
      </c>
      <c r="C123" s="61" t="s">
        <v>2743</v>
      </c>
      <c r="D123" s="62">
        <v>417</v>
      </c>
      <c r="G123" s="61" t="s">
        <v>2742</v>
      </c>
      <c r="H123" s="60" t="s">
        <v>2741</v>
      </c>
    </row>
    <row r="124" spans="1:8" ht="86" thickBot="1">
      <c r="A124" s="60" t="s">
        <v>2744</v>
      </c>
      <c r="B124" s="61" t="s">
        <v>2745</v>
      </c>
      <c r="C124" s="61" t="s">
        <v>2746</v>
      </c>
      <c r="D124" s="62">
        <v>418</v>
      </c>
      <c r="G124" s="61" t="s">
        <v>2745</v>
      </c>
      <c r="H124" s="60" t="s">
        <v>2744</v>
      </c>
    </row>
    <row r="125" spans="1:8" ht="18" thickBot="1">
      <c r="A125" s="60" t="s">
        <v>2747</v>
      </c>
      <c r="B125" s="61" t="s">
        <v>2748</v>
      </c>
      <c r="C125" s="61" t="s">
        <v>2749</v>
      </c>
      <c r="D125" s="62">
        <v>428</v>
      </c>
      <c r="G125" s="61" t="s">
        <v>2748</v>
      </c>
      <c r="H125" s="60" t="s">
        <v>2747</v>
      </c>
    </row>
    <row r="126" spans="1:8" ht="18" thickBot="1">
      <c r="A126" s="60" t="s">
        <v>2750</v>
      </c>
      <c r="B126" s="61" t="s">
        <v>2751</v>
      </c>
      <c r="C126" s="61" t="s">
        <v>2752</v>
      </c>
      <c r="D126" s="62">
        <v>422</v>
      </c>
      <c r="G126" s="61" t="s">
        <v>2751</v>
      </c>
      <c r="H126" s="60" t="s">
        <v>2750</v>
      </c>
    </row>
    <row r="127" spans="1:8" ht="18" thickBot="1">
      <c r="A127" s="60" t="s">
        <v>2295</v>
      </c>
      <c r="B127" s="61" t="s">
        <v>2237</v>
      </c>
      <c r="C127" s="61" t="s">
        <v>2753</v>
      </c>
      <c r="D127" s="62">
        <v>426</v>
      </c>
      <c r="G127" s="61" t="s">
        <v>2237</v>
      </c>
      <c r="H127" s="60" t="s">
        <v>2295</v>
      </c>
    </row>
    <row r="128" spans="1:8" ht="18" thickBot="1">
      <c r="A128" s="60" t="s">
        <v>2296</v>
      </c>
      <c r="B128" s="61" t="s">
        <v>2238</v>
      </c>
      <c r="C128" s="61" t="s">
        <v>2754</v>
      </c>
      <c r="D128" s="62">
        <v>430</v>
      </c>
      <c r="G128" s="61" t="s">
        <v>2238</v>
      </c>
      <c r="H128" s="60" t="s">
        <v>2296</v>
      </c>
    </row>
    <row r="129" spans="1:8" ht="18" thickBot="1">
      <c r="A129" s="60" t="s">
        <v>2297</v>
      </c>
      <c r="B129" s="61" t="s">
        <v>1993</v>
      </c>
      <c r="C129" s="61" t="s">
        <v>2755</v>
      </c>
      <c r="D129" s="62">
        <v>434</v>
      </c>
      <c r="G129" s="61" t="s">
        <v>1993</v>
      </c>
      <c r="H129" s="60" t="s">
        <v>2297</v>
      </c>
    </row>
    <row r="130" spans="1:8" ht="35" thickBot="1">
      <c r="A130" s="60" t="s">
        <v>2756</v>
      </c>
      <c r="B130" s="61" t="s">
        <v>2757</v>
      </c>
      <c r="C130" s="61" t="s">
        <v>2758</v>
      </c>
      <c r="D130" s="62">
        <v>438</v>
      </c>
      <c r="G130" s="61" t="s">
        <v>2757</v>
      </c>
      <c r="H130" s="60" t="s">
        <v>2756</v>
      </c>
    </row>
    <row r="131" spans="1:8" ht="18" thickBot="1">
      <c r="A131" s="60" t="s">
        <v>2759</v>
      </c>
      <c r="B131" s="61" t="s">
        <v>2760</v>
      </c>
      <c r="C131" s="61" t="s">
        <v>2761</v>
      </c>
      <c r="D131" s="62">
        <v>440</v>
      </c>
      <c r="G131" s="61" t="s">
        <v>2760</v>
      </c>
      <c r="H131" s="60" t="s">
        <v>2759</v>
      </c>
    </row>
    <row r="132" spans="1:8" ht="35" thickBot="1">
      <c r="A132" s="60" t="s">
        <v>2762</v>
      </c>
      <c r="B132" s="61" t="s">
        <v>2763</v>
      </c>
      <c r="C132" s="61" t="s">
        <v>2764</v>
      </c>
      <c r="D132" s="62">
        <v>442</v>
      </c>
      <c r="G132" s="61" t="s">
        <v>2763</v>
      </c>
      <c r="H132" s="60" t="s">
        <v>2762</v>
      </c>
    </row>
    <row r="133" spans="1:8" ht="18" thickBot="1">
      <c r="A133" s="60" t="s">
        <v>2765</v>
      </c>
      <c r="B133" s="61" t="s">
        <v>2766</v>
      </c>
      <c r="C133" s="61" t="s">
        <v>2767</v>
      </c>
      <c r="D133" s="62">
        <v>446</v>
      </c>
      <c r="G133" s="61" t="s">
        <v>2766</v>
      </c>
      <c r="H133" s="60" t="s">
        <v>2765</v>
      </c>
    </row>
    <row r="134" spans="1:8" ht="35" thickBot="1">
      <c r="A134" s="60" t="s">
        <v>2298</v>
      </c>
      <c r="B134" s="61" t="s">
        <v>2239</v>
      </c>
      <c r="C134" s="61" t="s">
        <v>2768</v>
      </c>
      <c r="D134" s="62">
        <v>450</v>
      </c>
      <c r="G134" s="61" t="s">
        <v>2239</v>
      </c>
      <c r="H134" s="60" t="s">
        <v>2298</v>
      </c>
    </row>
    <row r="135" spans="1:8" ht="18" thickBot="1">
      <c r="A135" s="60" t="s">
        <v>2299</v>
      </c>
      <c r="B135" s="61" t="s">
        <v>1165</v>
      </c>
      <c r="C135" s="61" t="s">
        <v>2769</v>
      </c>
      <c r="D135" s="62">
        <v>454</v>
      </c>
      <c r="G135" s="61" t="s">
        <v>1165</v>
      </c>
      <c r="H135" s="60" t="s">
        <v>2299</v>
      </c>
    </row>
    <row r="136" spans="1:8" ht="18" thickBot="1">
      <c r="A136" s="60" t="s">
        <v>2770</v>
      </c>
      <c r="B136" s="61" t="s">
        <v>2771</v>
      </c>
      <c r="C136" s="61" t="s">
        <v>2772</v>
      </c>
      <c r="D136" s="62">
        <v>458</v>
      </c>
      <c r="G136" s="61" t="s">
        <v>2771</v>
      </c>
      <c r="H136" s="60" t="s">
        <v>2770</v>
      </c>
    </row>
    <row r="137" spans="1:8" ht="18" thickBot="1">
      <c r="A137" s="60" t="s">
        <v>2773</v>
      </c>
      <c r="B137" s="61" t="s">
        <v>2774</v>
      </c>
      <c r="C137" s="61" t="s">
        <v>2775</v>
      </c>
      <c r="D137" s="62">
        <v>462</v>
      </c>
      <c r="G137" s="61" t="s">
        <v>2774</v>
      </c>
      <c r="H137" s="60" t="s">
        <v>2773</v>
      </c>
    </row>
    <row r="138" spans="1:8" ht="18" thickBot="1">
      <c r="A138" s="60" t="s">
        <v>2300</v>
      </c>
      <c r="B138" s="61" t="s">
        <v>2240</v>
      </c>
      <c r="C138" s="61" t="s">
        <v>2776</v>
      </c>
      <c r="D138" s="62">
        <v>466</v>
      </c>
      <c r="G138" s="61" t="s">
        <v>2240</v>
      </c>
      <c r="H138" s="60" t="s">
        <v>2300</v>
      </c>
    </row>
    <row r="139" spans="1:8" ht="18" thickBot="1">
      <c r="A139" s="60" t="s">
        <v>2777</v>
      </c>
      <c r="B139" s="61" t="s">
        <v>2778</v>
      </c>
      <c r="C139" s="61" t="s">
        <v>2779</v>
      </c>
      <c r="D139" s="62">
        <v>470</v>
      </c>
      <c r="G139" s="61" t="s">
        <v>2778</v>
      </c>
      <c r="H139" s="60" t="s">
        <v>2777</v>
      </c>
    </row>
    <row r="140" spans="1:8" ht="52" thickBot="1">
      <c r="A140" s="60" t="s">
        <v>2780</v>
      </c>
      <c r="B140" s="61" t="s">
        <v>2781</v>
      </c>
      <c r="C140" s="61" t="s">
        <v>2782</v>
      </c>
      <c r="D140" s="62">
        <v>584</v>
      </c>
      <c r="G140" s="61" t="s">
        <v>2781</v>
      </c>
      <c r="H140" s="60" t="s">
        <v>2780</v>
      </c>
    </row>
    <row r="141" spans="1:8" ht="18" thickBot="1">
      <c r="A141" s="60" t="s">
        <v>2783</v>
      </c>
      <c r="B141" s="61" t="s">
        <v>2784</v>
      </c>
      <c r="C141" s="61" t="s">
        <v>2785</v>
      </c>
      <c r="D141" s="62">
        <v>474</v>
      </c>
      <c r="G141" s="61" t="s">
        <v>2784</v>
      </c>
      <c r="H141" s="60" t="s">
        <v>2783</v>
      </c>
    </row>
    <row r="142" spans="1:8" ht="18" thickBot="1">
      <c r="A142" s="60" t="s">
        <v>2301</v>
      </c>
      <c r="B142" s="61" t="s">
        <v>2111</v>
      </c>
      <c r="C142" s="61" t="s">
        <v>2786</v>
      </c>
      <c r="D142" s="62">
        <v>478</v>
      </c>
      <c r="G142" s="61" t="s">
        <v>2111</v>
      </c>
      <c r="H142" s="60" t="s">
        <v>2301</v>
      </c>
    </row>
    <row r="143" spans="1:8" ht="18" thickBot="1">
      <c r="A143" s="60" t="s">
        <v>2302</v>
      </c>
      <c r="B143" s="61" t="s">
        <v>971</v>
      </c>
      <c r="C143" s="61" t="s">
        <v>2787</v>
      </c>
      <c r="D143" s="62">
        <v>480</v>
      </c>
      <c r="G143" s="61" t="s">
        <v>971</v>
      </c>
      <c r="H143" s="60" t="s">
        <v>2302</v>
      </c>
    </row>
    <row r="144" spans="1:8" ht="18" thickBot="1">
      <c r="A144" s="60" t="s">
        <v>2788</v>
      </c>
      <c r="B144" s="61" t="s">
        <v>2789</v>
      </c>
      <c r="C144" s="61" t="s">
        <v>2790</v>
      </c>
      <c r="D144" s="62">
        <v>175</v>
      </c>
      <c r="G144" s="61" t="s">
        <v>2789</v>
      </c>
      <c r="H144" s="60" t="s">
        <v>2788</v>
      </c>
    </row>
    <row r="145" spans="1:8" ht="18" thickBot="1">
      <c r="A145" s="60" t="s">
        <v>2791</v>
      </c>
      <c r="B145" s="61" t="s">
        <v>2792</v>
      </c>
      <c r="C145" s="61" t="s">
        <v>2793</v>
      </c>
      <c r="D145" s="62">
        <v>484</v>
      </c>
      <c r="G145" s="61" t="s">
        <v>2792</v>
      </c>
      <c r="H145" s="60" t="s">
        <v>2791</v>
      </c>
    </row>
    <row r="146" spans="1:8" ht="86" thickBot="1">
      <c r="A146" s="60" t="s">
        <v>2794</v>
      </c>
      <c r="B146" s="61" t="s">
        <v>2795</v>
      </c>
      <c r="C146" s="61" t="s">
        <v>2796</v>
      </c>
      <c r="D146" s="62">
        <v>583</v>
      </c>
      <c r="G146" s="61" t="s">
        <v>2795</v>
      </c>
      <c r="H146" s="60" t="s">
        <v>2794</v>
      </c>
    </row>
    <row r="147" spans="1:8" ht="69" thickBot="1">
      <c r="A147" s="60" t="s">
        <v>2797</v>
      </c>
      <c r="B147" s="61" t="s">
        <v>2798</v>
      </c>
      <c r="C147" s="61" t="s">
        <v>2799</v>
      </c>
      <c r="D147" s="62">
        <v>498</v>
      </c>
      <c r="G147" s="61" t="s">
        <v>2798</v>
      </c>
      <c r="H147" s="60" t="s">
        <v>2797</v>
      </c>
    </row>
    <row r="148" spans="1:8" ht="18" thickBot="1">
      <c r="A148" s="60" t="s">
        <v>2800</v>
      </c>
      <c r="B148" s="61" t="s">
        <v>2801</v>
      </c>
      <c r="C148" s="61" t="s">
        <v>2802</v>
      </c>
      <c r="D148" s="62">
        <v>492</v>
      </c>
      <c r="G148" s="61" t="s">
        <v>2801</v>
      </c>
      <c r="H148" s="60" t="s">
        <v>2800</v>
      </c>
    </row>
    <row r="149" spans="1:8" ht="18" thickBot="1">
      <c r="A149" s="60" t="s">
        <v>2803</v>
      </c>
      <c r="B149" s="61" t="s">
        <v>2804</v>
      </c>
      <c r="C149" s="61" t="s">
        <v>2805</v>
      </c>
      <c r="D149" s="62">
        <v>496</v>
      </c>
      <c r="G149" s="61" t="s">
        <v>2804</v>
      </c>
      <c r="H149" s="60" t="s">
        <v>2803</v>
      </c>
    </row>
    <row r="150" spans="1:8" ht="35" thickBot="1">
      <c r="A150" s="60" t="s">
        <v>2806</v>
      </c>
      <c r="B150" s="61" t="s">
        <v>2807</v>
      </c>
      <c r="C150" s="61" t="s">
        <v>2808</v>
      </c>
      <c r="D150" s="62">
        <v>499</v>
      </c>
      <c r="G150" s="61" t="s">
        <v>2807</v>
      </c>
      <c r="H150" s="60" t="s">
        <v>2806</v>
      </c>
    </row>
    <row r="151" spans="1:8" ht="18" thickBot="1">
      <c r="A151" s="60" t="s">
        <v>2809</v>
      </c>
      <c r="B151" s="61" t="s">
        <v>2810</v>
      </c>
      <c r="C151" s="61" t="s">
        <v>2811</v>
      </c>
      <c r="D151" s="62">
        <v>500</v>
      </c>
      <c r="G151" s="61" t="s">
        <v>2810</v>
      </c>
      <c r="H151" s="60" t="s">
        <v>2809</v>
      </c>
    </row>
    <row r="152" spans="1:8" ht="18" thickBot="1">
      <c r="A152" s="60" t="s">
        <v>2303</v>
      </c>
      <c r="B152" s="61" t="s">
        <v>514</v>
      </c>
      <c r="C152" s="61" t="s">
        <v>2812</v>
      </c>
      <c r="D152" s="62">
        <v>504</v>
      </c>
      <c r="G152" s="61" t="s">
        <v>514</v>
      </c>
      <c r="H152" s="60" t="s">
        <v>2303</v>
      </c>
    </row>
    <row r="153" spans="1:8" ht="35" thickBot="1">
      <c r="A153" s="60" t="s">
        <v>2304</v>
      </c>
      <c r="B153" s="61" t="s">
        <v>1456</v>
      </c>
      <c r="C153" s="61" t="s">
        <v>2813</v>
      </c>
      <c r="D153" s="62">
        <v>508</v>
      </c>
      <c r="G153" s="61" t="s">
        <v>1456</v>
      </c>
      <c r="H153" s="60" t="s">
        <v>2304</v>
      </c>
    </row>
    <row r="154" spans="1:8" ht="18" thickBot="1">
      <c r="A154" s="60" t="s">
        <v>2814</v>
      </c>
      <c r="B154" s="61" t="s">
        <v>2815</v>
      </c>
      <c r="C154" s="61" t="s">
        <v>2816</v>
      </c>
      <c r="D154" s="62">
        <v>104</v>
      </c>
      <c r="G154" s="61" t="s">
        <v>2815</v>
      </c>
      <c r="H154" s="60" t="s">
        <v>2814</v>
      </c>
    </row>
    <row r="155" spans="1:8" ht="18" thickBot="1">
      <c r="A155" s="60" t="s">
        <v>2305</v>
      </c>
      <c r="B155" s="61" t="s">
        <v>2071</v>
      </c>
      <c r="C155" s="61" t="s">
        <v>2817</v>
      </c>
      <c r="D155" s="62">
        <v>516</v>
      </c>
      <c r="G155" s="61" t="s">
        <v>2071</v>
      </c>
      <c r="H155" s="60" t="s">
        <v>2305</v>
      </c>
    </row>
    <row r="156" spans="1:8" ht="18" thickBot="1">
      <c r="A156" s="60" t="s">
        <v>2818</v>
      </c>
      <c r="B156" s="61" t="s">
        <v>2819</v>
      </c>
      <c r="C156" s="61" t="s">
        <v>2820</v>
      </c>
      <c r="D156" s="62">
        <v>520</v>
      </c>
      <c r="G156" s="61" t="s">
        <v>2819</v>
      </c>
      <c r="H156" s="60" t="s">
        <v>2818</v>
      </c>
    </row>
    <row r="157" spans="1:8" ht="18" thickBot="1">
      <c r="A157" s="60" t="s">
        <v>2821</v>
      </c>
      <c r="B157" s="61" t="s">
        <v>2822</v>
      </c>
      <c r="C157" s="61" t="s">
        <v>2823</v>
      </c>
      <c r="D157" s="62">
        <v>524</v>
      </c>
      <c r="G157" s="61" t="s">
        <v>2822</v>
      </c>
      <c r="H157" s="60" t="s">
        <v>2821</v>
      </c>
    </row>
    <row r="158" spans="1:8" ht="35" thickBot="1">
      <c r="A158" s="60" t="s">
        <v>2824</v>
      </c>
      <c r="B158" s="61" t="s">
        <v>848</v>
      </c>
      <c r="C158" s="61" t="s">
        <v>2825</v>
      </c>
      <c r="D158" s="62">
        <v>528</v>
      </c>
      <c r="G158" s="61" t="s">
        <v>848</v>
      </c>
      <c r="H158" s="60" t="s">
        <v>2824</v>
      </c>
    </row>
    <row r="159" spans="1:8" ht="35" thickBot="1">
      <c r="A159" s="60" t="s">
        <v>2826</v>
      </c>
      <c r="B159" s="61" t="s">
        <v>2827</v>
      </c>
      <c r="C159" s="61" t="s">
        <v>2828</v>
      </c>
      <c r="D159" s="62">
        <v>540</v>
      </c>
      <c r="G159" s="61" t="s">
        <v>2827</v>
      </c>
      <c r="H159" s="60" t="s">
        <v>2826</v>
      </c>
    </row>
    <row r="160" spans="1:8" ht="35" thickBot="1">
      <c r="A160" s="60" t="s">
        <v>2829</v>
      </c>
      <c r="B160" s="61" t="s">
        <v>2830</v>
      </c>
      <c r="C160" s="61" t="s">
        <v>2831</v>
      </c>
      <c r="D160" s="62">
        <v>554</v>
      </c>
      <c r="G160" s="61" t="s">
        <v>2830</v>
      </c>
      <c r="H160" s="60" t="s">
        <v>2829</v>
      </c>
    </row>
    <row r="161" spans="1:8" ht="18" thickBot="1">
      <c r="A161" s="60" t="s">
        <v>2832</v>
      </c>
      <c r="B161" s="61" t="s">
        <v>2833</v>
      </c>
      <c r="C161" s="61" t="s">
        <v>2834</v>
      </c>
      <c r="D161" s="62">
        <v>558</v>
      </c>
      <c r="G161" s="61" t="s">
        <v>2833</v>
      </c>
      <c r="H161" s="60" t="s">
        <v>2832</v>
      </c>
    </row>
    <row r="162" spans="1:8" ht="18" thickBot="1">
      <c r="A162" s="60" t="s">
        <v>2835</v>
      </c>
      <c r="B162" s="61" t="s">
        <v>1006</v>
      </c>
      <c r="C162" s="61" t="s">
        <v>2836</v>
      </c>
      <c r="D162" s="62">
        <v>562</v>
      </c>
      <c r="G162" s="61" t="s">
        <v>1006</v>
      </c>
      <c r="H162" s="60" t="s">
        <v>2835</v>
      </c>
    </row>
    <row r="163" spans="1:8" ht="18" thickBot="1">
      <c r="A163" s="60" t="s">
        <v>2307</v>
      </c>
      <c r="B163" s="61" t="s">
        <v>1233</v>
      </c>
      <c r="C163" s="61" t="s">
        <v>2837</v>
      </c>
      <c r="D163" s="62">
        <v>566</v>
      </c>
      <c r="G163" s="61" t="s">
        <v>1233</v>
      </c>
      <c r="H163" s="60" t="s">
        <v>2307</v>
      </c>
    </row>
    <row r="164" spans="1:8" ht="18" thickBot="1">
      <c r="A164" s="60" t="s">
        <v>2838</v>
      </c>
      <c r="B164" s="61" t="s">
        <v>2839</v>
      </c>
      <c r="C164" s="61" t="s">
        <v>2840</v>
      </c>
      <c r="D164" s="62">
        <v>570</v>
      </c>
      <c r="G164" s="61" t="s">
        <v>2839</v>
      </c>
      <c r="H164" s="60" t="s">
        <v>2838</v>
      </c>
    </row>
    <row r="165" spans="1:8" ht="35" thickBot="1">
      <c r="A165" s="60" t="s">
        <v>2841</v>
      </c>
      <c r="B165" s="61" t="s">
        <v>2842</v>
      </c>
      <c r="C165" s="61" t="s">
        <v>2843</v>
      </c>
      <c r="D165" s="62">
        <v>574</v>
      </c>
      <c r="G165" s="61" t="s">
        <v>2842</v>
      </c>
      <c r="H165" s="60" t="s">
        <v>2841</v>
      </c>
    </row>
    <row r="166" spans="1:8" ht="69" thickBot="1">
      <c r="A166" s="60" t="s">
        <v>2844</v>
      </c>
      <c r="B166" s="61" t="s">
        <v>2845</v>
      </c>
      <c r="C166" s="61" t="s">
        <v>2846</v>
      </c>
      <c r="D166" s="62">
        <v>580</v>
      </c>
      <c r="G166" s="61" t="s">
        <v>2845</v>
      </c>
      <c r="H166" s="60" t="s">
        <v>2844</v>
      </c>
    </row>
    <row r="167" spans="1:8" ht="18" thickBot="1">
      <c r="A167" s="60" t="s">
        <v>2847</v>
      </c>
      <c r="B167" s="61" t="s">
        <v>90</v>
      </c>
      <c r="C167" s="61" t="s">
        <v>2848</v>
      </c>
      <c r="D167" s="62">
        <v>578</v>
      </c>
      <c r="G167" s="61" t="s">
        <v>90</v>
      </c>
      <c r="H167" s="60" t="s">
        <v>2847</v>
      </c>
    </row>
    <row r="168" spans="1:8" ht="18" thickBot="1">
      <c r="A168" s="60" t="s">
        <v>2849</v>
      </c>
      <c r="B168" s="61" t="s">
        <v>2850</v>
      </c>
      <c r="C168" s="61" t="s">
        <v>2851</v>
      </c>
      <c r="D168" s="62">
        <v>512</v>
      </c>
      <c r="G168" s="61" t="s">
        <v>2850</v>
      </c>
      <c r="H168" s="60" t="s">
        <v>2849</v>
      </c>
    </row>
    <row r="169" spans="1:8" ht="18" thickBot="1">
      <c r="A169" s="60" t="s">
        <v>2852</v>
      </c>
      <c r="B169" s="61" t="s">
        <v>2853</v>
      </c>
      <c r="C169" s="61" t="s">
        <v>2854</v>
      </c>
      <c r="D169" s="62">
        <v>586</v>
      </c>
      <c r="G169" s="61" t="s">
        <v>2853</v>
      </c>
      <c r="H169" s="60" t="s">
        <v>2852</v>
      </c>
    </row>
    <row r="170" spans="1:8" ht="18" thickBot="1">
      <c r="A170" s="60" t="s">
        <v>2855</v>
      </c>
      <c r="B170" s="61" t="s">
        <v>2856</v>
      </c>
      <c r="C170" s="61" t="s">
        <v>2857</v>
      </c>
      <c r="D170" s="62">
        <v>585</v>
      </c>
      <c r="G170" s="61" t="s">
        <v>2856</v>
      </c>
      <c r="H170" s="60" t="s">
        <v>2855</v>
      </c>
    </row>
    <row r="171" spans="1:8" ht="35" thickBot="1">
      <c r="A171" s="60" t="s">
        <v>2858</v>
      </c>
      <c r="B171" s="61" t="s">
        <v>2859</v>
      </c>
      <c r="C171" s="61" t="s">
        <v>2860</v>
      </c>
      <c r="D171" s="62">
        <v>275</v>
      </c>
      <c r="G171" s="61" t="s">
        <v>2859</v>
      </c>
      <c r="H171" s="60" t="s">
        <v>2858</v>
      </c>
    </row>
    <row r="172" spans="1:8" ht="18" thickBot="1">
      <c r="A172" s="60" t="s">
        <v>2861</v>
      </c>
      <c r="B172" s="61" t="s">
        <v>2862</v>
      </c>
      <c r="C172" s="61" t="s">
        <v>2863</v>
      </c>
      <c r="D172" s="62">
        <v>591</v>
      </c>
      <c r="G172" s="61" t="s">
        <v>2862</v>
      </c>
      <c r="H172" s="60" t="s">
        <v>2861</v>
      </c>
    </row>
    <row r="173" spans="1:8" ht="52" thickBot="1">
      <c r="A173" s="60" t="s">
        <v>2864</v>
      </c>
      <c r="B173" s="61" t="s">
        <v>2865</v>
      </c>
      <c r="C173" s="61" t="s">
        <v>2866</v>
      </c>
      <c r="D173" s="62">
        <v>598</v>
      </c>
      <c r="G173" s="61" t="s">
        <v>2865</v>
      </c>
      <c r="H173" s="60" t="s">
        <v>2864</v>
      </c>
    </row>
    <row r="174" spans="1:8" ht="18" thickBot="1">
      <c r="A174" s="60" t="s">
        <v>2867</v>
      </c>
      <c r="B174" s="61" t="s">
        <v>2868</v>
      </c>
      <c r="C174" s="61" t="s">
        <v>2869</v>
      </c>
      <c r="D174" s="62">
        <v>600</v>
      </c>
      <c r="G174" s="61" t="s">
        <v>2868</v>
      </c>
      <c r="H174" s="60" t="s">
        <v>2867</v>
      </c>
    </row>
    <row r="175" spans="1:8" ht="18" thickBot="1">
      <c r="A175" s="60" t="s">
        <v>2870</v>
      </c>
      <c r="B175" s="61" t="s">
        <v>2871</v>
      </c>
      <c r="C175" s="61" t="s">
        <v>2872</v>
      </c>
      <c r="D175" s="62">
        <v>604</v>
      </c>
      <c r="G175" s="61" t="s">
        <v>2871</v>
      </c>
      <c r="H175" s="60" t="s">
        <v>2870</v>
      </c>
    </row>
    <row r="176" spans="1:8" ht="35" thickBot="1">
      <c r="A176" s="60" t="s">
        <v>2873</v>
      </c>
      <c r="B176" s="61" t="s">
        <v>2874</v>
      </c>
      <c r="C176" s="61" t="s">
        <v>2875</v>
      </c>
      <c r="D176" s="62">
        <v>608</v>
      </c>
      <c r="G176" s="61" t="s">
        <v>2874</v>
      </c>
      <c r="H176" s="60" t="s">
        <v>2873</v>
      </c>
    </row>
    <row r="177" spans="1:8" ht="18" thickBot="1">
      <c r="A177" s="60" t="s">
        <v>2876</v>
      </c>
      <c r="B177" s="61" t="s">
        <v>2877</v>
      </c>
      <c r="C177" s="61" t="s">
        <v>2878</v>
      </c>
      <c r="D177" s="62">
        <v>612</v>
      </c>
      <c r="G177" s="61" t="s">
        <v>2877</v>
      </c>
      <c r="H177" s="60" t="s">
        <v>2876</v>
      </c>
    </row>
    <row r="178" spans="1:8" ht="18" thickBot="1">
      <c r="A178" s="60" t="s">
        <v>2879</v>
      </c>
      <c r="B178" s="61" t="s">
        <v>2880</v>
      </c>
      <c r="C178" s="61" t="s">
        <v>2881</v>
      </c>
      <c r="D178" s="62">
        <v>616</v>
      </c>
      <c r="G178" s="61" t="s">
        <v>2880</v>
      </c>
      <c r="H178" s="60" t="s">
        <v>2879</v>
      </c>
    </row>
    <row r="179" spans="1:8" ht="18" thickBot="1">
      <c r="A179" s="60" t="s">
        <v>2882</v>
      </c>
      <c r="B179" s="61" t="s">
        <v>261</v>
      </c>
      <c r="C179" s="61" t="s">
        <v>2883</v>
      </c>
      <c r="D179" s="62">
        <v>620</v>
      </c>
      <c r="G179" s="61" t="s">
        <v>261</v>
      </c>
      <c r="H179" s="60" t="s">
        <v>2882</v>
      </c>
    </row>
    <row r="180" spans="1:8" ht="35" thickBot="1">
      <c r="A180" s="60" t="s">
        <v>2884</v>
      </c>
      <c r="B180" s="61" t="s">
        <v>2885</v>
      </c>
      <c r="C180" s="61" t="s">
        <v>2886</v>
      </c>
      <c r="D180" s="62">
        <v>630</v>
      </c>
      <c r="G180" s="61" t="s">
        <v>2885</v>
      </c>
      <c r="H180" s="60" t="s">
        <v>2884</v>
      </c>
    </row>
    <row r="181" spans="1:8" ht="18" thickBot="1">
      <c r="A181" s="60" t="s">
        <v>2887</v>
      </c>
      <c r="B181" s="61" t="s">
        <v>2888</v>
      </c>
      <c r="C181" s="61" t="s">
        <v>2889</v>
      </c>
      <c r="D181" s="62">
        <v>634</v>
      </c>
      <c r="G181" s="61" t="s">
        <v>2888</v>
      </c>
      <c r="H181" s="60" t="s">
        <v>2887</v>
      </c>
    </row>
    <row r="182" spans="1:8" ht="69" thickBot="1">
      <c r="A182" s="60" t="s">
        <v>2890</v>
      </c>
      <c r="B182" s="61" t="s">
        <v>2891</v>
      </c>
      <c r="C182" s="61" t="s">
        <v>2892</v>
      </c>
      <c r="D182" s="62">
        <v>807</v>
      </c>
      <c r="G182" s="61" t="s">
        <v>2891</v>
      </c>
      <c r="H182" s="60" t="s">
        <v>2890</v>
      </c>
    </row>
    <row r="183" spans="1:8" ht="18" thickBot="1">
      <c r="A183" s="60" t="s">
        <v>2893</v>
      </c>
      <c r="B183" s="61" t="s">
        <v>2894</v>
      </c>
      <c r="C183" s="61" t="s">
        <v>2895</v>
      </c>
      <c r="D183" s="62">
        <v>638</v>
      </c>
      <c r="G183" s="61" t="s">
        <v>2894</v>
      </c>
      <c r="H183" s="60" t="s">
        <v>2893</v>
      </c>
    </row>
    <row r="184" spans="1:8" ht="18" thickBot="1">
      <c r="A184" s="60" t="s">
        <v>2896</v>
      </c>
      <c r="B184" s="61" t="s">
        <v>2897</v>
      </c>
      <c r="C184" s="61" t="s">
        <v>2898</v>
      </c>
      <c r="D184" s="62">
        <v>642</v>
      </c>
      <c r="G184" s="61" t="s">
        <v>2897</v>
      </c>
      <c r="H184" s="60" t="s">
        <v>2896</v>
      </c>
    </row>
    <row r="185" spans="1:8" ht="52" thickBot="1">
      <c r="A185" s="60" t="s">
        <v>2899</v>
      </c>
      <c r="B185" s="61" t="s">
        <v>2900</v>
      </c>
      <c r="C185" s="61" t="s">
        <v>2901</v>
      </c>
      <c r="D185" s="62">
        <v>643</v>
      </c>
      <c r="G185" s="61" t="s">
        <v>2900</v>
      </c>
      <c r="H185" s="60" t="s">
        <v>2899</v>
      </c>
    </row>
    <row r="186" spans="1:8" ht="18" thickBot="1">
      <c r="A186" s="60" t="s">
        <v>2308</v>
      </c>
      <c r="B186" s="61" t="s">
        <v>2241</v>
      </c>
      <c r="C186" s="61" t="s">
        <v>2902</v>
      </c>
      <c r="D186" s="62">
        <v>646</v>
      </c>
      <c r="G186" s="61" t="s">
        <v>2241</v>
      </c>
      <c r="H186" s="60" t="s">
        <v>2308</v>
      </c>
    </row>
    <row r="187" spans="1:8" ht="52" thickBot="1">
      <c r="A187" s="60" t="s">
        <v>2903</v>
      </c>
      <c r="B187" s="61" t="s">
        <v>2904</v>
      </c>
      <c r="C187" s="61" t="s">
        <v>2905</v>
      </c>
      <c r="D187" s="62">
        <v>652</v>
      </c>
      <c r="G187" s="61" t="s">
        <v>2904</v>
      </c>
      <c r="H187" s="60" t="s">
        <v>2903</v>
      </c>
    </row>
    <row r="188" spans="1:8" ht="103" thickBot="1">
      <c r="A188" s="60" t="s">
        <v>2906</v>
      </c>
      <c r="B188" s="61" t="s">
        <v>2907</v>
      </c>
      <c r="C188" s="61" t="s">
        <v>2908</v>
      </c>
      <c r="D188" s="62">
        <v>654</v>
      </c>
      <c r="G188" s="61" t="s">
        <v>2907</v>
      </c>
      <c r="H188" s="60" t="s">
        <v>2906</v>
      </c>
    </row>
    <row r="189" spans="1:8" ht="35" thickBot="1">
      <c r="A189" s="60" t="s">
        <v>2909</v>
      </c>
      <c r="B189" s="61" t="s">
        <v>2910</v>
      </c>
      <c r="C189" s="61" t="s">
        <v>2911</v>
      </c>
      <c r="D189" s="62">
        <v>659</v>
      </c>
      <c r="G189" s="61" t="s">
        <v>2910</v>
      </c>
      <c r="H189" s="60" t="s">
        <v>2909</v>
      </c>
    </row>
    <row r="190" spans="1:8" ht="35" thickBot="1">
      <c r="A190" s="60" t="s">
        <v>2912</v>
      </c>
      <c r="B190" s="61" t="s">
        <v>2913</v>
      </c>
      <c r="C190" s="61" t="s">
        <v>2914</v>
      </c>
      <c r="D190" s="62">
        <v>662</v>
      </c>
      <c r="G190" s="61" t="s">
        <v>2913</v>
      </c>
      <c r="H190" s="60" t="s">
        <v>2912</v>
      </c>
    </row>
    <row r="191" spans="1:8" ht="69" thickBot="1">
      <c r="A191" s="60" t="s">
        <v>2915</v>
      </c>
      <c r="B191" s="61" t="s">
        <v>2916</v>
      </c>
      <c r="C191" s="61" t="s">
        <v>2917</v>
      </c>
      <c r="D191" s="62">
        <v>663</v>
      </c>
      <c r="G191" s="61" t="s">
        <v>2916</v>
      </c>
      <c r="H191" s="60" t="s">
        <v>2915</v>
      </c>
    </row>
    <row r="192" spans="1:8" ht="52" thickBot="1">
      <c r="A192" s="60" t="s">
        <v>2918</v>
      </c>
      <c r="B192" s="61" t="s">
        <v>2919</v>
      </c>
      <c r="C192" s="61" t="s">
        <v>2920</v>
      </c>
      <c r="D192" s="62">
        <v>666</v>
      </c>
      <c r="G192" s="61" t="s">
        <v>2919</v>
      </c>
      <c r="H192" s="60" t="s">
        <v>2918</v>
      </c>
    </row>
    <row r="193" spans="1:8" ht="86" thickBot="1">
      <c r="A193" s="60" t="s">
        <v>2921</v>
      </c>
      <c r="B193" s="61" t="s">
        <v>2922</v>
      </c>
      <c r="C193" s="61" t="s">
        <v>2923</v>
      </c>
      <c r="D193" s="62">
        <v>670</v>
      </c>
      <c r="G193" s="61" t="s">
        <v>2922</v>
      </c>
      <c r="H193" s="60" t="s">
        <v>2921</v>
      </c>
    </row>
    <row r="194" spans="1:8" ht="18" thickBot="1">
      <c r="A194" s="60" t="s">
        <v>2924</v>
      </c>
      <c r="B194" s="61" t="s">
        <v>2925</v>
      </c>
      <c r="C194" s="61" t="s">
        <v>2926</v>
      </c>
      <c r="D194" s="62">
        <v>882</v>
      </c>
      <c r="G194" s="61" t="s">
        <v>2925</v>
      </c>
      <c r="H194" s="60" t="s">
        <v>2924</v>
      </c>
    </row>
    <row r="195" spans="1:8" ht="35" thickBot="1">
      <c r="A195" s="60" t="s">
        <v>2927</v>
      </c>
      <c r="B195" s="61" t="s">
        <v>2928</v>
      </c>
      <c r="C195" s="61" t="s">
        <v>2929</v>
      </c>
      <c r="D195" s="62">
        <v>674</v>
      </c>
      <c r="G195" s="61" t="s">
        <v>2928</v>
      </c>
      <c r="H195" s="60" t="s">
        <v>2927</v>
      </c>
    </row>
    <row r="196" spans="1:8" ht="52" thickBot="1">
      <c r="A196" s="60" t="s">
        <v>2309</v>
      </c>
      <c r="B196" s="61" t="s">
        <v>2242</v>
      </c>
      <c r="C196" s="61" t="s">
        <v>2930</v>
      </c>
      <c r="D196" s="62">
        <v>678</v>
      </c>
      <c r="G196" s="61" t="s">
        <v>2242</v>
      </c>
      <c r="H196" s="60" t="s">
        <v>2309</v>
      </c>
    </row>
    <row r="197" spans="1:8" ht="35" thickBot="1">
      <c r="A197" s="60" t="s">
        <v>2931</v>
      </c>
      <c r="B197" s="61" t="s">
        <v>997</v>
      </c>
      <c r="C197" s="61" t="s">
        <v>2932</v>
      </c>
      <c r="D197" s="62">
        <v>682</v>
      </c>
      <c r="G197" s="61" t="s">
        <v>997</v>
      </c>
      <c r="H197" s="60" t="s">
        <v>2931</v>
      </c>
    </row>
    <row r="198" spans="1:8" ht="18" thickBot="1">
      <c r="A198" s="60" t="s">
        <v>2310</v>
      </c>
      <c r="B198" s="61" t="s">
        <v>1689</v>
      </c>
      <c r="C198" s="61" t="s">
        <v>2933</v>
      </c>
      <c r="D198" s="62">
        <v>686</v>
      </c>
      <c r="G198" s="61" t="s">
        <v>1689</v>
      </c>
      <c r="H198" s="60" t="s">
        <v>2310</v>
      </c>
    </row>
    <row r="199" spans="1:8" ht="18" thickBot="1">
      <c r="A199" s="60" t="s">
        <v>2934</v>
      </c>
      <c r="B199" s="61" t="s">
        <v>2935</v>
      </c>
      <c r="C199" s="61" t="s">
        <v>2936</v>
      </c>
      <c r="D199" s="62">
        <v>688</v>
      </c>
      <c r="G199" s="61" t="s">
        <v>2935</v>
      </c>
      <c r="H199" s="60" t="s">
        <v>2934</v>
      </c>
    </row>
    <row r="200" spans="1:8" ht="35" thickBot="1">
      <c r="A200" s="60" t="s">
        <v>2311</v>
      </c>
      <c r="B200" s="61" t="s">
        <v>2243</v>
      </c>
      <c r="C200" s="61" t="s">
        <v>2937</v>
      </c>
      <c r="D200" s="62">
        <v>690</v>
      </c>
      <c r="G200" s="61" t="s">
        <v>2243</v>
      </c>
      <c r="H200" s="60" t="s">
        <v>2311</v>
      </c>
    </row>
    <row r="201" spans="1:8" ht="35" thickBot="1">
      <c r="A201" s="60" t="s">
        <v>2312</v>
      </c>
      <c r="B201" s="61" t="s">
        <v>2095</v>
      </c>
      <c r="C201" s="61" t="s">
        <v>2938</v>
      </c>
      <c r="D201" s="62">
        <v>694</v>
      </c>
      <c r="G201" s="61" t="s">
        <v>2095</v>
      </c>
      <c r="H201" s="60" t="s">
        <v>2312</v>
      </c>
    </row>
    <row r="202" spans="1:8" ht="18" thickBot="1">
      <c r="A202" s="60" t="s">
        <v>2939</v>
      </c>
      <c r="B202" s="61" t="s">
        <v>2940</v>
      </c>
      <c r="C202" s="61" t="s">
        <v>2941</v>
      </c>
      <c r="D202" s="62">
        <v>702</v>
      </c>
      <c r="G202" s="61" t="s">
        <v>2940</v>
      </c>
      <c r="H202" s="60" t="s">
        <v>2939</v>
      </c>
    </row>
    <row r="203" spans="1:8" ht="69" thickBot="1">
      <c r="A203" s="60" t="s">
        <v>2942</v>
      </c>
      <c r="B203" s="61" t="s">
        <v>2943</v>
      </c>
      <c r="C203" s="61" t="s">
        <v>2944</v>
      </c>
      <c r="D203" s="62">
        <v>534</v>
      </c>
      <c r="G203" s="61" t="s">
        <v>2943</v>
      </c>
      <c r="H203" s="60" t="s">
        <v>2942</v>
      </c>
    </row>
    <row r="204" spans="1:8" ht="18" thickBot="1">
      <c r="A204" s="60" t="s">
        <v>2945</v>
      </c>
      <c r="B204" s="61" t="s">
        <v>2946</v>
      </c>
      <c r="C204" s="61" t="s">
        <v>2947</v>
      </c>
      <c r="D204" s="62">
        <v>703</v>
      </c>
      <c r="G204" s="61" t="s">
        <v>2946</v>
      </c>
      <c r="H204" s="60" t="s">
        <v>2945</v>
      </c>
    </row>
    <row r="205" spans="1:8" ht="18" thickBot="1">
      <c r="A205" s="60" t="s">
        <v>2948</v>
      </c>
      <c r="B205" s="61" t="s">
        <v>2949</v>
      </c>
      <c r="C205" s="61" t="s">
        <v>2950</v>
      </c>
      <c r="D205" s="62">
        <v>705</v>
      </c>
      <c r="G205" s="61" t="s">
        <v>2949</v>
      </c>
      <c r="H205" s="60" t="s">
        <v>2948</v>
      </c>
    </row>
    <row r="206" spans="1:8" ht="35" thickBot="1">
      <c r="A206" s="60" t="s">
        <v>2951</v>
      </c>
      <c r="B206" s="61" t="s">
        <v>2952</v>
      </c>
      <c r="C206" s="61" t="s">
        <v>2953</v>
      </c>
      <c r="D206" s="62">
        <v>90</v>
      </c>
      <c r="G206" s="61" t="s">
        <v>2952</v>
      </c>
      <c r="H206" s="60" t="s">
        <v>2951</v>
      </c>
    </row>
    <row r="207" spans="1:8" ht="18" thickBot="1">
      <c r="A207" s="60" t="s">
        <v>2313</v>
      </c>
      <c r="B207" s="61" t="s">
        <v>2244</v>
      </c>
      <c r="C207" s="61" t="s">
        <v>2954</v>
      </c>
      <c r="D207" s="62">
        <v>706</v>
      </c>
      <c r="G207" s="61" t="s">
        <v>2244</v>
      </c>
      <c r="H207" s="60" t="s">
        <v>2313</v>
      </c>
    </row>
    <row r="208" spans="1:8" ht="35" thickBot="1">
      <c r="A208" s="60" t="s">
        <v>2314</v>
      </c>
      <c r="B208" s="61" t="s">
        <v>613</v>
      </c>
      <c r="C208" s="61" t="s">
        <v>2955</v>
      </c>
      <c r="D208" s="62">
        <v>710</v>
      </c>
      <c r="G208" s="61" t="s">
        <v>613</v>
      </c>
      <c r="H208" s="60" t="s">
        <v>2314</v>
      </c>
    </row>
    <row r="209" spans="1:8" ht="103" thickBot="1">
      <c r="A209" s="60" t="s">
        <v>2956</v>
      </c>
      <c r="B209" s="61" t="s">
        <v>2957</v>
      </c>
      <c r="C209" s="61" t="s">
        <v>2958</v>
      </c>
      <c r="D209" s="62">
        <v>239</v>
      </c>
      <c r="G209" s="61" t="s">
        <v>2957</v>
      </c>
      <c r="H209" s="60" t="s">
        <v>2956</v>
      </c>
    </row>
    <row r="210" spans="1:8" ht="35" thickBot="1">
      <c r="A210" s="60" t="s">
        <v>2315</v>
      </c>
      <c r="B210" s="61" t="s">
        <v>2245</v>
      </c>
      <c r="C210" s="61" t="s">
        <v>2959</v>
      </c>
      <c r="D210" s="62">
        <v>728</v>
      </c>
      <c r="G210" s="61" t="s">
        <v>2245</v>
      </c>
      <c r="H210" s="60" t="s">
        <v>2315</v>
      </c>
    </row>
    <row r="211" spans="1:8" ht="18" thickBot="1">
      <c r="A211" s="60" t="s">
        <v>2960</v>
      </c>
      <c r="B211" s="61" t="s">
        <v>2283</v>
      </c>
      <c r="C211" s="61" t="s">
        <v>2961</v>
      </c>
      <c r="D211" s="62">
        <v>724</v>
      </c>
      <c r="G211" s="61" t="s">
        <v>2283</v>
      </c>
      <c r="H211" s="60" t="s">
        <v>2960</v>
      </c>
    </row>
    <row r="212" spans="1:8" ht="18" thickBot="1">
      <c r="A212" s="60" t="s">
        <v>2962</v>
      </c>
      <c r="B212" s="61" t="s">
        <v>2963</v>
      </c>
      <c r="C212" s="61" t="s">
        <v>2964</v>
      </c>
      <c r="D212" s="62">
        <v>144</v>
      </c>
      <c r="G212" s="61" t="s">
        <v>2963</v>
      </c>
      <c r="H212" s="60" t="s">
        <v>2962</v>
      </c>
    </row>
    <row r="213" spans="1:8" ht="35" thickBot="1">
      <c r="A213" s="60" t="s">
        <v>2965</v>
      </c>
      <c r="B213" s="61" t="s">
        <v>2246</v>
      </c>
      <c r="C213" s="61" t="s">
        <v>2966</v>
      </c>
      <c r="D213" s="62">
        <v>729</v>
      </c>
      <c r="G213" s="61" t="s">
        <v>2246</v>
      </c>
      <c r="H213" s="60" t="s">
        <v>2965</v>
      </c>
    </row>
    <row r="214" spans="1:8" ht="18" thickBot="1">
      <c r="A214" s="60" t="s">
        <v>2967</v>
      </c>
      <c r="B214" s="61" t="s">
        <v>2968</v>
      </c>
      <c r="C214" s="61" t="s">
        <v>2969</v>
      </c>
      <c r="D214" s="62">
        <v>740</v>
      </c>
      <c r="G214" s="61" t="s">
        <v>2968</v>
      </c>
      <c r="H214" s="60" t="s">
        <v>2967</v>
      </c>
    </row>
    <row r="215" spans="1:8" ht="52" thickBot="1">
      <c r="A215" s="60" t="s">
        <v>2970</v>
      </c>
      <c r="B215" s="61" t="s">
        <v>2971</v>
      </c>
      <c r="C215" s="61" t="s">
        <v>2972</v>
      </c>
      <c r="D215" s="62">
        <v>744</v>
      </c>
      <c r="G215" s="61" t="s">
        <v>2971</v>
      </c>
      <c r="H215" s="60" t="s">
        <v>2970</v>
      </c>
    </row>
    <row r="216" spans="1:8" ht="18" thickBot="1">
      <c r="A216" s="60" t="s">
        <v>2973</v>
      </c>
      <c r="B216" s="61" t="s">
        <v>470</v>
      </c>
      <c r="C216" s="61" t="s">
        <v>2974</v>
      </c>
      <c r="D216" s="62">
        <v>752</v>
      </c>
      <c r="G216" s="61" t="s">
        <v>470</v>
      </c>
      <c r="H216" s="60" t="s">
        <v>2973</v>
      </c>
    </row>
    <row r="217" spans="1:8" ht="35" thickBot="1">
      <c r="A217" s="60" t="s">
        <v>2975</v>
      </c>
      <c r="B217" s="61" t="s">
        <v>2976</v>
      </c>
      <c r="C217" s="61" t="s">
        <v>2977</v>
      </c>
      <c r="D217" s="62">
        <v>756</v>
      </c>
      <c r="G217" s="61" t="s">
        <v>2976</v>
      </c>
      <c r="H217" s="60" t="s">
        <v>2975</v>
      </c>
    </row>
    <row r="218" spans="1:8" ht="52" thickBot="1">
      <c r="A218" s="60" t="s">
        <v>2978</v>
      </c>
      <c r="B218" s="61" t="s">
        <v>2979</v>
      </c>
      <c r="C218" s="61" t="s">
        <v>2980</v>
      </c>
      <c r="D218" s="62">
        <v>760</v>
      </c>
      <c r="G218" s="61" t="s">
        <v>2979</v>
      </c>
      <c r="H218" s="60" t="s">
        <v>2978</v>
      </c>
    </row>
    <row r="219" spans="1:8" ht="52" thickBot="1">
      <c r="A219" s="60" t="s">
        <v>2981</v>
      </c>
      <c r="B219" s="61" t="s">
        <v>2982</v>
      </c>
      <c r="C219" s="61" t="s">
        <v>2983</v>
      </c>
      <c r="D219" s="62">
        <v>158</v>
      </c>
      <c r="G219" s="61" t="s">
        <v>2982</v>
      </c>
      <c r="H219" s="60" t="s">
        <v>2981</v>
      </c>
    </row>
    <row r="220" spans="1:8" ht="18" thickBot="1">
      <c r="A220" s="60" t="s">
        <v>2984</v>
      </c>
      <c r="B220" s="61" t="s">
        <v>2985</v>
      </c>
      <c r="C220" s="61" t="s">
        <v>2986</v>
      </c>
      <c r="D220" s="62">
        <v>762</v>
      </c>
      <c r="G220" s="61" t="s">
        <v>2985</v>
      </c>
      <c r="H220" s="60" t="s">
        <v>2984</v>
      </c>
    </row>
    <row r="221" spans="1:8" ht="69" thickBot="1">
      <c r="A221" s="60" t="s">
        <v>2987</v>
      </c>
      <c r="B221" s="61" t="s">
        <v>859</v>
      </c>
      <c r="C221" s="61" t="s">
        <v>2988</v>
      </c>
      <c r="D221" s="62">
        <v>834</v>
      </c>
      <c r="G221" s="61" t="s">
        <v>859</v>
      </c>
      <c r="H221" s="60" t="s">
        <v>2987</v>
      </c>
    </row>
    <row r="222" spans="1:8" ht="18" thickBot="1">
      <c r="A222" s="60" t="s">
        <v>2989</v>
      </c>
      <c r="B222" s="61" t="s">
        <v>378</v>
      </c>
      <c r="C222" s="61" t="s">
        <v>2990</v>
      </c>
      <c r="D222" s="62">
        <v>764</v>
      </c>
      <c r="G222" s="61" t="s">
        <v>378</v>
      </c>
      <c r="H222" s="60" t="s">
        <v>2989</v>
      </c>
    </row>
    <row r="223" spans="1:8" ht="35" thickBot="1">
      <c r="A223" s="60" t="s">
        <v>2991</v>
      </c>
      <c r="B223" s="61" t="s">
        <v>2992</v>
      </c>
      <c r="C223" s="61" t="s">
        <v>2993</v>
      </c>
      <c r="D223" s="62">
        <v>626</v>
      </c>
      <c r="G223" s="61" t="s">
        <v>2992</v>
      </c>
      <c r="H223" s="60" t="s">
        <v>2991</v>
      </c>
    </row>
    <row r="224" spans="1:8" ht="18" thickBot="1">
      <c r="A224" s="60" t="s">
        <v>2318</v>
      </c>
      <c r="B224" s="61" t="s">
        <v>2017</v>
      </c>
      <c r="C224" s="61" t="s">
        <v>2994</v>
      </c>
      <c r="D224" s="62">
        <v>768</v>
      </c>
      <c r="G224" s="61" t="s">
        <v>2017</v>
      </c>
      <c r="H224" s="60" t="s">
        <v>2318</v>
      </c>
    </row>
    <row r="225" spans="1:8" ht="18" thickBot="1">
      <c r="A225" s="60" t="s">
        <v>2995</v>
      </c>
      <c r="B225" s="61" t="s">
        <v>2996</v>
      </c>
      <c r="C225" s="61" t="s">
        <v>2997</v>
      </c>
      <c r="D225" s="62">
        <v>772</v>
      </c>
      <c r="G225" s="61" t="s">
        <v>2996</v>
      </c>
      <c r="H225" s="60" t="s">
        <v>2995</v>
      </c>
    </row>
    <row r="226" spans="1:8" ht="18" thickBot="1">
      <c r="A226" s="60" t="s">
        <v>2998</v>
      </c>
      <c r="B226" s="61" t="s">
        <v>2999</v>
      </c>
      <c r="C226" s="61" t="s">
        <v>3000</v>
      </c>
      <c r="D226" s="62">
        <v>776</v>
      </c>
      <c r="G226" s="61" t="s">
        <v>2999</v>
      </c>
      <c r="H226" s="60" t="s">
        <v>2998</v>
      </c>
    </row>
    <row r="227" spans="1:8" ht="52" thickBot="1">
      <c r="A227" s="60" t="s">
        <v>3001</v>
      </c>
      <c r="B227" s="61" t="s">
        <v>3002</v>
      </c>
      <c r="C227" s="61" t="s">
        <v>3003</v>
      </c>
      <c r="D227" s="62">
        <v>780</v>
      </c>
      <c r="G227" s="61" t="s">
        <v>3002</v>
      </c>
      <c r="H227" s="60" t="s">
        <v>3001</v>
      </c>
    </row>
    <row r="228" spans="1:8" ht="18" thickBot="1">
      <c r="A228" s="60" t="s">
        <v>2319</v>
      </c>
      <c r="B228" s="61" t="s">
        <v>953</v>
      </c>
      <c r="C228" s="61" t="s">
        <v>3004</v>
      </c>
      <c r="D228" s="62">
        <v>788</v>
      </c>
      <c r="G228" s="61" t="s">
        <v>953</v>
      </c>
      <c r="H228" s="60" t="s">
        <v>2319</v>
      </c>
    </row>
    <row r="229" spans="1:8" ht="18" thickBot="1">
      <c r="A229" s="60" t="s">
        <v>3005</v>
      </c>
      <c r="B229" s="61" t="s">
        <v>722</v>
      </c>
      <c r="C229" s="61" t="s">
        <v>3006</v>
      </c>
      <c r="D229" s="62">
        <v>792</v>
      </c>
      <c r="G229" s="61" t="s">
        <v>722</v>
      </c>
      <c r="H229" s="60" t="s">
        <v>3005</v>
      </c>
    </row>
    <row r="230" spans="1:8" ht="35" thickBot="1">
      <c r="A230" s="60" t="s">
        <v>3007</v>
      </c>
      <c r="B230" s="61" t="s">
        <v>3008</v>
      </c>
      <c r="C230" s="61" t="s">
        <v>3009</v>
      </c>
      <c r="D230" s="62">
        <v>795</v>
      </c>
      <c r="G230" s="61" t="s">
        <v>3008</v>
      </c>
      <c r="H230" s="60" t="s">
        <v>3007</v>
      </c>
    </row>
    <row r="231" spans="1:8" ht="69" thickBot="1">
      <c r="A231" s="60" t="s">
        <v>3010</v>
      </c>
      <c r="B231" s="61" t="s">
        <v>3011</v>
      </c>
      <c r="C231" s="61" t="s">
        <v>3012</v>
      </c>
      <c r="D231" s="62">
        <v>796</v>
      </c>
      <c r="G231" s="61" t="s">
        <v>3011</v>
      </c>
      <c r="H231" s="60" t="s">
        <v>3010</v>
      </c>
    </row>
    <row r="232" spans="1:8" ht="18" thickBot="1">
      <c r="A232" s="60" t="s">
        <v>3013</v>
      </c>
      <c r="B232" s="61" t="s">
        <v>3014</v>
      </c>
      <c r="C232" s="61" t="s">
        <v>3015</v>
      </c>
      <c r="D232" s="62">
        <v>798</v>
      </c>
      <c r="G232" s="61" t="s">
        <v>3014</v>
      </c>
      <c r="H232" s="60" t="s">
        <v>3013</v>
      </c>
    </row>
    <row r="233" spans="1:8" ht="18" thickBot="1">
      <c r="A233" s="60" t="s">
        <v>2320</v>
      </c>
      <c r="B233" s="61" t="s">
        <v>1468</v>
      </c>
      <c r="C233" s="61" t="s">
        <v>3016</v>
      </c>
      <c r="D233" s="62">
        <v>800</v>
      </c>
      <c r="G233" s="61" t="s">
        <v>1468</v>
      </c>
      <c r="H233" s="60" t="s">
        <v>2320</v>
      </c>
    </row>
    <row r="234" spans="1:8" ht="18" thickBot="1">
      <c r="A234" s="60" t="s">
        <v>3017</v>
      </c>
      <c r="B234" s="61" t="s">
        <v>3018</v>
      </c>
      <c r="C234" s="61" t="s">
        <v>3019</v>
      </c>
      <c r="D234" s="62">
        <v>804</v>
      </c>
      <c r="G234" s="61" t="s">
        <v>3018</v>
      </c>
      <c r="H234" s="60" t="s">
        <v>3017</v>
      </c>
    </row>
    <row r="235" spans="1:8" ht="69" thickBot="1">
      <c r="A235" s="60" t="s">
        <v>3020</v>
      </c>
      <c r="B235" s="61" t="s">
        <v>160</v>
      </c>
      <c r="C235" s="61" t="s">
        <v>3021</v>
      </c>
      <c r="D235" s="62">
        <v>784</v>
      </c>
      <c r="G235" s="61" t="s">
        <v>160</v>
      </c>
      <c r="H235" s="60" t="s">
        <v>3020</v>
      </c>
    </row>
    <row r="236" spans="1:8" ht="120" thickBot="1">
      <c r="A236" s="60" t="s">
        <v>3022</v>
      </c>
      <c r="B236" s="61" t="s">
        <v>273</v>
      </c>
      <c r="C236" s="61" t="s">
        <v>3023</v>
      </c>
      <c r="D236" s="62">
        <v>826</v>
      </c>
      <c r="G236" s="61" t="s">
        <v>273</v>
      </c>
      <c r="H236" s="60" t="s">
        <v>3022</v>
      </c>
    </row>
    <row r="237" spans="1:8" ht="103" thickBot="1">
      <c r="A237" s="60" t="s">
        <v>3024</v>
      </c>
      <c r="B237" s="61" t="s">
        <v>3025</v>
      </c>
      <c r="C237" s="61" t="s">
        <v>3026</v>
      </c>
      <c r="D237" s="62">
        <v>581</v>
      </c>
      <c r="G237" s="61" t="s">
        <v>3025</v>
      </c>
      <c r="H237" s="60" t="s">
        <v>3024</v>
      </c>
    </row>
    <row r="238" spans="1:8" ht="69" thickBot="1">
      <c r="A238" s="60" t="s">
        <v>3027</v>
      </c>
      <c r="B238" s="61" t="s">
        <v>367</v>
      </c>
      <c r="C238" s="61" t="s">
        <v>3028</v>
      </c>
      <c r="D238" s="62">
        <v>840</v>
      </c>
      <c r="G238" s="61" t="s">
        <v>367</v>
      </c>
      <c r="H238" s="60" t="s">
        <v>3027</v>
      </c>
    </row>
    <row r="239" spans="1:8" ht="18" thickBot="1">
      <c r="A239" s="60" t="s">
        <v>3029</v>
      </c>
      <c r="B239" s="61" t="s">
        <v>3030</v>
      </c>
      <c r="C239" s="61" t="s">
        <v>3031</v>
      </c>
      <c r="D239" s="62">
        <v>858</v>
      </c>
      <c r="G239" s="61" t="s">
        <v>3030</v>
      </c>
      <c r="H239" s="60" t="s">
        <v>3029</v>
      </c>
    </row>
    <row r="240" spans="1:8" ht="35" thickBot="1">
      <c r="A240" s="60" t="s">
        <v>3032</v>
      </c>
      <c r="B240" s="61" t="s">
        <v>3033</v>
      </c>
      <c r="C240" s="61" t="s">
        <v>3034</v>
      </c>
      <c r="D240" s="62">
        <v>860</v>
      </c>
      <c r="G240" s="61" t="s">
        <v>3033</v>
      </c>
      <c r="H240" s="60" t="s">
        <v>3032</v>
      </c>
    </row>
    <row r="241" spans="1:8" ht="18" thickBot="1">
      <c r="A241" s="60" t="s">
        <v>3035</v>
      </c>
      <c r="B241" s="61" t="s">
        <v>3036</v>
      </c>
      <c r="C241" s="61" t="s">
        <v>3037</v>
      </c>
      <c r="D241" s="62">
        <v>548</v>
      </c>
      <c r="G241" s="61" t="s">
        <v>3036</v>
      </c>
      <c r="H241" s="60" t="s">
        <v>3035</v>
      </c>
    </row>
    <row r="242" spans="1:8" ht="69" thickBot="1">
      <c r="A242" s="60" t="s">
        <v>3038</v>
      </c>
      <c r="B242" s="61" t="s">
        <v>3039</v>
      </c>
      <c r="C242" s="61" t="s">
        <v>3040</v>
      </c>
      <c r="D242" s="62">
        <v>862</v>
      </c>
      <c r="G242" s="61" t="s">
        <v>3039</v>
      </c>
      <c r="H242" s="60" t="s">
        <v>3038</v>
      </c>
    </row>
    <row r="243" spans="1:8" ht="18" thickBot="1">
      <c r="A243" s="60" t="s">
        <v>3041</v>
      </c>
      <c r="B243" s="61" t="s">
        <v>1612</v>
      </c>
      <c r="C243" s="61" t="s">
        <v>3042</v>
      </c>
      <c r="D243" s="62">
        <v>704</v>
      </c>
      <c r="G243" s="61" t="s">
        <v>1612</v>
      </c>
      <c r="H243" s="60" t="s">
        <v>3041</v>
      </c>
    </row>
    <row r="244" spans="1:8" ht="52" thickBot="1">
      <c r="A244" s="60" t="s">
        <v>3043</v>
      </c>
      <c r="B244" s="61" t="s">
        <v>3044</v>
      </c>
      <c r="C244" s="61" t="s">
        <v>3045</v>
      </c>
      <c r="D244" s="62">
        <v>92</v>
      </c>
      <c r="G244" s="61" t="s">
        <v>3044</v>
      </c>
      <c r="H244" s="60" t="s">
        <v>3043</v>
      </c>
    </row>
    <row r="245" spans="1:8" ht="52" thickBot="1">
      <c r="A245" s="60" t="s">
        <v>3046</v>
      </c>
      <c r="B245" s="61" t="s">
        <v>3047</v>
      </c>
      <c r="C245" s="61" t="s">
        <v>3048</v>
      </c>
      <c r="D245" s="62">
        <v>850</v>
      </c>
      <c r="G245" s="61" t="s">
        <v>3047</v>
      </c>
      <c r="H245" s="60" t="s">
        <v>3046</v>
      </c>
    </row>
    <row r="246" spans="1:8" ht="35" thickBot="1">
      <c r="A246" s="60" t="s">
        <v>3049</v>
      </c>
      <c r="B246" s="61" t="s">
        <v>3050</v>
      </c>
      <c r="C246" s="61" t="s">
        <v>3051</v>
      </c>
      <c r="D246" s="62">
        <v>876</v>
      </c>
      <c r="G246" s="61" t="s">
        <v>3050</v>
      </c>
      <c r="H246" s="60" t="s">
        <v>3049</v>
      </c>
    </row>
    <row r="247" spans="1:8" ht="35" thickBot="1">
      <c r="A247" s="60" t="s">
        <v>3052</v>
      </c>
      <c r="B247" s="61" t="s">
        <v>3053</v>
      </c>
      <c r="C247" s="61" t="s">
        <v>3054</v>
      </c>
      <c r="D247" s="62">
        <v>732</v>
      </c>
      <c r="G247" s="61" t="s">
        <v>3053</v>
      </c>
      <c r="H247" s="60" t="s">
        <v>3052</v>
      </c>
    </row>
    <row r="248" spans="1:8" ht="18" thickBot="1">
      <c r="A248" s="60" t="s">
        <v>3055</v>
      </c>
      <c r="B248" s="61" t="s">
        <v>3056</v>
      </c>
      <c r="C248" s="61" t="s">
        <v>3057</v>
      </c>
      <c r="D248" s="62">
        <v>887</v>
      </c>
      <c r="G248" s="61" t="s">
        <v>3056</v>
      </c>
      <c r="H248" s="60" t="s">
        <v>3055</v>
      </c>
    </row>
    <row r="249" spans="1:8" ht="18" thickBot="1">
      <c r="A249" s="60" t="s">
        <v>2321</v>
      </c>
      <c r="B249" s="61" t="s">
        <v>748</v>
      </c>
      <c r="C249" s="61" t="s">
        <v>3058</v>
      </c>
      <c r="D249" s="62">
        <v>894</v>
      </c>
      <c r="G249" s="61" t="s">
        <v>748</v>
      </c>
      <c r="H249" s="60" t="s">
        <v>2321</v>
      </c>
    </row>
    <row r="250" spans="1:8" ht="17">
      <c r="A250" s="63" t="s">
        <v>2322</v>
      </c>
      <c r="B250" s="64" t="s">
        <v>2248</v>
      </c>
      <c r="C250" s="64" t="s">
        <v>3059</v>
      </c>
      <c r="D250" s="65">
        <v>716</v>
      </c>
      <c r="G250" s="64" t="s">
        <v>2248</v>
      </c>
      <c r="H250" s="63" t="s">
        <v>2322</v>
      </c>
    </row>
  </sheetData>
  <pageMargins left="0.7" right="0.7" top="0.75" bottom="0.75" header="0.3" footer="0.3"/>
  <pageSetup paperSize="9" orientation="portrait" horizontalDpi="1200" verticalDpi="1200"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10">
    <tabColor rgb="FF00B0F0"/>
  </sheetPr>
  <dimension ref="A1:L69"/>
  <sheetViews>
    <sheetView zoomScale="90" zoomScaleNormal="90" workbookViewId="0">
      <pane xSplit="1" topLeftCell="B1" activePane="topRight" state="frozen"/>
      <selection pane="topRight" activeCell="E1" activeCellId="1" sqref="F1:F1048576 E1:E1048576"/>
    </sheetView>
  </sheetViews>
  <sheetFormatPr baseColWidth="10" defaultColWidth="11.33203125" defaultRowHeight="15"/>
  <cols>
    <col min="1" max="1" width="24" style="53" customWidth="1"/>
    <col min="2" max="2" width="32.6640625" style="44" customWidth="1"/>
    <col min="3" max="3" width="21" style="44" customWidth="1"/>
    <col min="4" max="4" width="23.1640625" style="44" customWidth="1"/>
    <col min="5" max="5" width="23.33203125" style="44" customWidth="1"/>
    <col min="6" max="6" width="33" style="44" customWidth="1"/>
    <col min="7" max="7" width="26.83203125" style="44" customWidth="1"/>
    <col min="8" max="8" width="25.33203125" style="44" customWidth="1"/>
    <col min="9" max="9" width="44.33203125" style="44" customWidth="1"/>
    <col min="10" max="10" width="27.33203125" style="44" customWidth="1"/>
    <col min="11" max="11" width="20.33203125" style="44" customWidth="1"/>
    <col min="12" max="12" width="25.6640625" style="44" customWidth="1"/>
    <col min="13" max="16384" width="11.33203125" style="44"/>
  </cols>
  <sheetData>
    <row r="1" spans="1:12" ht="35" customHeight="1">
      <c r="A1" s="48" t="s">
        <v>3060</v>
      </c>
      <c r="B1" s="49" t="s">
        <v>3061</v>
      </c>
      <c r="C1" s="49" t="s">
        <v>3062</v>
      </c>
      <c r="D1" s="49" t="s">
        <v>3063</v>
      </c>
      <c r="E1" s="49" t="s">
        <v>3064</v>
      </c>
      <c r="F1" s="49" t="s">
        <v>3065</v>
      </c>
      <c r="G1" s="49" t="s">
        <v>3066</v>
      </c>
      <c r="H1" s="49" t="s">
        <v>3067</v>
      </c>
      <c r="I1" s="49" t="s">
        <v>3068</v>
      </c>
      <c r="J1" s="49" t="s">
        <v>3069</v>
      </c>
      <c r="K1" s="49" t="s">
        <v>3070</v>
      </c>
      <c r="L1" s="49" t="s">
        <v>3071</v>
      </c>
    </row>
    <row r="2" spans="1:12" ht="98.25" customHeight="1">
      <c r="A2" s="46" t="s">
        <v>3072</v>
      </c>
      <c r="B2" s="42" t="s">
        <v>3073</v>
      </c>
      <c r="C2" s="43">
        <f>COUNTIF(models_list_studies!B:B,"*LEAP*")</f>
        <v>13</v>
      </c>
      <c r="D2" s="43" t="s">
        <v>3074</v>
      </c>
      <c r="E2" s="43" t="s">
        <v>3075</v>
      </c>
      <c r="F2" s="43" t="s">
        <v>3076</v>
      </c>
      <c r="G2" s="43" t="s">
        <v>3077</v>
      </c>
      <c r="H2" s="43" t="s">
        <v>3078</v>
      </c>
      <c r="I2" s="43" t="s">
        <v>3079</v>
      </c>
      <c r="J2" s="43" t="s">
        <v>3080</v>
      </c>
      <c r="K2" s="44" t="s">
        <v>3081</v>
      </c>
      <c r="L2" s="44" t="s">
        <v>3082</v>
      </c>
    </row>
    <row r="3" spans="1:12" ht="87" customHeight="1">
      <c r="A3" s="46" t="s">
        <v>265</v>
      </c>
      <c r="B3" s="42" t="s">
        <v>3083</v>
      </c>
      <c r="C3" s="43">
        <f>COUNTIF(models_list_studies!B:B,"*OSeMOSYS*")</f>
        <v>17</v>
      </c>
      <c r="D3" s="43" t="s">
        <v>3084</v>
      </c>
      <c r="E3" s="43" t="s">
        <v>3075</v>
      </c>
      <c r="F3" s="43" t="s">
        <v>3085</v>
      </c>
      <c r="G3" s="43" t="s">
        <v>3078</v>
      </c>
      <c r="H3" s="43" t="s">
        <v>3086</v>
      </c>
      <c r="I3" s="43" t="s">
        <v>3087</v>
      </c>
      <c r="J3" s="43" t="s">
        <v>3088</v>
      </c>
      <c r="K3" s="43" t="s">
        <v>3089</v>
      </c>
      <c r="L3" s="43" t="s">
        <v>3090</v>
      </c>
    </row>
    <row r="4" spans="1:12" ht="102" customHeight="1">
      <c r="A4" s="46" t="s">
        <v>3091</v>
      </c>
      <c r="B4" s="42" t="s">
        <v>3092</v>
      </c>
      <c r="C4" s="43">
        <f>COUNTIF(models_list_studies!B:B,"*TIMES*")+COUNTIF(models_list_studies!B:B,"*MARKAL*")</f>
        <v>7</v>
      </c>
      <c r="D4" s="43" t="s">
        <v>3093</v>
      </c>
      <c r="E4" s="52" t="s">
        <v>3075</v>
      </c>
      <c r="F4" s="43" t="s">
        <v>3094</v>
      </c>
      <c r="G4" s="43" t="s">
        <v>3078</v>
      </c>
      <c r="H4" s="43" t="s">
        <v>3078</v>
      </c>
      <c r="I4" s="43" t="s">
        <v>3095</v>
      </c>
      <c r="J4" s="43" t="s">
        <v>3096</v>
      </c>
      <c r="K4" s="43" t="s">
        <v>3081</v>
      </c>
      <c r="L4" s="43" t="s">
        <v>3097</v>
      </c>
    </row>
    <row r="5" spans="1:12" ht="95.25" customHeight="1">
      <c r="A5" s="46" t="s">
        <v>370</v>
      </c>
      <c r="B5" s="42" t="s">
        <v>3098</v>
      </c>
      <c r="C5" s="43">
        <f>COUNTIF(models_list_studies!B:B,"*MESSAGE*")</f>
        <v>5</v>
      </c>
      <c r="D5" s="43" t="s">
        <v>3099</v>
      </c>
      <c r="E5" s="43" t="s">
        <v>3075</v>
      </c>
      <c r="F5" s="43" t="s">
        <v>3100</v>
      </c>
      <c r="G5" s="43" t="s">
        <v>3078</v>
      </c>
      <c r="H5" s="43" t="s">
        <v>3086</v>
      </c>
      <c r="I5" s="43" t="s">
        <v>3101</v>
      </c>
      <c r="J5" s="43" t="s">
        <v>3102</v>
      </c>
      <c r="K5" s="43" t="s">
        <v>3089</v>
      </c>
      <c r="L5" s="43" t="s">
        <v>3103</v>
      </c>
    </row>
    <row r="6" spans="1:12" ht="87.75" customHeight="1">
      <c r="A6" s="46" t="s">
        <v>2374</v>
      </c>
      <c r="B6" s="42" t="s">
        <v>3104</v>
      </c>
      <c r="C6" s="43">
        <f>COUNTIF(models_list_studies!B:B,"*SPLAT*")</f>
        <v>2</v>
      </c>
      <c r="D6" s="43" t="s">
        <v>3105</v>
      </c>
      <c r="E6" s="43" t="s">
        <v>3075</v>
      </c>
      <c r="F6" s="43" t="s">
        <v>3106</v>
      </c>
      <c r="G6" s="43" t="s">
        <v>3078</v>
      </c>
      <c r="H6" s="43" t="s">
        <v>3086</v>
      </c>
      <c r="I6" s="43" t="s">
        <v>3107</v>
      </c>
      <c r="J6" s="43" t="s">
        <v>3108</v>
      </c>
      <c r="K6" s="43" t="s">
        <v>3081</v>
      </c>
      <c r="L6" s="43" t="s">
        <v>3109</v>
      </c>
    </row>
    <row r="7" spans="1:12" ht="58.5" customHeight="1">
      <c r="A7" s="47" t="s">
        <v>3110</v>
      </c>
      <c r="B7" s="42" t="s">
        <v>3111</v>
      </c>
      <c r="C7" s="43">
        <f>COUNTIF(models_list_studies!B:B,"*PyPSA*")</f>
        <v>2</v>
      </c>
      <c r="D7" s="43" t="s">
        <v>3112</v>
      </c>
      <c r="E7" s="43" t="s">
        <v>3075</v>
      </c>
      <c r="F7" s="43" t="s">
        <v>3085</v>
      </c>
      <c r="G7" s="43" t="s">
        <v>3078</v>
      </c>
      <c r="H7" s="43" t="s">
        <v>3078</v>
      </c>
      <c r="I7" s="43" t="s">
        <v>3113</v>
      </c>
      <c r="J7" s="43" t="s">
        <v>3088</v>
      </c>
      <c r="K7" s="43" t="s">
        <v>3089</v>
      </c>
      <c r="L7" s="43" t="s">
        <v>3114</v>
      </c>
    </row>
    <row r="8" spans="1:12" ht="54.75" customHeight="1">
      <c r="A8" s="47" t="s">
        <v>2165</v>
      </c>
      <c r="B8" s="42" t="s">
        <v>3115</v>
      </c>
      <c r="C8" s="43">
        <f>COUNTIF(models_list_studies!B:B,"*Calliope*")</f>
        <v>1</v>
      </c>
      <c r="D8" s="43" t="s">
        <v>3116</v>
      </c>
      <c r="E8" s="43" t="s">
        <v>3075</v>
      </c>
      <c r="F8" s="43" t="s">
        <v>3085</v>
      </c>
      <c r="G8" s="43" t="s">
        <v>3117</v>
      </c>
      <c r="H8" s="43" t="s">
        <v>3078</v>
      </c>
      <c r="I8" s="43" t="s">
        <v>3118</v>
      </c>
      <c r="J8" s="43" t="s">
        <v>3088</v>
      </c>
      <c r="K8" s="43" t="s">
        <v>3089</v>
      </c>
      <c r="L8" s="43" t="s">
        <v>3119</v>
      </c>
    </row>
    <row r="9" spans="1:12" ht="32">
      <c r="A9" s="47" t="s">
        <v>3120</v>
      </c>
      <c r="B9" s="42" t="s">
        <v>3121</v>
      </c>
      <c r="C9" s="43">
        <f>COUNTIF(models_list_studies!B:B,"*ONSSET*")</f>
        <v>6</v>
      </c>
      <c r="D9" s="43" t="s">
        <v>3122</v>
      </c>
      <c r="E9" s="43" t="s">
        <v>3075</v>
      </c>
      <c r="F9" s="43" t="s">
        <v>3085</v>
      </c>
      <c r="G9" s="43" t="s">
        <v>3077</v>
      </c>
      <c r="H9" s="43" t="s">
        <v>3086</v>
      </c>
      <c r="I9" s="43" t="s">
        <v>3123</v>
      </c>
      <c r="J9" s="43" t="s">
        <v>3088</v>
      </c>
      <c r="K9" s="43" t="s">
        <v>3089</v>
      </c>
      <c r="L9" s="43" t="s">
        <v>3124</v>
      </c>
    </row>
    <row r="10" spans="1:12" ht="55.5" customHeight="1">
      <c r="A10" s="46" t="s">
        <v>2163</v>
      </c>
      <c r="B10" s="42" t="s">
        <v>3125</v>
      </c>
      <c r="C10" s="43">
        <f>COUNTIF(models_list_studies!B:B,"*Balmorel*")</f>
        <v>1</v>
      </c>
      <c r="D10" s="43" t="s">
        <v>3126</v>
      </c>
      <c r="E10" s="43" t="s">
        <v>3075</v>
      </c>
      <c r="F10" s="43" t="s">
        <v>3085</v>
      </c>
      <c r="G10" s="43" t="s">
        <v>3078</v>
      </c>
      <c r="H10" s="43" t="s">
        <v>3086</v>
      </c>
      <c r="I10" s="43" t="s">
        <v>3127</v>
      </c>
      <c r="J10" s="43" t="s">
        <v>3128</v>
      </c>
      <c r="K10" s="43" t="s">
        <v>3089</v>
      </c>
      <c r="L10" s="43" t="s">
        <v>3129</v>
      </c>
    </row>
    <row r="11" spans="1:12" ht="39.75" customHeight="1">
      <c r="A11" s="46" t="s">
        <v>1709</v>
      </c>
      <c r="B11" s="43" t="s">
        <v>3130</v>
      </c>
      <c r="C11" s="43">
        <f>COUNTIF(models_list_studies!B:B,"*PLEXOS*")</f>
        <v>2</v>
      </c>
      <c r="D11" s="43" t="s">
        <v>3131</v>
      </c>
      <c r="E11" s="43" t="s">
        <v>3075</v>
      </c>
      <c r="F11" s="43" t="s">
        <v>3132</v>
      </c>
      <c r="G11" s="43" t="s">
        <v>3078</v>
      </c>
      <c r="H11" s="43" t="s">
        <v>3078</v>
      </c>
      <c r="I11" s="43" t="s">
        <v>3133</v>
      </c>
      <c r="J11" s="43" t="s">
        <v>3134</v>
      </c>
      <c r="K11" s="43" t="s">
        <v>3081</v>
      </c>
      <c r="L11" s="43" t="s">
        <v>3082</v>
      </c>
    </row>
    <row r="12" spans="1:12" ht="16">
      <c r="A12" s="47" t="s">
        <v>3135</v>
      </c>
      <c r="B12" s="43" t="s">
        <v>3136</v>
      </c>
      <c r="C12" s="43">
        <f>COUNTIF(models_list_studies!B:B,"*HOMER*")+COUNTIF(models_list_studies!B:B,"*Homer*")</f>
        <v>4</v>
      </c>
      <c r="D12" s="43" t="s">
        <v>3137</v>
      </c>
      <c r="E12" s="43" t="s">
        <v>3075</v>
      </c>
      <c r="F12" s="43" t="s">
        <v>3132</v>
      </c>
      <c r="G12" s="43" t="s">
        <v>3077</v>
      </c>
      <c r="H12" s="43" t="s">
        <v>3078</v>
      </c>
      <c r="I12" s="43" t="s">
        <v>3138</v>
      </c>
      <c r="J12" s="43" t="s">
        <v>3139</v>
      </c>
      <c r="K12" s="43" t="s">
        <v>3081</v>
      </c>
      <c r="L12" s="43" t="s">
        <v>3082</v>
      </c>
    </row>
    <row r="13" spans="1:12" ht="32">
      <c r="A13" s="47" t="s">
        <v>1588</v>
      </c>
      <c r="B13" s="42" t="s">
        <v>3140</v>
      </c>
      <c r="C13" s="43">
        <f>COUNTIF(models_list_studies!B:B,"*Vensim*")</f>
        <v>1</v>
      </c>
      <c r="D13" s="43" t="s">
        <v>3141</v>
      </c>
      <c r="E13" s="43" t="s">
        <v>3075</v>
      </c>
      <c r="F13" s="43" t="s">
        <v>3132</v>
      </c>
      <c r="G13" s="43" t="s">
        <v>3077</v>
      </c>
      <c r="H13" s="43" t="s">
        <v>3078</v>
      </c>
      <c r="I13" s="43" t="s">
        <v>3142</v>
      </c>
      <c r="J13" s="43" t="s">
        <v>3143</v>
      </c>
      <c r="K13" s="43" t="s">
        <v>3144</v>
      </c>
      <c r="L13" s="43" t="s">
        <v>3145</v>
      </c>
    </row>
    <row r="14" spans="1:12" ht="50.25" customHeight="1">
      <c r="A14" s="47" t="s">
        <v>2396</v>
      </c>
      <c r="B14" s="43" t="s">
        <v>3146</v>
      </c>
      <c r="C14" s="43">
        <f>COUNTIF(models_list_studies!B:B,"*FlexTool*")+COUNTIF(models_list_studies!B:B,"*Flextool*")</f>
        <v>6</v>
      </c>
      <c r="D14" s="43" t="s">
        <v>3105</v>
      </c>
      <c r="E14" s="43" t="s">
        <v>3075</v>
      </c>
      <c r="F14" s="43" t="s">
        <v>3106</v>
      </c>
      <c r="G14" s="43" t="s">
        <v>3077</v>
      </c>
      <c r="H14" s="43" t="s">
        <v>3086</v>
      </c>
      <c r="I14" s="43" t="s">
        <v>3147</v>
      </c>
      <c r="J14" s="43" t="s">
        <v>3108</v>
      </c>
      <c r="K14" s="43" t="s">
        <v>3081</v>
      </c>
      <c r="L14" s="43" t="s">
        <v>3148</v>
      </c>
    </row>
    <row r="15" spans="1:12" ht="16">
      <c r="A15" s="46" t="s">
        <v>2176</v>
      </c>
      <c r="B15" s="43" t="s">
        <v>3149</v>
      </c>
      <c r="C15" s="43">
        <f>COUNTIF(models_list_studies!B:B,"*MAED*")</f>
        <v>1</v>
      </c>
      <c r="D15" s="43" t="s">
        <v>3099</v>
      </c>
      <c r="E15" s="43" t="s">
        <v>3075</v>
      </c>
      <c r="F15" s="43" t="s">
        <v>3100</v>
      </c>
      <c r="G15" s="43" t="s">
        <v>3077</v>
      </c>
      <c r="H15" s="43" t="s">
        <v>3086</v>
      </c>
      <c r="I15" s="43" t="s">
        <v>3150</v>
      </c>
      <c r="J15" s="43" t="s">
        <v>3151</v>
      </c>
      <c r="K15" s="43" t="s">
        <v>3081</v>
      </c>
      <c r="L15" s="43" t="s">
        <v>3082</v>
      </c>
    </row>
    <row r="16" spans="1:12" ht="32">
      <c r="A16" s="46" t="s">
        <v>717</v>
      </c>
      <c r="B16" s="43" t="s">
        <v>3152</v>
      </c>
      <c r="C16" s="43">
        <f>COUNTIF(models_list_studies!B:B,"*EnergyPLAN*")</f>
        <v>1</v>
      </c>
      <c r="D16" s="43" t="s">
        <v>3153</v>
      </c>
      <c r="E16" s="43" t="s">
        <v>3075</v>
      </c>
      <c r="F16" s="43" t="s">
        <v>3154</v>
      </c>
      <c r="G16" s="43" t="s">
        <v>3077</v>
      </c>
      <c r="H16" s="43" t="s">
        <v>3078</v>
      </c>
      <c r="I16" s="43" t="s">
        <v>3155</v>
      </c>
      <c r="J16" s="43" t="s">
        <v>3156</v>
      </c>
      <c r="K16" s="43" t="s">
        <v>3081</v>
      </c>
      <c r="L16" s="43" t="s">
        <v>3082</v>
      </c>
    </row>
    <row r="17" spans="1:12" ht="16">
      <c r="A17" s="46" t="s">
        <v>2183</v>
      </c>
      <c r="B17" s="43" t="s">
        <v>3157</v>
      </c>
      <c r="C17" s="43">
        <f>COUNTIF(models_list_studies!B:B,"*QGIS*")</f>
        <v>1</v>
      </c>
      <c r="D17" s="43" t="s">
        <v>3158</v>
      </c>
      <c r="E17" s="43" t="s">
        <v>3075</v>
      </c>
      <c r="F17" s="43" t="s">
        <v>3085</v>
      </c>
      <c r="G17" s="43" t="s">
        <v>3117</v>
      </c>
      <c r="H17" s="43" t="s">
        <v>3078</v>
      </c>
      <c r="I17" s="43" t="s">
        <v>3159</v>
      </c>
      <c r="J17" s="43" t="s">
        <v>3088</v>
      </c>
      <c r="K17" s="43" t="s">
        <v>3089</v>
      </c>
      <c r="L17" s="43" t="s">
        <v>3160</v>
      </c>
    </row>
    <row r="18" spans="1:12" ht="16">
      <c r="A18" s="46" t="s">
        <v>1128</v>
      </c>
      <c r="B18" s="43" t="s">
        <v>3157</v>
      </c>
      <c r="C18" s="43">
        <f>COUNTIF(models_list_studies!B:B,"*ArcGIS*")</f>
        <v>0</v>
      </c>
      <c r="D18" s="43" t="s">
        <v>3161</v>
      </c>
      <c r="E18" s="43" t="s">
        <v>3075</v>
      </c>
      <c r="F18" s="43" t="s">
        <v>3132</v>
      </c>
      <c r="G18" s="43" t="s">
        <v>3078</v>
      </c>
      <c r="H18" s="43" t="s">
        <v>3078</v>
      </c>
      <c r="I18" s="43" t="s">
        <v>3162</v>
      </c>
      <c r="J18" s="43" t="s">
        <v>3163</v>
      </c>
      <c r="K18" s="43" t="s">
        <v>3081</v>
      </c>
      <c r="L18" s="43" t="s">
        <v>3164</v>
      </c>
    </row>
    <row r="19" spans="1:12" ht="16">
      <c r="A19" s="46" t="s">
        <v>2406</v>
      </c>
      <c r="B19" s="43" t="s">
        <v>3165</v>
      </c>
      <c r="C19" s="43">
        <f>COUNTIF(models_list_studies!B:B,"*CLEW*")</f>
        <v>1</v>
      </c>
      <c r="D19" s="43" t="s">
        <v>3166</v>
      </c>
      <c r="E19" s="43" t="s">
        <v>3075</v>
      </c>
      <c r="F19" s="43" t="s">
        <v>3085</v>
      </c>
      <c r="G19" s="43" t="s">
        <v>3078</v>
      </c>
      <c r="H19" s="43" t="s">
        <v>3086</v>
      </c>
      <c r="I19" s="43" t="s">
        <v>3167</v>
      </c>
      <c r="J19" s="43" t="s">
        <v>3088</v>
      </c>
      <c r="K19" s="43" t="s">
        <v>3089</v>
      </c>
      <c r="L19" s="43" t="s">
        <v>3168</v>
      </c>
    </row>
    <row r="20" spans="1:12" ht="16">
      <c r="A20" s="46" t="s">
        <v>2409</v>
      </c>
      <c r="B20" s="43" t="s">
        <v>3169</v>
      </c>
      <c r="C20" s="43">
        <f>COUNTIF(models_list_studies!B:B,"*WASP*")</f>
        <v>0</v>
      </c>
      <c r="D20" s="43" t="s">
        <v>3099</v>
      </c>
      <c r="E20" s="43" t="s">
        <v>3075</v>
      </c>
      <c r="F20" s="43" t="s">
        <v>3100</v>
      </c>
      <c r="G20" s="43" t="s">
        <v>3078</v>
      </c>
      <c r="H20" s="43" t="s">
        <v>3170</v>
      </c>
      <c r="I20" s="43" t="s">
        <v>3171</v>
      </c>
      <c r="J20" s="43" t="s">
        <v>3151</v>
      </c>
      <c r="K20" s="43" t="s">
        <v>3081</v>
      </c>
      <c r="L20" s="43" t="s">
        <v>3082</v>
      </c>
    </row>
    <row r="21" spans="1:12" ht="16">
      <c r="A21" s="46" t="s">
        <v>2178</v>
      </c>
      <c r="B21" s="43" t="s">
        <v>3172</v>
      </c>
      <c r="C21" s="43">
        <f>COUNTIF(models_list_studies!B:B,"*NEMO*")</f>
        <v>1</v>
      </c>
      <c r="D21" s="43" t="s">
        <v>3173</v>
      </c>
      <c r="E21" s="43" t="s">
        <v>3075</v>
      </c>
      <c r="F21" s="43" t="s">
        <v>3174</v>
      </c>
      <c r="G21" s="43" t="s">
        <v>3078</v>
      </c>
      <c r="H21" s="43" t="s">
        <v>3086</v>
      </c>
      <c r="I21" s="43" t="s">
        <v>3175</v>
      </c>
      <c r="J21" s="43" t="s">
        <v>3088</v>
      </c>
      <c r="K21" s="43" t="s">
        <v>3089</v>
      </c>
      <c r="L21" s="43" t="s">
        <v>3176</v>
      </c>
    </row>
    <row r="22" spans="1:12" ht="32">
      <c r="A22" s="46" t="s">
        <v>2186</v>
      </c>
      <c r="B22" s="43" t="s">
        <v>3177</v>
      </c>
      <c r="C22" s="43">
        <f>COUNTIF(models_list_studies!B:B,"*WEAP*")</f>
        <v>1</v>
      </c>
      <c r="D22" s="43" t="s">
        <v>3178</v>
      </c>
      <c r="E22" s="43" t="s">
        <v>3075</v>
      </c>
      <c r="F22" s="43" t="s">
        <v>3076</v>
      </c>
      <c r="G22" s="43" t="s">
        <v>3077</v>
      </c>
      <c r="H22" s="43" t="s">
        <v>3078</v>
      </c>
      <c r="I22" s="43" t="s">
        <v>3175</v>
      </c>
      <c r="J22" s="43" t="s">
        <v>3179</v>
      </c>
      <c r="K22" s="43" t="s">
        <v>3081</v>
      </c>
      <c r="L22" s="43" t="s">
        <v>3082</v>
      </c>
    </row>
    <row r="23" spans="1:12" ht="16">
      <c r="A23" s="46" t="s">
        <v>2171</v>
      </c>
      <c r="B23" s="43" t="s">
        <v>3180</v>
      </c>
      <c r="C23" s="43">
        <f>COUNTIF(models_list_studies!B:B,"*Dispa-SET*")</f>
        <v>1</v>
      </c>
      <c r="D23" s="43" t="s">
        <v>3181</v>
      </c>
      <c r="E23" s="43" t="s">
        <v>3075</v>
      </c>
      <c r="F23" s="43" t="s">
        <v>3085</v>
      </c>
      <c r="G23" s="43" t="s">
        <v>3078</v>
      </c>
      <c r="H23" s="43" t="s">
        <v>3086</v>
      </c>
      <c r="I23" s="43" t="s">
        <v>3182</v>
      </c>
      <c r="J23" s="43" t="s">
        <v>3088</v>
      </c>
      <c r="K23" s="43" t="s">
        <v>3089</v>
      </c>
      <c r="L23" s="43" t="s">
        <v>3168</v>
      </c>
    </row>
    <row r="24" spans="1:12" ht="32">
      <c r="A24" s="46" t="s">
        <v>2190</v>
      </c>
      <c r="B24" s="43" t="s">
        <v>3183</v>
      </c>
      <c r="C24" s="43">
        <f>COUNTIF(models_list_studies!B:B,"*NECAL2050*")</f>
        <v>1</v>
      </c>
      <c r="D24" s="43" t="s">
        <v>3184</v>
      </c>
      <c r="E24" s="43" t="s">
        <v>3185</v>
      </c>
      <c r="F24" s="43" t="s">
        <v>3185</v>
      </c>
      <c r="G24" s="43" t="s">
        <v>3186</v>
      </c>
      <c r="H24" s="43" t="s">
        <v>3077</v>
      </c>
      <c r="I24" s="43" t="s">
        <v>3187</v>
      </c>
      <c r="J24" s="43" t="s">
        <v>3188</v>
      </c>
      <c r="K24" s="43" t="s">
        <v>3189</v>
      </c>
      <c r="L24" s="43" t="s">
        <v>3190</v>
      </c>
    </row>
    <row r="25" spans="1:12" ht="16">
      <c r="A25" s="46" t="s">
        <v>2179</v>
      </c>
      <c r="B25" s="43" t="s">
        <v>3191</v>
      </c>
      <c r="C25" s="43">
        <f>COUNTIF(models_list_studies!B:B,"*SWITCH*")</f>
        <v>1</v>
      </c>
      <c r="D25" s="43" t="s">
        <v>3192</v>
      </c>
      <c r="E25" s="43" t="s">
        <v>3075</v>
      </c>
      <c r="F25" s="43" t="s">
        <v>3085</v>
      </c>
      <c r="G25" s="43" t="s">
        <v>3078</v>
      </c>
      <c r="H25" s="43" t="s">
        <v>3086</v>
      </c>
      <c r="I25" s="43" t="s">
        <v>3193</v>
      </c>
      <c r="J25" s="43" t="s">
        <v>3088</v>
      </c>
      <c r="K25" s="43" t="s">
        <v>3089</v>
      </c>
      <c r="L25" s="43" t="s">
        <v>3194</v>
      </c>
    </row>
    <row r="26" spans="1:12" ht="16">
      <c r="A26" s="46" t="s">
        <v>1932</v>
      </c>
      <c r="B26" s="43" t="s">
        <v>3195</v>
      </c>
      <c r="C26" s="43">
        <f>COUNTIF(models_list_studies!B:B,"*SATIM*")</f>
        <v>1</v>
      </c>
      <c r="D26" s="43" t="s">
        <v>3196</v>
      </c>
      <c r="E26" s="43" t="s">
        <v>3185</v>
      </c>
      <c r="F26" s="43" t="s">
        <v>3185</v>
      </c>
      <c r="G26" s="43" t="s">
        <v>3078</v>
      </c>
      <c r="H26" s="43" t="s">
        <v>3077</v>
      </c>
      <c r="I26" s="43" t="s">
        <v>3197</v>
      </c>
      <c r="J26" s="43" t="s">
        <v>3198</v>
      </c>
      <c r="K26" s="43" t="s">
        <v>3081</v>
      </c>
      <c r="L26" s="43" t="s">
        <v>3199</v>
      </c>
    </row>
    <row r="27" spans="1:12" ht="16">
      <c r="A27" s="46" t="s">
        <v>124</v>
      </c>
      <c r="B27" s="43" t="s">
        <v>3200</v>
      </c>
      <c r="C27" s="43">
        <f>COUNTIF(models_list_studies!B:B,"*TEMBA*")</f>
        <v>1</v>
      </c>
      <c r="D27" s="43" t="s">
        <v>3201</v>
      </c>
      <c r="E27" s="43" t="s">
        <v>3075</v>
      </c>
      <c r="F27" s="43" t="s">
        <v>3085</v>
      </c>
      <c r="G27" s="43" t="s">
        <v>3078</v>
      </c>
      <c r="H27" s="43" t="s">
        <v>3077</v>
      </c>
      <c r="I27" s="43" t="s">
        <v>3167</v>
      </c>
      <c r="J27" s="43" t="s">
        <v>3202</v>
      </c>
      <c r="K27" s="43" t="s">
        <v>3089</v>
      </c>
      <c r="L27" s="43" t="s">
        <v>3168</v>
      </c>
    </row>
    <row r="28" spans="1:12" ht="33.75" customHeight="1">
      <c r="A28" s="50" t="s">
        <v>2189</v>
      </c>
      <c r="B28" s="51" t="s">
        <v>3203</v>
      </c>
      <c r="C28" s="51">
        <f>COUNTIF(models_list_studies!B:B,"*SIMPACTS*")</f>
        <v>1</v>
      </c>
      <c r="D28" s="51" t="s">
        <v>3099</v>
      </c>
      <c r="E28" s="51" t="s">
        <v>3075</v>
      </c>
      <c r="F28" s="51" t="s">
        <v>3100</v>
      </c>
      <c r="G28" s="51" t="s">
        <v>3077</v>
      </c>
      <c r="H28" s="51" t="s">
        <v>3077</v>
      </c>
      <c r="I28" s="51" t="s">
        <v>3204</v>
      </c>
      <c r="J28" s="51" t="s">
        <v>3151</v>
      </c>
      <c r="K28" s="51" t="s">
        <v>3081</v>
      </c>
      <c r="L28" s="51" t="s">
        <v>3082</v>
      </c>
    </row>
    <row r="29" spans="1:12" ht="16">
      <c r="A29" s="50" t="s">
        <v>2426</v>
      </c>
      <c r="B29" s="51" t="s">
        <v>3205</v>
      </c>
      <c r="C29" s="51">
        <f>COUNTIF(models_list_studies!B:B,"*CERC*")</f>
        <v>1</v>
      </c>
      <c r="D29" s="51" t="s">
        <v>3206</v>
      </c>
      <c r="E29" s="51" t="s">
        <v>3075</v>
      </c>
      <c r="F29" s="51" t="s">
        <v>3132</v>
      </c>
      <c r="G29" s="51" t="s">
        <v>3117</v>
      </c>
      <c r="H29" s="51" t="s">
        <v>3078</v>
      </c>
      <c r="I29" s="51" t="s">
        <v>3207</v>
      </c>
      <c r="J29" s="51" t="s">
        <v>3208</v>
      </c>
      <c r="K29" s="51" t="s">
        <v>3081</v>
      </c>
      <c r="L29" s="51" t="s">
        <v>3082</v>
      </c>
    </row>
    <row r="30" spans="1:12">
      <c r="A30" s="41"/>
      <c r="B30" s="43"/>
      <c r="C30" s="43"/>
      <c r="D30" s="43"/>
      <c r="E30" s="43"/>
      <c r="F30" s="43"/>
      <c r="G30" s="43"/>
      <c r="H30" s="43"/>
      <c r="I30" s="43"/>
      <c r="J30" s="43"/>
      <c r="K30" s="43"/>
      <c r="L30" s="43"/>
    </row>
    <row r="31" spans="1:12">
      <c r="A31" s="41"/>
      <c r="B31" s="43"/>
      <c r="C31" s="43"/>
      <c r="D31" s="43"/>
      <c r="E31" s="43"/>
      <c r="F31" s="43"/>
      <c r="G31" s="43"/>
      <c r="H31" s="43"/>
      <c r="I31" s="43"/>
      <c r="J31" s="43"/>
      <c r="K31" s="43"/>
      <c r="L31" s="43"/>
    </row>
    <row r="32" spans="1:12">
      <c r="A32" s="41"/>
      <c r="B32" s="43"/>
      <c r="C32" s="43"/>
      <c r="D32" s="43"/>
      <c r="E32" s="43"/>
      <c r="F32" s="43"/>
      <c r="G32" s="43"/>
      <c r="H32" s="43"/>
      <c r="I32" s="43"/>
      <c r="J32" s="43"/>
      <c r="K32" s="43"/>
      <c r="L32" s="43"/>
    </row>
    <row r="33" spans="1:12">
      <c r="A33" s="41"/>
      <c r="B33" s="43"/>
      <c r="C33" s="43"/>
      <c r="D33" s="43"/>
      <c r="E33" s="43"/>
      <c r="F33" s="43"/>
      <c r="G33" s="43"/>
      <c r="H33" s="43"/>
      <c r="I33" s="43"/>
      <c r="J33" s="43"/>
      <c r="K33" s="43"/>
      <c r="L33" s="43"/>
    </row>
    <row r="34" spans="1:12">
      <c r="A34" s="41"/>
      <c r="B34" s="43"/>
      <c r="C34" s="43"/>
      <c r="D34" s="43"/>
      <c r="E34" s="43"/>
      <c r="F34" s="43"/>
      <c r="G34" s="43"/>
      <c r="H34" s="43"/>
      <c r="I34" s="43"/>
      <c r="J34" s="43"/>
      <c r="K34" s="43"/>
      <c r="L34" s="43"/>
    </row>
    <row r="35" spans="1:12">
      <c r="A35" s="41"/>
      <c r="B35" s="43"/>
      <c r="C35" s="43"/>
      <c r="D35" s="43"/>
      <c r="E35" s="43"/>
      <c r="F35" s="43"/>
      <c r="G35" s="43"/>
      <c r="H35" s="43"/>
      <c r="I35" s="43"/>
      <c r="J35" s="43"/>
      <c r="K35" s="43"/>
      <c r="L35" s="43"/>
    </row>
    <row r="36" spans="1:12">
      <c r="A36" s="41"/>
      <c r="B36" s="43"/>
      <c r="C36" s="43"/>
      <c r="D36" s="43"/>
      <c r="E36" s="43"/>
      <c r="F36" s="43"/>
      <c r="G36" s="43"/>
      <c r="H36" s="43"/>
      <c r="I36" s="43"/>
      <c r="J36" s="43"/>
      <c r="K36" s="43"/>
      <c r="L36" s="43"/>
    </row>
    <row r="37" spans="1:12">
      <c r="A37" s="41"/>
      <c r="B37" s="43"/>
      <c r="C37" s="43"/>
      <c r="D37" s="43"/>
      <c r="E37" s="43"/>
      <c r="F37" s="43"/>
      <c r="G37" s="43"/>
      <c r="H37" s="43"/>
      <c r="I37" s="43"/>
      <c r="J37" s="43"/>
      <c r="K37" s="43"/>
      <c r="L37" s="43"/>
    </row>
    <row r="38" spans="1:12">
      <c r="A38" s="41"/>
      <c r="B38" s="43"/>
      <c r="C38" s="43"/>
      <c r="D38" s="43"/>
      <c r="E38" s="43"/>
      <c r="F38" s="43"/>
      <c r="G38" s="43"/>
      <c r="H38" s="43"/>
      <c r="I38" s="43"/>
      <c r="J38" s="43"/>
      <c r="K38" s="43"/>
      <c r="L38" s="43"/>
    </row>
    <row r="39" spans="1:12">
      <c r="A39" s="41"/>
      <c r="B39" s="43"/>
      <c r="C39" s="43"/>
      <c r="D39" s="43"/>
      <c r="E39" s="43"/>
      <c r="F39" s="43"/>
      <c r="G39" s="43"/>
      <c r="H39" s="43"/>
      <c r="I39" s="43"/>
      <c r="J39" s="43"/>
      <c r="K39" s="43"/>
      <c r="L39" s="43"/>
    </row>
    <row r="40" spans="1:12">
      <c r="A40" s="41"/>
      <c r="B40" s="43"/>
      <c r="C40" s="43"/>
      <c r="D40" s="43"/>
      <c r="E40" s="43"/>
      <c r="F40" s="43"/>
      <c r="G40" s="43"/>
      <c r="H40" s="43"/>
      <c r="I40" s="43"/>
      <c r="J40" s="43"/>
      <c r="K40" s="43"/>
      <c r="L40" s="43"/>
    </row>
    <row r="41" spans="1:12">
      <c r="A41" s="45"/>
      <c r="B41" s="43"/>
      <c r="C41" s="43"/>
      <c r="D41" s="43"/>
      <c r="E41" s="43"/>
      <c r="F41" s="43"/>
      <c r="G41" s="43"/>
      <c r="H41" s="43"/>
      <c r="I41" s="43"/>
      <c r="J41" s="43"/>
      <c r="K41" s="43"/>
      <c r="L41" s="43"/>
    </row>
    <row r="42" spans="1:12">
      <c r="A42" s="45"/>
      <c r="B42" s="43"/>
      <c r="C42" s="43"/>
      <c r="D42" s="43"/>
      <c r="E42" s="43"/>
      <c r="F42" s="43"/>
      <c r="G42" s="43"/>
      <c r="H42" s="43"/>
      <c r="I42" s="43"/>
      <c r="J42" s="43"/>
      <c r="K42" s="43"/>
      <c r="L42" s="43"/>
    </row>
    <row r="43" spans="1:12">
      <c r="A43" s="45"/>
      <c r="B43" s="43"/>
      <c r="C43" s="43"/>
      <c r="D43" s="43"/>
      <c r="E43" s="43"/>
      <c r="F43" s="43"/>
      <c r="G43" s="43"/>
      <c r="H43" s="43"/>
      <c r="I43" s="43"/>
      <c r="J43" s="43"/>
      <c r="K43" s="43"/>
      <c r="L43" s="43"/>
    </row>
    <row r="44" spans="1:12">
      <c r="A44" s="41"/>
      <c r="B44" s="43"/>
      <c r="C44" s="43"/>
      <c r="D44" s="43"/>
      <c r="E44" s="43"/>
      <c r="F44" s="43"/>
      <c r="G44" s="43"/>
      <c r="H44" s="43"/>
      <c r="I44" s="43"/>
      <c r="J44" s="43"/>
      <c r="K44" s="43"/>
      <c r="L44" s="43"/>
    </row>
    <row r="45" spans="1:12">
      <c r="A45" s="41"/>
      <c r="B45" s="43"/>
      <c r="C45" s="43"/>
      <c r="D45" s="43"/>
      <c r="E45" s="43"/>
      <c r="F45" s="43"/>
      <c r="G45" s="43"/>
      <c r="H45" s="43"/>
      <c r="I45" s="43"/>
      <c r="J45" s="43"/>
      <c r="K45" s="43"/>
      <c r="L45" s="43"/>
    </row>
    <row r="46" spans="1:12">
      <c r="A46" s="41"/>
      <c r="B46" s="43"/>
      <c r="C46" s="43"/>
      <c r="D46" s="43"/>
      <c r="E46" s="43"/>
      <c r="F46" s="43"/>
      <c r="G46" s="43"/>
      <c r="H46" s="43"/>
      <c r="I46" s="43"/>
      <c r="J46" s="43"/>
      <c r="K46" s="43"/>
      <c r="L46" s="43"/>
    </row>
    <row r="47" spans="1:12">
      <c r="A47" s="41"/>
      <c r="B47" s="43"/>
      <c r="C47" s="43"/>
      <c r="D47" s="43"/>
      <c r="E47" s="43"/>
      <c r="F47" s="43"/>
      <c r="G47" s="43"/>
      <c r="H47" s="43"/>
      <c r="I47" s="43"/>
      <c r="J47" s="43"/>
      <c r="K47" s="43"/>
      <c r="L47" s="43"/>
    </row>
    <row r="48" spans="1:12">
      <c r="A48" s="41"/>
      <c r="B48" s="43"/>
      <c r="C48" s="43"/>
      <c r="D48" s="43"/>
      <c r="E48" s="43"/>
      <c r="F48" s="43"/>
      <c r="G48" s="43"/>
      <c r="H48" s="43"/>
      <c r="I48" s="43"/>
      <c r="J48" s="43"/>
      <c r="K48" s="43"/>
      <c r="L48" s="43"/>
    </row>
    <row r="49" spans="1:12">
      <c r="A49" s="41"/>
      <c r="B49" s="43"/>
      <c r="C49" s="43"/>
      <c r="D49" s="43"/>
      <c r="E49" s="43"/>
      <c r="F49" s="43"/>
      <c r="G49" s="43"/>
      <c r="H49" s="43"/>
      <c r="I49" s="43"/>
      <c r="J49" s="43"/>
      <c r="K49" s="43"/>
      <c r="L49" s="43"/>
    </row>
    <row r="50" spans="1:12">
      <c r="A50" s="41"/>
      <c r="B50" s="43"/>
      <c r="C50" s="43"/>
      <c r="D50" s="43"/>
      <c r="E50" s="43"/>
      <c r="F50" s="43"/>
      <c r="G50" s="43"/>
      <c r="H50" s="43"/>
      <c r="I50" s="43"/>
      <c r="J50" s="43"/>
      <c r="K50" s="43"/>
      <c r="L50" s="43"/>
    </row>
    <row r="51" spans="1:12">
      <c r="A51" s="41"/>
      <c r="B51" s="43"/>
      <c r="C51" s="43"/>
      <c r="D51" s="43"/>
      <c r="E51" s="43"/>
      <c r="F51" s="43"/>
      <c r="G51" s="43"/>
      <c r="H51" s="43"/>
      <c r="I51" s="43"/>
      <c r="J51" s="43"/>
      <c r="K51" s="43"/>
      <c r="L51" s="43"/>
    </row>
    <row r="52" spans="1:12">
      <c r="A52" s="41"/>
      <c r="B52" s="43"/>
      <c r="C52" s="43"/>
      <c r="D52" s="43"/>
      <c r="E52" s="43"/>
      <c r="F52" s="43"/>
      <c r="G52" s="43"/>
      <c r="H52" s="43"/>
      <c r="I52" s="43"/>
      <c r="J52" s="43"/>
      <c r="K52" s="43"/>
      <c r="L52" s="43"/>
    </row>
    <row r="53" spans="1:12">
      <c r="A53" s="41"/>
      <c r="B53" s="43"/>
      <c r="C53" s="43"/>
      <c r="D53" s="43"/>
      <c r="E53" s="43"/>
      <c r="F53" s="43"/>
      <c r="G53" s="43"/>
      <c r="H53" s="43"/>
      <c r="I53" s="43"/>
      <c r="J53" s="43"/>
      <c r="K53" s="43"/>
      <c r="L53" s="43"/>
    </row>
    <row r="54" spans="1:12">
      <c r="A54" s="41"/>
      <c r="B54" s="43"/>
      <c r="C54" s="43"/>
      <c r="D54" s="43"/>
      <c r="E54" s="43"/>
      <c r="F54" s="43"/>
      <c r="G54" s="43"/>
      <c r="H54" s="43"/>
      <c r="I54" s="43"/>
      <c r="J54" s="43"/>
      <c r="K54" s="43"/>
      <c r="L54" s="43"/>
    </row>
    <row r="55" spans="1:12">
      <c r="A55" s="41"/>
      <c r="B55" s="43"/>
      <c r="C55" s="43"/>
      <c r="D55" s="43"/>
      <c r="E55" s="43"/>
      <c r="F55" s="43"/>
      <c r="G55" s="43"/>
      <c r="H55" s="43"/>
      <c r="I55" s="43"/>
      <c r="J55" s="43"/>
      <c r="K55" s="43"/>
      <c r="L55" s="43"/>
    </row>
    <row r="56" spans="1:12">
      <c r="A56" s="41"/>
      <c r="B56" s="43"/>
      <c r="C56" s="43"/>
      <c r="D56" s="43"/>
      <c r="E56" s="43"/>
      <c r="F56" s="43"/>
      <c r="G56" s="43"/>
      <c r="H56" s="43"/>
      <c r="I56" s="43"/>
      <c r="J56" s="43"/>
      <c r="K56" s="43"/>
      <c r="L56" s="43"/>
    </row>
    <row r="57" spans="1:12">
      <c r="A57" s="41"/>
      <c r="B57" s="43"/>
      <c r="C57" s="43"/>
      <c r="D57" s="43"/>
      <c r="E57" s="43"/>
      <c r="F57" s="43"/>
      <c r="G57" s="43"/>
      <c r="H57" s="43"/>
      <c r="I57" s="43"/>
      <c r="J57" s="43"/>
      <c r="K57" s="43"/>
      <c r="L57" s="43"/>
    </row>
    <row r="58" spans="1:12">
      <c r="A58" s="41"/>
      <c r="B58" s="43"/>
      <c r="C58" s="43"/>
      <c r="D58" s="43"/>
      <c r="E58" s="43"/>
      <c r="F58" s="43"/>
      <c r="G58" s="43"/>
      <c r="H58" s="43"/>
      <c r="I58" s="43"/>
      <c r="J58" s="43"/>
      <c r="K58" s="43"/>
      <c r="L58" s="43"/>
    </row>
    <row r="59" spans="1:12">
      <c r="A59" s="41"/>
      <c r="B59" s="43"/>
      <c r="C59" s="43"/>
      <c r="D59" s="43"/>
      <c r="E59" s="43"/>
      <c r="F59" s="43"/>
      <c r="G59" s="43"/>
      <c r="H59" s="43"/>
      <c r="I59" s="43"/>
      <c r="J59" s="43"/>
      <c r="K59" s="43"/>
      <c r="L59" s="43"/>
    </row>
    <row r="60" spans="1:12">
      <c r="A60" s="41"/>
      <c r="B60" s="43"/>
      <c r="C60" s="43"/>
      <c r="D60" s="43"/>
      <c r="E60" s="43"/>
      <c r="F60" s="43"/>
      <c r="G60" s="43"/>
      <c r="H60" s="43"/>
      <c r="I60" s="43"/>
      <c r="J60" s="43"/>
      <c r="K60" s="43"/>
      <c r="L60" s="43"/>
    </row>
    <row r="61" spans="1:12">
      <c r="A61" s="41"/>
      <c r="B61" s="43"/>
      <c r="C61" s="43"/>
      <c r="D61" s="43"/>
      <c r="E61" s="43"/>
      <c r="F61" s="43"/>
      <c r="G61" s="43"/>
      <c r="H61" s="43"/>
      <c r="I61" s="43"/>
      <c r="J61" s="43"/>
      <c r="K61" s="43"/>
      <c r="L61" s="43"/>
    </row>
    <row r="62" spans="1:12">
      <c r="A62" s="41"/>
      <c r="B62" s="43"/>
      <c r="C62" s="43"/>
      <c r="D62" s="43"/>
      <c r="E62" s="43"/>
      <c r="F62" s="43"/>
      <c r="G62" s="43"/>
      <c r="H62" s="43"/>
      <c r="I62" s="43"/>
      <c r="J62" s="43"/>
      <c r="K62" s="43"/>
      <c r="L62" s="43"/>
    </row>
    <row r="63" spans="1:12">
      <c r="A63" s="41"/>
      <c r="B63" s="43"/>
      <c r="C63" s="43"/>
      <c r="D63" s="43"/>
      <c r="E63" s="43"/>
      <c r="F63" s="43"/>
      <c r="G63" s="43"/>
      <c r="H63" s="43"/>
      <c r="I63" s="43"/>
      <c r="J63" s="43"/>
      <c r="K63" s="43"/>
      <c r="L63" s="43"/>
    </row>
    <row r="64" spans="1:12">
      <c r="A64" s="41"/>
      <c r="B64" s="43"/>
      <c r="C64" s="43"/>
      <c r="D64" s="43"/>
      <c r="E64" s="43"/>
      <c r="F64" s="43"/>
      <c r="G64" s="43"/>
      <c r="H64" s="43"/>
      <c r="I64" s="43"/>
      <c r="J64" s="43"/>
      <c r="K64" s="43"/>
      <c r="L64" s="43"/>
    </row>
    <row r="65" spans="1:12">
      <c r="A65" s="41"/>
      <c r="B65" s="43"/>
      <c r="C65" s="43"/>
      <c r="D65" s="43"/>
      <c r="E65" s="43"/>
      <c r="F65" s="43"/>
      <c r="G65" s="43"/>
      <c r="H65" s="43"/>
      <c r="I65" s="43"/>
      <c r="J65" s="43"/>
      <c r="K65" s="43"/>
      <c r="L65" s="43"/>
    </row>
    <row r="66" spans="1:12">
      <c r="A66" s="41"/>
      <c r="B66" s="43"/>
      <c r="C66" s="43"/>
      <c r="D66" s="43"/>
      <c r="E66" s="43"/>
      <c r="F66" s="43"/>
      <c r="G66" s="43"/>
      <c r="H66" s="43"/>
      <c r="I66" s="43"/>
      <c r="J66" s="43"/>
      <c r="K66" s="43"/>
      <c r="L66" s="43"/>
    </row>
    <row r="67" spans="1:12">
      <c r="A67" s="41"/>
      <c r="B67" s="43"/>
      <c r="C67" s="43"/>
      <c r="D67" s="43"/>
      <c r="E67" s="43"/>
      <c r="F67" s="43"/>
      <c r="G67" s="43"/>
      <c r="H67" s="43"/>
      <c r="I67" s="43"/>
      <c r="J67" s="43"/>
      <c r="K67" s="43"/>
      <c r="L67" s="43"/>
    </row>
    <row r="68" spans="1:12">
      <c r="A68" s="41"/>
      <c r="B68" s="43"/>
      <c r="C68" s="43"/>
      <c r="D68" s="43"/>
      <c r="E68" s="43"/>
      <c r="F68" s="43"/>
      <c r="G68" s="43"/>
      <c r="H68" s="43"/>
      <c r="I68" s="43"/>
      <c r="J68" s="43"/>
      <c r="K68" s="43"/>
      <c r="L68" s="43"/>
    </row>
    <row r="69" spans="1:12">
      <c r="A69" s="41"/>
      <c r="B69" s="43"/>
      <c r="C69" s="43"/>
      <c r="D69" s="43"/>
      <c r="E69" s="43"/>
      <c r="F69" s="43"/>
      <c r="G69" s="43"/>
      <c r="H69" s="43"/>
      <c r="I69" s="43"/>
      <c r="J69" s="43"/>
      <c r="K69" s="43"/>
      <c r="L69" s="43"/>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1">
    <tabColor rgb="FF00B0F0"/>
  </sheetPr>
  <dimension ref="A1:AM69"/>
  <sheetViews>
    <sheetView topLeftCell="A37" zoomScale="70" zoomScaleNormal="70" workbookViewId="0">
      <pane xSplit="1" topLeftCell="B1" activePane="topRight" state="frozen"/>
      <selection pane="topRight" activeCell="B39" sqref="B39"/>
    </sheetView>
  </sheetViews>
  <sheetFormatPr baseColWidth="10" defaultColWidth="9" defaultRowHeight="15" customHeight="1"/>
  <cols>
    <col min="1" max="1" width="47.6640625" style="4" customWidth="1"/>
    <col min="2" max="2" width="53.83203125" style="4" customWidth="1"/>
    <col min="3" max="3" width="101.6640625" style="4" customWidth="1"/>
    <col min="4" max="4" width="74.1640625" style="4" customWidth="1"/>
    <col min="5" max="5" width="36.33203125" style="4" customWidth="1"/>
    <col min="6" max="6" width="36.33203125" style="4" hidden="1" customWidth="1"/>
    <col min="7" max="7" width="67.33203125" style="4" customWidth="1"/>
    <col min="8" max="8" width="35" style="4" customWidth="1"/>
    <col min="9" max="9" width="37.1640625" style="4" customWidth="1"/>
    <col min="10" max="10" width="15.33203125" style="4" customWidth="1"/>
    <col min="11" max="11" width="28.1640625" style="4" customWidth="1"/>
    <col min="12" max="12" width="32.33203125" style="4" customWidth="1"/>
    <col min="13" max="13" width="24.33203125" style="4" customWidth="1"/>
    <col min="14" max="14" width="29.6640625" style="4" customWidth="1"/>
    <col min="15" max="15" width="22.6640625" style="4" customWidth="1"/>
    <col min="16" max="16" width="18.33203125" style="4" customWidth="1"/>
    <col min="17" max="17" width="49.33203125" style="4" customWidth="1"/>
    <col min="18" max="18" width="50.6640625" style="4" customWidth="1"/>
    <col min="19" max="19" width="96.6640625" style="4" customWidth="1"/>
    <col min="20" max="20" width="47.33203125" style="4" customWidth="1"/>
    <col min="21" max="21" width="82.33203125" style="4" customWidth="1"/>
    <col min="22" max="22" width="60.33203125" style="4" customWidth="1"/>
    <col min="23" max="23" width="57.83203125" style="4" customWidth="1"/>
    <col min="24" max="25" width="86.83203125" style="4" customWidth="1"/>
    <col min="26" max="26" width="54.83203125" style="4" customWidth="1"/>
    <col min="27" max="27" width="62.33203125" style="4" customWidth="1"/>
    <col min="28" max="28" width="73.6640625" style="4" customWidth="1"/>
    <col min="29" max="29" width="94.83203125" style="4" customWidth="1"/>
    <col min="30" max="30" width="51.33203125" style="4" customWidth="1"/>
    <col min="31" max="31" width="87.6640625" style="4" customWidth="1"/>
    <col min="32" max="32" width="9" style="4"/>
    <col min="33" max="33" width="15.6640625" style="4" customWidth="1"/>
    <col min="34" max="16384" width="9" style="4"/>
  </cols>
  <sheetData>
    <row r="1" spans="1:30" s="31" customFormat="1" ht="56.25" customHeight="1">
      <c r="A1" s="29" t="s">
        <v>3209</v>
      </c>
      <c r="B1" s="30" t="s">
        <v>3210</v>
      </c>
      <c r="C1" s="30" t="s">
        <v>3211</v>
      </c>
      <c r="D1" s="30" t="s">
        <v>3212</v>
      </c>
      <c r="E1" s="30" t="s">
        <v>3213</v>
      </c>
      <c r="F1" s="30" t="s">
        <v>3214</v>
      </c>
      <c r="G1" s="30" t="s">
        <v>3215</v>
      </c>
      <c r="H1" s="30" t="s">
        <v>18</v>
      </c>
      <c r="I1" s="30" t="s">
        <v>3216</v>
      </c>
      <c r="J1" s="30" t="s">
        <v>20</v>
      </c>
      <c r="K1" s="30" t="s">
        <v>21</v>
      </c>
      <c r="L1" s="30" t="s">
        <v>3217</v>
      </c>
      <c r="M1" s="30" t="s">
        <v>3218</v>
      </c>
      <c r="N1" s="30" t="s">
        <v>3219</v>
      </c>
      <c r="O1" s="30" t="s">
        <v>3220</v>
      </c>
      <c r="P1" s="30" t="s">
        <v>26</v>
      </c>
      <c r="Q1" s="30" t="s">
        <v>3221</v>
      </c>
      <c r="R1" s="30" t="s">
        <v>3222</v>
      </c>
      <c r="S1" s="30" t="s">
        <v>3223</v>
      </c>
      <c r="T1" s="30" t="s">
        <v>3224</v>
      </c>
      <c r="U1" s="30" t="s">
        <v>3225</v>
      </c>
      <c r="V1" s="30" t="s">
        <v>3226</v>
      </c>
      <c r="W1" s="30" t="s">
        <v>3227</v>
      </c>
      <c r="X1" s="30" t="s">
        <v>3228</v>
      </c>
      <c r="Y1" s="30" t="s">
        <v>3229</v>
      </c>
      <c r="Z1" s="30" t="s">
        <v>3230</v>
      </c>
      <c r="AA1" s="30" t="s">
        <v>3231</v>
      </c>
      <c r="AB1" s="30" t="s">
        <v>3232</v>
      </c>
      <c r="AC1" s="30" t="s">
        <v>3233</v>
      </c>
      <c r="AD1" s="30" t="s">
        <v>3234</v>
      </c>
    </row>
    <row r="2" spans="1:30" s="1" customFormat="1" ht="189.75" customHeight="1">
      <c r="A2" s="8" t="s">
        <v>3235</v>
      </c>
      <c r="B2" s="8" t="s">
        <v>52</v>
      </c>
      <c r="C2" s="8" t="s">
        <v>3236</v>
      </c>
      <c r="D2" s="8" t="s">
        <v>58</v>
      </c>
      <c r="E2" s="8" t="s">
        <v>3237</v>
      </c>
      <c r="F2" s="8">
        <v>2050</v>
      </c>
      <c r="G2" s="8" t="s">
        <v>3238</v>
      </c>
      <c r="H2" s="8" t="s">
        <v>3075</v>
      </c>
      <c r="I2" s="8" t="s">
        <v>3075</v>
      </c>
      <c r="J2" s="8" t="s">
        <v>3075</v>
      </c>
      <c r="K2" s="8" t="s">
        <v>3185</v>
      </c>
      <c r="L2" s="8" t="s">
        <v>3185</v>
      </c>
      <c r="M2" s="8" t="s">
        <v>3185</v>
      </c>
      <c r="N2" s="8" t="s">
        <v>3075</v>
      </c>
      <c r="O2" s="8" t="s">
        <v>3185</v>
      </c>
      <c r="P2" s="8" t="s">
        <v>3185</v>
      </c>
      <c r="Q2" s="8" t="s">
        <v>3239</v>
      </c>
      <c r="R2" s="8" t="s">
        <v>3240</v>
      </c>
      <c r="S2" s="8" t="s">
        <v>3241</v>
      </c>
      <c r="T2" s="8" t="s">
        <v>3242</v>
      </c>
      <c r="U2" s="8" t="s">
        <v>3243</v>
      </c>
      <c r="V2" s="8" t="s">
        <v>3185</v>
      </c>
      <c r="W2" s="8" t="s">
        <v>3244</v>
      </c>
      <c r="X2" s="8" t="s">
        <v>3245</v>
      </c>
      <c r="Y2" s="8" t="s">
        <v>3246</v>
      </c>
      <c r="Z2" s="8" t="s">
        <v>3247</v>
      </c>
      <c r="AA2" s="8" t="s">
        <v>3246</v>
      </c>
      <c r="AB2" s="8" t="s">
        <v>3248</v>
      </c>
      <c r="AC2" s="9" t="s">
        <v>3249</v>
      </c>
      <c r="AD2" s="10" t="s">
        <v>3250</v>
      </c>
    </row>
    <row r="3" spans="1:30" s="1" customFormat="1" ht="158" customHeight="1">
      <c r="A3" s="8" t="s">
        <v>3251</v>
      </c>
      <c r="B3" s="8" t="s">
        <v>3252</v>
      </c>
      <c r="C3" s="8" t="s">
        <v>3236</v>
      </c>
      <c r="D3" s="8" t="s">
        <v>3253</v>
      </c>
      <c r="E3" s="8" t="s">
        <v>3254</v>
      </c>
      <c r="F3" s="8">
        <v>2060</v>
      </c>
      <c r="G3" s="8" t="s">
        <v>3255</v>
      </c>
      <c r="H3" s="8" t="s">
        <v>3075</v>
      </c>
      <c r="I3" s="8" t="s">
        <v>3075</v>
      </c>
      <c r="J3" s="8" t="s">
        <v>3075</v>
      </c>
      <c r="K3" s="8" t="s">
        <v>3075</v>
      </c>
      <c r="L3" s="8" t="s">
        <v>3075</v>
      </c>
      <c r="M3" s="8" t="s">
        <v>3185</v>
      </c>
      <c r="N3" s="8" t="s">
        <v>3075</v>
      </c>
      <c r="O3" s="8" t="s">
        <v>3075</v>
      </c>
      <c r="P3" s="8" t="s">
        <v>3075</v>
      </c>
      <c r="Q3" s="8" t="s">
        <v>3256</v>
      </c>
      <c r="R3" s="8" t="s">
        <v>3257</v>
      </c>
      <c r="S3" s="8" t="s">
        <v>3258</v>
      </c>
      <c r="T3" s="8" t="s">
        <v>3259</v>
      </c>
      <c r="U3" s="8" t="s">
        <v>3243</v>
      </c>
      <c r="V3" s="8" t="s">
        <v>3185</v>
      </c>
      <c r="W3" s="8" t="s">
        <v>3260</v>
      </c>
      <c r="X3" s="8" t="s">
        <v>3261</v>
      </c>
      <c r="Y3" s="8" t="s">
        <v>3246</v>
      </c>
      <c r="Z3" s="8" t="s">
        <v>3262</v>
      </c>
      <c r="AA3" s="8" t="s">
        <v>3263</v>
      </c>
      <c r="AB3" s="8" t="s">
        <v>3264</v>
      </c>
      <c r="AC3" s="9" t="s">
        <v>93</v>
      </c>
      <c r="AD3" s="9" t="s">
        <v>3265</v>
      </c>
    </row>
    <row r="4" spans="1:30" s="1" customFormat="1" ht="138" customHeight="1">
      <c r="A4" s="8" t="s">
        <v>3266</v>
      </c>
      <c r="B4" s="8" t="s">
        <v>95</v>
      </c>
      <c r="C4" s="8" t="s">
        <v>3267</v>
      </c>
      <c r="D4" s="8" t="s">
        <v>99</v>
      </c>
      <c r="E4" s="8" t="s">
        <v>3268</v>
      </c>
      <c r="F4" s="8">
        <v>2030</v>
      </c>
      <c r="G4" s="8" t="s">
        <v>3269</v>
      </c>
      <c r="H4" s="8" t="s">
        <v>3075</v>
      </c>
      <c r="I4" s="8" t="s">
        <v>3075</v>
      </c>
      <c r="J4" s="8" t="s">
        <v>3075</v>
      </c>
      <c r="K4" s="8" t="s">
        <v>3185</v>
      </c>
      <c r="L4" s="8" t="s">
        <v>3185</v>
      </c>
      <c r="M4" s="8" t="s">
        <v>3185</v>
      </c>
      <c r="N4" s="8" t="s">
        <v>3185</v>
      </c>
      <c r="O4" s="8" t="s">
        <v>3185</v>
      </c>
      <c r="P4" s="8" t="s">
        <v>3185</v>
      </c>
      <c r="Q4" s="8" t="s">
        <v>3270</v>
      </c>
      <c r="R4" s="8" t="s">
        <v>3271</v>
      </c>
      <c r="S4" s="8" t="s">
        <v>3272</v>
      </c>
      <c r="T4" s="8" t="s">
        <v>3273</v>
      </c>
      <c r="U4" s="8" t="s">
        <v>3274</v>
      </c>
      <c r="V4" s="8" t="s">
        <v>3185</v>
      </c>
      <c r="W4" s="8" t="s">
        <v>3275</v>
      </c>
      <c r="X4" s="8" t="s">
        <v>3276</v>
      </c>
      <c r="Y4" s="8" t="s">
        <v>3246</v>
      </c>
      <c r="Z4" s="8" t="s">
        <v>3277</v>
      </c>
      <c r="AA4" s="8" t="s">
        <v>3278</v>
      </c>
      <c r="AB4" s="8" t="s">
        <v>3279</v>
      </c>
      <c r="AC4" s="9" t="s">
        <v>3280</v>
      </c>
      <c r="AD4" s="9" t="s">
        <v>109</v>
      </c>
    </row>
    <row r="5" spans="1:30" s="2" customFormat="1" ht="236.25" customHeight="1">
      <c r="A5" s="8" t="s">
        <v>3281</v>
      </c>
      <c r="B5" s="8" t="s">
        <v>3282</v>
      </c>
      <c r="C5" s="8" t="s">
        <v>3236</v>
      </c>
      <c r="D5" s="8" t="s">
        <v>114</v>
      </c>
      <c r="E5" s="8" t="s">
        <v>3237</v>
      </c>
      <c r="F5" s="8">
        <v>2050</v>
      </c>
      <c r="G5" s="8" t="s">
        <v>3283</v>
      </c>
      <c r="H5" s="8" t="s">
        <v>3075</v>
      </c>
      <c r="I5" s="8" t="s">
        <v>3075</v>
      </c>
      <c r="J5" s="8" t="s">
        <v>3075</v>
      </c>
      <c r="K5" s="8" t="s">
        <v>3185</v>
      </c>
      <c r="L5" s="8" t="s">
        <v>3185</v>
      </c>
      <c r="M5" s="8" t="s">
        <v>3185</v>
      </c>
      <c r="N5" s="8" t="s">
        <v>3075</v>
      </c>
      <c r="O5" s="8" t="s">
        <v>3075</v>
      </c>
      <c r="P5" s="8" t="s">
        <v>3185</v>
      </c>
      <c r="Q5" s="8" t="s">
        <v>3284</v>
      </c>
      <c r="R5" s="8" t="s">
        <v>3285</v>
      </c>
      <c r="S5" s="8" t="s">
        <v>3286</v>
      </c>
      <c r="T5" s="8" t="s">
        <v>3287</v>
      </c>
      <c r="U5" s="8" t="s">
        <v>3288</v>
      </c>
      <c r="V5" s="8" t="s">
        <v>3185</v>
      </c>
      <c r="W5" s="8" t="s">
        <v>3289</v>
      </c>
      <c r="X5" s="8" t="s">
        <v>3290</v>
      </c>
      <c r="Y5" s="8" t="s">
        <v>3246</v>
      </c>
      <c r="Z5" s="8" t="s">
        <v>3246</v>
      </c>
      <c r="AA5" s="8" t="s">
        <v>3291</v>
      </c>
      <c r="AB5" s="8" t="s">
        <v>3292</v>
      </c>
      <c r="AC5" s="9" t="s">
        <v>3293</v>
      </c>
      <c r="AD5" s="9" t="s">
        <v>3294</v>
      </c>
    </row>
    <row r="6" spans="1:30" s="2" customFormat="1" ht="213" customHeight="1">
      <c r="A6" s="11" t="s">
        <v>3295</v>
      </c>
      <c r="B6" s="11" t="s">
        <v>3296</v>
      </c>
      <c r="C6" s="8" t="s">
        <v>3297</v>
      </c>
      <c r="D6" s="11" t="s">
        <v>3298</v>
      </c>
      <c r="E6" s="11" t="s">
        <v>3299</v>
      </c>
      <c r="F6" s="11">
        <v>2040</v>
      </c>
      <c r="G6" s="11" t="s">
        <v>3300</v>
      </c>
      <c r="H6" s="12" t="s">
        <v>3075</v>
      </c>
      <c r="I6" s="12" t="s">
        <v>3075</v>
      </c>
      <c r="J6" s="12" t="s">
        <v>3075</v>
      </c>
      <c r="K6" s="12" t="s">
        <v>3075</v>
      </c>
      <c r="L6" s="11" t="s">
        <v>3075</v>
      </c>
      <c r="M6" s="11" t="s">
        <v>3185</v>
      </c>
      <c r="N6" s="8" t="s">
        <v>63</v>
      </c>
      <c r="O6" s="11" t="s">
        <v>3185</v>
      </c>
      <c r="P6" s="11" t="s">
        <v>3075</v>
      </c>
      <c r="Q6" s="11" t="s">
        <v>3301</v>
      </c>
      <c r="R6" s="11" t="s">
        <v>3302</v>
      </c>
      <c r="S6" s="11" t="s">
        <v>3303</v>
      </c>
      <c r="T6" s="11" t="s">
        <v>3304</v>
      </c>
      <c r="U6" s="11" t="s">
        <v>3305</v>
      </c>
      <c r="V6" s="11" t="s">
        <v>3185</v>
      </c>
      <c r="W6" s="11" t="s">
        <v>3306</v>
      </c>
      <c r="X6" s="11" t="s">
        <v>3307</v>
      </c>
      <c r="Y6" s="8" t="s">
        <v>3246</v>
      </c>
      <c r="Z6" s="11" t="s">
        <v>3308</v>
      </c>
      <c r="AA6" s="11" t="s">
        <v>3309</v>
      </c>
      <c r="AB6" s="11" t="s">
        <v>3310</v>
      </c>
      <c r="AC6" s="9" t="s">
        <v>3311</v>
      </c>
      <c r="AD6" s="9" t="s">
        <v>136</v>
      </c>
    </row>
    <row r="7" spans="1:30" s="2" customFormat="1" ht="214.5" customHeight="1">
      <c r="A7" s="11" t="s">
        <v>3312</v>
      </c>
      <c r="B7" s="11" t="s">
        <v>3313</v>
      </c>
      <c r="C7" s="8" t="s">
        <v>3314</v>
      </c>
      <c r="D7" s="11" t="s">
        <v>141</v>
      </c>
      <c r="E7" s="11" t="s">
        <v>3315</v>
      </c>
      <c r="F7" s="11">
        <v>2065</v>
      </c>
      <c r="G7" s="11" t="s">
        <v>3316</v>
      </c>
      <c r="H7" s="12" t="s">
        <v>3075</v>
      </c>
      <c r="I7" s="12" t="s">
        <v>3075</v>
      </c>
      <c r="J7" s="12" t="s">
        <v>3075</v>
      </c>
      <c r="K7" s="12" t="s">
        <v>3075</v>
      </c>
      <c r="L7" s="12" t="s">
        <v>3075</v>
      </c>
      <c r="M7" s="12" t="s">
        <v>3185</v>
      </c>
      <c r="N7" s="12" t="s">
        <v>3075</v>
      </c>
      <c r="O7" s="11" t="s">
        <v>3185</v>
      </c>
      <c r="P7" s="11" t="s">
        <v>3075</v>
      </c>
      <c r="Q7" s="11" t="s">
        <v>3317</v>
      </c>
      <c r="R7" s="11" t="s">
        <v>3318</v>
      </c>
      <c r="S7" s="8" t="s">
        <v>3319</v>
      </c>
      <c r="T7" s="11" t="s">
        <v>3320</v>
      </c>
      <c r="U7" s="8" t="s">
        <v>3243</v>
      </c>
      <c r="V7" s="8" t="s">
        <v>3185</v>
      </c>
      <c r="W7" s="8" t="s">
        <v>3321</v>
      </c>
      <c r="X7" s="8" t="s">
        <v>3322</v>
      </c>
      <c r="Y7" s="8" t="s">
        <v>3246</v>
      </c>
      <c r="Z7" s="8" t="s">
        <v>3323</v>
      </c>
      <c r="AA7" s="8" t="s">
        <v>3324</v>
      </c>
      <c r="AB7" s="11" t="s">
        <v>3325</v>
      </c>
      <c r="AC7" s="9" t="s">
        <v>149</v>
      </c>
      <c r="AD7" s="9" t="s">
        <v>150</v>
      </c>
    </row>
    <row r="8" spans="1:30" s="2" customFormat="1" ht="261" customHeight="1">
      <c r="A8" s="11" t="s">
        <v>3326</v>
      </c>
      <c r="B8" s="11" t="s">
        <v>3327</v>
      </c>
      <c r="C8" s="8" t="s">
        <v>3328</v>
      </c>
      <c r="D8" s="11" t="s">
        <v>3329</v>
      </c>
      <c r="E8" s="11" t="s">
        <v>3330</v>
      </c>
      <c r="F8" s="11">
        <v>2040</v>
      </c>
      <c r="G8" s="11" t="s">
        <v>3331</v>
      </c>
      <c r="H8" s="12" t="s">
        <v>3075</v>
      </c>
      <c r="I8" s="12" t="s">
        <v>3075</v>
      </c>
      <c r="J8" s="12" t="s">
        <v>3075</v>
      </c>
      <c r="K8" s="12" t="s">
        <v>3075</v>
      </c>
      <c r="L8" s="11" t="s">
        <v>3075</v>
      </c>
      <c r="M8" s="8" t="s">
        <v>63</v>
      </c>
      <c r="N8" s="8" t="s">
        <v>63</v>
      </c>
      <c r="O8" s="11" t="s">
        <v>3075</v>
      </c>
      <c r="P8" s="8" t="s">
        <v>63</v>
      </c>
      <c r="Q8" s="11" t="s">
        <v>3332</v>
      </c>
      <c r="R8" s="11" t="s">
        <v>3333</v>
      </c>
      <c r="S8" s="11" t="s">
        <v>3334</v>
      </c>
      <c r="T8" s="11" t="s">
        <v>3335</v>
      </c>
      <c r="U8" s="11" t="s">
        <v>3288</v>
      </c>
      <c r="V8" s="11" t="s">
        <v>3336</v>
      </c>
      <c r="W8" s="11" t="s">
        <v>3337</v>
      </c>
      <c r="X8" s="11" t="s">
        <v>3338</v>
      </c>
      <c r="Y8" s="8" t="s">
        <v>3246</v>
      </c>
      <c r="Z8" s="11" t="s">
        <v>3339</v>
      </c>
      <c r="AA8" s="11" t="s">
        <v>3340</v>
      </c>
      <c r="AB8" s="11" t="s">
        <v>3341</v>
      </c>
      <c r="AC8" s="9" t="s">
        <v>3342</v>
      </c>
      <c r="AD8" s="11" t="s">
        <v>151</v>
      </c>
    </row>
    <row r="9" spans="1:30" s="2" customFormat="1" ht="201" customHeight="1">
      <c r="A9" s="8" t="s">
        <v>3343</v>
      </c>
      <c r="B9" s="8" t="s">
        <v>2180</v>
      </c>
      <c r="C9" s="8" t="s">
        <v>3344</v>
      </c>
      <c r="D9" s="8" t="s">
        <v>3345</v>
      </c>
      <c r="E9" s="8" t="s">
        <v>3246</v>
      </c>
      <c r="F9" s="8" t="s">
        <v>3246</v>
      </c>
      <c r="G9" s="8" t="s">
        <v>3346</v>
      </c>
      <c r="H9" s="8" t="s">
        <v>3075</v>
      </c>
      <c r="I9" s="8" t="s">
        <v>3075</v>
      </c>
      <c r="J9" s="8" t="s">
        <v>3075</v>
      </c>
      <c r="K9" s="8" t="s">
        <v>3075</v>
      </c>
      <c r="L9" s="8" t="s">
        <v>3075</v>
      </c>
      <c r="M9" s="8" t="s">
        <v>3075</v>
      </c>
      <c r="N9" s="8" t="s">
        <v>3075</v>
      </c>
      <c r="O9" s="8" t="s">
        <v>3075</v>
      </c>
      <c r="P9" s="8" t="s">
        <v>3075</v>
      </c>
      <c r="Q9" s="8" t="s">
        <v>3347</v>
      </c>
      <c r="R9" s="8" t="s">
        <v>3348</v>
      </c>
      <c r="S9" s="8" t="s">
        <v>3349</v>
      </c>
      <c r="T9" s="8" t="s">
        <v>3350</v>
      </c>
      <c r="U9" s="8" t="s">
        <v>3288</v>
      </c>
      <c r="V9" s="8" t="s">
        <v>3185</v>
      </c>
      <c r="W9" s="8" t="s">
        <v>3075</v>
      </c>
      <c r="X9" s="8" t="s">
        <v>3338</v>
      </c>
      <c r="Y9" s="8" t="s">
        <v>3246</v>
      </c>
      <c r="Z9" s="8" t="s">
        <v>3351</v>
      </c>
      <c r="AA9" s="8" t="s">
        <v>3352</v>
      </c>
      <c r="AB9" s="8" t="s">
        <v>3353</v>
      </c>
      <c r="AC9" s="9" t="s">
        <v>3354</v>
      </c>
      <c r="AD9" s="9" t="s">
        <v>3355</v>
      </c>
    </row>
    <row r="10" spans="1:30" s="1" customFormat="1" ht="208.25" customHeight="1">
      <c r="A10" s="8" t="s">
        <v>3356</v>
      </c>
      <c r="B10" s="8" t="s">
        <v>184</v>
      </c>
      <c r="C10" s="8" t="s">
        <v>3357</v>
      </c>
      <c r="D10" s="8" t="s">
        <v>187</v>
      </c>
      <c r="E10" s="8" t="s">
        <v>3358</v>
      </c>
      <c r="F10" s="8">
        <v>2040</v>
      </c>
      <c r="G10" s="8" t="s">
        <v>3359</v>
      </c>
      <c r="H10" s="8" t="s">
        <v>3075</v>
      </c>
      <c r="I10" s="12" t="s">
        <v>3075</v>
      </c>
      <c r="J10" s="12" t="s">
        <v>3075</v>
      </c>
      <c r="K10" s="8" t="s">
        <v>3075</v>
      </c>
      <c r="L10" s="8" t="s">
        <v>3185</v>
      </c>
      <c r="M10" s="8" t="s">
        <v>3185</v>
      </c>
      <c r="N10" s="8" t="s">
        <v>3075</v>
      </c>
      <c r="O10" s="8" t="s">
        <v>3185</v>
      </c>
      <c r="P10" s="8" t="s">
        <v>3075</v>
      </c>
      <c r="Q10" s="8" t="s">
        <v>3246</v>
      </c>
      <c r="R10" s="8" t="s">
        <v>3318</v>
      </c>
      <c r="S10" s="11" t="s">
        <v>3360</v>
      </c>
      <c r="T10" s="11" t="s">
        <v>3361</v>
      </c>
      <c r="U10" s="11" t="s">
        <v>3243</v>
      </c>
      <c r="V10" s="11" t="s">
        <v>3185</v>
      </c>
      <c r="W10" s="11" t="s">
        <v>3075</v>
      </c>
      <c r="X10" s="11" t="s">
        <v>3362</v>
      </c>
      <c r="Y10" s="11" t="s">
        <v>3363</v>
      </c>
      <c r="Z10" s="8" t="s">
        <v>3246</v>
      </c>
      <c r="AA10" s="8" t="s">
        <v>3364</v>
      </c>
      <c r="AB10" s="8" t="s">
        <v>3365</v>
      </c>
      <c r="AC10" s="9" t="s">
        <v>3366</v>
      </c>
      <c r="AD10" s="9" t="s">
        <v>3367</v>
      </c>
    </row>
    <row r="11" spans="1:30" s="2" customFormat="1" ht="215.25" customHeight="1">
      <c r="A11" s="11" t="s">
        <v>3368</v>
      </c>
      <c r="B11" s="11" t="s">
        <v>200</v>
      </c>
      <c r="C11" s="8" t="s">
        <v>3369</v>
      </c>
      <c r="D11" s="11" t="s">
        <v>3370</v>
      </c>
      <c r="E11" s="11" t="s">
        <v>3371</v>
      </c>
      <c r="F11" s="11">
        <v>2025</v>
      </c>
      <c r="G11" s="11" t="s">
        <v>3372</v>
      </c>
      <c r="H11" s="11" t="s">
        <v>3373</v>
      </c>
      <c r="I11" s="12" t="s">
        <v>3075</v>
      </c>
      <c r="J11" s="12" t="s">
        <v>3075</v>
      </c>
      <c r="K11" s="11" t="s">
        <v>3075</v>
      </c>
      <c r="L11" s="11" t="s">
        <v>3185</v>
      </c>
      <c r="M11" s="11" t="s">
        <v>3075</v>
      </c>
      <c r="N11" s="11" t="s">
        <v>3075</v>
      </c>
      <c r="O11" s="11" t="s">
        <v>3185</v>
      </c>
      <c r="P11" s="11" t="s">
        <v>3075</v>
      </c>
      <c r="Q11" s="11" t="s">
        <v>3374</v>
      </c>
      <c r="R11" s="11" t="s">
        <v>3375</v>
      </c>
      <c r="S11" s="8" t="s">
        <v>3376</v>
      </c>
      <c r="T11" s="8" t="s">
        <v>3273</v>
      </c>
      <c r="U11" s="8" t="s">
        <v>3377</v>
      </c>
      <c r="V11" s="8" t="s">
        <v>3185</v>
      </c>
      <c r="W11" s="8" t="s">
        <v>3378</v>
      </c>
      <c r="X11" s="8" t="s">
        <v>3379</v>
      </c>
      <c r="Y11" s="8" t="s">
        <v>3246</v>
      </c>
      <c r="Z11" s="8" t="s">
        <v>3380</v>
      </c>
      <c r="AA11" s="8" t="s">
        <v>3381</v>
      </c>
      <c r="AB11" s="11" t="s">
        <v>3382</v>
      </c>
      <c r="AC11" s="9" t="s">
        <v>3383</v>
      </c>
      <c r="AD11" s="9" t="s">
        <v>214</v>
      </c>
    </row>
    <row r="12" spans="1:30" s="2" customFormat="1" ht="215.25" customHeight="1">
      <c r="A12" s="11" t="s">
        <v>3384</v>
      </c>
      <c r="B12" s="11" t="s">
        <v>216</v>
      </c>
      <c r="C12" s="8" t="s">
        <v>3385</v>
      </c>
      <c r="D12" s="11" t="s">
        <v>3386</v>
      </c>
      <c r="E12" s="11" t="s">
        <v>3387</v>
      </c>
      <c r="F12" s="11">
        <v>2070</v>
      </c>
      <c r="G12" s="11" t="s">
        <v>3388</v>
      </c>
      <c r="H12" s="11" t="s">
        <v>3075</v>
      </c>
      <c r="I12" s="11" t="s">
        <v>3389</v>
      </c>
      <c r="J12" s="11" t="s">
        <v>3075</v>
      </c>
      <c r="K12" s="11" t="s">
        <v>3075</v>
      </c>
      <c r="L12" s="11" t="s">
        <v>3075</v>
      </c>
      <c r="M12" s="11" t="s">
        <v>3185</v>
      </c>
      <c r="N12" s="11" t="s">
        <v>3390</v>
      </c>
      <c r="O12" s="11" t="s">
        <v>3391</v>
      </c>
      <c r="P12" s="11" t="s">
        <v>3185</v>
      </c>
      <c r="Q12" s="11" t="s">
        <v>3392</v>
      </c>
      <c r="R12" s="11" t="s">
        <v>3271</v>
      </c>
      <c r="S12" s="8" t="s">
        <v>3393</v>
      </c>
      <c r="T12" s="8" t="s">
        <v>3394</v>
      </c>
      <c r="U12" s="8" t="s">
        <v>3395</v>
      </c>
      <c r="V12" s="8" t="s">
        <v>3396</v>
      </c>
      <c r="W12" s="8" t="s">
        <v>3397</v>
      </c>
      <c r="X12" s="8" t="s">
        <v>3398</v>
      </c>
      <c r="Y12" s="8" t="s">
        <v>3246</v>
      </c>
      <c r="Z12" s="8" t="s">
        <v>3399</v>
      </c>
      <c r="AA12" s="8" t="s">
        <v>3400</v>
      </c>
      <c r="AB12" s="11" t="s">
        <v>3401</v>
      </c>
      <c r="AC12" s="9" t="s">
        <v>3402</v>
      </c>
      <c r="AD12" s="9" t="s">
        <v>3403</v>
      </c>
    </row>
    <row r="13" spans="1:30" s="2" customFormat="1" ht="215.25" customHeight="1">
      <c r="A13" s="11" t="s">
        <v>3404</v>
      </c>
      <c r="B13" s="11" t="s">
        <v>3405</v>
      </c>
      <c r="C13" s="8" t="s">
        <v>2258</v>
      </c>
      <c r="D13" s="11" t="s">
        <v>3406</v>
      </c>
      <c r="E13" s="11" t="s">
        <v>3407</v>
      </c>
      <c r="F13" s="11"/>
      <c r="G13" s="11" t="s">
        <v>3408</v>
      </c>
      <c r="H13" s="11" t="s">
        <v>3185</v>
      </c>
      <c r="I13" s="11" t="s">
        <v>3185</v>
      </c>
      <c r="J13" s="11" t="s">
        <v>3075</v>
      </c>
      <c r="K13" s="11" t="s">
        <v>3185</v>
      </c>
      <c r="L13" s="11" t="s">
        <v>3185</v>
      </c>
      <c r="M13" s="11" t="s">
        <v>3185</v>
      </c>
      <c r="N13" s="11" t="s">
        <v>3075</v>
      </c>
      <c r="O13" s="11" t="s">
        <v>3075</v>
      </c>
      <c r="P13" s="11" t="s">
        <v>3185</v>
      </c>
      <c r="Q13" s="11" t="s">
        <v>3409</v>
      </c>
      <c r="R13" s="11" t="s">
        <v>3410</v>
      </c>
      <c r="S13" s="8" t="s">
        <v>3411</v>
      </c>
      <c r="T13" s="8" t="s">
        <v>3412</v>
      </c>
      <c r="U13" s="8" t="s">
        <v>3243</v>
      </c>
      <c r="V13" s="8" t="s">
        <v>3413</v>
      </c>
      <c r="W13" s="8" t="s">
        <v>3414</v>
      </c>
      <c r="X13" s="8" t="s">
        <v>3415</v>
      </c>
      <c r="Y13" s="8" t="s">
        <v>3185</v>
      </c>
      <c r="Z13" s="8" t="s">
        <v>3416</v>
      </c>
      <c r="AA13" s="8" t="s">
        <v>3417</v>
      </c>
      <c r="AB13" s="11" t="s">
        <v>3418</v>
      </c>
      <c r="AC13" s="9" t="s">
        <v>3419</v>
      </c>
      <c r="AD13" s="9" t="s">
        <v>3420</v>
      </c>
    </row>
    <row r="14" spans="1:30" s="2" customFormat="1" ht="147" customHeight="1">
      <c r="A14" s="8" t="s">
        <v>3421</v>
      </c>
      <c r="B14" s="8" t="s">
        <v>3422</v>
      </c>
      <c r="C14" s="8" t="s">
        <v>2264</v>
      </c>
      <c r="D14" s="8" t="s">
        <v>245</v>
      </c>
      <c r="E14" s="8" t="s">
        <v>3423</v>
      </c>
      <c r="F14" s="8">
        <v>2050</v>
      </c>
      <c r="G14" s="8" t="s">
        <v>3424</v>
      </c>
      <c r="H14" s="8" t="s">
        <v>3075</v>
      </c>
      <c r="I14" s="12" t="s">
        <v>3075</v>
      </c>
      <c r="J14" s="12" t="s">
        <v>3075</v>
      </c>
      <c r="K14" s="8" t="s">
        <v>3075</v>
      </c>
      <c r="L14" s="8" t="s">
        <v>3185</v>
      </c>
      <c r="M14" s="8" t="s">
        <v>3185</v>
      </c>
      <c r="N14" s="8" t="s">
        <v>3075</v>
      </c>
      <c r="O14" s="8" t="s">
        <v>3185</v>
      </c>
      <c r="P14" s="8" t="s">
        <v>3075</v>
      </c>
      <c r="Q14" s="8" t="s">
        <v>3246</v>
      </c>
      <c r="R14" s="8" t="s">
        <v>3425</v>
      </c>
      <c r="S14" s="11" t="s">
        <v>3426</v>
      </c>
      <c r="T14" s="11" t="s">
        <v>3427</v>
      </c>
      <c r="U14" s="11" t="s">
        <v>3395</v>
      </c>
      <c r="V14" s="11" t="s">
        <v>3428</v>
      </c>
      <c r="W14" s="11" t="s">
        <v>3429</v>
      </c>
      <c r="X14" s="11" t="s">
        <v>3430</v>
      </c>
      <c r="Y14" s="11" t="s">
        <v>3246</v>
      </c>
      <c r="Z14" s="11" t="s">
        <v>3431</v>
      </c>
      <c r="AA14" s="11" t="s">
        <v>3432</v>
      </c>
      <c r="AB14" s="8" t="s">
        <v>3433</v>
      </c>
      <c r="AC14" s="24" t="s">
        <v>3434</v>
      </c>
      <c r="AD14" s="24" t="s">
        <v>253</v>
      </c>
    </row>
    <row r="15" spans="1:30" s="2" customFormat="1" ht="140.5" customHeight="1">
      <c r="A15" s="8" t="s">
        <v>3435</v>
      </c>
      <c r="B15" s="8" t="s">
        <v>3436</v>
      </c>
      <c r="C15" s="8" t="s">
        <v>2268</v>
      </c>
      <c r="D15" s="8" t="s">
        <v>3437</v>
      </c>
      <c r="E15" s="8" t="s">
        <v>3268</v>
      </c>
      <c r="F15" s="8">
        <v>2030</v>
      </c>
      <c r="G15" s="8" t="s">
        <v>3438</v>
      </c>
      <c r="H15" s="8" t="s">
        <v>3075</v>
      </c>
      <c r="I15" s="11" t="s">
        <v>63</v>
      </c>
      <c r="J15" s="11" t="s">
        <v>64</v>
      </c>
      <c r="K15" s="8" t="s">
        <v>64</v>
      </c>
      <c r="L15" s="8" t="s">
        <v>64</v>
      </c>
      <c r="M15" s="8" t="s">
        <v>64</v>
      </c>
      <c r="N15" s="8" t="s">
        <v>63</v>
      </c>
      <c r="O15" s="8" t="s">
        <v>64</v>
      </c>
      <c r="P15" s="8" t="s">
        <v>64</v>
      </c>
      <c r="Q15" s="8" t="s">
        <v>3439</v>
      </c>
      <c r="R15" s="8" t="s">
        <v>65</v>
      </c>
      <c r="S15" s="11" t="s">
        <v>3440</v>
      </c>
      <c r="T15" s="8" t="s">
        <v>3441</v>
      </c>
      <c r="U15" s="11" t="s">
        <v>3288</v>
      </c>
      <c r="V15" s="8" t="s">
        <v>3442</v>
      </c>
      <c r="W15" s="11" t="s">
        <v>3443</v>
      </c>
      <c r="X15" s="11" t="s">
        <v>3444</v>
      </c>
      <c r="Y15" s="11" t="s">
        <v>3445</v>
      </c>
      <c r="Z15" s="11" t="s">
        <v>3446</v>
      </c>
      <c r="AA15" s="8" t="s">
        <v>3447</v>
      </c>
      <c r="AB15" s="8" t="s">
        <v>3448</v>
      </c>
      <c r="AC15" s="9" t="s">
        <v>3449</v>
      </c>
      <c r="AD15" s="9" t="s">
        <v>3450</v>
      </c>
    </row>
    <row r="16" spans="1:30" s="2" customFormat="1" ht="108.75" customHeight="1">
      <c r="A16" s="8" t="s">
        <v>3451</v>
      </c>
      <c r="B16" s="8" t="s">
        <v>255</v>
      </c>
      <c r="C16" s="8" t="s">
        <v>3452</v>
      </c>
      <c r="D16" s="8" t="s">
        <v>3453</v>
      </c>
      <c r="E16" s="8" t="s">
        <v>3268</v>
      </c>
      <c r="F16" s="8">
        <v>2030</v>
      </c>
      <c r="G16" s="8" t="s">
        <v>3454</v>
      </c>
      <c r="H16" s="8" t="s">
        <v>3075</v>
      </c>
      <c r="I16" s="11" t="s">
        <v>3075</v>
      </c>
      <c r="J16" s="11" t="s">
        <v>3075</v>
      </c>
      <c r="K16" s="8" t="s">
        <v>3185</v>
      </c>
      <c r="L16" s="8" t="s">
        <v>3185</v>
      </c>
      <c r="M16" s="8" t="s">
        <v>3185</v>
      </c>
      <c r="N16" s="8" t="s">
        <v>3075</v>
      </c>
      <c r="O16" s="8" t="s">
        <v>3185</v>
      </c>
      <c r="P16" s="8" t="s">
        <v>3185</v>
      </c>
      <c r="Q16" s="8" t="s">
        <v>3439</v>
      </c>
      <c r="R16" s="8" t="s">
        <v>3455</v>
      </c>
      <c r="S16" s="11" t="s">
        <v>3456</v>
      </c>
      <c r="T16" s="8" t="s">
        <v>3457</v>
      </c>
      <c r="U16" s="11" t="s">
        <v>3288</v>
      </c>
      <c r="V16" s="8" t="s">
        <v>3246</v>
      </c>
      <c r="W16" s="11" t="s">
        <v>3458</v>
      </c>
      <c r="X16" s="11" t="s">
        <v>3459</v>
      </c>
      <c r="Y16" s="11" t="s">
        <v>3185</v>
      </c>
      <c r="Z16" s="11" t="s">
        <v>3460</v>
      </c>
      <c r="AA16" s="8" t="s">
        <v>3461</v>
      </c>
      <c r="AB16" s="8" t="s">
        <v>3462</v>
      </c>
      <c r="AC16" s="9" t="s">
        <v>3463</v>
      </c>
      <c r="AD16" s="9" t="s">
        <v>3464</v>
      </c>
    </row>
    <row r="17" spans="1:30" s="2" customFormat="1" ht="161.25" customHeight="1">
      <c r="A17" s="13" t="s">
        <v>3465</v>
      </c>
      <c r="B17" s="8" t="s">
        <v>3466</v>
      </c>
      <c r="C17" s="13" t="s">
        <v>2266</v>
      </c>
      <c r="D17" s="8" t="s">
        <v>268</v>
      </c>
      <c r="E17" s="13" t="s">
        <v>3467</v>
      </c>
      <c r="F17" s="13">
        <v>2050</v>
      </c>
      <c r="G17" s="8" t="s">
        <v>3468</v>
      </c>
      <c r="H17" s="8" t="s">
        <v>3075</v>
      </c>
      <c r="I17" s="12" t="s">
        <v>3075</v>
      </c>
      <c r="J17" s="12" t="s">
        <v>3075</v>
      </c>
      <c r="K17" s="8" t="s">
        <v>3075</v>
      </c>
      <c r="L17" s="8" t="s">
        <v>3185</v>
      </c>
      <c r="M17" s="8" t="s">
        <v>63</v>
      </c>
      <c r="N17" s="8" t="s">
        <v>3075</v>
      </c>
      <c r="O17" s="8" t="s">
        <v>3185</v>
      </c>
      <c r="P17" s="8" t="s">
        <v>3075</v>
      </c>
      <c r="Q17" s="8" t="s">
        <v>3469</v>
      </c>
      <c r="R17" s="13" t="s">
        <v>3318</v>
      </c>
      <c r="S17" s="11" t="s">
        <v>3470</v>
      </c>
      <c r="T17" s="11" t="s">
        <v>3246</v>
      </c>
      <c r="U17" s="11" t="s">
        <v>3471</v>
      </c>
      <c r="V17" s="11" t="s">
        <v>3472</v>
      </c>
      <c r="W17" s="11" t="s">
        <v>3473</v>
      </c>
      <c r="X17" s="8" t="s">
        <v>3474</v>
      </c>
      <c r="Y17" s="11" t="s">
        <v>3246</v>
      </c>
      <c r="Z17" s="11" t="s">
        <v>3475</v>
      </c>
      <c r="AA17" s="11" t="s">
        <v>3476</v>
      </c>
      <c r="AB17" s="8" t="s">
        <v>3477</v>
      </c>
      <c r="AC17" s="9" t="s">
        <v>3478</v>
      </c>
      <c r="AD17" s="9" t="s">
        <v>276</v>
      </c>
    </row>
    <row r="18" spans="1:30" s="1" customFormat="1" ht="197.25" customHeight="1">
      <c r="A18" s="8" t="s">
        <v>3479</v>
      </c>
      <c r="B18" s="8" t="s">
        <v>278</v>
      </c>
      <c r="C18" s="8" t="s">
        <v>2272</v>
      </c>
      <c r="D18" s="8" t="s">
        <v>3480</v>
      </c>
      <c r="E18" s="8" t="s">
        <v>3481</v>
      </c>
      <c r="F18" s="8">
        <v>2035</v>
      </c>
      <c r="G18" s="8" t="s">
        <v>3482</v>
      </c>
      <c r="H18" s="8" t="s">
        <v>3075</v>
      </c>
      <c r="I18" s="12" t="s">
        <v>3075</v>
      </c>
      <c r="J18" s="12" t="s">
        <v>3075</v>
      </c>
      <c r="K18" s="11" t="s">
        <v>3075</v>
      </c>
      <c r="L18" s="8" t="s">
        <v>3185</v>
      </c>
      <c r="M18" s="8" t="s">
        <v>3185</v>
      </c>
      <c r="N18" s="8" t="s">
        <v>3075</v>
      </c>
      <c r="O18" s="8" t="s">
        <v>3185</v>
      </c>
      <c r="P18" s="8" t="s">
        <v>3185</v>
      </c>
      <c r="Q18" s="8" t="s">
        <v>3483</v>
      </c>
      <c r="R18" s="8" t="s">
        <v>3271</v>
      </c>
      <c r="S18" s="11" t="s">
        <v>3484</v>
      </c>
      <c r="T18" s="11" t="s">
        <v>3246</v>
      </c>
      <c r="U18" s="11" t="s">
        <v>3395</v>
      </c>
      <c r="V18" s="11" t="s">
        <v>64</v>
      </c>
      <c r="W18" s="11" t="s">
        <v>3485</v>
      </c>
      <c r="X18" s="11" t="s">
        <v>3486</v>
      </c>
      <c r="Y18" s="11" t="s">
        <v>3246</v>
      </c>
      <c r="Z18" s="11" t="s">
        <v>3487</v>
      </c>
      <c r="AA18" s="11" t="s">
        <v>3488</v>
      </c>
      <c r="AB18" s="8" t="s">
        <v>3489</v>
      </c>
      <c r="AC18" s="9" t="s">
        <v>3490</v>
      </c>
      <c r="AD18" s="9" t="s">
        <v>288</v>
      </c>
    </row>
    <row r="19" spans="1:30" s="1" customFormat="1" ht="141.75" customHeight="1">
      <c r="A19" s="8" t="s">
        <v>3491</v>
      </c>
      <c r="B19" s="8" t="s">
        <v>290</v>
      </c>
      <c r="C19" s="8" t="s">
        <v>2272</v>
      </c>
      <c r="D19" s="8" t="s">
        <v>293</v>
      </c>
      <c r="E19" s="8" t="s">
        <v>3492</v>
      </c>
      <c r="F19" s="8">
        <v>2035</v>
      </c>
      <c r="G19" s="8" t="s">
        <v>3493</v>
      </c>
      <c r="H19" s="12" t="s">
        <v>3075</v>
      </c>
      <c r="I19" s="12" t="s">
        <v>3075</v>
      </c>
      <c r="J19" s="12" t="s">
        <v>3075</v>
      </c>
      <c r="K19" s="11" t="s">
        <v>3185</v>
      </c>
      <c r="L19" s="11" t="s">
        <v>3185</v>
      </c>
      <c r="M19" s="11" t="s">
        <v>3185</v>
      </c>
      <c r="N19" s="8" t="s">
        <v>3494</v>
      </c>
      <c r="O19" s="8" t="s">
        <v>3185</v>
      </c>
      <c r="P19" s="8" t="s">
        <v>3185</v>
      </c>
      <c r="Q19" s="8" t="s">
        <v>3495</v>
      </c>
      <c r="R19" s="8" t="s">
        <v>65</v>
      </c>
      <c r="S19" s="11" t="s">
        <v>3496</v>
      </c>
      <c r="T19" s="11" t="s">
        <v>3246</v>
      </c>
      <c r="U19" s="11" t="s">
        <v>3243</v>
      </c>
      <c r="V19" s="11" t="s">
        <v>3185</v>
      </c>
      <c r="W19" s="11" t="s">
        <v>3497</v>
      </c>
      <c r="X19" s="11" t="s">
        <v>3498</v>
      </c>
      <c r="Y19" s="11" t="s">
        <v>3246</v>
      </c>
      <c r="Z19" s="11" t="s">
        <v>3499</v>
      </c>
      <c r="AA19" s="11" t="s">
        <v>3500</v>
      </c>
      <c r="AB19" s="8" t="s">
        <v>3501</v>
      </c>
      <c r="AC19" s="9" t="s">
        <v>3502</v>
      </c>
      <c r="AD19" s="9" t="s">
        <v>298</v>
      </c>
    </row>
    <row r="20" spans="1:30" s="1" customFormat="1" ht="141.75" customHeight="1">
      <c r="A20" s="8" t="s">
        <v>3503</v>
      </c>
      <c r="B20" s="8" t="s">
        <v>3504</v>
      </c>
      <c r="C20" s="8" t="s">
        <v>2272</v>
      </c>
      <c r="D20" s="8" t="s">
        <v>3505</v>
      </c>
      <c r="E20" s="8" t="s">
        <v>3237</v>
      </c>
      <c r="F20" s="8">
        <v>2050</v>
      </c>
      <c r="G20" s="8" t="s">
        <v>3506</v>
      </c>
      <c r="H20" s="11" t="s">
        <v>3075</v>
      </c>
      <c r="I20" s="11" t="s">
        <v>3075</v>
      </c>
      <c r="J20" s="11" t="s">
        <v>3075</v>
      </c>
      <c r="K20" s="11" t="s">
        <v>3075</v>
      </c>
      <c r="L20" s="11" t="s">
        <v>3185</v>
      </c>
      <c r="M20" s="11" t="s">
        <v>3075</v>
      </c>
      <c r="N20" s="8" t="s">
        <v>3075</v>
      </c>
      <c r="O20" s="8" t="s">
        <v>3185</v>
      </c>
      <c r="P20" s="8" t="s">
        <v>3185</v>
      </c>
      <c r="Q20" s="8" t="s">
        <v>3507</v>
      </c>
      <c r="R20" s="8" t="s">
        <v>3271</v>
      </c>
      <c r="S20" s="11" t="s">
        <v>3508</v>
      </c>
      <c r="T20" s="8" t="s">
        <v>3509</v>
      </c>
      <c r="U20" s="11" t="s">
        <v>3246</v>
      </c>
      <c r="V20" s="8" t="s">
        <v>3510</v>
      </c>
      <c r="W20" s="11" t="s">
        <v>3511</v>
      </c>
      <c r="X20" s="11" t="s">
        <v>3512</v>
      </c>
      <c r="Y20" s="11" t="s">
        <v>3246</v>
      </c>
      <c r="Z20" s="11" t="s">
        <v>3513</v>
      </c>
      <c r="AA20" s="8" t="s">
        <v>3514</v>
      </c>
      <c r="AB20" s="8" t="s">
        <v>3515</v>
      </c>
      <c r="AC20" s="9" t="s">
        <v>3516</v>
      </c>
      <c r="AD20" s="8" t="s">
        <v>3246</v>
      </c>
    </row>
    <row r="21" spans="1:30" s="28" customFormat="1" ht="127.5" customHeight="1">
      <c r="A21" s="25" t="s">
        <v>3517</v>
      </c>
      <c r="B21" s="25" t="s">
        <v>3518</v>
      </c>
      <c r="C21" s="25" t="s">
        <v>3519</v>
      </c>
      <c r="D21" s="25" t="s">
        <v>3520</v>
      </c>
      <c r="E21" s="25" t="s">
        <v>3521</v>
      </c>
      <c r="F21" s="25">
        <v>2050</v>
      </c>
      <c r="G21" s="25" t="s">
        <v>3522</v>
      </c>
      <c r="H21" s="26" t="s">
        <v>3075</v>
      </c>
      <c r="I21" s="26" t="s">
        <v>3075</v>
      </c>
      <c r="J21" s="26" t="s">
        <v>3075</v>
      </c>
      <c r="K21" s="26" t="s">
        <v>3075</v>
      </c>
      <c r="L21" s="26" t="s">
        <v>3185</v>
      </c>
      <c r="M21" s="26" t="s">
        <v>3185</v>
      </c>
      <c r="N21" s="25" t="s">
        <v>3075</v>
      </c>
      <c r="O21" s="25" t="s">
        <v>3185</v>
      </c>
      <c r="P21" s="25" t="s">
        <v>3075</v>
      </c>
      <c r="Q21" s="25" t="s">
        <v>3523</v>
      </c>
      <c r="R21" s="25" t="s">
        <v>3271</v>
      </c>
      <c r="S21" s="25" t="s">
        <v>3524</v>
      </c>
      <c r="T21" s="25" t="s">
        <v>3273</v>
      </c>
      <c r="U21" s="25" t="s">
        <v>3243</v>
      </c>
      <c r="V21" s="25" t="s">
        <v>3525</v>
      </c>
      <c r="W21" s="25" t="s">
        <v>3526</v>
      </c>
      <c r="X21" s="25" t="s">
        <v>3527</v>
      </c>
      <c r="Y21" s="25" t="s">
        <v>3528</v>
      </c>
      <c r="Z21" s="25" t="s">
        <v>3529</v>
      </c>
      <c r="AA21" s="25" t="s">
        <v>3530</v>
      </c>
      <c r="AB21" s="25" t="s">
        <v>3531</v>
      </c>
      <c r="AC21" s="27" t="s">
        <v>3532</v>
      </c>
      <c r="AD21" s="27" t="s">
        <v>3533</v>
      </c>
    </row>
    <row r="22" spans="1:30" s="1" customFormat="1" ht="183" customHeight="1">
      <c r="A22" s="8" t="s">
        <v>3534</v>
      </c>
      <c r="B22" s="8" t="s">
        <v>265</v>
      </c>
      <c r="C22" s="8" t="s">
        <v>2280</v>
      </c>
      <c r="D22" s="8" t="s">
        <v>3535</v>
      </c>
      <c r="E22" s="8" t="s">
        <v>3536</v>
      </c>
      <c r="F22" s="8">
        <v>2042</v>
      </c>
      <c r="G22" s="8" t="s">
        <v>3537</v>
      </c>
      <c r="H22" s="8" t="s">
        <v>3075</v>
      </c>
      <c r="I22" s="8" t="s">
        <v>3075</v>
      </c>
      <c r="J22" s="8" t="s">
        <v>3075</v>
      </c>
      <c r="K22" s="8" t="s">
        <v>3185</v>
      </c>
      <c r="L22" s="8" t="s">
        <v>3075</v>
      </c>
      <c r="M22" s="8" t="s">
        <v>3185</v>
      </c>
      <c r="N22" s="8" t="s">
        <v>3075</v>
      </c>
      <c r="O22" s="8" t="s">
        <v>3185</v>
      </c>
      <c r="P22" s="8" t="s">
        <v>3075</v>
      </c>
      <c r="Q22" s="8" t="s">
        <v>3185</v>
      </c>
      <c r="R22" s="8" t="s">
        <v>3271</v>
      </c>
      <c r="S22" s="8" t="s">
        <v>3538</v>
      </c>
      <c r="T22" s="8" t="s">
        <v>3273</v>
      </c>
      <c r="U22" s="8" t="s">
        <v>3246</v>
      </c>
      <c r="V22" s="8" t="s">
        <v>3539</v>
      </c>
      <c r="W22" s="8" t="s">
        <v>3540</v>
      </c>
      <c r="X22" s="8" t="s">
        <v>3541</v>
      </c>
      <c r="Y22" s="8" t="s">
        <v>3246</v>
      </c>
      <c r="Z22" s="8" t="s">
        <v>3542</v>
      </c>
      <c r="AA22" s="8" t="s">
        <v>3543</v>
      </c>
      <c r="AB22" s="8" t="s">
        <v>3544</v>
      </c>
      <c r="AC22" s="9" t="s">
        <v>3545</v>
      </c>
      <c r="AD22" s="9" t="s">
        <v>3546</v>
      </c>
    </row>
    <row r="23" spans="1:30" s="1" customFormat="1" ht="173.25" customHeight="1">
      <c r="A23" s="8" t="s">
        <v>3547</v>
      </c>
      <c r="B23" s="8" t="s">
        <v>326</v>
      </c>
      <c r="C23" s="8" t="s">
        <v>3548</v>
      </c>
      <c r="D23" s="8" t="s">
        <v>3549</v>
      </c>
      <c r="E23" s="8" t="s">
        <v>3550</v>
      </c>
      <c r="F23" s="8">
        <v>2040</v>
      </c>
      <c r="G23" s="8" t="s">
        <v>3551</v>
      </c>
      <c r="H23" s="8" t="s">
        <v>3075</v>
      </c>
      <c r="I23" s="8" t="s">
        <v>3075</v>
      </c>
      <c r="J23" s="8" t="s">
        <v>3075</v>
      </c>
      <c r="K23" s="8" t="s">
        <v>3185</v>
      </c>
      <c r="L23" s="8" t="s">
        <v>3075</v>
      </c>
      <c r="M23" s="8" t="s">
        <v>3185</v>
      </c>
      <c r="N23" s="8" t="s">
        <v>3075</v>
      </c>
      <c r="O23" s="8" t="s">
        <v>3185</v>
      </c>
      <c r="P23" s="8" t="s">
        <v>3075</v>
      </c>
      <c r="Q23" s="8" t="s">
        <v>3552</v>
      </c>
      <c r="R23" s="8" t="s">
        <v>3271</v>
      </c>
      <c r="S23" s="8" t="s">
        <v>3349</v>
      </c>
      <c r="T23" s="8" t="s">
        <v>3553</v>
      </c>
      <c r="U23" s="8" t="s">
        <v>3246</v>
      </c>
      <c r="V23" s="8" t="s">
        <v>3554</v>
      </c>
      <c r="W23" s="8" t="s">
        <v>3555</v>
      </c>
      <c r="X23" s="8" t="s">
        <v>3556</v>
      </c>
      <c r="Y23" s="8" t="s">
        <v>3246</v>
      </c>
      <c r="Z23" s="8" t="s">
        <v>3557</v>
      </c>
      <c r="AA23" s="8" t="s">
        <v>3558</v>
      </c>
      <c r="AB23" s="8" t="s">
        <v>3559</v>
      </c>
      <c r="AC23" s="9" t="s">
        <v>3560</v>
      </c>
      <c r="AD23" s="8" t="s">
        <v>3561</v>
      </c>
    </row>
    <row r="24" spans="1:30" s="1" customFormat="1" ht="173.25" customHeight="1">
      <c r="A24" s="8" t="s">
        <v>3562</v>
      </c>
      <c r="B24" s="8" t="s">
        <v>3563</v>
      </c>
      <c r="C24" s="8" t="s">
        <v>3548</v>
      </c>
      <c r="D24" s="8" t="s">
        <v>339</v>
      </c>
      <c r="E24" s="8" t="s">
        <v>3564</v>
      </c>
      <c r="F24" s="8">
        <v>2050</v>
      </c>
      <c r="G24" s="8" t="s">
        <v>3565</v>
      </c>
      <c r="H24" s="8" t="s">
        <v>3075</v>
      </c>
      <c r="I24" s="8" t="s">
        <v>3075</v>
      </c>
      <c r="J24" s="8" t="s">
        <v>3075</v>
      </c>
      <c r="K24" s="8" t="s">
        <v>3075</v>
      </c>
      <c r="L24" s="8" t="s">
        <v>3566</v>
      </c>
      <c r="M24" s="8" t="s">
        <v>3075</v>
      </c>
      <c r="N24" s="8" t="s">
        <v>3075</v>
      </c>
      <c r="O24" s="8" t="s">
        <v>3185</v>
      </c>
      <c r="P24" s="8" t="s">
        <v>3185</v>
      </c>
      <c r="Q24" s="8" t="s">
        <v>3567</v>
      </c>
      <c r="R24" s="8" t="s">
        <v>3568</v>
      </c>
      <c r="S24" s="8" t="s">
        <v>3569</v>
      </c>
      <c r="T24" s="8" t="s">
        <v>3570</v>
      </c>
      <c r="U24" s="8" t="s">
        <v>3395</v>
      </c>
      <c r="V24" s="8" t="s">
        <v>3075</v>
      </c>
      <c r="W24" s="8" t="s">
        <v>3571</v>
      </c>
      <c r="X24" s="8" t="s">
        <v>3572</v>
      </c>
      <c r="Y24" s="8" t="s">
        <v>3185</v>
      </c>
      <c r="Z24" s="8" t="s">
        <v>3573</v>
      </c>
      <c r="AA24" s="8" t="s">
        <v>3574</v>
      </c>
      <c r="AB24" s="8" t="s">
        <v>3575</v>
      </c>
      <c r="AC24" s="9" t="s">
        <v>3576</v>
      </c>
      <c r="AD24" s="9" t="s">
        <v>347</v>
      </c>
    </row>
    <row r="25" spans="1:30" s="1" customFormat="1" ht="127.5" customHeight="1">
      <c r="A25" s="13" t="s">
        <v>3577</v>
      </c>
      <c r="B25" s="8" t="s">
        <v>349</v>
      </c>
      <c r="C25" s="13" t="s">
        <v>2287</v>
      </c>
      <c r="D25" s="8" t="s">
        <v>3578</v>
      </c>
      <c r="E25" s="13" t="s">
        <v>3579</v>
      </c>
      <c r="F25" s="13">
        <v>2050</v>
      </c>
      <c r="G25" s="13" t="s">
        <v>3580</v>
      </c>
      <c r="H25" s="8" t="s">
        <v>3075</v>
      </c>
      <c r="I25" s="8" t="s">
        <v>3075</v>
      </c>
      <c r="J25" s="8" t="s">
        <v>3075</v>
      </c>
      <c r="K25" s="12" t="s">
        <v>3075</v>
      </c>
      <c r="L25" s="12" t="s">
        <v>3075</v>
      </c>
      <c r="M25" s="8" t="s">
        <v>3075</v>
      </c>
      <c r="N25" s="8" t="s">
        <v>3075</v>
      </c>
      <c r="O25" s="8" t="s">
        <v>3185</v>
      </c>
      <c r="P25" s="8" t="s">
        <v>3185</v>
      </c>
      <c r="Q25" s="8" t="s">
        <v>3581</v>
      </c>
      <c r="R25" s="8" t="s">
        <v>3582</v>
      </c>
      <c r="S25" s="8" t="s">
        <v>3349</v>
      </c>
      <c r="T25" s="8" t="s">
        <v>3583</v>
      </c>
      <c r="U25" s="8" t="s">
        <v>3395</v>
      </c>
      <c r="V25" s="8" t="s">
        <v>3584</v>
      </c>
      <c r="W25" s="8" t="s">
        <v>3585</v>
      </c>
      <c r="X25" s="8" t="s">
        <v>3586</v>
      </c>
      <c r="Y25" s="8" t="s">
        <v>3587</v>
      </c>
      <c r="Z25" s="8" t="s">
        <v>3588</v>
      </c>
      <c r="AA25" s="8" t="s">
        <v>3589</v>
      </c>
      <c r="AB25" s="8" t="s">
        <v>3590</v>
      </c>
      <c r="AC25" s="9" t="s">
        <v>3591</v>
      </c>
      <c r="AD25" s="9" t="s">
        <v>357</v>
      </c>
    </row>
    <row r="26" spans="1:30" s="1" customFormat="1" ht="177" customHeight="1">
      <c r="A26" s="8" t="s">
        <v>3592</v>
      </c>
      <c r="B26" s="8" t="s">
        <v>3593</v>
      </c>
      <c r="C26" s="13" t="s">
        <v>2287</v>
      </c>
      <c r="D26" s="8" t="s">
        <v>3594</v>
      </c>
      <c r="E26" s="8" t="s">
        <v>3595</v>
      </c>
      <c r="F26" s="8">
        <v>2045</v>
      </c>
      <c r="G26" s="8" t="s">
        <v>3596</v>
      </c>
      <c r="H26" s="8" t="s">
        <v>3075</v>
      </c>
      <c r="I26" s="8" t="s">
        <v>3075</v>
      </c>
      <c r="J26" s="8" t="s">
        <v>3075</v>
      </c>
      <c r="K26" s="11" t="s">
        <v>3185</v>
      </c>
      <c r="L26" s="11" t="s">
        <v>3185</v>
      </c>
      <c r="M26" s="8" t="s">
        <v>3075</v>
      </c>
      <c r="N26" s="8" t="s">
        <v>3075</v>
      </c>
      <c r="O26" s="8" t="s">
        <v>3185</v>
      </c>
      <c r="P26" s="8" t="s">
        <v>3075</v>
      </c>
      <c r="Q26" s="8" t="s">
        <v>3597</v>
      </c>
      <c r="R26" s="8" t="s">
        <v>3598</v>
      </c>
      <c r="S26" s="8" t="s">
        <v>3599</v>
      </c>
      <c r="T26" s="8" t="s">
        <v>3600</v>
      </c>
      <c r="U26" s="8" t="s">
        <v>3395</v>
      </c>
      <c r="V26" s="8" t="s">
        <v>3601</v>
      </c>
      <c r="W26" s="8" t="s">
        <v>3602</v>
      </c>
      <c r="X26" s="8" t="s">
        <v>3603</v>
      </c>
      <c r="Y26" s="8" t="s">
        <v>3246</v>
      </c>
      <c r="Z26" s="8" t="s">
        <v>3604</v>
      </c>
      <c r="AA26" s="8" t="s">
        <v>3605</v>
      </c>
      <c r="AB26" s="8" t="s">
        <v>3606</v>
      </c>
      <c r="AC26" s="9" t="s">
        <v>3607</v>
      </c>
      <c r="AD26" s="9" t="s">
        <v>347</v>
      </c>
    </row>
    <row r="27" spans="1:30" s="1" customFormat="1" ht="127.5" customHeight="1">
      <c r="A27" s="8" t="s">
        <v>3608</v>
      </c>
      <c r="B27" s="8" t="s">
        <v>370</v>
      </c>
      <c r="C27" s="8" t="s">
        <v>2289</v>
      </c>
      <c r="D27" s="8" t="s">
        <v>372</v>
      </c>
      <c r="E27" s="8" t="s">
        <v>3609</v>
      </c>
      <c r="F27" s="8">
        <v>2030</v>
      </c>
      <c r="G27" s="8" t="s">
        <v>3610</v>
      </c>
      <c r="H27" s="8" t="s">
        <v>3075</v>
      </c>
      <c r="I27" s="8" t="s">
        <v>3075</v>
      </c>
      <c r="J27" s="8" t="s">
        <v>3075</v>
      </c>
      <c r="K27" s="8" t="s">
        <v>3075</v>
      </c>
      <c r="L27" s="11" t="s">
        <v>3185</v>
      </c>
      <c r="M27" s="11" t="s">
        <v>3185</v>
      </c>
      <c r="N27" s="8" t="s">
        <v>3075</v>
      </c>
      <c r="O27" s="8" t="s">
        <v>3185</v>
      </c>
      <c r="P27" s="8" t="s">
        <v>3075</v>
      </c>
      <c r="Q27" s="8" t="s">
        <v>3246</v>
      </c>
      <c r="R27" s="8" t="s">
        <v>3611</v>
      </c>
      <c r="S27" s="8" t="s">
        <v>3246</v>
      </c>
      <c r="T27" s="8" t="s">
        <v>3273</v>
      </c>
      <c r="U27" s="8" t="s">
        <v>3612</v>
      </c>
      <c r="V27" s="8" t="s">
        <v>3613</v>
      </c>
      <c r="W27" s="8" t="s">
        <v>3614</v>
      </c>
      <c r="X27" s="8" t="s">
        <v>3615</v>
      </c>
      <c r="Y27" s="8" t="s">
        <v>3246</v>
      </c>
      <c r="Z27" s="8" t="s">
        <v>3616</v>
      </c>
      <c r="AA27" s="8" t="s">
        <v>3617</v>
      </c>
      <c r="AB27" s="8" t="s">
        <v>3618</v>
      </c>
      <c r="AC27" s="9" t="s">
        <v>3619</v>
      </c>
      <c r="AD27" s="8" t="s">
        <v>3620</v>
      </c>
    </row>
    <row r="28" spans="1:30" s="1" customFormat="1" ht="220.25" customHeight="1">
      <c r="A28" s="8" t="s">
        <v>381</v>
      </c>
      <c r="B28" s="8" t="s">
        <v>382</v>
      </c>
      <c r="C28" s="8" t="s">
        <v>2290</v>
      </c>
      <c r="D28" s="8" t="s">
        <v>384</v>
      </c>
      <c r="E28" s="8" t="s">
        <v>3621</v>
      </c>
      <c r="F28" s="8">
        <v>2030</v>
      </c>
      <c r="G28" s="8" t="s">
        <v>3622</v>
      </c>
      <c r="H28" s="8" t="s">
        <v>3075</v>
      </c>
      <c r="I28" s="8" t="s">
        <v>3373</v>
      </c>
      <c r="J28" s="8" t="s">
        <v>3075</v>
      </c>
      <c r="K28" s="8" t="s">
        <v>3075</v>
      </c>
      <c r="L28" s="11" t="s">
        <v>3185</v>
      </c>
      <c r="M28" s="11" t="s">
        <v>3075</v>
      </c>
      <c r="N28" s="8" t="s">
        <v>3075</v>
      </c>
      <c r="O28" s="8" t="s">
        <v>3185</v>
      </c>
      <c r="P28" s="8" t="s">
        <v>3185</v>
      </c>
      <c r="Q28" s="8" t="s">
        <v>3246</v>
      </c>
      <c r="R28" s="8" t="s">
        <v>3623</v>
      </c>
      <c r="S28" s="8" t="s">
        <v>3624</v>
      </c>
      <c r="T28" s="8" t="s">
        <v>3273</v>
      </c>
      <c r="U28" s="8" t="s">
        <v>3243</v>
      </c>
      <c r="V28" s="8" t="s">
        <v>3625</v>
      </c>
      <c r="W28" s="8" t="s">
        <v>3626</v>
      </c>
      <c r="X28" s="8" t="s">
        <v>3627</v>
      </c>
      <c r="Y28" s="8" t="s">
        <v>3628</v>
      </c>
      <c r="Z28" s="8" t="s">
        <v>3629</v>
      </c>
      <c r="AA28" s="8" t="s">
        <v>3630</v>
      </c>
      <c r="AB28" s="8" t="s">
        <v>3631</v>
      </c>
      <c r="AC28" s="9" t="s">
        <v>3632</v>
      </c>
      <c r="AD28" s="9" t="s">
        <v>389</v>
      </c>
    </row>
    <row r="29" spans="1:30" s="1" customFormat="1" ht="127.5" customHeight="1">
      <c r="A29" s="8" t="s">
        <v>390</v>
      </c>
      <c r="B29" s="8" t="s">
        <v>370</v>
      </c>
      <c r="C29" s="8" t="s">
        <v>2290</v>
      </c>
      <c r="D29" s="8" t="s">
        <v>3633</v>
      </c>
      <c r="E29" s="8" t="s">
        <v>3634</v>
      </c>
      <c r="F29" s="8">
        <v>2048</v>
      </c>
      <c r="G29" s="8" t="s">
        <v>3635</v>
      </c>
      <c r="H29" s="8" t="s">
        <v>3075</v>
      </c>
      <c r="I29" s="8" t="s">
        <v>3075</v>
      </c>
      <c r="J29" s="8" t="s">
        <v>3075</v>
      </c>
      <c r="K29" s="8" t="s">
        <v>3185</v>
      </c>
      <c r="L29" s="8" t="s">
        <v>3075</v>
      </c>
      <c r="M29" s="11" t="s">
        <v>3185</v>
      </c>
      <c r="N29" s="8" t="s">
        <v>3075</v>
      </c>
      <c r="O29" s="8" t="s">
        <v>3185</v>
      </c>
      <c r="P29" s="8" t="s">
        <v>3075</v>
      </c>
      <c r="Q29" s="8" t="s">
        <v>3246</v>
      </c>
      <c r="R29" s="8" t="s">
        <v>3636</v>
      </c>
      <c r="S29" s="8" t="s">
        <v>3637</v>
      </c>
      <c r="T29" s="8" t="s">
        <v>3361</v>
      </c>
      <c r="U29" s="8" t="s">
        <v>3395</v>
      </c>
      <c r="V29" s="8" t="s">
        <v>3075</v>
      </c>
      <c r="W29" s="8" t="s">
        <v>3638</v>
      </c>
      <c r="X29" s="8" t="s">
        <v>3639</v>
      </c>
      <c r="Y29" s="8" t="s">
        <v>3640</v>
      </c>
      <c r="Z29" s="8" t="s">
        <v>3246</v>
      </c>
      <c r="AA29" s="8" t="s">
        <v>3641</v>
      </c>
      <c r="AB29" s="8" t="s">
        <v>3246</v>
      </c>
      <c r="AC29" s="9" t="s">
        <v>3642</v>
      </c>
      <c r="AD29" s="9" t="s">
        <v>396</v>
      </c>
    </row>
    <row r="30" spans="1:30" s="1" customFormat="1" ht="127.5" customHeight="1">
      <c r="A30" s="8" t="s">
        <v>397</v>
      </c>
      <c r="B30" s="8" t="s">
        <v>398</v>
      </c>
      <c r="C30" s="8" t="s">
        <v>2290</v>
      </c>
      <c r="D30" s="8" t="s">
        <v>400</v>
      </c>
      <c r="E30" s="8" t="s">
        <v>3358</v>
      </c>
      <c r="F30" s="8">
        <v>2040</v>
      </c>
      <c r="G30" s="8" t="s">
        <v>3643</v>
      </c>
      <c r="H30" s="12" t="s">
        <v>3075</v>
      </c>
      <c r="I30" s="12" t="s">
        <v>3075</v>
      </c>
      <c r="J30" s="12" t="s">
        <v>3075</v>
      </c>
      <c r="K30" s="8" t="s">
        <v>3075</v>
      </c>
      <c r="L30" s="11" t="s">
        <v>3185</v>
      </c>
      <c r="M30" s="11" t="s">
        <v>3185</v>
      </c>
      <c r="N30" s="8" t="s">
        <v>3075</v>
      </c>
      <c r="O30" s="8" t="s">
        <v>3185</v>
      </c>
      <c r="P30" s="8" t="s">
        <v>3185</v>
      </c>
      <c r="Q30" s="8" t="s">
        <v>3246</v>
      </c>
      <c r="R30" s="8" t="s">
        <v>3644</v>
      </c>
      <c r="S30" s="8" t="s">
        <v>3349</v>
      </c>
      <c r="T30" s="8" t="s">
        <v>3273</v>
      </c>
      <c r="U30" s="8" t="s">
        <v>3645</v>
      </c>
      <c r="V30" s="8" t="s">
        <v>3075</v>
      </c>
      <c r="W30" s="8" t="s">
        <v>3646</v>
      </c>
      <c r="X30" s="8" t="s">
        <v>3647</v>
      </c>
      <c r="Y30" s="8" t="s">
        <v>3628</v>
      </c>
      <c r="Z30" s="8" t="s">
        <v>3648</v>
      </c>
      <c r="AA30" s="8" t="s">
        <v>3649</v>
      </c>
      <c r="AB30" s="8" t="s">
        <v>3650</v>
      </c>
      <c r="AC30" s="9" t="s">
        <v>3651</v>
      </c>
      <c r="AD30" s="9" t="s">
        <v>409</v>
      </c>
    </row>
    <row r="31" spans="1:30" s="1" customFormat="1" ht="110.25" customHeight="1">
      <c r="A31" s="8" t="s">
        <v>3652</v>
      </c>
      <c r="B31" s="13" t="s">
        <v>411</v>
      </c>
      <c r="C31" s="13" t="s">
        <v>2294</v>
      </c>
      <c r="D31" s="8" t="s">
        <v>413</v>
      </c>
      <c r="E31" s="13" t="s">
        <v>3653</v>
      </c>
      <c r="F31" s="13">
        <v>2045</v>
      </c>
      <c r="G31" s="8" t="s">
        <v>3654</v>
      </c>
      <c r="H31" s="12" t="s">
        <v>3075</v>
      </c>
      <c r="I31" s="12" t="s">
        <v>3075</v>
      </c>
      <c r="J31" s="12" t="s">
        <v>3075</v>
      </c>
      <c r="K31" s="12" t="s">
        <v>3185</v>
      </c>
      <c r="L31" s="12" t="s">
        <v>3075</v>
      </c>
      <c r="M31" s="12" t="s">
        <v>3075</v>
      </c>
      <c r="N31" s="12" t="s">
        <v>3075</v>
      </c>
      <c r="O31" s="8" t="s">
        <v>3185</v>
      </c>
      <c r="P31" s="8" t="s">
        <v>63</v>
      </c>
      <c r="Q31" s="8" t="s">
        <v>3246</v>
      </c>
      <c r="R31" s="8" t="s">
        <v>3644</v>
      </c>
      <c r="S31" s="8" t="s">
        <v>3655</v>
      </c>
      <c r="T31" s="8" t="s">
        <v>3273</v>
      </c>
      <c r="U31" s="8" t="s">
        <v>3656</v>
      </c>
      <c r="V31" s="8" t="s">
        <v>3657</v>
      </c>
      <c r="W31" s="8" t="s">
        <v>3658</v>
      </c>
      <c r="X31" s="8" t="s">
        <v>3659</v>
      </c>
      <c r="Y31" s="8" t="s">
        <v>3246</v>
      </c>
      <c r="Z31" s="8" t="s">
        <v>3660</v>
      </c>
      <c r="AA31" s="8" t="s">
        <v>3661</v>
      </c>
      <c r="AB31" s="8" t="s">
        <v>3662</v>
      </c>
      <c r="AC31" s="9" t="s">
        <v>3663</v>
      </c>
      <c r="AD31" s="9" t="s">
        <v>421</v>
      </c>
    </row>
    <row r="32" spans="1:30" s="1" customFormat="1" ht="135.75" customHeight="1">
      <c r="A32" s="13" t="s">
        <v>3664</v>
      </c>
      <c r="B32" s="8" t="s">
        <v>3665</v>
      </c>
      <c r="C32" s="13" t="s">
        <v>2294</v>
      </c>
      <c r="D32" s="8" t="s">
        <v>3666</v>
      </c>
      <c r="E32" s="13" t="s">
        <v>3667</v>
      </c>
      <c r="F32" s="13">
        <v>2037</v>
      </c>
      <c r="G32" s="8" t="s">
        <v>3668</v>
      </c>
      <c r="H32" s="12" t="s">
        <v>3075</v>
      </c>
      <c r="I32" s="12" t="s">
        <v>3075</v>
      </c>
      <c r="J32" s="12" t="s">
        <v>3075</v>
      </c>
      <c r="K32" s="12" t="s">
        <v>3185</v>
      </c>
      <c r="L32" s="12" t="s">
        <v>3075</v>
      </c>
      <c r="M32" s="12" t="s">
        <v>3075</v>
      </c>
      <c r="N32" s="12" t="s">
        <v>3075</v>
      </c>
      <c r="O32" s="8" t="s">
        <v>3185</v>
      </c>
      <c r="P32" s="8" t="s">
        <v>63</v>
      </c>
      <c r="Q32" s="8" t="s">
        <v>3669</v>
      </c>
      <c r="R32" s="8" t="s">
        <v>3670</v>
      </c>
      <c r="S32" s="8" t="s">
        <v>3671</v>
      </c>
      <c r="T32" s="8" t="s">
        <v>3273</v>
      </c>
      <c r="U32" s="8" t="s">
        <v>3395</v>
      </c>
      <c r="V32" s="8" t="s">
        <v>3672</v>
      </c>
      <c r="W32" s="8" t="s">
        <v>3673</v>
      </c>
      <c r="X32" s="8" t="s">
        <v>3674</v>
      </c>
      <c r="Y32" s="8" t="s">
        <v>3246</v>
      </c>
      <c r="Z32" s="8" t="s">
        <v>3675</v>
      </c>
      <c r="AA32" s="8" t="s">
        <v>3676</v>
      </c>
      <c r="AB32" s="8" t="s">
        <v>3677</v>
      </c>
      <c r="AC32" s="9" t="s">
        <v>3678</v>
      </c>
      <c r="AD32" s="9" t="s">
        <v>431</v>
      </c>
    </row>
    <row r="33" spans="1:39" s="1" customFormat="1" ht="135.75" customHeight="1">
      <c r="A33" s="8" t="s">
        <v>3679</v>
      </c>
      <c r="B33" s="8" t="s">
        <v>382</v>
      </c>
      <c r="C33" s="13" t="s">
        <v>2294</v>
      </c>
      <c r="D33" s="8" t="s">
        <v>3680</v>
      </c>
      <c r="E33" s="8" t="s">
        <v>3681</v>
      </c>
      <c r="F33" s="8">
        <v>2030</v>
      </c>
      <c r="G33" s="8" t="s">
        <v>3682</v>
      </c>
      <c r="H33" s="12" t="s">
        <v>3075</v>
      </c>
      <c r="I33" s="12" t="s">
        <v>3075</v>
      </c>
      <c r="J33" s="12" t="s">
        <v>3075</v>
      </c>
      <c r="K33" s="11" t="s">
        <v>3075</v>
      </c>
      <c r="L33" s="11" t="s">
        <v>3075</v>
      </c>
      <c r="M33" s="11" t="s">
        <v>63</v>
      </c>
      <c r="N33" s="11" t="s">
        <v>3075</v>
      </c>
      <c r="O33" s="8" t="s">
        <v>3185</v>
      </c>
      <c r="P33" s="8" t="s">
        <v>3075</v>
      </c>
      <c r="Q33" s="8" t="s">
        <v>3683</v>
      </c>
      <c r="R33" s="8" t="s">
        <v>3271</v>
      </c>
      <c r="S33" s="8" t="s">
        <v>3684</v>
      </c>
      <c r="T33" s="8" t="s">
        <v>3273</v>
      </c>
      <c r="U33" s="8" t="s">
        <v>3395</v>
      </c>
      <c r="V33" s="8" t="s">
        <v>3185</v>
      </c>
      <c r="W33" s="8" t="s">
        <v>3685</v>
      </c>
      <c r="X33" s="8" t="s">
        <v>3686</v>
      </c>
      <c r="Y33" s="8" t="s">
        <v>3246</v>
      </c>
      <c r="Z33" s="8" t="s">
        <v>3687</v>
      </c>
      <c r="AA33" s="8" t="s">
        <v>3688</v>
      </c>
      <c r="AB33" s="8" t="s">
        <v>3689</v>
      </c>
      <c r="AC33" s="9" t="s">
        <v>438</v>
      </c>
      <c r="AD33" s="9" t="s">
        <v>3690</v>
      </c>
    </row>
    <row r="34" spans="1:39" s="1" customFormat="1" ht="147.75" customHeight="1">
      <c r="A34" s="8" t="s">
        <v>3691</v>
      </c>
      <c r="B34" s="8" t="s">
        <v>3692</v>
      </c>
      <c r="C34" s="8" t="s">
        <v>2294</v>
      </c>
      <c r="D34" s="8" t="s">
        <v>443</v>
      </c>
      <c r="E34" s="8" t="s">
        <v>3693</v>
      </c>
      <c r="F34" s="8">
        <v>2035</v>
      </c>
      <c r="G34" s="8" t="s">
        <v>3694</v>
      </c>
      <c r="H34" s="11" t="s">
        <v>3695</v>
      </c>
      <c r="I34" s="12" t="s">
        <v>3075</v>
      </c>
      <c r="J34" s="12" t="s">
        <v>3075</v>
      </c>
      <c r="K34" s="11" t="s">
        <v>3185</v>
      </c>
      <c r="L34" s="11" t="s">
        <v>3185</v>
      </c>
      <c r="M34" s="11" t="s">
        <v>3075</v>
      </c>
      <c r="N34" s="11" t="s">
        <v>3075</v>
      </c>
      <c r="O34" s="8" t="s">
        <v>3185</v>
      </c>
      <c r="P34" s="8" t="s">
        <v>3075</v>
      </c>
      <c r="Q34" s="8" t="s">
        <v>3696</v>
      </c>
      <c r="R34" s="8" t="s">
        <v>3271</v>
      </c>
      <c r="S34" s="8" t="s">
        <v>3697</v>
      </c>
      <c r="T34" s="8" t="s">
        <v>3273</v>
      </c>
      <c r="U34" s="8" t="s">
        <v>3698</v>
      </c>
      <c r="V34" s="8" t="s">
        <v>3699</v>
      </c>
      <c r="W34" s="8" t="s">
        <v>3700</v>
      </c>
      <c r="X34" s="8" t="s">
        <v>3701</v>
      </c>
      <c r="Y34" s="8" t="s">
        <v>3246</v>
      </c>
      <c r="Z34" s="8" t="s">
        <v>3702</v>
      </c>
      <c r="AA34" s="8" t="s">
        <v>3703</v>
      </c>
      <c r="AB34" s="8" t="s">
        <v>3246</v>
      </c>
      <c r="AC34" s="9" t="s">
        <v>3704</v>
      </c>
      <c r="AD34" s="9" t="s">
        <v>449</v>
      </c>
    </row>
    <row r="35" spans="1:39" s="1" customFormat="1" ht="202.5" customHeight="1">
      <c r="A35" s="8" t="s">
        <v>3705</v>
      </c>
      <c r="B35" s="8" t="s">
        <v>3706</v>
      </c>
      <c r="C35" s="8" t="s">
        <v>2294</v>
      </c>
      <c r="D35" s="8" t="s">
        <v>3707</v>
      </c>
      <c r="E35" s="8" t="s">
        <v>3708</v>
      </c>
      <c r="F35" s="8">
        <v>2041</v>
      </c>
      <c r="G35" s="8" t="s">
        <v>3709</v>
      </c>
      <c r="H35" s="11" t="s">
        <v>3075</v>
      </c>
      <c r="I35" s="11" t="s">
        <v>3075</v>
      </c>
      <c r="J35" s="11" t="s">
        <v>3075</v>
      </c>
      <c r="K35" s="11" t="s">
        <v>3185</v>
      </c>
      <c r="L35" s="11" t="s">
        <v>3075</v>
      </c>
      <c r="M35" s="11" t="s">
        <v>3075</v>
      </c>
      <c r="N35" s="11" t="s">
        <v>3710</v>
      </c>
      <c r="O35" s="8" t="s">
        <v>3185</v>
      </c>
      <c r="P35" s="8" t="s">
        <v>3075</v>
      </c>
      <c r="Q35" s="8" t="s">
        <v>3711</v>
      </c>
      <c r="R35" s="8" t="s">
        <v>3271</v>
      </c>
      <c r="S35" s="8" t="s">
        <v>3712</v>
      </c>
      <c r="T35" s="8" t="s">
        <v>3713</v>
      </c>
      <c r="U35" s="8" t="s">
        <v>3288</v>
      </c>
      <c r="V35" s="8" t="s">
        <v>3714</v>
      </c>
      <c r="W35" s="8" t="s">
        <v>3715</v>
      </c>
      <c r="X35" s="8" t="s">
        <v>3716</v>
      </c>
      <c r="Y35" s="8" t="s">
        <v>3185</v>
      </c>
      <c r="Z35" s="8" t="s">
        <v>3717</v>
      </c>
      <c r="AA35" s="8" t="s">
        <v>3718</v>
      </c>
      <c r="AB35" s="8" t="s">
        <v>3719</v>
      </c>
      <c r="AC35" s="9" t="s">
        <v>3720</v>
      </c>
      <c r="AD35" s="9" t="s">
        <v>460</v>
      </c>
    </row>
    <row r="36" spans="1:39" s="1" customFormat="1" ht="160.5" customHeight="1">
      <c r="A36" s="8" t="s">
        <v>3721</v>
      </c>
      <c r="B36" s="8" t="s">
        <v>462</v>
      </c>
      <c r="C36" s="8" t="s">
        <v>2294</v>
      </c>
      <c r="D36" s="8" t="s">
        <v>465</v>
      </c>
      <c r="E36" s="8" t="s">
        <v>3722</v>
      </c>
      <c r="F36" s="8">
        <v>2030</v>
      </c>
      <c r="G36" s="8" t="s">
        <v>3723</v>
      </c>
      <c r="H36" s="12" t="s">
        <v>3075</v>
      </c>
      <c r="I36" s="12" t="s">
        <v>3075</v>
      </c>
      <c r="J36" s="12" t="s">
        <v>3075</v>
      </c>
      <c r="K36" s="12" t="s">
        <v>3075</v>
      </c>
      <c r="L36" s="12" t="s">
        <v>3185</v>
      </c>
      <c r="M36" s="12" t="s">
        <v>3075</v>
      </c>
      <c r="N36" s="12" t="s">
        <v>3075</v>
      </c>
      <c r="O36" s="8" t="s">
        <v>3185</v>
      </c>
      <c r="P36" s="8" t="s">
        <v>63</v>
      </c>
      <c r="Q36" s="8" t="s">
        <v>3439</v>
      </c>
      <c r="R36" s="8" t="s">
        <v>3724</v>
      </c>
      <c r="S36" s="8" t="s">
        <v>3349</v>
      </c>
      <c r="T36" s="8" t="s">
        <v>3273</v>
      </c>
      <c r="U36" s="8" t="s">
        <v>3288</v>
      </c>
      <c r="V36" s="8" t="s">
        <v>3725</v>
      </c>
      <c r="W36" s="8" t="s">
        <v>3726</v>
      </c>
      <c r="X36" s="8" t="s">
        <v>3727</v>
      </c>
      <c r="Y36" s="8" t="s">
        <v>3246</v>
      </c>
      <c r="Z36" s="8" t="s">
        <v>3728</v>
      </c>
      <c r="AA36" s="8" t="s">
        <v>3729</v>
      </c>
      <c r="AB36" s="8" t="s">
        <v>3730</v>
      </c>
      <c r="AC36" s="9" t="s">
        <v>3731</v>
      </c>
      <c r="AD36" s="9" t="s">
        <v>472</v>
      </c>
    </row>
    <row r="37" spans="1:39" s="1" customFormat="1" ht="160.5" customHeight="1">
      <c r="A37" s="8" t="s">
        <v>3732</v>
      </c>
      <c r="B37" s="8" t="s">
        <v>474</v>
      </c>
      <c r="C37" s="8" t="s">
        <v>3733</v>
      </c>
      <c r="D37" s="8" t="s">
        <v>3734</v>
      </c>
      <c r="E37" s="8" t="s">
        <v>3735</v>
      </c>
      <c r="F37" s="8">
        <v>2025</v>
      </c>
      <c r="G37" s="8" t="s">
        <v>3736</v>
      </c>
      <c r="H37" s="11" t="s">
        <v>3075</v>
      </c>
      <c r="I37" s="11" t="s">
        <v>3075</v>
      </c>
      <c r="J37" s="11" t="s">
        <v>3075</v>
      </c>
      <c r="K37" s="11" t="s">
        <v>3185</v>
      </c>
      <c r="L37" s="11" t="s">
        <v>3185</v>
      </c>
      <c r="M37" s="11" t="s">
        <v>3185</v>
      </c>
      <c r="N37" s="11" t="s">
        <v>3075</v>
      </c>
      <c r="O37" s="8" t="s">
        <v>3185</v>
      </c>
      <c r="P37" s="8" t="s">
        <v>3075</v>
      </c>
      <c r="Q37" s="8" t="s">
        <v>3737</v>
      </c>
      <c r="R37" s="8" t="s">
        <v>3738</v>
      </c>
      <c r="S37" s="8" t="s">
        <v>3739</v>
      </c>
      <c r="T37" s="8" t="s">
        <v>3273</v>
      </c>
      <c r="U37" s="8" t="s">
        <v>3246</v>
      </c>
      <c r="V37" s="8" t="s">
        <v>3246</v>
      </c>
      <c r="W37" s="8" t="s">
        <v>3740</v>
      </c>
      <c r="X37" s="8" t="s">
        <v>3741</v>
      </c>
      <c r="Y37" s="8" t="s">
        <v>3185</v>
      </c>
      <c r="Z37" s="8" t="s">
        <v>3742</v>
      </c>
      <c r="AA37" s="8" t="s">
        <v>3743</v>
      </c>
      <c r="AB37" s="8" t="s">
        <v>3744</v>
      </c>
      <c r="AC37" s="9" t="s">
        <v>3745</v>
      </c>
      <c r="AD37" s="9" t="s">
        <v>482</v>
      </c>
    </row>
    <row r="38" spans="1:39" s="1" customFormat="1" ht="160.5" customHeight="1">
      <c r="A38" s="8" t="s">
        <v>3746</v>
      </c>
      <c r="B38" s="8" t="s">
        <v>484</v>
      </c>
      <c r="C38" s="8" t="s">
        <v>2300</v>
      </c>
      <c r="D38" s="8" t="s">
        <v>486</v>
      </c>
      <c r="E38" s="8" t="s">
        <v>3747</v>
      </c>
      <c r="F38" s="8">
        <v>2050</v>
      </c>
      <c r="G38" s="8" t="s">
        <v>3748</v>
      </c>
      <c r="H38" s="11" t="s">
        <v>3075</v>
      </c>
      <c r="I38" s="11" t="s">
        <v>3075</v>
      </c>
      <c r="J38" s="11" t="s">
        <v>3075</v>
      </c>
      <c r="K38" s="11" t="s">
        <v>3075</v>
      </c>
      <c r="L38" s="11" t="s">
        <v>3185</v>
      </c>
      <c r="M38" s="11" t="s">
        <v>3185</v>
      </c>
      <c r="N38" s="11" t="s">
        <v>3075</v>
      </c>
      <c r="O38" s="8" t="s">
        <v>3185</v>
      </c>
      <c r="P38" s="8" t="s">
        <v>3185</v>
      </c>
      <c r="Q38" s="8" t="s">
        <v>3749</v>
      </c>
      <c r="R38" s="8" t="s">
        <v>3750</v>
      </c>
      <c r="S38" s="8" t="s">
        <v>3751</v>
      </c>
      <c r="T38" s="8" t="s">
        <v>3273</v>
      </c>
      <c r="U38" s="8" t="s">
        <v>3752</v>
      </c>
      <c r="V38" s="8" t="s">
        <v>3246</v>
      </c>
      <c r="W38" s="8" t="s">
        <v>3753</v>
      </c>
      <c r="X38" s="8" t="s">
        <v>3754</v>
      </c>
      <c r="Y38" s="8" t="s">
        <v>3185</v>
      </c>
      <c r="Z38" s="8" t="s">
        <v>3755</v>
      </c>
      <c r="AA38" s="8" t="s">
        <v>3756</v>
      </c>
      <c r="AB38" s="8" t="s">
        <v>3246</v>
      </c>
      <c r="AC38" s="22" t="s">
        <v>3757</v>
      </c>
      <c r="AD38" s="22" t="s">
        <v>494</v>
      </c>
    </row>
    <row r="39" spans="1:39" s="1" customFormat="1" ht="160.5" customHeight="1">
      <c r="A39" s="8" t="s">
        <v>3758</v>
      </c>
      <c r="B39" s="8" t="s">
        <v>3759</v>
      </c>
      <c r="C39" s="8" t="s">
        <v>3760</v>
      </c>
      <c r="D39" s="8" t="s">
        <v>3761</v>
      </c>
      <c r="E39" s="8" t="s">
        <v>3762</v>
      </c>
      <c r="F39" s="8">
        <v>2030</v>
      </c>
      <c r="G39" s="8" t="s">
        <v>3763</v>
      </c>
      <c r="H39" s="11" t="s">
        <v>3075</v>
      </c>
      <c r="I39" s="11" t="s">
        <v>3185</v>
      </c>
      <c r="J39" s="11" t="s">
        <v>3075</v>
      </c>
      <c r="K39" s="11" t="s">
        <v>3075</v>
      </c>
      <c r="L39" s="11" t="s">
        <v>3185</v>
      </c>
      <c r="M39" s="11" t="s">
        <v>3185</v>
      </c>
      <c r="N39" s="11" t="s">
        <v>3075</v>
      </c>
      <c r="O39" s="8" t="s">
        <v>3185</v>
      </c>
      <c r="P39" s="8" t="s">
        <v>3075</v>
      </c>
      <c r="Q39" s="8" t="s">
        <v>3764</v>
      </c>
      <c r="R39" s="8" t="s">
        <v>3765</v>
      </c>
      <c r="S39" s="8" t="s">
        <v>3766</v>
      </c>
      <c r="T39" s="8" t="s">
        <v>168</v>
      </c>
      <c r="U39" s="8" t="s">
        <v>3767</v>
      </c>
      <c r="V39" s="8" t="s">
        <v>3185</v>
      </c>
      <c r="W39" s="8" t="s">
        <v>3768</v>
      </c>
      <c r="X39" s="8" t="s">
        <v>3769</v>
      </c>
      <c r="Y39" s="8" t="s">
        <v>3246</v>
      </c>
      <c r="Z39" s="8" t="s">
        <v>3770</v>
      </c>
      <c r="AA39" s="8" t="s">
        <v>3771</v>
      </c>
      <c r="AB39" s="8" t="s">
        <v>3772</v>
      </c>
      <c r="AC39" s="9" t="s">
        <v>3773</v>
      </c>
      <c r="AD39" s="9" t="s">
        <v>505</v>
      </c>
    </row>
    <row r="40" spans="1:39" s="1" customFormat="1" ht="124.5" customHeight="1">
      <c r="A40" s="11" t="s">
        <v>3774</v>
      </c>
      <c r="B40" s="11" t="s">
        <v>507</v>
      </c>
      <c r="C40" s="11" t="s">
        <v>3775</v>
      </c>
      <c r="D40" s="11" t="s">
        <v>509</v>
      </c>
      <c r="E40" s="11" t="s">
        <v>3776</v>
      </c>
      <c r="F40" s="11">
        <v>2050</v>
      </c>
      <c r="G40" s="11" t="s">
        <v>3777</v>
      </c>
      <c r="H40" s="12" t="s">
        <v>3075</v>
      </c>
      <c r="I40" s="12" t="s">
        <v>3075</v>
      </c>
      <c r="J40" s="12" t="s">
        <v>3075</v>
      </c>
      <c r="K40" s="11" t="s">
        <v>3185</v>
      </c>
      <c r="L40" s="11" t="s">
        <v>3185</v>
      </c>
      <c r="M40" s="11" t="s">
        <v>3185</v>
      </c>
      <c r="N40" s="8" t="s">
        <v>63</v>
      </c>
      <c r="O40" s="11" t="s">
        <v>3185</v>
      </c>
      <c r="P40" s="8" t="s">
        <v>63</v>
      </c>
      <c r="Q40" s="11" t="s">
        <v>3246</v>
      </c>
      <c r="R40" s="11" t="s">
        <v>3271</v>
      </c>
      <c r="S40" s="8" t="s">
        <v>3349</v>
      </c>
      <c r="T40" s="8" t="s">
        <v>3273</v>
      </c>
      <c r="U40" s="8" t="s">
        <v>3395</v>
      </c>
      <c r="V40" s="8" t="s">
        <v>3246</v>
      </c>
      <c r="W40" s="8" t="s">
        <v>3778</v>
      </c>
      <c r="X40" s="8" t="s">
        <v>3779</v>
      </c>
      <c r="Y40" s="8" t="s">
        <v>3780</v>
      </c>
      <c r="Z40" s="8" t="s">
        <v>3781</v>
      </c>
      <c r="AA40" s="8" t="s">
        <v>3782</v>
      </c>
      <c r="AB40" s="11" t="s">
        <v>3783</v>
      </c>
      <c r="AC40" s="9" t="s">
        <v>3784</v>
      </c>
      <c r="AD40" s="9" t="s">
        <v>516</v>
      </c>
    </row>
    <row r="41" spans="1:39" s="1" customFormat="1" ht="124.5" customHeight="1">
      <c r="A41" s="11" t="s">
        <v>3785</v>
      </c>
      <c r="B41" s="11" t="s">
        <v>3786</v>
      </c>
      <c r="C41" s="11" t="s">
        <v>3775</v>
      </c>
      <c r="D41" s="11" t="s">
        <v>3787</v>
      </c>
      <c r="E41" s="11" t="s">
        <v>3788</v>
      </c>
      <c r="F41" s="11">
        <v>2050</v>
      </c>
      <c r="G41" s="11" t="s">
        <v>3789</v>
      </c>
      <c r="H41" s="11" t="s">
        <v>3185</v>
      </c>
      <c r="I41" s="11" t="s">
        <v>3075</v>
      </c>
      <c r="J41" s="11" t="s">
        <v>3185</v>
      </c>
      <c r="K41" s="11" t="s">
        <v>3185</v>
      </c>
      <c r="L41" s="11" t="s">
        <v>3185</v>
      </c>
      <c r="M41" s="11" t="s">
        <v>3185</v>
      </c>
      <c r="N41" s="11" t="s">
        <v>3185</v>
      </c>
      <c r="O41" s="11" t="s">
        <v>3790</v>
      </c>
      <c r="P41" s="8" t="s">
        <v>3185</v>
      </c>
      <c r="Q41" s="11" t="s">
        <v>3791</v>
      </c>
      <c r="R41" s="11" t="s">
        <v>3792</v>
      </c>
      <c r="S41" s="8" t="s">
        <v>3793</v>
      </c>
      <c r="T41" s="8" t="s">
        <v>3713</v>
      </c>
      <c r="U41" s="8" t="s">
        <v>3794</v>
      </c>
      <c r="V41" s="8" t="s">
        <v>3795</v>
      </c>
      <c r="W41" s="8" t="s">
        <v>3796</v>
      </c>
      <c r="X41" s="8" t="s">
        <v>3797</v>
      </c>
      <c r="Y41" s="8" t="s">
        <v>3185</v>
      </c>
      <c r="Z41" s="8" t="s">
        <v>3798</v>
      </c>
      <c r="AA41" s="8" t="s">
        <v>3799</v>
      </c>
      <c r="AB41" s="11" t="s">
        <v>3800</v>
      </c>
      <c r="AC41" s="9" t="s">
        <v>3801</v>
      </c>
      <c r="AD41" s="9" t="s">
        <v>525</v>
      </c>
    </row>
    <row r="42" spans="1:39" s="1" customFormat="1" ht="124.5" customHeight="1">
      <c r="A42" s="11" t="s">
        <v>3802</v>
      </c>
      <c r="B42" s="11" t="s">
        <v>527</v>
      </c>
      <c r="C42" s="11" t="s">
        <v>2304</v>
      </c>
      <c r="D42" s="11" t="s">
        <v>3803</v>
      </c>
      <c r="E42" s="11" t="s">
        <v>3804</v>
      </c>
      <c r="F42" s="11">
        <v>2032</v>
      </c>
      <c r="G42" s="11" t="s">
        <v>3682</v>
      </c>
      <c r="H42" s="11" t="s">
        <v>3075</v>
      </c>
      <c r="I42" s="11" t="s">
        <v>3075</v>
      </c>
      <c r="J42" s="11" t="s">
        <v>3075</v>
      </c>
      <c r="K42" s="11" t="s">
        <v>3185</v>
      </c>
      <c r="L42" s="11" t="s">
        <v>3185</v>
      </c>
      <c r="M42" s="11" t="s">
        <v>3185</v>
      </c>
      <c r="N42" s="11" t="s">
        <v>3075</v>
      </c>
      <c r="O42" s="11" t="s">
        <v>3075</v>
      </c>
      <c r="P42" s="8" t="s">
        <v>3185</v>
      </c>
      <c r="Q42" s="11" t="s">
        <v>3805</v>
      </c>
      <c r="R42" s="11" t="s">
        <v>3271</v>
      </c>
      <c r="S42" s="8" t="s">
        <v>3806</v>
      </c>
      <c r="T42" s="8" t="s">
        <v>3242</v>
      </c>
      <c r="U42" s="8" t="s">
        <v>3288</v>
      </c>
      <c r="V42" s="8" t="s">
        <v>3185</v>
      </c>
      <c r="W42" s="8" t="s">
        <v>3807</v>
      </c>
      <c r="X42" s="8" t="s">
        <v>3808</v>
      </c>
      <c r="Y42" s="8" t="s">
        <v>3185</v>
      </c>
      <c r="Z42" s="8" t="s">
        <v>3809</v>
      </c>
      <c r="AA42" s="8" t="s">
        <v>3810</v>
      </c>
      <c r="AB42" s="11" t="s">
        <v>3811</v>
      </c>
      <c r="AC42" s="9" t="s">
        <v>535</v>
      </c>
      <c r="AD42" s="9" t="s">
        <v>536</v>
      </c>
    </row>
    <row r="43" spans="1:39" s="1" customFormat="1" ht="105" customHeight="1">
      <c r="A43" s="13" t="s">
        <v>3812</v>
      </c>
      <c r="B43" s="13" t="s">
        <v>3813</v>
      </c>
      <c r="C43" s="13" t="s">
        <v>2307</v>
      </c>
      <c r="D43" s="8" t="s">
        <v>3814</v>
      </c>
      <c r="E43" s="13" t="s">
        <v>3815</v>
      </c>
      <c r="F43" s="13">
        <v>2040</v>
      </c>
      <c r="G43" s="8" t="s">
        <v>3816</v>
      </c>
      <c r="H43" s="12" t="s">
        <v>3075</v>
      </c>
      <c r="I43" s="12" t="s">
        <v>3075</v>
      </c>
      <c r="J43" s="12" t="s">
        <v>3075</v>
      </c>
      <c r="K43" s="12" t="s">
        <v>3075</v>
      </c>
      <c r="L43" s="12" t="s">
        <v>3075</v>
      </c>
      <c r="M43" s="8" t="s">
        <v>3185</v>
      </c>
      <c r="N43" s="12" t="s">
        <v>3075</v>
      </c>
      <c r="O43" s="8" t="s">
        <v>3185</v>
      </c>
      <c r="P43" s="8" t="s">
        <v>63</v>
      </c>
      <c r="Q43" s="8" t="s">
        <v>3246</v>
      </c>
      <c r="R43" s="13" t="s">
        <v>3817</v>
      </c>
      <c r="S43" s="8" t="s">
        <v>3818</v>
      </c>
      <c r="T43" s="8" t="s">
        <v>3273</v>
      </c>
      <c r="U43" s="8" t="s">
        <v>3288</v>
      </c>
      <c r="V43" s="8" t="s">
        <v>3819</v>
      </c>
      <c r="W43" s="8" t="s">
        <v>3820</v>
      </c>
      <c r="X43" s="8" t="s">
        <v>3821</v>
      </c>
      <c r="Y43" s="8" t="s">
        <v>3246</v>
      </c>
      <c r="Z43" s="8" t="s">
        <v>3822</v>
      </c>
      <c r="AA43" s="8" t="s">
        <v>3823</v>
      </c>
      <c r="AB43" s="8" t="s">
        <v>3824</v>
      </c>
      <c r="AC43" s="9" t="s">
        <v>3825</v>
      </c>
      <c r="AD43" s="9" t="s">
        <v>3826</v>
      </c>
    </row>
    <row r="44" spans="1:39" s="1" customFormat="1" ht="171.75" customHeight="1">
      <c r="A44" s="8" t="s">
        <v>3827</v>
      </c>
      <c r="B44" s="8" t="s">
        <v>382</v>
      </c>
      <c r="C44" s="13" t="s">
        <v>2307</v>
      </c>
      <c r="D44" s="8" t="s">
        <v>3828</v>
      </c>
      <c r="E44" s="8" t="s">
        <v>3829</v>
      </c>
      <c r="F44" s="8">
        <v>2040</v>
      </c>
      <c r="G44" s="8" t="s">
        <v>3830</v>
      </c>
      <c r="H44" s="12" t="s">
        <v>3075</v>
      </c>
      <c r="I44" s="12" t="s">
        <v>3075</v>
      </c>
      <c r="J44" s="12" t="s">
        <v>3075</v>
      </c>
      <c r="K44" s="12" t="s">
        <v>3075</v>
      </c>
      <c r="L44" s="12" t="s">
        <v>3075</v>
      </c>
      <c r="M44" s="8" t="s">
        <v>63</v>
      </c>
      <c r="N44" s="12" t="s">
        <v>3075</v>
      </c>
      <c r="O44" s="8" t="s">
        <v>3185</v>
      </c>
      <c r="P44" s="8" t="s">
        <v>3075</v>
      </c>
      <c r="Q44" s="8" t="s">
        <v>3246</v>
      </c>
      <c r="R44" s="8" t="s">
        <v>3318</v>
      </c>
      <c r="S44" s="8" t="s">
        <v>3831</v>
      </c>
      <c r="T44" s="8" t="s">
        <v>3273</v>
      </c>
      <c r="U44" s="8" t="s">
        <v>3832</v>
      </c>
      <c r="V44" s="8" t="s">
        <v>3246</v>
      </c>
      <c r="W44" s="8" t="s">
        <v>3833</v>
      </c>
      <c r="X44" s="8" t="s">
        <v>3834</v>
      </c>
      <c r="Y44" s="8" t="s">
        <v>3246</v>
      </c>
      <c r="Z44" s="8" t="s">
        <v>3835</v>
      </c>
      <c r="AA44" s="8" t="s">
        <v>3836</v>
      </c>
      <c r="AB44" s="8" t="s">
        <v>3837</v>
      </c>
      <c r="AC44" s="9" t="s">
        <v>3838</v>
      </c>
      <c r="AD44" s="9" t="s">
        <v>554</v>
      </c>
    </row>
    <row r="45" spans="1:39" s="1" customFormat="1" ht="171.75" customHeight="1">
      <c r="A45" s="8" t="s">
        <v>3839</v>
      </c>
      <c r="B45" s="8" t="s">
        <v>556</v>
      </c>
      <c r="C45" s="8" t="s">
        <v>2307</v>
      </c>
      <c r="D45" s="8" t="s">
        <v>3840</v>
      </c>
      <c r="E45" s="8" t="s">
        <v>3841</v>
      </c>
      <c r="F45" s="8">
        <v>2060</v>
      </c>
      <c r="G45" s="8" t="s">
        <v>3842</v>
      </c>
      <c r="H45" s="12" t="s">
        <v>3075</v>
      </c>
      <c r="I45" s="12" t="s">
        <v>3075</v>
      </c>
      <c r="J45" s="12" t="s">
        <v>3075</v>
      </c>
      <c r="K45" s="11" t="s">
        <v>3185</v>
      </c>
      <c r="L45" s="11" t="s">
        <v>3075</v>
      </c>
      <c r="M45" s="8" t="s">
        <v>3185</v>
      </c>
      <c r="N45" s="11" t="s">
        <v>3075</v>
      </c>
      <c r="O45" s="8" t="s">
        <v>3185</v>
      </c>
      <c r="P45" s="8" t="s">
        <v>3075</v>
      </c>
      <c r="Q45" s="8" t="s">
        <v>3843</v>
      </c>
      <c r="R45" s="8" t="s">
        <v>3271</v>
      </c>
      <c r="S45" s="8" t="s">
        <v>3844</v>
      </c>
      <c r="T45" s="8" t="s">
        <v>3273</v>
      </c>
      <c r="U45" s="8" t="s">
        <v>3845</v>
      </c>
      <c r="V45" s="8" t="s">
        <v>3846</v>
      </c>
      <c r="W45" s="8" t="s">
        <v>3847</v>
      </c>
      <c r="X45" s="8" t="s">
        <v>3848</v>
      </c>
      <c r="Y45" s="8" t="s">
        <v>3246</v>
      </c>
      <c r="Z45" s="8" t="s">
        <v>3849</v>
      </c>
      <c r="AA45" s="8" t="s">
        <v>3850</v>
      </c>
      <c r="AB45" s="8" t="s">
        <v>3851</v>
      </c>
      <c r="AC45" s="9" t="s">
        <v>3852</v>
      </c>
      <c r="AD45" s="9" t="s">
        <v>565</v>
      </c>
    </row>
    <row r="46" spans="1:39" s="1" customFormat="1" ht="171.75" customHeight="1">
      <c r="A46" s="8" t="s">
        <v>3853</v>
      </c>
      <c r="B46" s="8" t="s">
        <v>3854</v>
      </c>
      <c r="C46" s="8" t="s">
        <v>2307</v>
      </c>
      <c r="D46" s="8" t="s">
        <v>3855</v>
      </c>
      <c r="E46" s="8" t="s">
        <v>3237</v>
      </c>
      <c r="F46" s="8">
        <v>2050</v>
      </c>
      <c r="G46" s="8" t="s">
        <v>3856</v>
      </c>
      <c r="H46" s="12" t="s">
        <v>3075</v>
      </c>
      <c r="I46" s="12" t="s">
        <v>3075</v>
      </c>
      <c r="J46" s="12" t="s">
        <v>3075</v>
      </c>
      <c r="K46" s="12" t="s">
        <v>3075</v>
      </c>
      <c r="L46" s="12" t="s">
        <v>3075</v>
      </c>
      <c r="M46" s="8" t="s">
        <v>3185</v>
      </c>
      <c r="N46" s="11" t="s">
        <v>3075</v>
      </c>
      <c r="O46" s="8" t="s">
        <v>3185</v>
      </c>
      <c r="P46" s="8" t="s">
        <v>3075</v>
      </c>
      <c r="Q46" s="8" t="s">
        <v>3857</v>
      </c>
      <c r="R46" s="8" t="s">
        <v>3858</v>
      </c>
      <c r="S46" s="8" t="s">
        <v>3859</v>
      </c>
      <c r="T46" s="8" t="s">
        <v>3335</v>
      </c>
      <c r="U46" s="8" t="s">
        <v>3395</v>
      </c>
      <c r="V46" s="8" t="s">
        <v>3075</v>
      </c>
      <c r="W46" s="8" t="s">
        <v>3860</v>
      </c>
      <c r="X46" s="8" t="s">
        <v>3861</v>
      </c>
      <c r="Y46" s="8" t="s">
        <v>3246</v>
      </c>
      <c r="Z46" s="8" t="s">
        <v>3862</v>
      </c>
      <c r="AA46" s="8" t="s">
        <v>3863</v>
      </c>
      <c r="AB46" s="8" t="s">
        <v>3864</v>
      </c>
      <c r="AC46" s="9" t="s">
        <v>3865</v>
      </c>
      <c r="AD46" s="9" t="s">
        <v>574</v>
      </c>
    </row>
    <row r="47" spans="1:39" s="1" customFormat="1" ht="105" customHeight="1">
      <c r="A47" s="8" t="s">
        <v>3866</v>
      </c>
      <c r="B47" s="8" t="s">
        <v>576</v>
      </c>
      <c r="C47" s="8" t="s">
        <v>3867</v>
      </c>
      <c r="D47" s="8" t="s">
        <v>578</v>
      </c>
      <c r="E47" s="8" t="s">
        <v>3868</v>
      </c>
      <c r="F47" s="8">
        <v>2040</v>
      </c>
      <c r="G47" s="8" t="s">
        <v>3869</v>
      </c>
      <c r="H47" s="11" t="s">
        <v>3185</v>
      </c>
      <c r="I47" s="12" t="s">
        <v>3075</v>
      </c>
      <c r="J47" s="11" t="s">
        <v>3185</v>
      </c>
      <c r="K47" s="11" t="s">
        <v>3075</v>
      </c>
      <c r="L47" s="11" t="s">
        <v>3185</v>
      </c>
      <c r="M47" s="11" t="s">
        <v>3185</v>
      </c>
      <c r="N47" s="11" t="s">
        <v>3185</v>
      </c>
      <c r="O47" s="11" t="s">
        <v>3185</v>
      </c>
      <c r="P47" s="11" t="s">
        <v>3185</v>
      </c>
      <c r="Q47" s="8" t="s">
        <v>3870</v>
      </c>
      <c r="R47" s="8" t="s">
        <v>3871</v>
      </c>
      <c r="S47" s="8" t="s">
        <v>3349</v>
      </c>
      <c r="T47" s="8" t="s">
        <v>3273</v>
      </c>
      <c r="U47" s="8" t="s">
        <v>3395</v>
      </c>
      <c r="V47" s="8" t="s">
        <v>3246</v>
      </c>
      <c r="W47" s="8" t="s">
        <v>3872</v>
      </c>
      <c r="X47" s="8" t="s">
        <v>3873</v>
      </c>
      <c r="Y47" s="8" t="s">
        <v>3246</v>
      </c>
      <c r="Z47" s="8" t="s">
        <v>3874</v>
      </c>
      <c r="AA47" s="8" t="s">
        <v>3875</v>
      </c>
      <c r="AB47" s="8" t="s">
        <v>3876</v>
      </c>
      <c r="AC47" s="9" t="s">
        <v>3877</v>
      </c>
      <c r="AD47" s="9" t="s">
        <v>585</v>
      </c>
      <c r="AM47" s="1" t="s">
        <v>3878</v>
      </c>
    </row>
    <row r="48" spans="1:39" s="1" customFormat="1" ht="105" customHeight="1">
      <c r="A48" s="8" t="s">
        <v>3879</v>
      </c>
      <c r="B48" s="8" t="s">
        <v>587</v>
      </c>
      <c r="C48" s="8" t="s">
        <v>3880</v>
      </c>
      <c r="D48" s="8" t="s">
        <v>590</v>
      </c>
      <c r="E48" s="8" t="s">
        <v>3881</v>
      </c>
      <c r="F48" s="8">
        <v>2030</v>
      </c>
      <c r="G48" s="8" t="s">
        <v>3882</v>
      </c>
      <c r="H48" s="12" t="s">
        <v>3075</v>
      </c>
      <c r="I48" s="12" t="s">
        <v>3075</v>
      </c>
      <c r="J48" s="11" t="s">
        <v>3185</v>
      </c>
      <c r="K48" s="11" t="s">
        <v>3185</v>
      </c>
      <c r="L48" s="11" t="s">
        <v>3185</v>
      </c>
      <c r="M48" s="11" t="s">
        <v>3185</v>
      </c>
      <c r="N48" s="11" t="s">
        <v>3185</v>
      </c>
      <c r="O48" s="11" t="s">
        <v>3185</v>
      </c>
      <c r="P48" s="11" t="s">
        <v>3185</v>
      </c>
      <c r="Q48" s="8" t="s">
        <v>3439</v>
      </c>
      <c r="R48" s="8" t="s">
        <v>3883</v>
      </c>
      <c r="S48" s="8" t="s">
        <v>3349</v>
      </c>
      <c r="T48" s="8" t="s">
        <v>3242</v>
      </c>
      <c r="U48" s="8" t="s">
        <v>3395</v>
      </c>
      <c r="V48" s="8" t="s">
        <v>3246</v>
      </c>
      <c r="W48" s="8" t="s">
        <v>3884</v>
      </c>
      <c r="X48" s="8" t="s">
        <v>3885</v>
      </c>
      <c r="Y48" s="8" t="s">
        <v>3246</v>
      </c>
      <c r="Z48" s="8" t="s">
        <v>3886</v>
      </c>
      <c r="AA48" s="8" t="s">
        <v>3887</v>
      </c>
      <c r="AB48" s="8" t="s">
        <v>3888</v>
      </c>
      <c r="AC48" s="9" t="s">
        <v>3889</v>
      </c>
      <c r="AD48" s="9" t="s">
        <v>595</v>
      </c>
    </row>
    <row r="49" spans="1:30" s="1" customFormat="1" ht="174" customHeight="1">
      <c r="A49" s="8" t="s">
        <v>3890</v>
      </c>
      <c r="B49" s="8" t="s">
        <v>3891</v>
      </c>
      <c r="C49" s="8" t="s">
        <v>3892</v>
      </c>
      <c r="D49" s="8" t="s">
        <v>3893</v>
      </c>
      <c r="E49" s="8" t="s">
        <v>3894</v>
      </c>
      <c r="F49" s="8">
        <v>2040</v>
      </c>
      <c r="G49" s="8" t="s">
        <v>3895</v>
      </c>
      <c r="H49" s="11" t="s">
        <v>3896</v>
      </c>
      <c r="I49" s="11" t="s">
        <v>3075</v>
      </c>
      <c r="J49" s="11" t="s">
        <v>3075</v>
      </c>
      <c r="K49" s="11" t="s">
        <v>3897</v>
      </c>
      <c r="L49" s="11" t="s">
        <v>3898</v>
      </c>
      <c r="M49" s="11" t="s">
        <v>3075</v>
      </c>
      <c r="N49" s="11" t="s">
        <v>3899</v>
      </c>
      <c r="O49" s="11" t="s">
        <v>3900</v>
      </c>
      <c r="P49" s="11" t="s">
        <v>3901</v>
      </c>
      <c r="Q49" s="8" t="s">
        <v>3902</v>
      </c>
      <c r="R49" s="8" t="s">
        <v>3903</v>
      </c>
      <c r="S49" s="8" t="s">
        <v>3904</v>
      </c>
      <c r="T49" s="8" t="s">
        <v>3335</v>
      </c>
      <c r="U49" s="8" t="s">
        <v>3246</v>
      </c>
      <c r="V49" s="8" t="s">
        <v>3905</v>
      </c>
      <c r="W49" s="8" t="s">
        <v>3906</v>
      </c>
      <c r="X49" s="8" t="s">
        <v>3907</v>
      </c>
      <c r="Y49" s="8" t="s">
        <v>3246</v>
      </c>
      <c r="Z49" s="8" t="s">
        <v>3908</v>
      </c>
      <c r="AA49" s="8" t="s">
        <v>3909</v>
      </c>
      <c r="AB49" s="8" t="s">
        <v>3910</v>
      </c>
      <c r="AC49" s="9" t="s">
        <v>3911</v>
      </c>
      <c r="AD49" s="9" t="s">
        <v>3912</v>
      </c>
    </row>
    <row r="50" spans="1:30" s="1" customFormat="1" ht="95.25" customHeight="1">
      <c r="A50" s="8" t="s">
        <v>3913</v>
      </c>
      <c r="B50" s="8" t="s">
        <v>3914</v>
      </c>
      <c r="C50" s="8" t="s">
        <v>3915</v>
      </c>
      <c r="D50" s="8" t="s">
        <v>3916</v>
      </c>
      <c r="E50" s="8" t="s">
        <v>3358</v>
      </c>
      <c r="F50" s="8">
        <v>2040</v>
      </c>
      <c r="G50" s="8" t="s">
        <v>3917</v>
      </c>
      <c r="H50" s="11" t="s">
        <v>3075</v>
      </c>
      <c r="I50" s="11" t="s">
        <v>3075</v>
      </c>
      <c r="J50" s="11" t="s">
        <v>3075</v>
      </c>
      <c r="K50" s="11" t="s">
        <v>3075</v>
      </c>
      <c r="L50" s="11" t="s">
        <v>3185</v>
      </c>
      <c r="M50" s="11" t="s">
        <v>3075</v>
      </c>
      <c r="N50" s="11" t="s">
        <v>3075</v>
      </c>
      <c r="O50" s="11" t="s">
        <v>3185</v>
      </c>
      <c r="P50" s="11" t="s">
        <v>3918</v>
      </c>
      <c r="Q50" s="8" t="s">
        <v>3246</v>
      </c>
      <c r="R50" s="8" t="s">
        <v>3919</v>
      </c>
      <c r="S50" s="8" t="s">
        <v>3349</v>
      </c>
      <c r="T50" s="8" t="s">
        <v>3273</v>
      </c>
      <c r="U50" s="8" t="s">
        <v>3395</v>
      </c>
      <c r="V50" s="8" t="s">
        <v>3246</v>
      </c>
      <c r="W50" s="8" t="s">
        <v>3920</v>
      </c>
      <c r="X50" s="8" t="s">
        <v>3921</v>
      </c>
      <c r="Y50" s="8" t="s">
        <v>3246</v>
      </c>
      <c r="Z50" s="8" t="s">
        <v>3922</v>
      </c>
      <c r="AA50" s="8" t="s">
        <v>3923</v>
      </c>
      <c r="AB50" s="8" t="s">
        <v>3924</v>
      </c>
      <c r="AC50" s="9" t="s">
        <v>3925</v>
      </c>
      <c r="AD50" s="9" t="s">
        <v>3926</v>
      </c>
    </row>
    <row r="51" spans="1:30" s="1" customFormat="1" ht="171.75" customHeight="1">
      <c r="A51" s="8" t="s">
        <v>3927</v>
      </c>
      <c r="B51" s="8" t="s">
        <v>3928</v>
      </c>
      <c r="C51" s="8" t="s">
        <v>2308</v>
      </c>
      <c r="D51" s="8" t="s">
        <v>3929</v>
      </c>
      <c r="E51" s="8" t="s">
        <v>3930</v>
      </c>
      <c r="F51" s="8"/>
      <c r="G51" s="8" t="s">
        <v>3931</v>
      </c>
      <c r="H51" s="11" t="s">
        <v>3075</v>
      </c>
      <c r="I51" s="11" t="s">
        <v>3075</v>
      </c>
      <c r="J51" s="11" t="s">
        <v>3075</v>
      </c>
      <c r="K51" s="11" t="s">
        <v>3075</v>
      </c>
      <c r="L51" s="11" t="s">
        <v>3185</v>
      </c>
      <c r="M51" s="11" t="s">
        <v>3075</v>
      </c>
      <c r="N51" s="11" t="s">
        <v>3185</v>
      </c>
      <c r="O51" s="11" t="s">
        <v>3185</v>
      </c>
      <c r="P51" s="11" t="s">
        <v>3185</v>
      </c>
      <c r="Q51" s="8" t="s">
        <v>3932</v>
      </c>
      <c r="R51" s="8" t="s">
        <v>3933</v>
      </c>
      <c r="S51" s="8" t="s">
        <v>3934</v>
      </c>
      <c r="T51" s="8" t="s">
        <v>3273</v>
      </c>
      <c r="U51" s="8" t="s">
        <v>3395</v>
      </c>
      <c r="V51" s="8" t="s">
        <v>3185</v>
      </c>
      <c r="W51" s="8" t="s">
        <v>3935</v>
      </c>
      <c r="X51" s="8" t="s">
        <v>3936</v>
      </c>
      <c r="Y51" s="8" t="s">
        <v>3937</v>
      </c>
      <c r="Z51" s="8" t="s">
        <v>3938</v>
      </c>
      <c r="AA51" s="8" t="s">
        <v>3939</v>
      </c>
      <c r="AB51" s="8" t="s">
        <v>3940</v>
      </c>
      <c r="AC51" s="9" t="s">
        <v>3941</v>
      </c>
      <c r="AD51" s="9" t="s">
        <v>604</v>
      </c>
    </row>
    <row r="52" spans="1:30" s="1" customFormat="1" ht="171.75" customHeight="1">
      <c r="A52" s="8" t="s">
        <v>3942</v>
      </c>
      <c r="B52" s="8" t="s">
        <v>3943</v>
      </c>
      <c r="C52" s="8" t="s">
        <v>3944</v>
      </c>
      <c r="D52" s="8" t="s">
        <v>3945</v>
      </c>
      <c r="E52" s="8" t="s">
        <v>3946</v>
      </c>
      <c r="F52" s="8"/>
      <c r="G52" s="8" t="s">
        <v>3947</v>
      </c>
      <c r="H52" s="11" t="s">
        <v>3075</v>
      </c>
      <c r="I52" s="11" t="s">
        <v>3185</v>
      </c>
      <c r="J52" s="11" t="s">
        <v>3185</v>
      </c>
      <c r="K52" s="11" t="s">
        <v>3185</v>
      </c>
      <c r="L52" s="11" t="s">
        <v>3075</v>
      </c>
      <c r="M52" s="11" t="s">
        <v>3185</v>
      </c>
      <c r="N52" s="11" t="s">
        <v>3075</v>
      </c>
      <c r="O52" s="11" t="s">
        <v>3185</v>
      </c>
      <c r="P52" s="11" t="s">
        <v>3075</v>
      </c>
      <c r="Q52" s="8" t="s">
        <v>3948</v>
      </c>
      <c r="R52" s="8" t="s">
        <v>3933</v>
      </c>
      <c r="S52" s="8" t="s">
        <v>3949</v>
      </c>
      <c r="T52" s="8" t="s">
        <v>3713</v>
      </c>
      <c r="U52" s="8" t="s">
        <v>3246</v>
      </c>
      <c r="V52" s="8" t="s">
        <v>3185</v>
      </c>
      <c r="W52" s="8" t="s">
        <v>3950</v>
      </c>
      <c r="X52" s="8" t="s">
        <v>3951</v>
      </c>
      <c r="Y52" s="8" t="s">
        <v>3185</v>
      </c>
      <c r="Z52" s="8" t="s">
        <v>3952</v>
      </c>
      <c r="AA52" s="8" t="s">
        <v>3953</v>
      </c>
      <c r="AB52" s="8" t="s">
        <v>3954</v>
      </c>
      <c r="AC52" s="9" t="s">
        <v>3955</v>
      </c>
      <c r="AD52" s="9" t="s">
        <v>3956</v>
      </c>
    </row>
    <row r="53" spans="1:30" s="1" customFormat="1" ht="157.5" customHeight="1">
      <c r="A53" s="8" t="s">
        <v>3957</v>
      </c>
      <c r="B53" s="8" t="s">
        <v>606</v>
      </c>
      <c r="C53" s="13" t="s">
        <v>2314</v>
      </c>
      <c r="D53" s="8" t="s">
        <v>3958</v>
      </c>
      <c r="E53" s="13" t="s">
        <v>3423</v>
      </c>
      <c r="F53" s="13">
        <v>2050</v>
      </c>
      <c r="G53" s="8" t="s">
        <v>3959</v>
      </c>
      <c r="H53" s="12" t="s">
        <v>3075</v>
      </c>
      <c r="I53" s="12" t="s">
        <v>3075</v>
      </c>
      <c r="J53" s="12" t="s">
        <v>3075</v>
      </c>
      <c r="K53" s="12" t="s">
        <v>3075</v>
      </c>
      <c r="L53" s="12" t="s">
        <v>3075</v>
      </c>
      <c r="M53" s="11" t="s">
        <v>3185</v>
      </c>
      <c r="N53" s="8" t="s">
        <v>63</v>
      </c>
      <c r="O53" s="8" t="s">
        <v>63</v>
      </c>
      <c r="P53" s="8" t="s">
        <v>63</v>
      </c>
      <c r="Q53" s="8" t="s">
        <v>3960</v>
      </c>
      <c r="R53" s="8" t="s">
        <v>3961</v>
      </c>
      <c r="S53" s="8" t="s">
        <v>3962</v>
      </c>
      <c r="T53" s="8" t="s">
        <v>3335</v>
      </c>
      <c r="U53" s="8" t="s">
        <v>3395</v>
      </c>
      <c r="V53" s="8" t="s">
        <v>3075</v>
      </c>
      <c r="W53" s="8" t="s">
        <v>3963</v>
      </c>
      <c r="X53" s="8" t="s">
        <v>3921</v>
      </c>
      <c r="Y53" s="8" t="s">
        <v>3964</v>
      </c>
      <c r="Z53" s="8" t="s">
        <v>3965</v>
      </c>
      <c r="AA53" s="8" t="s">
        <v>3966</v>
      </c>
      <c r="AB53" s="8" t="s">
        <v>3967</v>
      </c>
      <c r="AC53" s="9" t="s">
        <v>3968</v>
      </c>
      <c r="AD53" s="9" t="s">
        <v>616</v>
      </c>
    </row>
    <row r="54" spans="1:30" s="1" customFormat="1" ht="157.5" customHeight="1">
      <c r="A54" s="8" t="s">
        <v>3969</v>
      </c>
      <c r="B54" s="8" t="s">
        <v>618</v>
      </c>
      <c r="C54" s="8" t="s">
        <v>2314</v>
      </c>
      <c r="D54" s="8" t="s">
        <v>3970</v>
      </c>
      <c r="E54" s="8" t="s">
        <v>3268</v>
      </c>
      <c r="F54" s="8">
        <v>2030</v>
      </c>
      <c r="G54" s="8" t="s">
        <v>3971</v>
      </c>
      <c r="H54" s="11" t="s">
        <v>3246</v>
      </c>
      <c r="I54" s="11" t="s">
        <v>3246</v>
      </c>
      <c r="J54" s="11" t="s">
        <v>3246</v>
      </c>
      <c r="K54" s="11" t="s">
        <v>3246</v>
      </c>
      <c r="L54" s="11" t="s">
        <v>3246</v>
      </c>
      <c r="M54" s="11" t="s">
        <v>3246</v>
      </c>
      <c r="N54" s="11" t="s">
        <v>3246</v>
      </c>
      <c r="O54" s="11" t="s">
        <v>3246</v>
      </c>
      <c r="P54" s="11" t="s">
        <v>3246</v>
      </c>
      <c r="Q54" s="8" t="s">
        <v>3246</v>
      </c>
      <c r="R54" s="8" t="s">
        <v>3972</v>
      </c>
      <c r="S54" s="8" t="s">
        <v>3973</v>
      </c>
      <c r="T54" s="8" t="s">
        <v>3974</v>
      </c>
      <c r="U54" s="8" t="s">
        <v>3794</v>
      </c>
      <c r="V54" s="8" t="s">
        <v>3975</v>
      </c>
      <c r="W54" s="8" t="s">
        <v>3976</v>
      </c>
      <c r="X54" s="8" t="s">
        <v>3921</v>
      </c>
      <c r="Y54" s="8" t="s">
        <v>3246</v>
      </c>
      <c r="Z54" s="8" t="s">
        <v>3246</v>
      </c>
      <c r="AA54" s="8" t="s">
        <v>3977</v>
      </c>
      <c r="AB54" s="8" t="s">
        <v>3978</v>
      </c>
      <c r="AC54" s="9" t="s">
        <v>3979</v>
      </c>
      <c r="AD54" s="9" t="s">
        <v>624</v>
      </c>
    </row>
    <row r="55" spans="1:30" s="1" customFormat="1" ht="157.5" customHeight="1">
      <c r="A55" s="8" t="s">
        <v>3980</v>
      </c>
      <c r="B55" s="8" t="s">
        <v>382</v>
      </c>
      <c r="C55" s="8" t="s">
        <v>3981</v>
      </c>
      <c r="D55" s="8" t="s">
        <v>3982</v>
      </c>
      <c r="E55" s="8" t="s">
        <v>3983</v>
      </c>
      <c r="F55" s="8">
        <v>2050</v>
      </c>
      <c r="G55" s="8" t="s">
        <v>3682</v>
      </c>
      <c r="H55" s="11" t="s">
        <v>3185</v>
      </c>
      <c r="I55" s="11" t="s">
        <v>3185</v>
      </c>
      <c r="J55" s="11" t="s">
        <v>3185</v>
      </c>
      <c r="K55" s="11" t="s">
        <v>3185</v>
      </c>
      <c r="L55" s="11" t="s">
        <v>3185</v>
      </c>
      <c r="M55" s="11" t="s">
        <v>3185</v>
      </c>
      <c r="N55" s="11" t="s">
        <v>3984</v>
      </c>
      <c r="O55" s="11" t="s">
        <v>3246</v>
      </c>
      <c r="P55" s="11" t="s">
        <v>3246</v>
      </c>
      <c r="Q55" s="8" t="s">
        <v>3246</v>
      </c>
      <c r="R55" s="8" t="s">
        <v>3985</v>
      </c>
      <c r="S55" s="8" t="s">
        <v>3986</v>
      </c>
      <c r="T55" s="8" t="s">
        <v>3974</v>
      </c>
      <c r="U55" s="8" t="s">
        <v>3794</v>
      </c>
      <c r="V55" s="8" t="s">
        <v>3987</v>
      </c>
      <c r="W55" s="8" t="s">
        <v>3988</v>
      </c>
      <c r="X55" s="8" t="s">
        <v>3989</v>
      </c>
      <c r="Y55" s="8" t="s">
        <v>3990</v>
      </c>
      <c r="Z55" s="8" t="s">
        <v>3246</v>
      </c>
      <c r="AA55" s="8" t="s">
        <v>3991</v>
      </c>
      <c r="AB55" s="8" t="s">
        <v>3992</v>
      </c>
      <c r="AC55" s="9" t="s">
        <v>3993</v>
      </c>
      <c r="AD55" s="9" t="s">
        <v>634</v>
      </c>
    </row>
    <row r="56" spans="1:30" s="1" customFormat="1" ht="157.5" customHeight="1">
      <c r="A56" s="8" t="s">
        <v>3994</v>
      </c>
      <c r="B56" s="8" t="s">
        <v>3995</v>
      </c>
      <c r="C56" s="8" t="s">
        <v>2315</v>
      </c>
      <c r="D56" s="8" t="s">
        <v>3996</v>
      </c>
      <c r="E56" s="8" t="s">
        <v>3997</v>
      </c>
      <c r="F56" s="8">
        <v>2037</v>
      </c>
      <c r="G56" s="8" t="s">
        <v>3998</v>
      </c>
      <c r="H56" s="12" t="s">
        <v>3075</v>
      </c>
      <c r="I56" s="12" t="s">
        <v>3075</v>
      </c>
      <c r="J56" s="11" t="s">
        <v>3185</v>
      </c>
      <c r="K56" s="11" t="s">
        <v>3185</v>
      </c>
      <c r="L56" s="11" t="s">
        <v>3185</v>
      </c>
      <c r="M56" s="11" t="s">
        <v>3185</v>
      </c>
      <c r="N56" s="8" t="s">
        <v>3494</v>
      </c>
      <c r="O56" s="8" t="s">
        <v>3185</v>
      </c>
      <c r="P56" s="8" t="s">
        <v>3185</v>
      </c>
      <c r="Q56" s="8" t="s">
        <v>3999</v>
      </c>
      <c r="R56" s="8" t="s">
        <v>3271</v>
      </c>
      <c r="S56" s="8" t="s">
        <v>3349</v>
      </c>
      <c r="T56" s="8" t="s">
        <v>3974</v>
      </c>
      <c r="U56" s="8" t="s">
        <v>4000</v>
      </c>
      <c r="V56" s="8" t="s">
        <v>3185</v>
      </c>
      <c r="W56" s="8" t="s">
        <v>4001</v>
      </c>
      <c r="X56" s="8" t="s">
        <v>4002</v>
      </c>
      <c r="Y56" s="8" t="s">
        <v>3246</v>
      </c>
      <c r="Z56" s="8" t="s">
        <v>4003</v>
      </c>
      <c r="AA56" s="8" t="s">
        <v>4004</v>
      </c>
      <c r="AB56" s="8" t="s">
        <v>4005</v>
      </c>
      <c r="AC56" s="9" t="s">
        <v>4006</v>
      </c>
      <c r="AD56" s="9" t="s">
        <v>646</v>
      </c>
    </row>
    <row r="57" spans="1:30" s="1" customFormat="1" ht="197.25" customHeight="1">
      <c r="A57" s="8" t="s">
        <v>4007</v>
      </c>
      <c r="B57" s="8" t="s">
        <v>290</v>
      </c>
      <c r="C57" s="8" t="s">
        <v>4008</v>
      </c>
      <c r="D57" s="8" t="s">
        <v>650</v>
      </c>
      <c r="E57" s="8" t="s">
        <v>3268</v>
      </c>
      <c r="F57" s="8">
        <v>2030</v>
      </c>
      <c r="G57" s="8" t="s">
        <v>4009</v>
      </c>
      <c r="H57" s="12" t="s">
        <v>3075</v>
      </c>
      <c r="I57" s="12" t="s">
        <v>3075</v>
      </c>
      <c r="J57" s="12" t="s">
        <v>3075</v>
      </c>
      <c r="K57" s="11" t="s">
        <v>3185</v>
      </c>
      <c r="L57" s="11" t="s">
        <v>3185</v>
      </c>
      <c r="M57" s="11" t="s">
        <v>3185</v>
      </c>
      <c r="N57" s="8" t="s">
        <v>3494</v>
      </c>
      <c r="O57" s="8" t="s">
        <v>3185</v>
      </c>
      <c r="P57" s="8" t="s">
        <v>3185</v>
      </c>
      <c r="Q57" s="8" t="s">
        <v>4010</v>
      </c>
      <c r="R57" s="8" t="s">
        <v>3455</v>
      </c>
      <c r="S57" s="8" t="s">
        <v>4011</v>
      </c>
      <c r="T57" s="8" t="s">
        <v>4012</v>
      </c>
      <c r="U57" s="8" t="s">
        <v>3288</v>
      </c>
      <c r="V57" s="8" t="s">
        <v>3185</v>
      </c>
      <c r="W57" s="8" t="s">
        <v>4013</v>
      </c>
      <c r="X57" s="8" t="s">
        <v>4014</v>
      </c>
      <c r="Y57" s="8" t="s">
        <v>3246</v>
      </c>
      <c r="Z57" s="8" t="s">
        <v>4015</v>
      </c>
      <c r="AA57" s="8" t="s">
        <v>4016</v>
      </c>
      <c r="AB57" s="8" t="s">
        <v>4017</v>
      </c>
      <c r="AC57" s="9" t="s">
        <v>4018</v>
      </c>
      <c r="AD57" s="9" t="s">
        <v>655</v>
      </c>
    </row>
    <row r="58" spans="1:30" s="1" customFormat="1" ht="227.25" customHeight="1">
      <c r="A58" s="8" t="s">
        <v>4019</v>
      </c>
      <c r="B58" s="8" t="s">
        <v>265</v>
      </c>
      <c r="C58" s="8" t="s">
        <v>4020</v>
      </c>
      <c r="D58" s="8" t="s">
        <v>4021</v>
      </c>
      <c r="E58" s="8" t="s">
        <v>3268</v>
      </c>
      <c r="F58" s="8">
        <v>2030</v>
      </c>
      <c r="G58" s="8" t="s">
        <v>4022</v>
      </c>
      <c r="H58" s="12" t="s">
        <v>3075</v>
      </c>
      <c r="I58" s="12" t="s">
        <v>3075</v>
      </c>
      <c r="J58" s="12" t="s">
        <v>3075</v>
      </c>
      <c r="K58" s="12" t="s">
        <v>3075</v>
      </c>
      <c r="L58" s="12" t="s">
        <v>3075</v>
      </c>
      <c r="M58" s="11" t="s">
        <v>63</v>
      </c>
      <c r="N58" s="8" t="s">
        <v>3075</v>
      </c>
      <c r="O58" s="8" t="s">
        <v>3185</v>
      </c>
      <c r="P58" s="8" t="s">
        <v>3075</v>
      </c>
      <c r="Q58" s="8" t="s">
        <v>3246</v>
      </c>
      <c r="R58" s="8" t="s">
        <v>3271</v>
      </c>
      <c r="S58" s="8" t="s">
        <v>4023</v>
      </c>
      <c r="T58" s="8" t="s">
        <v>4024</v>
      </c>
      <c r="U58" s="8" t="s">
        <v>3288</v>
      </c>
      <c r="V58" s="8" t="s">
        <v>3185</v>
      </c>
      <c r="W58" s="8" t="s">
        <v>4025</v>
      </c>
      <c r="X58" s="8" t="s">
        <v>4026</v>
      </c>
      <c r="Y58" s="8" t="s">
        <v>4027</v>
      </c>
      <c r="Z58" s="8" t="s">
        <v>3246</v>
      </c>
      <c r="AA58" s="8" t="s">
        <v>4028</v>
      </c>
      <c r="AB58" s="8" t="s">
        <v>4029</v>
      </c>
      <c r="AC58" s="9" t="s">
        <v>4030</v>
      </c>
      <c r="AD58" s="9" t="s">
        <v>4031</v>
      </c>
    </row>
    <row r="59" spans="1:30" s="1" customFormat="1" ht="146.5" customHeight="1">
      <c r="A59" s="8" t="s">
        <v>4032</v>
      </c>
      <c r="B59" s="8" t="s">
        <v>4033</v>
      </c>
      <c r="C59" s="8" t="s">
        <v>2317</v>
      </c>
      <c r="D59" s="8" t="s">
        <v>4034</v>
      </c>
      <c r="E59" s="8" t="s">
        <v>4035</v>
      </c>
      <c r="F59" s="8">
        <v>2040</v>
      </c>
      <c r="G59" s="8" t="s">
        <v>4036</v>
      </c>
      <c r="H59" s="12" t="s">
        <v>3075</v>
      </c>
      <c r="I59" s="12" t="s">
        <v>3075</v>
      </c>
      <c r="J59" s="12" t="s">
        <v>3075</v>
      </c>
      <c r="K59" s="12" t="s">
        <v>3075</v>
      </c>
      <c r="L59" s="11" t="s">
        <v>3185</v>
      </c>
      <c r="M59" s="11" t="s">
        <v>3075</v>
      </c>
      <c r="N59" s="11" t="s">
        <v>3075</v>
      </c>
      <c r="O59" s="8" t="s">
        <v>3185</v>
      </c>
      <c r="P59" s="8" t="s">
        <v>3075</v>
      </c>
      <c r="Q59" s="8" t="s">
        <v>4037</v>
      </c>
      <c r="R59" s="8" t="s">
        <v>3333</v>
      </c>
      <c r="S59" s="8" t="s">
        <v>4038</v>
      </c>
      <c r="T59" s="8" t="s">
        <v>3273</v>
      </c>
      <c r="U59" s="8" t="s">
        <v>3395</v>
      </c>
      <c r="V59" s="8" t="s">
        <v>4039</v>
      </c>
      <c r="W59" s="11" t="s">
        <v>4040</v>
      </c>
      <c r="X59" s="11" t="s">
        <v>4041</v>
      </c>
      <c r="Y59" s="8" t="s">
        <v>3246</v>
      </c>
      <c r="Z59" s="8" t="s">
        <v>3246</v>
      </c>
      <c r="AA59" s="8" t="s">
        <v>4042</v>
      </c>
      <c r="AB59" s="8" t="s">
        <v>4043</v>
      </c>
      <c r="AC59" s="9" t="s">
        <v>4044</v>
      </c>
      <c r="AD59" s="9" t="s">
        <v>665</v>
      </c>
    </row>
    <row r="60" spans="1:30" s="1" customFormat="1" ht="192.75" customHeight="1">
      <c r="A60" s="8" t="s">
        <v>4045</v>
      </c>
      <c r="B60" s="8" t="s">
        <v>4046</v>
      </c>
      <c r="C60" s="8" t="s">
        <v>2318</v>
      </c>
      <c r="D60" s="8" t="s">
        <v>668</v>
      </c>
      <c r="E60" s="8" t="s">
        <v>4047</v>
      </c>
      <c r="F60" s="8">
        <v>2050</v>
      </c>
      <c r="G60" s="8" t="s">
        <v>4048</v>
      </c>
      <c r="H60" s="12" t="s">
        <v>3075</v>
      </c>
      <c r="I60" s="12" t="s">
        <v>3075</v>
      </c>
      <c r="J60" s="12" t="s">
        <v>3075</v>
      </c>
      <c r="K60" s="11" t="s">
        <v>3185</v>
      </c>
      <c r="L60" s="11" t="s">
        <v>3185</v>
      </c>
      <c r="M60" s="11" t="s">
        <v>3185</v>
      </c>
      <c r="N60" s="11" t="s">
        <v>3075</v>
      </c>
      <c r="O60" s="8" t="s">
        <v>3185</v>
      </c>
      <c r="P60" s="8" t="s">
        <v>3185</v>
      </c>
      <c r="Q60" s="8" t="s">
        <v>3246</v>
      </c>
      <c r="R60" s="8" t="s">
        <v>4049</v>
      </c>
      <c r="S60" s="8" t="s">
        <v>3349</v>
      </c>
      <c r="T60" s="8" t="s">
        <v>3273</v>
      </c>
      <c r="U60" s="8" t="s">
        <v>3288</v>
      </c>
      <c r="V60" s="8" t="s">
        <v>3185</v>
      </c>
      <c r="W60" s="8" t="s">
        <v>4050</v>
      </c>
      <c r="X60" s="8" t="s">
        <v>4051</v>
      </c>
      <c r="Y60" s="8" t="s">
        <v>4052</v>
      </c>
      <c r="Z60" s="8" t="s">
        <v>4053</v>
      </c>
      <c r="AA60" s="8" t="s">
        <v>4054</v>
      </c>
      <c r="AB60" s="8" t="s">
        <v>4055</v>
      </c>
      <c r="AC60" s="9" t="s">
        <v>4056</v>
      </c>
      <c r="AD60" s="9" t="s">
        <v>676</v>
      </c>
    </row>
    <row r="61" spans="1:30" s="1" customFormat="1" ht="192.75" customHeight="1">
      <c r="A61" s="8" t="s">
        <v>4057</v>
      </c>
      <c r="B61" s="8" t="s">
        <v>678</v>
      </c>
      <c r="C61" s="8" t="s">
        <v>4058</v>
      </c>
      <c r="D61" s="8" t="s">
        <v>4059</v>
      </c>
      <c r="E61" s="8" t="s">
        <v>3930</v>
      </c>
      <c r="F61" s="8"/>
      <c r="G61" s="8" t="s">
        <v>4060</v>
      </c>
      <c r="H61" s="11" t="s">
        <v>3075</v>
      </c>
      <c r="I61" s="11" t="s">
        <v>4061</v>
      </c>
      <c r="J61" s="11" t="s">
        <v>3075</v>
      </c>
      <c r="K61" s="11" t="s">
        <v>3075</v>
      </c>
      <c r="L61" s="11" t="s">
        <v>3185</v>
      </c>
      <c r="M61" s="11" t="s">
        <v>3185</v>
      </c>
      <c r="N61" s="11" t="s">
        <v>4062</v>
      </c>
      <c r="O61" s="8" t="s">
        <v>3185</v>
      </c>
      <c r="P61" s="8" t="s">
        <v>3185</v>
      </c>
      <c r="Q61" s="8" t="s">
        <v>4063</v>
      </c>
      <c r="R61" s="8" t="s">
        <v>3271</v>
      </c>
      <c r="S61" s="8" t="s">
        <v>4064</v>
      </c>
      <c r="T61" s="8" t="s">
        <v>3713</v>
      </c>
      <c r="U61" s="8" t="s">
        <v>4065</v>
      </c>
      <c r="V61" s="8" t="s">
        <v>4066</v>
      </c>
      <c r="W61" s="8" t="s">
        <v>4067</v>
      </c>
      <c r="X61" s="8" t="s">
        <v>4068</v>
      </c>
      <c r="Y61" s="8" t="s">
        <v>3075</v>
      </c>
      <c r="Z61" s="8" t="s">
        <v>4069</v>
      </c>
      <c r="AA61" s="8" t="s">
        <v>4070</v>
      </c>
      <c r="AB61" s="8" t="s">
        <v>4071</v>
      </c>
      <c r="AC61" s="9" t="s">
        <v>4072</v>
      </c>
      <c r="AD61" s="9" t="s">
        <v>685</v>
      </c>
    </row>
    <row r="62" spans="1:30" s="1" customFormat="1" ht="192.75" customHeight="1">
      <c r="A62" s="8" t="s">
        <v>4073</v>
      </c>
      <c r="B62" s="8" t="s">
        <v>265</v>
      </c>
      <c r="C62" s="8" t="s">
        <v>2319</v>
      </c>
      <c r="D62" s="8" t="s">
        <v>4074</v>
      </c>
      <c r="E62" s="8" t="s">
        <v>4075</v>
      </c>
      <c r="F62" s="8">
        <v>2030</v>
      </c>
      <c r="G62" s="8" t="s">
        <v>4076</v>
      </c>
      <c r="H62" s="11" t="s">
        <v>3075</v>
      </c>
      <c r="I62" s="11" t="s">
        <v>3075</v>
      </c>
      <c r="J62" s="11" t="s">
        <v>3075</v>
      </c>
      <c r="K62" s="11" t="s">
        <v>3185</v>
      </c>
      <c r="L62" s="11" t="s">
        <v>3185</v>
      </c>
      <c r="M62" s="11" t="s">
        <v>3185</v>
      </c>
      <c r="N62" s="11" t="s">
        <v>4077</v>
      </c>
      <c r="O62" s="8" t="s">
        <v>3185</v>
      </c>
      <c r="P62" s="8" t="s">
        <v>3185</v>
      </c>
      <c r="Q62" s="8" t="s">
        <v>4078</v>
      </c>
      <c r="R62" s="8" t="s">
        <v>4079</v>
      </c>
      <c r="S62" s="8" t="s">
        <v>4080</v>
      </c>
      <c r="T62" s="8" t="s">
        <v>3713</v>
      </c>
      <c r="U62" s="8" t="s">
        <v>3288</v>
      </c>
      <c r="V62" s="8" t="s">
        <v>4081</v>
      </c>
      <c r="W62" s="8" t="s">
        <v>4082</v>
      </c>
      <c r="X62" s="8" t="s">
        <v>4083</v>
      </c>
      <c r="Y62" s="8" t="s">
        <v>3185</v>
      </c>
      <c r="Z62" s="8" t="s">
        <v>4084</v>
      </c>
      <c r="AA62" s="8" t="s">
        <v>4085</v>
      </c>
      <c r="AB62" s="8" t="s">
        <v>4086</v>
      </c>
      <c r="AC62" s="9" t="s">
        <v>4087</v>
      </c>
      <c r="AD62" s="9" t="s">
        <v>695</v>
      </c>
    </row>
    <row r="63" spans="1:30" s="1" customFormat="1" ht="219" customHeight="1">
      <c r="A63" s="8" t="s">
        <v>4088</v>
      </c>
      <c r="B63" s="8" t="s">
        <v>697</v>
      </c>
      <c r="C63" s="8" t="s">
        <v>2319</v>
      </c>
      <c r="D63" s="8" t="s">
        <v>4089</v>
      </c>
      <c r="E63" s="8" t="s">
        <v>4090</v>
      </c>
      <c r="F63" s="8">
        <v>2040</v>
      </c>
      <c r="G63" s="8" t="s">
        <v>4091</v>
      </c>
      <c r="H63" s="12" t="s">
        <v>3075</v>
      </c>
      <c r="I63" s="12" t="s">
        <v>3075</v>
      </c>
      <c r="J63" s="12" t="s">
        <v>3075</v>
      </c>
      <c r="K63" s="11" t="s">
        <v>3075</v>
      </c>
      <c r="L63" s="11" t="s">
        <v>3185</v>
      </c>
      <c r="M63" s="11" t="s">
        <v>3185</v>
      </c>
      <c r="N63" s="11" t="s">
        <v>3075</v>
      </c>
      <c r="O63" s="8" t="s">
        <v>3185</v>
      </c>
      <c r="P63" s="8" t="s">
        <v>3185</v>
      </c>
      <c r="Q63" s="8" t="s">
        <v>4092</v>
      </c>
      <c r="R63" s="8" t="s">
        <v>4093</v>
      </c>
      <c r="S63" s="8" t="s">
        <v>4094</v>
      </c>
      <c r="T63" s="8" t="s">
        <v>3273</v>
      </c>
      <c r="U63" s="8" t="s">
        <v>4095</v>
      </c>
      <c r="V63" s="8" t="s">
        <v>4096</v>
      </c>
      <c r="W63" s="8" t="s">
        <v>4097</v>
      </c>
      <c r="X63" s="8" t="s">
        <v>4098</v>
      </c>
      <c r="Y63" s="8" t="s">
        <v>3246</v>
      </c>
      <c r="Z63" s="8" t="s">
        <v>4099</v>
      </c>
      <c r="AA63" s="8" t="s">
        <v>4100</v>
      </c>
      <c r="AB63" s="8" t="s">
        <v>4101</v>
      </c>
      <c r="AC63" s="9" t="s">
        <v>4102</v>
      </c>
      <c r="AD63" s="9" t="s">
        <v>706</v>
      </c>
    </row>
    <row r="64" spans="1:30" s="1" customFormat="1" ht="224.25" customHeight="1">
      <c r="A64" s="8" t="s">
        <v>4103</v>
      </c>
      <c r="B64" s="8" t="s">
        <v>4104</v>
      </c>
      <c r="C64" s="8" t="s">
        <v>2320</v>
      </c>
      <c r="D64" s="8" t="s">
        <v>4105</v>
      </c>
      <c r="E64" s="8" t="s">
        <v>4106</v>
      </c>
      <c r="F64" s="8">
        <v>2040</v>
      </c>
      <c r="G64" s="8" t="s">
        <v>4107</v>
      </c>
      <c r="H64" s="12" t="s">
        <v>3075</v>
      </c>
      <c r="I64" s="12" t="s">
        <v>3075</v>
      </c>
      <c r="J64" s="12" t="s">
        <v>3075</v>
      </c>
      <c r="K64" s="11" t="s">
        <v>3075</v>
      </c>
      <c r="L64" s="11" t="s">
        <v>3075</v>
      </c>
      <c r="M64" s="11" t="s">
        <v>3075</v>
      </c>
      <c r="N64" s="11" t="s">
        <v>3075</v>
      </c>
      <c r="O64" s="8" t="s">
        <v>3185</v>
      </c>
      <c r="P64" s="8" t="s">
        <v>3075</v>
      </c>
      <c r="Q64" s="8" t="s">
        <v>4108</v>
      </c>
      <c r="R64" s="8" t="s">
        <v>4109</v>
      </c>
      <c r="S64" s="8" t="s">
        <v>4110</v>
      </c>
      <c r="T64" s="8" t="s">
        <v>3273</v>
      </c>
      <c r="U64" s="8" t="s">
        <v>3288</v>
      </c>
      <c r="V64" s="8" t="s">
        <v>4111</v>
      </c>
      <c r="W64" s="8" t="s">
        <v>4112</v>
      </c>
      <c r="X64" s="8" t="s">
        <v>4113</v>
      </c>
      <c r="Y64" s="8" t="s">
        <v>3246</v>
      </c>
      <c r="Z64" s="8" t="s">
        <v>4114</v>
      </c>
      <c r="AA64" s="8" t="s">
        <v>4115</v>
      </c>
      <c r="AB64" s="8" t="s">
        <v>4116</v>
      </c>
      <c r="AC64" s="9" t="s">
        <v>4117</v>
      </c>
      <c r="AD64" s="9" t="s">
        <v>4118</v>
      </c>
    </row>
    <row r="65" spans="1:31" s="1" customFormat="1" ht="141" customHeight="1">
      <c r="A65" s="8" t="s">
        <v>4119</v>
      </c>
      <c r="B65" s="8" t="s">
        <v>4120</v>
      </c>
      <c r="C65" s="8" t="s">
        <v>4121</v>
      </c>
      <c r="D65" s="8" t="s">
        <v>709</v>
      </c>
      <c r="E65" s="8" t="s">
        <v>4122</v>
      </c>
      <c r="F65" s="8">
        <v>2030</v>
      </c>
      <c r="G65" s="8" t="s">
        <v>4123</v>
      </c>
      <c r="H65" s="8" t="s">
        <v>3075</v>
      </c>
      <c r="I65" s="8" t="s">
        <v>3075</v>
      </c>
      <c r="J65" s="8" t="s">
        <v>3075</v>
      </c>
      <c r="K65" s="8" t="s">
        <v>3075</v>
      </c>
      <c r="L65" s="8" t="s">
        <v>3185</v>
      </c>
      <c r="M65" s="8" t="s">
        <v>3185</v>
      </c>
      <c r="N65" s="8" t="s">
        <v>3075</v>
      </c>
      <c r="O65" s="8" t="s">
        <v>3185</v>
      </c>
      <c r="P65" s="8" t="s">
        <v>3075</v>
      </c>
      <c r="Q65" s="8" t="s">
        <v>4124</v>
      </c>
      <c r="R65" s="8" t="s">
        <v>4125</v>
      </c>
      <c r="S65" s="8" t="s">
        <v>4126</v>
      </c>
      <c r="T65" s="8" t="s">
        <v>3335</v>
      </c>
      <c r="U65" s="8" t="s">
        <v>3288</v>
      </c>
      <c r="V65" s="8" t="s">
        <v>3185</v>
      </c>
      <c r="W65" s="8" t="s">
        <v>4127</v>
      </c>
      <c r="X65" s="8" t="s">
        <v>4128</v>
      </c>
      <c r="Y65" s="8" t="s">
        <v>3246</v>
      </c>
      <c r="Z65" s="8" t="s">
        <v>4129</v>
      </c>
      <c r="AA65" s="8" t="s">
        <v>4130</v>
      </c>
      <c r="AB65" s="8" t="s">
        <v>4131</v>
      </c>
      <c r="AC65" s="9" t="s">
        <v>4132</v>
      </c>
      <c r="AD65" s="9" t="s">
        <v>715</v>
      </c>
    </row>
    <row r="66" spans="1:31" s="1" customFormat="1" ht="168" customHeight="1">
      <c r="A66" s="13" t="s">
        <v>4133</v>
      </c>
      <c r="B66" s="13" t="s">
        <v>717</v>
      </c>
      <c r="C66" s="8" t="s">
        <v>4134</v>
      </c>
      <c r="D66" s="8" t="s">
        <v>4135</v>
      </c>
      <c r="E66" s="13" t="s">
        <v>4122</v>
      </c>
      <c r="F66" s="13">
        <v>2030</v>
      </c>
      <c r="G66" s="13" t="s">
        <v>4136</v>
      </c>
      <c r="H66" s="12" t="s">
        <v>3075</v>
      </c>
      <c r="I66" s="12" t="s">
        <v>3075</v>
      </c>
      <c r="J66" s="12" t="s">
        <v>3075</v>
      </c>
      <c r="K66" s="8" t="s">
        <v>3185</v>
      </c>
      <c r="L66" s="8" t="s">
        <v>3185</v>
      </c>
      <c r="M66" s="8" t="s">
        <v>3185</v>
      </c>
      <c r="N66" s="8" t="s">
        <v>3075</v>
      </c>
      <c r="O66" s="8" t="s">
        <v>3185</v>
      </c>
      <c r="P66" s="8" t="s">
        <v>3185</v>
      </c>
      <c r="Q66" s="8" t="s">
        <v>4137</v>
      </c>
      <c r="R66" s="8" t="s">
        <v>4138</v>
      </c>
      <c r="S66" s="8" t="s">
        <v>3246</v>
      </c>
      <c r="T66" s="8" t="s">
        <v>3242</v>
      </c>
      <c r="U66" s="8" t="s">
        <v>4139</v>
      </c>
      <c r="V66" s="8" t="s">
        <v>3185</v>
      </c>
      <c r="W66" s="8" t="s">
        <v>4140</v>
      </c>
      <c r="X66" s="8" t="s">
        <v>4141</v>
      </c>
      <c r="Y66" s="8" t="s">
        <v>3246</v>
      </c>
      <c r="Z66" s="8" t="s">
        <v>3246</v>
      </c>
      <c r="AA66" s="8" t="s">
        <v>4142</v>
      </c>
      <c r="AB66" s="8" t="s">
        <v>4143</v>
      </c>
      <c r="AC66" s="9" t="s">
        <v>4144</v>
      </c>
      <c r="AD66" s="9" t="s">
        <v>724</v>
      </c>
    </row>
    <row r="67" spans="1:31" s="1" customFormat="1" ht="168" customHeight="1">
      <c r="A67" s="8" t="s">
        <v>4145</v>
      </c>
      <c r="B67" s="8" t="s">
        <v>4146</v>
      </c>
      <c r="C67" s="8" t="s">
        <v>2321</v>
      </c>
      <c r="D67" s="8" t="s">
        <v>4147</v>
      </c>
      <c r="E67" s="8" t="s">
        <v>4148</v>
      </c>
      <c r="F67" s="8">
        <v>2030</v>
      </c>
      <c r="G67" s="8" t="s">
        <v>4149</v>
      </c>
      <c r="H67" s="11" t="s">
        <v>3075</v>
      </c>
      <c r="I67" s="11" t="s">
        <v>3075</v>
      </c>
      <c r="J67" s="11" t="s">
        <v>3075</v>
      </c>
      <c r="K67" s="8" t="s">
        <v>3075</v>
      </c>
      <c r="L67" s="8" t="s">
        <v>3185</v>
      </c>
      <c r="M67" s="8" t="s">
        <v>3185</v>
      </c>
      <c r="N67" s="8" t="s">
        <v>3075</v>
      </c>
      <c r="O67" s="8" t="s">
        <v>3185</v>
      </c>
      <c r="P67" s="8" t="s">
        <v>3075</v>
      </c>
      <c r="Q67" s="8" t="s">
        <v>4150</v>
      </c>
      <c r="R67" s="8" t="s">
        <v>3271</v>
      </c>
      <c r="S67" s="8" t="s">
        <v>4151</v>
      </c>
      <c r="T67" s="8" t="s">
        <v>3713</v>
      </c>
      <c r="U67" s="8" t="s">
        <v>3243</v>
      </c>
      <c r="V67" s="8" t="s">
        <v>4152</v>
      </c>
      <c r="W67" s="8" t="s">
        <v>4153</v>
      </c>
      <c r="X67" s="8" t="s">
        <v>4154</v>
      </c>
      <c r="Y67" s="8" t="s">
        <v>3185</v>
      </c>
      <c r="Z67" s="8" t="s">
        <v>4155</v>
      </c>
      <c r="AA67" s="8" t="s">
        <v>4156</v>
      </c>
      <c r="AB67" s="8" t="s">
        <v>4157</v>
      </c>
      <c r="AC67" s="9" t="s">
        <v>4158</v>
      </c>
      <c r="AD67" s="9" t="s">
        <v>736</v>
      </c>
    </row>
    <row r="68" spans="1:31" s="1" customFormat="1" ht="149.25" customHeight="1">
      <c r="A68" s="8" t="s">
        <v>4159</v>
      </c>
      <c r="B68" s="8" t="s">
        <v>738</v>
      </c>
      <c r="C68" s="8" t="s">
        <v>2321</v>
      </c>
      <c r="D68" s="8" t="s">
        <v>740</v>
      </c>
      <c r="E68" s="8" t="s">
        <v>4160</v>
      </c>
      <c r="F68" s="8">
        <v>2063</v>
      </c>
      <c r="G68" s="8" t="s">
        <v>4161</v>
      </c>
      <c r="H68" s="12" t="s">
        <v>3075</v>
      </c>
      <c r="I68" s="12" t="s">
        <v>3075</v>
      </c>
      <c r="J68" s="12" t="s">
        <v>3075</v>
      </c>
      <c r="K68" s="12" t="s">
        <v>3075</v>
      </c>
      <c r="L68" s="8" t="s">
        <v>3185</v>
      </c>
      <c r="M68" s="8" t="s">
        <v>3075</v>
      </c>
      <c r="N68" s="8" t="s">
        <v>3075</v>
      </c>
      <c r="O68" s="8" t="s">
        <v>3185</v>
      </c>
      <c r="P68" s="8" t="s">
        <v>3075</v>
      </c>
      <c r="Q68" s="8" t="s">
        <v>4162</v>
      </c>
      <c r="R68" s="8" t="s">
        <v>4163</v>
      </c>
      <c r="S68" s="8" t="s">
        <v>4164</v>
      </c>
      <c r="T68" s="8" t="s">
        <v>3713</v>
      </c>
      <c r="U68" s="8" t="s">
        <v>3395</v>
      </c>
      <c r="V68" s="8" t="s">
        <v>3185</v>
      </c>
      <c r="W68" s="8" t="s">
        <v>4165</v>
      </c>
      <c r="X68" s="8" t="s">
        <v>4166</v>
      </c>
      <c r="Y68" s="8" t="s">
        <v>3246</v>
      </c>
      <c r="Z68" s="8" t="s">
        <v>4167</v>
      </c>
      <c r="AA68" s="8" t="s">
        <v>743</v>
      </c>
      <c r="AB68" s="8" t="s">
        <v>4168</v>
      </c>
      <c r="AC68" s="9" t="s">
        <v>4169</v>
      </c>
      <c r="AD68" s="14" t="s">
        <v>745</v>
      </c>
    </row>
    <row r="69" spans="1:31">
      <c r="A69" s="3"/>
      <c r="B69" s="3"/>
      <c r="C69" s="3"/>
      <c r="D69" s="3"/>
      <c r="E69" s="3"/>
      <c r="F69" s="3"/>
      <c r="G69" s="3"/>
      <c r="H69" s="3"/>
      <c r="I69" s="3"/>
      <c r="J69" s="3"/>
      <c r="K69" s="3"/>
      <c r="L69" s="3"/>
      <c r="M69" s="3"/>
      <c r="N69" s="3"/>
      <c r="O69" s="3"/>
      <c r="P69" s="3"/>
      <c r="Q69" s="3"/>
      <c r="R69" s="3"/>
      <c r="AC69" s="3"/>
      <c r="AD69" s="3"/>
      <c r="AE69" s="3"/>
    </row>
  </sheetData>
  <dataValidations count="1">
    <dataValidation type="list" allowBlank="1" showInputMessage="1" showErrorMessage="1" sqref="I49:J49 H1:H1048576 I21:K21" xr:uid="{00000000-0002-0000-0000-000000000000}">
      <formula1>$H$2:$H$68</formula1>
    </dataValidation>
  </dataValidations>
  <hyperlinks>
    <hyperlink ref="AC53" r:id="rId1" xr:uid="{00000000-0004-0000-0000-000000000000}"/>
    <hyperlink ref="AC32" r:id="rId2" xr:uid="{00000000-0004-0000-0000-000001000000}"/>
    <hyperlink ref="AC25" r:id="rId3" xr:uid="{00000000-0004-0000-0000-000002000000}"/>
    <hyperlink ref="AC43" r:id="rId4" xr:uid="{00000000-0004-0000-0000-000003000000}"/>
    <hyperlink ref="AC66" r:id="rId5" xr:uid="{00000000-0004-0000-0000-000004000000}"/>
    <hyperlink ref="AC17" r:id="rId6" xr:uid="{00000000-0004-0000-0000-000005000000}"/>
    <hyperlink ref="AC31" r:id="rId7" xr:uid="{00000000-0004-0000-0000-000006000000}"/>
    <hyperlink ref="AC8" r:id="rId8" xr:uid="{00000000-0004-0000-0000-000007000000}"/>
    <hyperlink ref="AC40" r:id="rId9" xr:uid="{00000000-0004-0000-0000-000008000000}"/>
    <hyperlink ref="AC6" r:id="rId10" xr:uid="{00000000-0004-0000-0000-000009000000}"/>
    <hyperlink ref="AC7" r:id="rId11" xr:uid="{00000000-0004-0000-0000-00000A000000}"/>
    <hyperlink ref="AC10" r:id="rId12" xr:uid="{00000000-0004-0000-0000-00000B000000}"/>
    <hyperlink ref="AC65" r:id="rId13" xr:uid="{00000000-0004-0000-0000-00000C000000}"/>
    <hyperlink ref="AC4" r:id="rId14" xr:uid="{00000000-0004-0000-0000-00000D000000}"/>
    <hyperlink ref="AC5" r:id="rId15" xr:uid="{00000000-0004-0000-0000-00000E000000}"/>
    <hyperlink ref="AC36" r:id="rId16" xr:uid="{00000000-0004-0000-0000-00000F000000}"/>
    <hyperlink ref="AC48" r:id="rId17" xr:uid="{00000000-0004-0000-0000-000010000000}"/>
    <hyperlink ref="AC47" r:id="rId18" xr:uid="{00000000-0004-0000-0000-000011000000}"/>
    <hyperlink ref="AC19" r:id="rId19" xr:uid="{00000000-0004-0000-0000-000012000000}"/>
    <hyperlink ref="AC68" r:id="rId20" xr:uid="{00000000-0004-0000-0000-000013000000}"/>
    <hyperlink ref="AC27" r:id="rId21" xr:uid="{00000000-0004-0000-0000-000014000000}"/>
    <hyperlink ref="AC18" r:id="rId22" xr:uid="{00000000-0004-0000-0000-000015000000}"/>
    <hyperlink ref="AC59" r:id="rId23" xr:uid="{00000000-0004-0000-0000-000016000000}"/>
    <hyperlink ref="AC22" r:id="rId24" xr:uid="{00000000-0004-0000-0000-000017000000}"/>
    <hyperlink ref="AC14" r:id="rId25" xr:uid="{00000000-0004-0000-0000-000018000000}"/>
    <hyperlink ref="AC57" r:id="rId26" xr:uid="{00000000-0004-0000-0000-000019000000}"/>
    <hyperlink ref="AC2" r:id="rId27" xr:uid="{00000000-0004-0000-0000-00001A000000}"/>
    <hyperlink ref="AC3" r:id="rId28" xr:uid="{00000000-0004-0000-0000-00001B000000}"/>
    <hyperlink ref="AC28" r:id="rId29" xr:uid="{00000000-0004-0000-0000-00001C000000}"/>
    <hyperlink ref="AC30" r:id="rId30" xr:uid="{00000000-0004-0000-0000-00001D000000}"/>
    <hyperlink ref="AC60" r:id="rId31" xr:uid="{00000000-0004-0000-0000-00001E000000}"/>
    <hyperlink ref="AC63" r:id="rId32" xr:uid="{00000000-0004-0000-0000-00001F000000}"/>
    <hyperlink ref="AC23" r:id="rId33" location="fullTextFileContent" xr:uid="{00000000-0004-0000-0000-000020000000}"/>
    <hyperlink ref="AC11" r:id="rId34" xr:uid="{00000000-0004-0000-0000-000021000000}"/>
    <hyperlink ref="AC26" r:id="rId35" xr:uid="{00000000-0004-0000-0000-000022000000}"/>
    <hyperlink ref="AC44" r:id="rId36" xr:uid="{00000000-0004-0000-0000-000023000000}"/>
    <hyperlink ref="AC64" r:id="rId37" xr:uid="{00000000-0004-0000-0000-000024000000}"/>
    <hyperlink ref="AC50" r:id="rId38" xr:uid="{00000000-0004-0000-0000-000025000000}"/>
    <hyperlink ref="AC9" r:id="rId39" xr:uid="{00000000-0004-0000-0000-000026000000}"/>
    <hyperlink ref="AC45" r:id="rId40" xr:uid="{00000000-0004-0000-0000-000027000000}"/>
    <hyperlink ref="AC58" r:id="rId41" xr:uid="{00000000-0004-0000-0000-000028000000}"/>
    <hyperlink ref="AC33" r:id="rId42" xr:uid="{00000000-0004-0000-0000-000029000000}"/>
    <hyperlink ref="AC34" r:id="rId43" xr:uid="{00000000-0004-0000-0000-00002A000000}"/>
    <hyperlink ref="AC46" r:id="rId44" xr:uid="{00000000-0004-0000-0000-00002B000000}"/>
    <hyperlink ref="AC51" r:id="rId45" xr:uid="{00000000-0004-0000-0000-00002C000000}"/>
    <hyperlink ref="AC39" r:id="rId46" xr:uid="{00000000-0004-0000-0000-00002D000000}"/>
    <hyperlink ref="AC56" r:id="rId47" xr:uid="{00000000-0004-0000-0000-00002E000000}"/>
    <hyperlink ref="AC29" r:id="rId48" xr:uid="{00000000-0004-0000-0000-00002F000000}"/>
    <hyperlink ref="AC55" r:id="rId49" xr:uid="{00000000-0004-0000-0000-000030000000}"/>
    <hyperlink ref="AC54" r:id="rId50" xr:uid="{00000000-0004-0000-0000-000031000000}"/>
    <hyperlink ref="AC49" r:id="rId51" xr:uid="{00000000-0004-0000-0000-000032000000}"/>
    <hyperlink ref="AD49" r:id="rId52" display="https://www.linkedin.com/in/pablo-carvajal-9a761784/?originalSubdomain=uk" xr:uid="{00000000-0004-0000-0000-000033000000}"/>
    <hyperlink ref="AC62" r:id="rId53" xr:uid="{BDB391DF-321B-4CB0-A3F8-E3626AC13492}"/>
    <hyperlink ref="AD35" r:id="rId54" xr:uid="{3C60FDD0-3C5B-4EFB-9FAA-36B6B827A462}"/>
    <hyperlink ref="AC35" r:id="rId55" xr:uid="{21D2EAC6-0E7A-4C8B-8C2B-CE3C2C2D073F}"/>
    <hyperlink ref="AC12" r:id="rId56" xr:uid="{8823A3ED-26FA-4F60-8868-D9EF917085B3}"/>
    <hyperlink ref="AC37" r:id="rId57" xr:uid="{288651F7-1700-4484-AC6D-6150D18A2035}"/>
    <hyperlink ref="AC61" r:id="rId58" location="d1e156" xr:uid="{AF51F738-BF76-4A59-9743-1A2BDDF045F5}"/>
    <hyperlink ref="AD61" r:id="rId59" xr:uid="{3F1899AC-BBBD-4DDB-837C-427232963C38}"/>
    <hyperlink ref="AC41" r:id="rId60" xr:uid="{27DA9BCE-BD23-4ECB-ACF5-620A070AB221}"/>
    <hyperlink ref="AC13" r:id="rId61" xr:uid="{BA0A7F99-AA2B-44D3-9DF0-AA3A6C6D7654}"/>
    <hyperlink ref="AC52" r:id="rId62" xr:uid="{2F1262A0-B19A-45B7-B83F-D3F892C6FC9D}"/>
    <hyperlink ref="AD52" r:id="rId63" xr:uid="{66FA388E-0BC0-414D-B6E9-A7130C8C9AFB}"/>
    <hyperlink ref="AD4" r:id="rId64" xr:uid="{0BA4E5BD-34FD-4CA9-A225-3184B3E6D900}"/>
    <hyperlink ref="AC67" r:id="rId65" xr:uid="{27FE1CCA-8367-4E87-8710-36C5311CA068}"/>
    <hyperlink ref="AD67" r:id="rId66" xr:uid="{930B6C5C-6C56-4B2B-A2B4-6933BA68C162}"/>
    <hyperlink ref="AD42" r:id="rId67" xr:uid="{9AF529BC-1C4A-44CB-A338-8FB7E70C3683}"/>
    <hyperlink ref="AD16" r:id="rId68" xr:uid="{EC7F24C4-68AE-4ED0-9813-3AF4269CE323}"/>
    <hyperlink ref="AC42" r:id="rId69" xr:uid="{E29B3A87-CB6F-4D54-BA03-D69CCCF0946A}"/>
    <hyperlink ref="AD15" r:id="rId70" xr:uid="{8E197254-870B-4058-AE80-48FDBA8057C7}"/>
    <hyperlink ref="AC15" r:id="rId71" xr:uid="{76F9A1A5-3F61-49CD-AECA-E84566F727A6}"/>
    <hyperlink ref="AC20" r:id="rId72" xr:uid="{2B3AB423-A64E-4A4D-9E58-870ABA8F071B}"/>
    <hyperlink ref="AD3" r:id="rId73" xr:uid="{770F493A-C339-4549-96B5-0A0B0DBA0278}"/>
    <hyperlink ref="AD6" r:id="rId74" xr:uid="{8EEB88A3-010C-4997-A640-A18CE7399A42}"/>
    <hyperlink ref="AD7" r:id="rId75" xr:uid="{95AE49A4-8EE0-4B96-9362-6CC0D5479E43}"/>
    <hyperlink ref="AD9" r:id="rId76" xr:uid="{B23866C5-957A-4B5D-BA7F-55D8EBB7C3B9}"/>
    <hyperlink ref="AD11" r:id="rId77" xr:uid="{1E8A1EC4-5B85-4668-98F2-DC63DAD7558D}"/>
    <hyperlink ref="AD14" r:id="rId78" xr:uid="{183E48DF-8133-438A-97E4-3351200474E4}"/>
    <hyperlink ref="AD17" r:id="rId79" xr:uid="{0AF6B40A-44E4-429F-95B5-0CF053114395}"/>
    <hyperlink ref="AD18" r:id="rId80" xr:uid="{0461995B-8A77-43E3-B266-69CD2337B6E8}"/>
    <hyperlink ref="AD19" r:id="rId81" xr:uid="{642596DD-D56E-404D-BB58-523995230423}"/>
    <hyperlink ref="AD22" r:id="rId82" display="christoph.dallmann@tu-dresden.de, matthew.schmidt@tu-dresden.de" xr:uid="{E6B68FA7-2069-4C37-997C-55EADFEA82FC}"/>
    <hyperlink ref="AD25" r:id="rId83" xr:uid="{120416C9-D678-4DC6-AD2F-DB4F3AE8CBC6}"/>
    <hyperlink ref="AC24" r:id="rId84" xr:uid="{F8AF6DD4-97C7-47CB-86DE-321E0310E2F7}"/>
    <hyperlink ref="AD24" r:id="rId85" xr:uid="{B68A3E26-0582-4817-AE74-43A8DC54FD99}"/>
    <hyperlink ref="AC16" r:id="rId86" xr:uid="{38F37D2E-E5EF-464A-A24B-C6A6E4C79A1E}"/>
    <hyperlink ref="AD26" r:id="rId87" xr:uid="{B29E021D-E234-4207-8D22-CC417E8F7AE2}"/>
    <hyperlink ref="AD28" r:id="rId88" xr:uid="{A61F1244-575D-4BA3-9369-884153CABB70}"/>
    <hyperlink ref="AD29" r:id="rId89" xr:uid="{F93847DE-5E1C-4531-9437-DC13E3333A49}"/>
    <hyperlink ref="AD30" r:id="rId90" xr:uid="{BE1CAD73-7C0C-4992-8440-CBB1E84CDB14}"/>
    <hyperlink ref="AD31" r:id="rId91" xr:uid="{AA80429E-D20E-4A25-A12D-C9A845D5217F}"/>
    <hyperlink ref="AD32" r:id="rId92" xr:uid="{36A1473C-640E-48B8-9E7D-A00238CB7F68}"/>
    <hyperlink ref="AD33" r:id="rId93" xr:uid="{05B515E6-D980-4F86-8C3C-7AC01ECBEB27}"/>
    <hyperlink ref="AD34" r:id="rId94" xr:uid="{7E8FC9C4-A65C-4CEA-9EDA-884C27EA9322}"/>
    <hyperlink ref="AD36" r:id="rId95" xr:uid="{77A277A9-2400-42CD-A20C-866141EB7FED}"/>
    <hyperlink ref="AD37" r:id="rId96" xr:uid="{0A7213EB-DF7A-472F-893D-5EC375E702FA}"/>
    <hyperlink ref="AD39" r:id="rId97" xr:uid="{640317C1-A762-4EBD-8BF4-2EFC6344C8C1}"/>
    <hyperlink ref="AD40" r:id="rId98" xr:uid="{6E30002E-746B-4704-B526-938371E5B0B6}"/>
    <hyperlink ref="AD41" r:id="rId99" xr:uid="{7498862F-22B1-4E0C-B1A4-E72A9F8530A1}"/>
    <hyperlink ref="AD43" r:id="rId100" display="mercy.john@covenantuniversity.edu.ng" xr:uid="{D6C3E92C-3E63-4C82-9F32-96F099CA7D5F}"/>
    <hyperlink ref="AD44" r:id="rId101" xr:uid="{46751C51-574B-430B-991B-8650E6BC75DF}"/>
    <hyperlink ref="AD45" r:id="rId102" xr:uid="{451A4C3F-D050-4F89-A06F-CD6E407AEAF2}"/>
    <hyperlink ref="AD46" r:id="rId103" xr:uid="{B9364FB9-AA8C-452B-B5EE-B4CE5B71D451}"/>
    <hyperlink ref="AD47" r:id="rId104" xr:uid="{B75631BB-FB4C-4F79-B52E-2186D3FF1F7A}"/>
    <hyperlink ref="AD48" r:id="rId105" xr:uid="{3349F584-9D34-489A-B4C2-B84B58F1B6ED}"/>
    <hyperlink ref="AD50" r:id="rId106" display="praene@univ-reunion.fr" xr:uid="{0F6893B5-D111-4194-919E-D6023FDCCF42}"/>
    <hyperlink ref="AD51" r:id="rId107" xr:uid="{E4A6656A-6FBF-48B8-9415-EC2CED620630}"/>
    <hyperlink ref="AD53" r:id="rId108" xr:uid="{DDEBF37B-E65D-4D58-8649-48D88F12D31E}"/>
    <hyperlink ref="AD54" r:id="rId109" xr:uid="{1EA43D45-ADEC-409D-9F51-E5AA326765F7}"/>
    <hyperlink ref="AD55" r:id="rId110" xr:uid="{F220C70D-65D4-4BDD-8B76-1DD76BA7292F}"/>
    <hyperlink ref="AD56" r:id="rId111" xr:uid="{2726B32A-A5E4-47A8-8323-40E176DF5A0E}"/>
    <hyperlink ref="AD57" r:id="rId112" xr:uid="{5433B55A-F769-42AA-9BE7-4E1AC92831C6}"/>
    <hyperlink ref="AD2" r:id="rId113" display="francesco.dallalonga@tno.nlbob.vanderzwaan@tno.nl" xr:uid="{5CFBC5C1-EC94-4BCD-8C9B-F61903F6C6DD}"/>
    <hyperlink ref="AD5" r:id="rId114" display="m.mahmood-3@sms.ed.ac.ukmax.parzen@ed.ac.uk" xr:uid="{351F65D9-ECFF-4E03-B095-98CA5F9E847E}"/>
    <hyperlink ref="AD58" r:id="rId115" xr:uid="{8FF15FDB-609E-4E25-9D75-4EFA59A38D0D}"/>
    <hyperlink ref="AD59" r:id="rId116" xr:uid="{AC6BC32C-655D-49AF-A852-F808D8518B77}"/>
    <hyperlink ref="AD62" r:id="rId117" xr:uid="{91B299AC-4733-44D8-B4E6-5A7F607BC838}"/>
    <hyperlink ref="AD60" r:id="rId118" xr:uid="{3BB77B5D-D598-4108-A6D0-9133FE6B4375}"/>
    <hyperlink ref="AD63" r:id="rId119" xr:uid="{ECAF6365-CA8D-4F2E-98D0-CD2C5A265B16}"/>
    <hyperlink ref="AD64" r:id="rId120" xr:uid="{D2C481EA-FC29-4649-BB69-95B910102CEC}"/>
    <hyperlink ref="AD65" r:id="rId121" xr:uid="{472FF0D0-D4D4-43DD-AF82-EAC4D5AB4C22}"/>
    <hyperlink ref="AD66" r:id="rId122" xr:uid="{F8B3AA62-2838-4AB0-99D5-D5AF0AD50C64}"/>
    <hyperlink ref="AD68" r:id="rId123" xr:uid="{D278D96C-9A5A-4480-919F-6358D9529DF0}"/>
    <hyperlink ref="AD10" r:id="rId124" display="Nouedraogo@uneca.orgOuedraogo.s.nadia@gmail.com" xr:uid="{3CBBE8DD-3AB2-4C1E-B99E-5B346A4A355B}"/>
    <hyperlink ref="AD12" r:id="rId125" display="naima.chabouni@minesparis.psl.eucharlene.barnet@minesparis.psl.euedi.assoumou@minesparis.psl.eunadia.maizi@minesparis.psl.eusandrine.selosse@minesparis.psl.eu" xr:uid="{46C33E06-A1F9-4C6B-AD2E-4A14D7AEBAE8}"/>
    <hyperlink ref="AD13" r:id="rId126" display="messaoudi.djilali30@gmail.commessaoudi.djilali@univ-ouargla.dz " xr:uid="{C470EB95-F9DF-4CC0-9E16-CD1287FDB379}"/>
    <hyperlink ref="AD21" r:id="rId127" display="edi.assoumou@mines-paristech.frflorent.mcisaac@gmail.com" xr:uid="{C9013BB8-89D7-42F8-8E0B-745E00EA3934}"/>
    <hyperlink ref="AC21" r:id="rId128" xr:uid="{5B732408-C566-4373-AF0C-19211EB7116C}"/>
    <hyperlink ref="AD38" r:id="rId129" xr:uid="{391D7016-F92D-4A1F-8560-ED5279D10E54}"/>
    <hyperlink ref="AC38" r:id="rId130" xr:uid="{0DF0CDEF-655D-48A1-AF8D-B4F059BEE0FE}"/>
  </hyperlinks>
  <pageMargins left="0.7" right="0.7" top="0.75" bottom="0.75" header="0.3" footer="0.3"/>
  <pageSetup paperSize="9" orientation="portrait" r:id="rId131"/>
  <tableParts count="1">
    <tablePart r:id="rId13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2">
    <tabColor theme="5" tint="0.39997558519241921"/>
  </sheetPr>
  <dimension ref="A1:X64"/>
  <sheetViews>
    <sheetView topLeftCell="B79" workbookViewId="0">
      <selection activeCell="A79" sqref="A79"/>
    </sheetView>
  </sheetViews>
  <sheetFormatPr baseColWidth="10" defaultColWidth="8.83203125" defaultRowHeight="15"/>
  <cols>
    <col min="1" max="1" width="18.1640625" customWidth="1"/>
    <col min="3" max="3" width="13.1640625" customWidth="1"/>
    <col min="16" max="16" width="25.33203125" customWidth="1"/>
    <col min="19" max="19" width="17.83203125" customWidth="1"/>
    <col min="22" max="22" width="14.33203125" style="18" customWidth="1"/>
  </cols>
  <sheetData>
    <row r="1" spans="1:24" ht="17">
      <c r="A1" t="s">
        <v>4170</v>
      </c>
      <c r="B1" t="s">
        <v>4171</v>
      </c>
      <c r="C1" t="s">
        <v>4172</v>
      </c>
      <c r="P1" s="17" t="s">
        <v>4173</v>
      </c>
      <c r="Q1" s="20"/>
      <c r="R1" s="20"/>
      <c r="S1" s="20" t="s">
        <v>4174</v>
      </c>
      <c r="W1" s="16"/>
      <c r="X1" s="16"/>
    </row>
    <row r="2" spans="1:24" ht="14.5" customHeight="1">
      <c r="A2" t="s">
        <v>265</v>
      </c>
      <c r="B2">
        <f>COUNTIFS(models_list_studies!B:B, "*OSeMOSYS*",models_list_studies!B:B,"&lt;&gt;*LEAP*", models_list_studies!B:B,"&lt;&gt;*FlexTool*",models_list_studies!B:B,"&lt;&gt;*ONSSET*")</f>
        <v>12</v>
      </c>
      <c r="C2" s="5">
        <f t="shared" ref="C2:C10" si="0">B2/$B$17</f>
        <v>0.18181818181818182</v>
      </c>
      <c r="P2" s="19" t="s">
        <v>4175</v>
      </c>
      <c r="Q2" s="15"/>
      <c r="R2" s="15"/>
      <c r="S2" s="15" t="s">
        <v>2163</v>
      </c>
    </row>
    <row r="3" spans="1:24" ht="16">
      <c r="A3" t="s">
        <v>382</v>
      </c>
      <c r="B3">
        <f>COUNTIFS(models_list_studies!B:B,"*LEAP*",models_list_studies!B:B, "&lt;&gt;*OSeMOSYS*", models_list_studies!B:B, "&lt;&gt;*NEMO*", models_list_studies!B:B, "&lt;&gt;*MCDM*", models_list_studies!B:B, "&lt;&gt;*CLEWS*")</f>
        <v>8</v>
      </c>
      <c r="C3" s="5">
        <f t="shared" si="0"/>
        <v>0.12121212121212122</v>
      </c>
      <c r="P3" s="19" t="s">
        <v>4176</v>
      </c>
      <c r="Q3" s="15"/>
      <c r="R3" s="15"/>
      <c r="S3" s="15" t="s">
        <v>2165</v>
      </c>
    </row>
    <row r="4" spans="1:24" ht="16">
      <c r="A4" t="s">
        <v>3091</v>
      </c>
      <c r="B4">
        <f>COUNTIFS(models_list_studies!B:B, "*TIMES*") + COUNTIFS(models_list_studies!B:B, "*MARKAL*")-COUNTIFS(models_list_studies!B:B, "*TIMES*",models_list_studies!B:B, "*MARKAL*")</f>
        <v>6</v>
      </c>
      <c r="C4" s="5">
        <f t="shared" si="0"/>
        <v>9.0909090909090912E-2</v>
      </c>
      <c r="P4" s="19" t="s">
        <v>4177</v>
      </c>
      <c r="Q4" s="15"/>
      <c r="R4" s="15"/>
      <c r="S4" s="15" t="s">
        <v>2179</v>
      </c>
    </row>
    <row r="5" spans="1:24" ht="16">
      <c r="A5" t="s">
        <v>4178</v>
      </c>
      <c r="B5">
        <f>COUNTIFS(models_list_studies!B:B,"*MESSAGE*", models_list_studies!B:B, "&lt;&gt;*MAED*")+COUNTIFS(models_list_studies!B:B,"*SPLAT*")-COUNTIFS(models_list_studies!B:B,"*SPLAT*",models_list_studies!B:B,"*MESSAGE*")</f>
        <v>5</v>
      </c>
      <c r="C5" s="5">
        <f t="shared" si="0"/>
        <v>7.575757575757576E-2</v>
      </c>
      <c r="P5" s="19" t="s">
        <v>4179</v>
      </c>
      <c r="Q5" s="15"/>
      <c r="R5" s="15"/>
      <c r="S5" s="15" t="s">
        <v>717</v>
      </c>
    </row>
    <row r="6" spans="1:24" ht="16">
      <c r="A6" t="s">
        <v>255</v>
      </c>
      <c r="B6">
        <f>COUNTIFS(models_list_studies!B:B,"*ONSSET*", models_list_studies!B:B, "&lt;&gt;*OSEMOSYS*", models_list_studies!B:B, "&lt;&gt;*Pypsa*")</f>
        <v>4</v>
      </c>
      <c r="C6" s="5">
        <f t="shared" si="0"/>
        <v>6.0606060606060608E-2</v>
      </c>
      <c r="P6" s="19" t="s">
        <v>4180</v>
      </c>
      <c r="Q6" s="15"/>
      <c r="R6" s="15"/>
      <c r="S6" s="15" t="s">
        <v>2171</v>
      </c>
    </row>
    <row r="7" spans="1:24" ht="16">
      <c r="A7" t="s">
        <v>4181</v>
      </c>
      <c r="B7">
        <f>COUNTIFS(models_list_studies!B:B, "*GIS*", models_list_studies!B:B, "&lt;&gt;*TIMES*")</f>
        <v>4</v>
      </c>
      <c r="C7" s="5">
        <f t="shared" si="0"/>
        <v>6.0606060606060608E-2</v>
      </c>
      <c r="P7" s="19" t="s">
        <v>4182</v>
      </c>
      <c r="Q7" s="15"/>
      <c r="R7" s="15"/>
      <c r="S7" s="15" t="s">
        <v>1588</v>
      </c>
    </row>
    <row r="8" spans="1:24" ht="16">
      <c r="A8" t="s">
        <v>746</v>
      </c>
      <c r="B8">
        <f>COUNTIFS(models_list_studies!B:B, "*HOMER*")</f>
        <v>2</v>
      </c>
      <c r="C8" s="5">
        <f t="shared" si="0"/>
        <v>3.0303030303030304E-2</v>
      </c>
      <c r="P8" s="19" t="s">
        <v>4183</v>
      </c>
      <c r="Q8" s="15"/>
      <c r="R8" s="15"/>
      <c r="S8" s="15" t="s">
        <v>2182</v>
      </c>
    </row>
    <row r="9" spans="1:24" ht="16">
      <c r="A9" t="s">
        <v>527</v>
      </c>
      <c r="B9">
        <v>2</v>
      </c>
      <c r="C9" s="5">
        <f t="shared" si="0"/>
        <v>3.0303030303030304E-2</v>
      </c>
      <c r="P9" s="19" t="s">
        <v>4184</v>
      </c>
      <c r="Q9" s="15"/>
      <c r="R9" s="15"/>
      <c r="S9" s="15" t="s">
        <v>4185</v>
      </c>
    </row>
    <row r="10" spans="1:24">
      <c r="A10" t="s">
        <v>2426</v>
      </c>
      <c r="B10">
        <f>COUNTIFS(models_list_studies!B:B, "*CERC*")</f>
        <v>1</v>
      </c>
      <c r="C10" s="5">
        <f t="shared" si="0"/>
        <v>1.5151515151515152E-2</v>
      </c>
      <c r="P10" s="19" t="s">
        <v>4186</v>
      </c>
      <c r="Q10" s="15"/>
      <c r="R10" s="15"/>
      <c r="S10" t="s">
        <v>4187</v>
      </c>
    </row>
    <row r="11" spans="1:24">
      <c r="A11" t="s">
        <v>2396</v>
      </c>
      <c r="B11">
        <v>1</v>
      </c>
      <c r="C11" s="5">
        <f>B11/$B$17</f>
        <v>1.5151515151515152E-2</v>
      </c>
    </row>
    <row r="12" spans="1:24">
      <c r="A12" t="s">
        <v>2166</v>
      </c>
      <c r="B12">
        <v>1</v>
      </c>
      <c r="C12" s="5">
        <f>B12/$B$17</f>
        <v>1.5151515151515152E-2</v>
      </c>
    </row>
    <row r="13" spans="1:24">
      <c r="A13" t="s">
        <v>4173</v>
      </c>
      <c r="B13">
        <f>COUNTIFS(models_list_studies!B:B, "*LEAP*", models_list_studies!B:B, "*OSeMOSYS*")+COUNTIFS(models_list_studies!B:B, "*ONSSET*", models_list_studies!B:B, "*OSeMOSYS*")+COUNTIFS(models_list_studies!B:B, "*LEAP*", models_list_studies!B:B, "*MCDM*")+COUNTIFS(models_list_studies!B:B, "*Flextool*", models_list_studies!B:B, "*OSeMOSYS*")+COUNTIFS(models_list_studies!B:B, "*MESSAGE*", models_list_studies!B:B, "*MAED*")+COUNTIFS(models_list_studies!B:B, "*LEAP*", models_list_studies!B:B, "*NEMO*")+COUNTIFS(models_list_studies!B:B, "*LEAP*", models_list_studies!B:B, "*CLEWS*")+COUNTIFS(models_list_studies!B:B, "*MESSAGE*", models_list_studies!B:B, "*SIMPACTS*")+COUNTIFS(models_list_studies!B:B, "*PypSA*", models_list_studies!B:B, "*OnSSET*")</f>
        <v>11</v>
      </c>
      <c r="C13" s="5">
        <f>B13/$B$17</f>
        <v>0.16666666666666666</v>
      </c>
    </row>
    <row r="14" spans="1:24">
      <c r="A14" t="s">
        <v>4174</v>
      </c>
      <c r="B14">
        <f>66-SUM(B2:B13)</f>
        <v>9</v>
      </c>
      <c r="C14" s="5">
        <f>B14/$B$17</f>
        <v>0.13636363636363635</v>
      </c>
    </row>
    <row r="17" spans="1:2">
      <c r="B17">
        <f>SUM(B2:B14)</f>
        <v>66</v>
      </c>
    </row>
    <row r="32" spans="1:2">
      <c r="A32" t="s">
        <v>4188</v>
      </c>
      <c r="B32" t="s">
        <v>4189</v>
      </c>
    </row>
    <row r="33" spans="1:2">
      <c r="A33">
        <v>2010</v>
      </c>
      <c r="B33">
        <f>COUNTIF(models_list_studies!A:A, "*" &amp; A33 &amp; "*")</f>
        <v>2</v>
      </c>
    </row>
    <row r="34" spans="1:2">
      <c r="A34">
        <v>2011</v>
      </c>
      <c r="B34">
        <f>COUNTIF(models_list_studies!A:A, "*" &amp; A34 &amp; "*")</f>
        <v>0</v>
      </c>
    </row>
    <row r="35" spans="1:2">
      <c r="A35">
        <v>2012</v>
      </c>
      <c r="B35">
        <f>COUNTIF(models_list_studies!A:A, "*" &amp; A35 &amp; "*")</f>
        <v>1</v>
      </c>
    </row>
    <row r="36" spans="1:2">
      <c r="A36">
        <v>2013</v>
      </c>
      <c r="B36">
        <f>COUNTIF(models_list_studies!A:A, "*" &amp; A36 &amp; "*")</f>
        <v>0</v>
      </c>
    </row>
    <row r="37" spans="1:2">
      <c r="A37">
        <v>2014</v>
      </c>
      <c r="B37">
        <f>COUNTIF(models_list_studies!A:A, "*" &amp; A37 &amp; "*")</f>
        <v>1</v>
      </c>
    </row>
    <row r="38" spans="1:2">
      <c r="A38">
        <v>2015</v>
      </c>
      <c r="B38">
        <f>COUNTIF(models_list_studies!A:A, "*" &amp; A38 &amp; "*")</f>
        <v>0</v>
      </c>
    </row>
    <row r="39" spans="1:2">
      <c r="A39">
        <v>2016</v>
      </c>
      <c r="B39">
        <f>COUNTIF(models_list_studies!A:A, "*" &amp; A39 &amp; "*")</f>
        <v>4</v>
      </c>
    </row>
    <row r="40" spans="1:2">
      <c r="A40">
        <v>2017</v>
      </c>
      <c r="B40">
        <f>COUNTIF(models_list_studies!A:A, "*" &amp; A40 &amp; "*")</f>
        <v>8</v>
      </c>
    </row>
    <row r="41" spans="1:2">
      <c r="A41">
        <v>2018</v>
      </c>
      <c r="B41">
        <f>COUNTIF(models_list_studies!A:A, "*" &amp; A41 &amp; "*")</f>
        <v>5</v>
      </c>
    </row>
    <row r="42" spans="1:2">
      <c r="A42">
        <v>2019</v>
      </c>
      <c r="B42">
        <f>COUNTIF(models_list_studies!A:A, "*" &amp; A42 &amp; "*")</f>
        <v>4</v>
      </c>
    </row>
    <row r="43" spans="1:2">
      <c r="A43">
        <v>2020</v>
      </c>
      <c r="B43">
        <f>COUNTIF(models_list_studies!A:A, "*" &amp; A43 &amp; "*")</f>
        <v>2</v>
      </c>
    </row>
    <row r="44" spans="1:2">
      <c r="A44">
        <v>2021</v>
      </c>
      <c r="B44">
        <f>COUNTIF(models_list_studies!A:A, "*" &amp; A44 &amp; "*")</f>
        <v>11</v>
      </c>
    </row>
    <row r="45" spans="1:2">
      <c r="A45">
        <v>2022</v>
      </c>
      <c r="B45">
        <f>COUNTIF(models_list_studies!A:A, "*" &amp; A45 &amp; "*")</f>
        <v>11</v>
      </c>
    </row>
    <row r="46" spans="1:2">
      <c r="A46">
        <v>2023</v>
      </c>
      <c r="B46">
        <f>COUNTIF(models_list_studies!A:A, "*" &amp; A46 &amp; "*")</f>
        <v>8</v>
      </c>
    </row>
    <row r="47" spans="1:2">
      <c r="A47">
        <v>2024</v>
      </c>
      <c r="B47">
        <f>COUNTIF(models_list_studies!A:A, "*" &amp; A47 &amp; "*")</f>
        <v>8</v>
      </c>
    </row>
    <row r="48" spans="1:2">
      <c r="A48">
        <v>2025</v>
      </c>
      <c r="B48">
        <f>COUNTIF(models_list_studies!A:A, "*" &amp; A48 &amp; "*")</f>
        <v>3</v>
      </c>
    </row>
    <row r="53" spans="1:2">
      <c r="A53" t="s">
        <v>4190</v>
      </c>
      <c r="B53" t="s">
        <v>4191</v>
      </c>
    </row>
    <row r="54" spans="1:2">
      <c r="A54" t="s">
        <v>4192</v>
      </c>
      <c r="B54">
        <v>32</v>
      </c>
    </row>
    <row r="55" spans="1:2">
      <c r="A55" t="s">
        <v>3496</v>
      </c>
      <c r="B55">
        <v>30</v>
      </c>
    </row>
    <row r="56" spans="1:2">
      <c r="A56" t="s">
        <v>4173</v>
      </c>
      <c r="B56">
        <v>5</v>
      </c>
    </row>
    <row r="61" spans="1:2" ht="16">
      <c r="A61" s="23" t="s">
        <v>4193</v>
      </c>
      <c r="B61" s="23" t="s">
        <v>4191</v>
      </c>
    </row>
    <row r="62" spans="1:2" ht="16">
      <c r="A62" s="23" t="s">
        <v>4194</v>
      </c>
      <c r="B62" s="23">
        <v>28</v>
      </c>
    </row>
    <row r="63" spans="1:2" ht="32">
      <c r="A63" s="23" t="s">
        <v>4195</v>
      </c>
      <c r="B63" s="23">
        <v>20</v>
      </c>
    </row>
    <row r="64" spans="1:2" ht="32">
      <c r="A64" s="23" t="s">
        <v>4196</v>
      </c>
      <c r="B64" s="23">
        <v>19</v>
      </c>
    </row>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13">
    <tabColor theme="5" tint="0.39997558519241921"/>
  </sheetPr>
  <dimension ref="A1:B208"/>
  <sheetViews>
    <sheetView topLeftCell="A241" zoomScale="160" zoomScaleNormal="160" workbookViewId="0">
      <selection activeCell="B16" sqref="B16"/>
    </sheetView>
  </sheetViews>
  <sheetFormatPr baseColWidth="10" defaultColWidth="11.33203125" defaultRowHeight="15"/>
  <cols>
    <col min="1" max="1" width="18.33203125" customWidth="1"/>
  </cols>
  <sheetData>
    <row r="1" spans="1:2">
      <c r="A1" t="s">
        <v>4197</v>
      </c>
      <c r="B1" t="s">
        <v>4172</v>
      </c>
    </row>
    <row r="2" spans="1:2">
      <c r="A2" t="s">
        <v>4198</v>
      </c>
      <c r="B2">
        <f>COUNTIFS(models_list_studies!C:C, "*Africa*", models_list_studies!C:C, "&lt;&gt;*South*", models_list_studies!C:C, "&lt;&gt;*Region*", models_list_studies!C:C, "&lt;&gt;*North*", models_list_studies!C:C, "&lt;&gt;*West*", models_list_studies!C:C, "&lt;&gt;*Sub-Saharan*")+COUNTIFS(models_list_studies!C:C, "*Continent*")</f>
        <v>9</v>
      </c>
    </row>
    <row r="3" spans="1:2">
      <c r="A3" t="s">
        <v>4199</v>
      </c>
      <c r="B3">
        <v>9</v>
      </c>
    </row>
    <row r="4" spans="1:2">
      <c r="A4" t="s">
        <v>2429</v>
      </c>
      <c r="B4">
        <f>66-B2-B5-B3</f>
        <v>45</v>
      </c>
    </row>
    <row r="5" spans="1:2">
      <c r="A5" t="s">
        <v>4200</v>
      </c>
      <c r="B5">
        <v>3</v>
      </c>
    </row>
    <row r="9" spans="1:2">
      <c r="A9" t="s">
        <v>4201</v>
      </c>
      <c r="B9" t="s">
        <v>4172</v>
      </c>
    </row>
    <row r="10" spans="1:2">
      <c r="A10" t="s">
        <v>4202</v>
      </c>
      <c r="B10">
        <v>14</v>
      </c>
    </row>
    <row r="11" spans="1:2">
      <c r="A11" t="s">
        <v>2314</v>
      </c>
      <c r="B11">
        <v>6</v>
      </c>
    </row>
    <row r="12" spans="1:2">
      <c r="A12" t="s">
        <v>4203</v>
      </c>
      <c r="B12">
        <v>3</v>
      </c>
    </row>
    <row r="13" spans="1:2">
      <c r="A13" t="s">
        <v>4204</v>
      </c>
      <c r="B13">
        <v>13</v>
      </c>
    </row>
    <row r="14" spans="1:2">
      <c r="A14" t="s">
        <v>4205</v>
      </c>
      <c r="B14">
        <v>10</v>
      </c>
    </row>
    <row r="15" spans="1:2">
      <c r="A15" t="s">
        <v>4206</v>
      </c>
      <c r="B15">
        <v>2</v>
      </c>
    </row>
    <row r="18" spans="1:2">
      <c r="B18">
        <f>SUM(B10:B15)</f>
        <v>48</v>
      </c>
    </row>
    <row r="22" spans="1:2">
      <c r="A22" t="s">
        <v>4207</v>
      </c>
      <c r="B22" t="s">
        <v>4208</v>
      </c>
    </row>
    <row r="23" spans="1:2">
      <c r="A23" t="s">
        <v>2307</v>
      </c>
      <c r="B23">
        <f>COUNTIF(models_list_studies!C:C,"*" &amp; A23 &amp; "*")</f>
        <v>19</v>
      </c>
    </row>
    <row r="24" spans="1:2">
      <c r="A24" t="s">
        <v>2287</v>
      </c>
      <c r="B24">
        <f>COUNTIF(models_list_studies!C:C,"*" &amp; A24 &amp; "*")</f>
        <v>12</v>
      </c>
    </row>
    <row r="25" spans="1:2">
      <c r="A25" t="s">
        <v>2280</v>
      </c>
      <c r="B25">
        <f>COUNTIF(models_list_studies!C:C,"*" &amp; A25 &amp; "*")</f>
        <v>14</v>
      </c>
    </row>
    <row r="26" spans="1:2">
      <c r="A26" t="s">
        <v>4209</v>
      </c>
      <c r="B26">
        <f>COUNTIF(models_list_studies!C:C,"*" &amp; A26 &amp; "*")</f>
        <v>11</v>
      </c>
    </row>
    <row r="27" spans="1:2">
      <c r="A27" t="s">
        <v>2314</v>
      </c>
      <c r="B27">
        <f>COUNTIF(models_list_studies!C:C,"*" &amp; A27 &amp; "*")</f>
        <v>14</v>
      </c>
    </row>
    <row r="28" spans="1:2">
      <c r="A28" t="s">
        <v>2317</v>
      </c>
      <c r="B28">
        <f>COUNTIF(models_list_studies!C:C,"*" &amp; A28 &amp; "*")</f>
        <v>12</v>
      </c>
    </row>
    <row r="29" spans="1:2">
      <c r="A29" t="s">
        <v>2294</v>
      </c>
      <c r="B29">
        <f>COUNTIF(models_list_studies!C:C,"*" &amp; A29 &amp; "*")</f>
        <v>17</v>
      </c>
    </row>
    <row r="30" spans="1:2">
      <c r="A30" t="s">
        <v>2258</v>
      </c>
      <c r="B30">
        <f>COUNTIF(models_list_studies!C:C,"*" &amp; A30 &amp; "*")</f>
        <v>12</v>
      </c>
    </row>
    <row r="31" spans="1:2">
      <c r="A31" t="s">
        <v>2320</v>
      </c>
      <c r="B31">
        <f>COUNTIF(models_list_studies!C:C,"*" &amp; A31 &amp; "*")</f>
        <v>11</v>
      </c>
    </row>
    <row r="32" spans="1:2">
      <c r="A32" t="s">
        <v>2316</v>
      </c>
      <c r="B32">
        <f t="array" ref="B32">SUMPRODUCT(--ISNUMBER(SEARCH("Sudan", SUBSTITUTE(models_list_studies!C:C, "South Sudan", ""))))</f>
        <v>10</v>
      </c>
    </row>
    <row r="33" spans="1:2">
      <c r="A33" t="s">
        <v>2303</v>
      </c>
      <c r="B33">
        <f>COUNTIF(models_list_studies!C:C,"*" &amp; A33 &amp; "*")</f>
        <v>10</v>
      </c>
    </row>
    <row r="34" spans="1:2">
      <c r="A34" t="s">
        <v>2290</v>
      </c>
      <c r="B34">
        <f>COUNTIF(models_list_studies!C:C,"*" &amp; A34 &amp; "*")</f>
        <v>15</v>
      </c>
    </row>
    <row r="35" spans="1:2">
      <c r="A35" t="s">
        <v>2304</v>
      </c>
      <c r="B35">
        <f>COUNTIF(models_list_studies!C:C,"*" &amp; A35 &amp; "*")</f>
        <v>12</v>
      </c>
    </row>
    <row r="36" spans="1:2">
      <c r="A36" t="s">
        <v>2293</v>
      </c>
      <c r="B36">
        <f>COUNTIF(models_list_studies!C:C,"*" &amp; A36 &amp; "*")+COUNTIF(models_list_studies!C:C,"*Côte d’Ivoire *")</f>
        <v>11</v>
      </c>
    </row>
    <row r="37" spans="1:2">
      <c r="A37" t="s">
        <v>2298</v>
      </c>
      <c r="B37">
        <f>COUNTIF(models_list_studies!C:C,"*" &amp; A37 &amp; "*")</f>
        <v>8</v>
      </c>
    </row>
    <row r="38" spans="1:2">
      <c r="A38" t="s">
        <v>2262</v>
      </c>
      <c r="B38">
        <f>COUNTIF(models_list_studies!C:C,"*" &amp; A38 &amp; "*")</f>
        <v>11</v>
      </c>
    </row>
    <row r="39" spans="1:2">
      <c r="A39" t="s">
        <v>2272</v>
      </c>
      <c r="B39">
        <f>COUNTIF(models_list_studies!C:C,"*" &amp; A39 &amp; "*")+COUNTIF(models_list_studies!C:C,"*Cameroun*")</f>
        <v>13</v>
      </c>
    </row>
    <row r="40" spans="1:2">
      <c r="A40" t="s">
        <v>4210</v>
      </c>
      <c r="B40">
        <f>COUNTIF(models_list_studies!C:C,"*" &amp; A40 &amp; "*")</f>
        <v>12</v>
      </c>
    </row>
    <row r="41" spans="1:2">
      <c r="A41" t="s">
        <v>2268</v>
      </c>
      <c r="B41">
        <f>COUNTIF(models_list_studies!C:C,"*" &amp; A41 &amp; "*")</f>
        <v>14</v>
      </c>
    </row>
    <row r="42" spans="1:2">
      <c r="A42" t="s">
        <v>2300</v>
      </c>
      <c r="B42">
        <f>COUNTIF(models_list_studies!C:C,"*" &amp; A42 &amp; "*")</f>
        <v>13</v>
      </c>
    </row>
    <row r="43" spans="1:2">
      <c r="A43" t="s">
        <v>2299</v>
      </c>
      <c r="B43">
        <f>COUNTIF(models_list_studies!C:C,"*" &amp; A43 &amp; "*")</f>
        <v>11</v>
      </c>
    </row>
    <row r="44" spans="1:2">
      <c r="A44" t="s">
        <v>2321</v>
      </c>
      <c r="B44">
        <f>COUNTIF(models_list_studies!C:C,"*" &amp; A44 &amp; "*")</f>
        <v>14</v>
      </c>
    </row>
    <row r="45" spans="1:2">
      <c r="A45" t="s">
        <v>2310</v>
      </c>
      <c r="B45">
        <f>COUNTIF(models_list_studies!C:C,"*" &amp; A45 &amp; "*")</f>
        <v>12</v>
      </c>
    </row>
    <row r="46" spans="1:2">
      <c r="A46" t="s">
        <v>2322</v>
      </c>
      <c r="B46">
        <f>COUNTIF(models_list_studies!C:C,"*" &amp; A46 &amp; "*")</f>
        <v>11</v>
      </c>
    </row>
    <row r="47" spans="1:2">
      <c r="A47" t="s">
        <v>2275</v>
      </c>
      <c r="B47">
        <f>COUNTIF(models_list_studies!C:C,"*" &amp; A47 &amp; "*")</f>
        <v>10</v>
      </c>
    </row>
    <row r="48" spans="1:2">
      <c r="A48" t="s">
        <v>2291</v>
      </c>
      <c r="B48">
        <f>COUNTIF(models_list_studies!C:C,"*" &amp; A48 &amp; "*")</f>
        <v>12</v>
      </c>
    </row>
    <row r="49" spans="1:2">
      <c r="A49" t="s">
        <v>2319</v>
      </c>
      <c r="B49">
        <f>COUNTIF(models_list_studies!C:C,"*" &amp; A49 &amp; "*")</f>
        <v>13</v>
      </c>
    </row>
    <row r="50" spans="1:2">
      <c r="A50" t="s">
        <v>2308</v>
      </c>
      <c r="B50">
        <f>COUNTIF(models_list_studies!C:C,"*" &amp; A50 &amp; "*")</f>
        <v>11</v>
      </c>
    </row>
    <row r="51" spans="1:2">
      <c r="A51" t="s">
        <v>2315</v>
      </c>
      <c r="B51">
        <f>COUNTIF(models_list_studies!C:C,"*" &amp; A51 &amp; "*")</f>
        <v>4</v>
      </c>
    </row>
    <row r="52" spans="1:2">
      <c r="A52" t="s">
        <v>2264</v>
      </c>
      <c r="B52">
        <f>COUNTIF(models_list_studies!C:C,"*" &amp; A52 &amp; "*")</f>
        <v>13</v>
      </c>
    </row>
    <row r="53" spans="1:2">
      <c r="A53" t="s">
        <v>2313</v>
      </c>
      <c r="B53">
        <f>COUNTIF(models_list_studies!C:C,"*" &amp; A53 &amp; "*")</f>
        <v>9</v>
      </c>
    </row>
    <row r="54" spans="1:2">
      <c r="A54" t="s">
        <v>2269</v>
      </c>
      <c r="B54">
        <f>COUNTIF(models_list_studies!C:C,"*" &amp; A54 &amp; "*")</f>
        <v>10</v>
      </c>
    </row>
    <row r="55" spans="1:2">
      <c r="A55" t="s">
        <v>2318</v>
      </c>
      <c r="B55">
        <f>COUNTIF(models_list_studies!C:C,"*" &amp; A55 &amp; "*")</f>
        <v>13</v>
      </c>
    </row>
    <row r="56" spans="1:2">
      <c r="A56" t="s">
        <v>2297</v>
      </c>
      <c r="B56">
        <f>COUNTIF(models_list_studies!C:C,"*" &amp; A56 &amp; "*")</f>
        <v>9</v>
      </c>
    </row>
    <row r="57" spans="1:2">
      <c r="A57" t="s">
        <v>2312</v>
      </c>
      <c r="B57">
        <f>COUNTIF(models_list_studies!C:C,"*" &amp; A57 &amp; "*")</f>
        <v>12</v>
      </c>
    </row>
    <row r="58" spans="1:2">
      <c r="A58" t="s">
        <v>2274</v>
      </c>
      <c r="B58">
        <f>COUNTIF(models_list_studies!C:C,"*" &amp; A58 &amp; "*")</f>
        <v>10</v>
      </c>
    </row>
    <row r="59" spans="1:2">
      <c r="A59" t="s">
        <v>2284</v>
      </c>
      <c r="B59">
        <f>COUNTIF(models_list_studies!C:C,"*" &amp; A59 &amp; "*")</f>
        <v>10</v>
      </c>
    </row>
    <row r="60" spans="1:2">
      <c r="A60" t="s">
        <v>2278</v>
      </c>
      <c r="B60">
        <f>COUNTIF(models_list_studies!C:C,"*" &amp; A60 &amp; "*")</f>
        <v>10</v>
      </c>
    </row>
    <row r="61" spans="1:2">
      <c r="A61" t="s">
        <v>2296</v>
      </c>
      <c r="B61">
        <f>COUNTIF(models_list_studies!C:C,"*" &amp; A61 &amp; "*")</f>
        <v>12</v>
      </c>
    </row>
    <row r="62" spans="1:2">
      <c r="A62" t="s">
        <v>2301</v>
      </c>
      <c r="B62">
        <f>COUNTIF(models_list_studies!C:C,"*" &amp; A62 &amp; "*")</f>
        <v>11</v>
      </c>
    </row>
    <row r="63" spans="1:2">
      <c r="A63" t="s">
        <v>2288</v>
      </c>
      <c r="B63">
        <f>COUNTIF(models_list_studies!C:C,"*" &amp; A63 &amp; "*")</f>
        <v>10</v>
      </c>
    </row>
    <row r="64" spans="1:2">
      <c r="A64" t="s">
        <v>2305</v>
      </c>
      <c r="B64">
        <f>COUNTIF(models_list_studies!C:C,"*" &amp; A64 &amp; "*")</f>
        <v>11</v>
      </c>
    </row>
    <row r="65" spans="1:2">
      <c r="A65" t="s">
        <v>2266</v>
      </c>
      <c r="B65">
        <f>COUNTIF(models_list_studies!C:C,"*" &amp; A65 &amp; "*")</f>
        <v>12</v>
      </c>
    </row>
    <row r="66" spans="1:2">
      <c r="A66" t="s">
        <v>2295</v>
      </c>
      <c r="B66">
        <f>COUNTIF(models_list_studies!C:C,"*" &amp; A66 &amp; "*")</f>
        <v>11</v>
      </c>
    </row>
    <row r="67" spans="1:2">
      <c r="A67" t="s">
        <v>2282</v>
      </c>
      <c r="B67">
        <f>COUNTIF(models_list_studies!C:C,"*" &amp; A67 &amp; "*")</f>
        <v>10</v>
      </c>
    </row>
    <row r="68" spans="1:2">
      <c r="A68" t="s">
        <v>2289</v>
      </c>
      <c r="B68">
        <f>COUNTIF(models_list_studies!C:C,"*" &amp; A68 &amp; "*")</f>
        <v>13</v>
      </c>
    </row>
    <row r="69" spans="1:2">
      <c r="A69" t="s">
        <v>4211</v>
      </c>
      <c r="B69">
        <f>COUNTIF(models_list_studies!C:C,"*" &amp; A69 &amp; "*")</f>
        <v>12</v>
      </c>
    </row>
    <row r="70" spans="1:2">
      <c r="A70" t="s">
        <v>2302</v>
      </c>
      <c r="B70">
        <f>COUNTIF(models_list_studies!C:C,"*" &amp; A70 &amp; "*")</f>
        <v>1</v>
      </c>
    </row>
    <row r="71" spans="1:2">
      <c r="A71" t="s">
        <v>2286</v>
      </c>
      <c r="B71">
        <f>COUNTIF(models_list_studies!C:C,"*" &amp; A71 &amp; "*")+COUNTIF(models_list_studies!C:C,"*Swaziland*")</f>
        <v>11</v>
      </c>
    </row>
    <row r="72" spans="1:2">
      <c r="A72" t="s">
        <v>2279</v>
      </c>
      <c r="B72">
        <f>COUNTIF(models_list_studies!C:C,"*" &amp; A72 &amp; "*")</f>
        <v>10</v>
      </c>
    </row>
    <row r="73" spans="1:2">
      <c r="A73" t="s">
        <v>4212</v>
      </c>
      <c r="B73">
        <f>COUNTIF(models_list_studies!C:C,"*" &amp; A73 &amp; "*")</f>
        <v>1</v>
      </c>
    </row>
    <row r="74" spans="1:2">
      <c r="A74" t="s">
        <v>2276</v>
      </c>
      <c r="B74">
        <f>COUNTIF(models_list_studies!C:C,"*" &amp; A74 &amp; "*")</f>
        <v>1</v>
      </c>
    </row>
    <row r="75" spans="1:2">
      <c r="A75" t="s">
        <v>3052</v>
      </c>
      <c r="B75">
        <f>COUNTIF(models_list_studies!C:C,"*" &amp; A75 &amp; "*")</f>
        <v>0</v>
      </c>
    </row>
    <row r="76" spans="1:2">
      <c r="A76" t="s">
        <v>2271</v>
      </c>
      <c r="B76">
        <f>COUNTIF(models_list_studies!C:C,"*" &amp; A76 &amp; "*")</f>
        <v>1</v>
      </c>
    </row>
    <row r="77" spans="1:2">
      <c r="A77" t="s">
        <v>2788</v>
      </c>
      <c r="B77">
        <f>COUNTIF(models_list_studies!C:C,"*" &amp; A77 &amp; "*")</f>
        <v>0</v>
      </c>
    </row>
    <row r="78" spans="1:2">
      <c r="A78" t="s">
        <v>2309</v>
      </c>
      <c r="B78">
        <f>COUNTIF(models_list_studies!C:C,"*" &amp; A78 &amp; "*")</f>
        <v>1</v>
      </c>
    </row>
    <row r="79" spans="1:2">
      <c r="A79" t="s">
        <v>2311</v>
      </c>
      <c r="B79">
        <f>COUNTIF(models_list_studies!C:C,"*" &amp; A79 &amp; "*")</f>
        <v>1</v>
      </c>
    </row>
    <row r="81" spans="1:2">
      <c r="B81">
        <f>SUM(B23:B79)</f>
        <v>574</v>
      </c>
    </row>
    <row r="84" spans="1:2">
      <c r="A84" t="s">
        <v>4213</v>
      </c>
    </row>
    <row r="85" spans="1:2">
      <c r="A85">
        <v>2020</v>
      </c>
    </row>
    <row r="86" spans="1:2">
      <c r="A86">
        <v>2021</v>
      </c>
    </row>
    <row r="87" spans="1:2">
      <c r="A87">
        <v>2022</v>
      </c>
    </row>
    <row r="88" spans="1:2">
      <c r="A88">
        <v>2023</v>
      </c>
    </row>
    <row r="89" spans="1:2">
      <c r="A89">
        <v>2024</v>
      </c>
    </row>
    <row r="90" spans="1:2">
      <c r="A90">
        <v>2025</v>
      </c>
    </row>
    <row r="91" spans="1:2">
      <c r="A91">
        <v>2026</v>
      </c>
    </row>
    <row r="92" spans="1:2">
      <c r="A92">
        <v>2027</v>
      </c>
    </row>
    <row r="93" spans="1:2">
      <c r="A93">
        <v>2028</v>
      </c>
    </row>
    <row r="94" spans="1:2">
      <c r="A94">
        <v>2029</v>
      </c>
    </row>
    <row r="95" spans="1:2">
      <c r="A95">
        <v>2030</v>
      </c>
    </row>
    <row r="96" spans="1:2">
      <c r="A96">
        <v>2031</v>
      </c>
    </row>
    <row r="97" spans="1:2">
      <c r="A97">
        <v>2032</v>
      </c>
    </row>
    <row r="98" spans="1:2">
      <c r="A98">
        <v>2033</v>
      </c>
    </row>
    <row r="104" spans="1:2">
      <c r="A104" t="s">
        <v>2429</v>
      </c>
      <c r="B104" t="s">
        <v>4214</v>
      </c>
    </row>
    <row r="105" spans="1:2">
      <c r="A105" t="s">
        <v>2258</v>
      </c>
      <c r="B105">
        <v>2</v>
      </c>
    </row>
    <row r="106" spans="1:2">
      <c r="A106" t="s">
        <v>2262</v>
      </c>
      <c r="B106">
        <v>0</v>
      </c>
    </row>
    <row r="107" spans="1:2">
      <c r="A107" t="s">
        <v>2264</v>
      </c>
      <c r="B107">
        <v>1</v>
      </c>
    </row>
    <row r="108" spans="1:2">
      <c r="A108" t="s">
        <v>2266</v>
      </c>
      <c r="B108">
        <v>1</v>
      </c>
    </row>
    <row r="109" spans="1:2">
      <c r="A109" t="s">
        <v>2268</v>
      </c>
      <c r="B109">
        <v>1</v>
      </c>
    </row>
    <row r="110" spans="1:2">
      <c r="A110" t="s">
        <v>2269</v>
      </c>
      <c r="B110">
        <v>0</v>
      </c>
    </row>
    <row r="111" spans="1:2">
      <c r="A111" t="s">
        <v>2272</v>
      </c>
      <c r="B111">
        <v>3</v>
      </c>
    </row>
    <row r="112" spans="1:2">
      <c r="A112" t="s">
        <v>2271</v>
      </c>
      <c r="B112">
        <v>0</v>
      </c>
    </row>
    <row r="113" spans="1:2">
      <c r="A113" t="s">
        <v>2274</v>
      </c>
      <c r="B113">
        <v>0</v>
      </c>
    </row>
    <row r="114" spans="1:2">
      <c r="A114" t="s">
        <v>2275</v>
      </c>
      <c r="B114">
        <v>0</v>
      </c>
    </row>
    <row r="115" spans="1:2">
      <c r="A115" t="s">
        <v>2276</v>
      </c>
      <c r="B115">
        <v>0</v>
      </c>
    </row>
    <row r="116" spans="1:2">
      <c r="A116" t="s">
        <v>2277</v>
      </c>
      <c r="B116">
        <v>0</v>
      </c>
    </row>
    <row r="117" spans="1:2">
      <c r="A117" t="s">
        <v>2279</v>
      </c>
      <c r="B117">
        <v>0</v>
      </c>
    </row>
    <row r="118" spans="1:2">
      <c r="A118" t="s">
        <v>2280</v>
      </c>
      <c r="B118">
        <v>3</v>
      </c>
    </row>
    <row r="119" spans="1:2">
      <c r="A119" t="s">
        <v>2282</v>
      </c>
      <c r="B119">
        <v>0</v>
      </c>
    </row>
    <row r="120" spans="1:2">
      <c r="A120" t="s">
        <v>2284</v>
      </c>
      <c r="B120">
        <v>0</v>
      </c>
    </row>
    <row r="121" spans="1:2">
      <c r="A121" t="s">
        <v>2287</v>
      </c>
      <c r="B121">
        <v>2</v>
      </c>
    </row>
    <row r="122" spans="1:2">
      <c r="A122" t="s">
        <v>2288</v>
      </c>
      <c r="B122">
        <v>0</v>
      </c>
    </row>
    <row r="123" spans="1:2">
      <c r="A123" t="s">
        <v>2289</v>
      </c>
      <c r="B123">
        <v>1</v>
      </c>
    </row>
    <row r="124" spans="1:2">
      <c r="A124" t="s">
        <v>2290</v>
      </c>
      <c r="B124">
        <v>3</v>
      </c>
    </row>
    <row r="125" spans="1:2">
      <c r="A125" t="s">
        <v>2291</v>
      </c>
      <c r="B125">
        <v>0</v>
      </c>
    </row>
    <row r="126" spans="1:2">
      <c r="A126" t="s">
        <v>2292</v>
      </c>
      <c r="B126">
        <v>0</v>
      </c>
    </row>
    <row r="127" spans="1:2">
      <c r="A127" t="s">
        <v>2293</v>
      </c>
      <c r="B127">
        <v>1</v>
      </c>
    </row>
    <row r="128" spans="1:2">
      <c r="A128" t="s">
        <v>2294</v>
      </c>
      <c r="B128">
        <v>6</v>
      </c>
    </row>
    <row r="129" spans="1:2">
      <c r="A129" t="s">
        <v>2295</v>
      </c>
      <c r="B129">
        <v>0</v>
      </c>
    </row>
    <row r="130" spans="1:2">
      <c r="A130" t="s">
        <v>2296</v>
      </c>
      <c r="B130">
        <v>0</v>
      </c>
    </row>
    <row r="131" spans="1:2">
      <c r="A131" t="s">
        <v>2297</v>
      </c>
      <c r="B131">
        <v>0</v>
      </c>
    </row>
    <row r="132" spans="1:2">
      <c r="A132" t="s">
        <v>2298</v>
      </c>
      <c r="B132">
        <v>0</v>
      </c>
    </row>
    <row r="133" spans="1:2">
      <c r="A133" t="s">
        <v>2299</v>
      </c>
      <c r="B133">
        <v>0</v>
      </c>
    </row>
    <row r="134" spans="1:2">
      <c r="A134" t="s">
        <v>2300</v>
      </c>
      <c r="B134">
        <v>0</v>
      </c>
    </row>
    <row r="135" spans="1:2">
      <c r="A135" t="s">
        <v>2301</v>
      </c>
      <c r="B135">
        <v>0</v>
      </c>
    </row>
    <row r="136" spans="1:2">
      <c r="A136" t="s">
        <v>2302</v>
      </c>
      <c r="B136">
        <v>1</v>
      </c>
    </row>
    <row r="137" spans="1:2">
      <c r="A137" t="s">
        <v>4215</v>
      </c>
      <c r="B137">
        <v>0</v>
      </c>
    </row>
    <row r="138" spans="1:2">
      <c r="A138" t="s">
        <v>2303</v>
      </c>
      <c r="B138">
        <v>2</v>
      </c>
    </row>
    <row r="139" spans="1:2">
      <c r="A139" t="s">
        <v>2304</v>
      </c>
      <c r="B139">
        <v>1</v>
      </c>
    </row>
    <row r="140" spans="1:2">
      <c r="A140" t="s">
        <v>2305</v>
      </c>
      <c r="B140">
        <v>0</v>
      </c>
    </row>
    <row r="141" spans="1:2">
      <c r="A141" t="s">
        <v>4210</v>
      </c>
      <c r="B141">
        <v>0</v>
      </c>
    </row>
    <row r="142" spans="1:2">
      <c r="A142" t="s">
        <v>2307</v>
      </c>
      <c r="B142">
        <v>6</v>
      </c>
    </row>
    <row r="143" spans="1:2">
      <c r="A143" t="s">
        <v>2278</v>
      </c>
      <c r="B143">
        <v>0</v>
      </c>
    </row>
    <row r="144" spans="1:2">
      <c r="A144" t="s">
        <v>4216</v>
      </c>
      <c r="B144">
        <v>1</v>
      </c>
    </row>
    <row r="145" spans="1:2">
      <c r="A145" t="s">
        <v>2308</v>
      </c>
      <c r="B145">
        <v>1</v>
      </c>
    </row>
    <row r="146" spans="1:2">
      <c r="A146" t="s">
        <v>2309</v>
      </c>
      <c r="B146">
        <v>3</v>
      </c>
    </row>
    <row r="147" spans="1:2">
      <c r="A147" t="s">
        <v>2310</v>
      </c>
      <c r="B147">
        <v>0</v>
      </c>
    </row>
    <row r="148" spans="1:2">
      <c r="A148" t="s">
        <v>2311</v>
      </c>
      <c r="B148">
        <v>0</v>
      </c>
    </row>
    <row r="149" spans="1:2">
      <c r="A149" t="s">
        <v>2312</v>
      </c>
      <c r="B149">
        <v>0</v>
      </c>
    </row>
    <row r="150" spans="1:2">
      <c r="A150" t="s">
        <v>2313</v>
      </c>
      <c r="B150">
        <v>0</v>
      </c>
    </row>
    <row r="151" spans="1:2">
      <c r="A151" t="s">
        <v>2314</v>
      </c>
      <c r="B151">
        <v>3</v>
      </c>
    </row>
    <row r="152" spans="1:2">
      <c r="A152" t="s">
        <v>2315</v>
      </c>
      <c r="B152">
        <v>1</v>
      </c>
    </row>
    <row r="153" spans="1:2">
      <c r="A153" t="s">
        <v>2316</v>
      </c>
      <c r="B153">
        <v>0</v>
      </c>
    </row>
    <row r="154" spans="1:2">
      <c r="A154" t="s">
        <v>4217</v>
      </c>
      <c r="B154">
        <v>0</v>
      </c>
    </row>
    <row r="155" spans="1:2">
      <c r="A155" t="s">
        <v>2317</v>
      </c>
      <c r="B155">
        <v>1</v>
      </c>
    </row>
    <row r="156" spans="1:2">
      <c r="A156" t="s">
        <v>2318</v>
      </c>
      <c r="B156">
        <v>1</v>
      </c>
    </row>
    <row r="157" spans="1:2">
      <c r="A157" t="s">
        <v>2319</v>
      </c>
      <c r="B157">
        <v>3</v>
      </c>
    </row>
    <row r="158" spans="1:2">
      <c r="A158" t="s">
        <v>2320</v>
      </c>
      <c r="B158">
        <v>1</v>
      </c>
    </row>
    <row r="159" spans="1:2">
      <c r="A159" t="s">
        <v>3052</v>
      </c>
      <c r="B159">
        <v>0</v>
      </c>
    </row>
    <row r="160" spans="1:2">
      <c r="A160" t="s">
        <v>2321</v>
      </c>
      <c r="B160">
        <v>2</v>
      </c>
    </row>
    <row r="161" spans="1:2">
      <c r="A161" t="s">
        <v>2322</v>
      </c>
      <c r="B161">
        <v>0</v>
      </c>
    </row>
    <row r="164" spans="1:2">
      <c r="B164">
        <f>SUM(B105:B161)</f>
        <v>51</v>
      </c>
    </row>
    <row r="174" spans="1:2">
      <c r="A174" t="s">
        <v>4207</v>
      </c>
      <c r="B174" t="s">
        <v>4208</v>
      </c>
    </row>
    <row r="175" spans="1:2">
      <c r="A175" t="s">
        <v>4218</v>
      </c>
      <c r="B175">
        <v>1</v>
      </c>
    </row>
    <row r="176" spans="1:2">
      <c r="A176" t="s">
        <v>4219</v>
      </c>
      <c r="B176">
        <f>COUNTIF(models_list_studies!X:X,"*" &amp; A176 &amp; "*")</f>
        <v>12</v>
      </c>
    </row>
    <row r="177" spans="1:2">
      <c r="A177" t="s">
        <v>2622</v>
      </c>
      <c r="B177">
        <f>COUNTIF(models_list_studies!X:X,"*" &amp; A177 &amp; "*")</f>
        <v>3</v>
      </c>
    </row>
    <row r="178" spans="1:2">
      <c r="A178" t="s">
        <v>2973</v>
      </c>
      <c r="B178">
        <f>COUNTIF(models_list_studies!X:X,"*" &amp; A178 &amp; "*")</f>
        <v>10</v>
      </c>
    </row>
    <row r="179" spans="1:2">
      <c r="A179" t="s">
        <v>2490</v>
      </c>
      <c r="B179">
        <f>COUNTIF(models_list_studies!X:X,"*" &amp; A179 &amp; "*")</f>
        <v>1</v>
      </c>
    </row>
    <row r="180" spans="1:2">
      <c r="A180" t="s">
        <v>2847</v>
      </c>
      <c r="B180">
        <f>COUNTIF(models_list_studies!X:X,"*" &amp; A180 &amp; "*")</f>
        <v>2</v>
      </c>
    </row>
    <row r="181" spans="1:2">
      <c r="A181" t="s">
        <v>4220</v>
      </c>
      <c r="B181">
        <f>COUNTIF(models_list_studies!X:X,"*" &amp; A181 &amp; "*")</f>
        <v>4</v>
      </c>
    </row>
    <row r="182" spans="1:2">
      <c r="A182" t="s">
        <v>3028</v>
      </c>
      <c r="B182">
        <f>COUNTIF(models_list_studies!X:X,"*" &amp; A182 &amp; "*")</f>
        <v>11</v>
      </c>
    </row>
    <row r="183" spans="1:2">
      <c r="A183" t="s">
        <v>2712</v>
      </c>
      <c r="B183">
        <f>COUNTIF(models_list_studies!X:X,"*" &amp; A183 &amp; "*")</f>
        <v>10</v>
      </c>
    </row>
    <row r="184" spans="1:2">
      <c r="A184" t="s">
        <v>2882</v>
      </c>
      <c r="B184">
        <f>COUNTIF(models_list_studies!X:X,"*" &amp; A184 &amp; "*")</f>
        <v>2</v>
      </c>
    </row>
    <row r="185" spans="1:2">
      <c r="A185" t="s">
        <v>2588</v>
      </c>
      <c r="B185">
        <f>COUNTIF(models_list_studies!X:X,"*" &amp; A185 &amp; "*")</f>
        <v>1</v>
      </c>
    </row>
    <row r="186" spans="1:2">
      <c r="A186" t="s">
        <v>4221</v>
      </c>
      <c r="B186">
        <f>COUNTIF(models_list_studies!X:X,"*" &amp; A186 &amp; "*")</f>
        <v>1</v>
      </c>
    </row>
    <row r="187" spans="1:2">
      <c r="A187" t="s">
        <v>2639</v>
      </c>
      <c r="B187">
        <f>COUNTIF(models_list_studies!X:X,"*" &amp; A187 &amp; "*")</f>
        <v>8</v>
      </c>
    </row>
    <row r="188" spans="1:2">
      <c r="A188" t="s">
        <v>2989</v>
      </c>
      <c r="B188">
        <f>COUNTIF(models_list_studies!X:X,"*" &amp; A188 &amp; "*")</f>
        <v>1</v>
      </c>
    </row>
    <row r="189" spans="1:2">
      <c r="A189" t="s">
        <v>2689</v>
      </c>
      <c r="B189">
        <f>COUNTIF(models_list_studies!X:X,"*" &amp; A189 &amp; "*")</f>
        <v>1</v>
      </c>
    </row>
    <row r="190" spans="1:2">
      <c r="A190" t="s">
        <v>2469</v>
      </c>
      <c r="B190">
        <f>COUNTIF(models_list_studies!X:X,"*" &amp; A190 &amp; "*")</f>
        <v>4</v>
      </c>
    </row>
    <row r="191" spans="1:2">
      <c r="A191" t="s">
        <v>2620</v>
      </c>
      <c r="B191">
        <f>COUNTIF(models_list_studies!X:X,"*" &amp; A191 &amp; "*")</f>
        <v>2</v>
      </c>
    </row>
    <row r="192" spans="1:2">
      <c r="A192" t="s">
        <v>2467</v>
      </c>
      <c r="B192">
        <f>COUNTIF(models_list_studies!X:X,"*" &amp; A192 &amp; "*")</f>
        <v>1</v>
      </c>
    </row>
    <row r="193" spans="1:2">
      <c r="A193" t="s">
        <v>2692</v>
      </c>
      <c r="B193">
        <f>COUNTIF(models_list_studies!X:X,"*" &amp; A193 &amp; "*")</f>
        <v>1</v>
      </c>
    </row>
    <row r="194" spans="1:2">
      <c r="A194" t="s">
        <v>2548</v>
      </c>
      <c r="B194">
        <f>COUNTIF(models_list_studies!X:X,"*" &amp; A194 &amp; "*")</f>
        <v>1</v>
      </c>
    </row>
    <row r="195" spans="1:2">
      <c r="A195" t="s">
        <v>2975</v>
      </c>
      <c r="B195">
        <f>COUNTIF(models_list_studies!X:X,"*" &amp; A195 &amp; "*")</f>
        <v>1</v>
      </c>
    </row>
    <row r="196" spans="1:2">
      <c r="A196" t="s">
        <v>2704</v>
      </c>
      <c r="B196">
        <f>COUNTIF(models_list_studies!X:X,"*" &amp; A196 &amp; "*")</f>
        <v>1</v>
      </c>
    </row>
    <row r="197" spans="1:2">
      <c r="A197" t="s">
        <v>3005</v>
      </c>
      <c r="B197">
        <f>COUNTIF(models_list_studies!X:X,"*" &amp; A197 &amp; "*")</f>
        <v>1</v>
      </c>
    </row>
    <row r="198" spans="1:2">
      <c r="A198" t="s">
        <v>2960</v>
      </c>
      <c r="B198">
        <f>COUNTIF(models_list_studies!X:X,"*" &amp; A198 &amp; "*")</f>
        <v>1</v>
      </c>
    </row>
    <row r="202" spans="1:2">
      <c r="A202" t="s">
        <v>3068</v>
      </c>
      <c r="B202" t="s">
        <v>4189</v>
      </c>
    </row>
    <row r="203" spans="1:2">
      <c r="A203" t="s">
        <v>3921</v>
      </c>
      <c r="B203">
        <f>COUNTIF(models_list_studies!X:X,"*" &amp; A203 &amp; "*")</f>
        <v>17</v>
      </c>
    </row>
    <row r="204" spans="1:2">
      <c r="A204" t="s">
        <v>4222</v>
      </c>
      <c r="B204">
        <f>COUNTIF(models_list_studies!X:X,"*" &amp; A204 &amp; "*")</f>
        <v>20</v>
      </c>
    </row>
    <row r="205" spans="1:2">
      <c r="A205" t="s">
        <v>4223</v>
      </c>
      <c r="B205">
        <f>COUNTIF(models_list_studies!X:X,"*" &amp; A205 &amp; "*")</f>
        <v>30</v>
      </c>
    </row>
    <row r="208" spans="1:2">
      <c r="B208">
        <f>SUM(B203:B205)</f>
        <v>67</v>
      </c>
    </row>
  </sheetData>
  <sortState xmlns:xlrd2="http://schemas.microsoft.com/office/spreadsheetml/2017/richdata2" ref="A105:A161">
    <sortCondition ref="A105:A161"/>
  </sortState>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14">
    <tabColor theme="5" tint="0.39997558519241921"/>
  </sheetPr>
  <dimension ref="A1:I155"/>
  <sheetViews>
    <sheetView topLeftCell="A179" workbookViewId="0">
      <selection activeCell="H171" sqref="H171"/>
    </sheetView>
  </sheetViews>
  <sheetFormatPr baseColWidth="10" defaultColWidth="11.33203125" defaultRowHeight="15"/>
  <cols>
    <col min="1" max="1" width="25.33203125" customWidth="1"/>
  </cols>
  <sheetData>
    <row r="1" spans="1:9">
      <c r="A1" s="115" t="s">
        <v>4224</v>
      </c>
      <c r="B1" s="115"/>
      <c r="C1" s="32"/>
      <c r="D1" s="32"/>
      <c r="E1" s="32"/>
      <c r="F1" s="32"/>
      <c r="G1" s="32"/>
      <c r="H1" s="32"/>
      <c r="I1" s="32"/>
    </row>
    <row r="2" spans="1:9">
      <c r="A2" s="21" t="s">
        <v>4225</v>
      </c>
      <c r="B2" s="21" t="s">
        <v>4171</v>
      </c>
      <c r="C2" t="s">
        <v>4226</v>
      </c>
    </row>
    <row r="3" spans="1:9">
      <c r="A3" s="21" t="s">
        <v>18</v>
      </c>
      <c r="B3" s="21">
        <f>COUNTIF(Table1[hydro], "*yes*")</f>
        <v>61</v>
      </c>
      <c r="C3" s="33">
        <f>B3/67</f>
        <v>0.91044776119402981</v>
      </c>
    </row>
    <row r="4" spans="1:9">
      <c r="A4" s="21" t="s">
        <v>3216</v>
      </c>
      <c r="B4" s="21">
        <f>COUNTIF(Table1[[solar ]], "*yes*")</f>
        <v>61</v>
      </c>
      <c r="C4" s="33">
        <f t="shared" ref="C4:C11" si="0">B4/67</f>
        <v>0.91044776119402981</v>
      </c>
    </row>
    <row r="5" spans="1:9">
      <c r="A5" s="21" t="s">
        <v>20</v>
      </c>
      <c r="B5" s="21">
        <f>COUNTIF(Table1[wind], "*yes*")</f>
        <v>59</v>
      </c>
      <c r="C5" s="33">
        <f t="shared" si="0"/>
        <v>0.88059701492537312</v>
      </c>
    </row>
    <row r="6" spans="1:9">
      <c r="A6" s="21" t="s">
        <v>21</v>
      </c>
      <c r="B6" s="21">
        <f>COUNTIF(Table1[biomass], "*yes*")</f>
        <v>38</v>
      </c>
      <c r="C6" s="33">
        <f t="shared" si="0"/>
        <v>0.56716417910447758</v>
      </c>
    </row>
    <row r="7" spans="1:9">
      <c r="A7" s="21" t="s">
        <v>3217</v>
      </c>
      <c r="B7" s="21">
        <f>COUNTIF(Table1[[Nuclear ]], "*yes*")</f>
        <v>24</v>
      </c>
      <c r="C7" s="33">
        <f t="shared" si="0"/>
        <v>0.35820895522388058</v>
      </c>
    </row>
    <row r="8" spans="1:9">
      <c r="A8" s="21" t="s">
        <v>3218</v>
      </c>
      <c r="B8" s="21">
        <f>COUNTIF(Table1[Geothermal], "*yes*")</f>
        <v>23</v>
      </c>
      <c r="C8" s="33">
        <f t="shared" si="0"/>
        <v>0.34328358208955223</v>
      </c>
    </row>
    <row r="9" spans="1:9">
      <c r="A9" s="21" t="s">
        <v>3219</v>
      </c>
      <c r="B9" s="21">
        <f>COUNTIF(Table1[Fossil Fuels], "*yes*")</f>
        <v>61</v>
      </c>
      <c r="C9" s="33">
        <f t="shared" si="0"/>
        <v>0.91044776119402981</v>
      </c>
    </row>
    <row r="10" spans="1:9">
      <c r="A10" s="21" t="s">
        <v>3220</v>
      </c>
      <c r="B10" s="21">
        <f>COUNTIF(Table1[H2], "*yes*")</f>
        <v>10</v>
      </c>
      <c r="C10" s="33">
        <f t="shared" si="0"/>
        <v>0.14925373134328357</v>
      </c>
    </row>
    <row r="11" spans="1:9">
      <c r="A11" s="21" t="s">
        <v>26</v>
      </c>
      <c r="B11" s="21">
        <f>COUNTIF(Table1[coal], "*yes*")</f>
        <v>38</v>
      </c>
      <c r="C11" s="33">
        <f t="shared" si="0"/>
        <v>0.56716417910447758</v>
      </c>
    </row>
    <row r="13" spans="1:9">
      <c r="A13" t="s">
        <v>4227</v>
      </c>
      <c r="B13" t="s">
        <v>4228</v>
      </c>
      <c r="C13" t="s">
        <v>4229</v>
      </c>
      <c r="D13" t="s">
        <v>4173</v>
      </c>
    </row>
    <row r="14" spans="1:9">
      <c r="A14" t="s">
        <v>4189</v>
      </c>
      <c r="B14">
        <v>63</v>
      </c>
      <c r="C14">
        <v>2</v>
      </c>
      <c r="D14">
        <v>2</v>
      </c>
      <c r="F14">
        <f>SUM(B14:E14)</f>
        <v>67</v>
      </c>
    </row>
    <row r="27" spans="1:2">
      <c r="A27" t="s">
        <v>4230</v>
      </c>
      <c r="B27" t="s">
        <v>4189</v>
      </c>
    </row>
    <row r="28" spans="1:2">
      <c r="A28">
        <v>2025</v>
      </c>
      <c r="B28">
        <f>COUNTIF(Table1[end], A28)</f>
        <v>2</v>
      </c>
    </row>
    <row r="29" spans="1:2">
      <c r="A29">
        <v>2030</v>
      </c>
      <c r="B29">
        <f>COUNTIF(Table1[end], A29)</f>
        <v>16</v>
      </c>
    </row>
    <row r="30" spans="1:2">
      <c r="A30">
        <v>2032</v>
      </c>
      <c r="B30">
        <f>COUNTIF(Table1[end], A30)</f>
        <v>1</v>
      </c>
    </row>
    <row r="31" spans="1:2">
      <c r="A31">
        <v>2035</v>
      </c>
      <c r="B31">
        <f>COUNTIF(Table1[end], A31)</f>
        <v>3</v>
      </c>
    </row>
    <row r="32" spans="1:2">
      <c r="A32">
        <v>2037</v>
      </c>
      <c r="B32">
        <f>COUNTIF(Table1[end], A32)</f>
        <v>2</v>
      </c>
    </row>
    <row r="33" spans="1:4">
      <c r="A33">
        <v>2040</v>
      </c>
      <c r="B33">
        <f>COUNTIF(Table1[end], A33)</f>
        <v>13</v>
      </c>
    </row>
    <row r="34" spans="1:4">
      <c r="A34">
        <v>2041</v>
      </c>
      <c r="B34">
        <f>COUNTIF(Table1[end], A34)</f>
        <v>1</v>
      </c>
    </row>
    <row r="35" spans="1:4">
      <c r="A35">
        <v>2042</v>
      </c>
      <c r="B35">
        <f>COUNTIF(Table1[end], A35)</f>
        <v>1</v>
      </c>
    </row>
    <row r="36" spans="1:4">
      <c r="A36">
        <v>2045</v>
      </c>
      <c r="B36">
        <f>COUNTIF(Table1[end], A36)</f>
        <v>2</v>
      </c>
    </row>
    <row r="37" spans="1:4">
      <c r="A37">
        <v>2048</v>
      </c>
      <c r="B37">
        <f>COUNTIF(Table1[end], A37)</f>
        <v>1</v>
      </c>
    </row>
    <row r="38" spans="1:4">
      <c r="A38">
        <v>2050</v>
      </c>
      <c r="B38">
        <f>COUNTIF(Table1[end], A38)</f>
        <v>15</v>
      </c>
    </row>
    <row r="39" spans="1:4">
      <c r="A39">
        <v>2060</v>
      </c>
      <c r="B39">
        <f>COUNTIF(Table1[end], A39)</f>
        <v>2</v>
      </c>
    </row>
    <row r="40" spans="1:4">
      <c r="A40">
        <v>2063</v>
      </c>
      <c r="B40">
        <f>COUNTIF(Table1[end], A40)</f>
        <v>1</v>
      </c>
    </row>
    <row r="41" spans="1:4">
      <c r="A41">
        <v>2065</v>
      </c>
      <c r="B41">
        <f>COUNTIF(Table1[end], A41)</f>
        <v>1</v>
      </c>
    </row>
    <row r="42" spans="1:4">
      <c r="A42">
        <v>2070</v>
      </c>
      <c r="B42">
        <f>COUNTIF(Table1[end], A42)</f>
        <v>1</v>
      </c>
    </row>
    <row r="43" spans="1:4">
      <c r="B43">
        <f>SUM(B28:B42)</f>
        <v>62</v>
      </c>
      <c r="D43" s="34">
        <f>16/62</f>
        <v>0.25806451612903225</v>
      </c>
    </row>
    <row r="44" spans="1:4">
      <c r="D44" s="34">
        <f>(15+2+1+1+1)/62</f>
        <v>0.32258064516129031</v>
      </c>
    </row>
    <row r="45" spans="1:4">
      <c r="A45" t="s">
        <v>4231</v>
      </c>
      <c r="B45" t="s">
        <v>4189</v>
      </c>
      <c r="D45" s="34">
        <f>24/62</f>
        <v>0.38709677419354838</v>
      </c>
    </row>
    <row r="46" spans="1:4">
      <c r="A46" t="s">
        <v>3271</v>
      </c>
      <c r="B46">
        <f>COUNTIF(Table1[Sector (Electricity/Full Energy System)],"*" &amp; A46 &amp; "*")</f>
        <v>53</v>
      </c>
    </row>
    <row r="47" spans="1:4">
      <c r="A47" t="s">
        <v>3410</v>
      </c>
      <c r="B47">
        <f>COUNTIFS(Table1[Sector (Electricity/Full Energy System)],"*" &amp; A47 &amp; "*")</f>
        <v>12</v>
      </c>
    </row>
    <row r="48" spans="1:4">
      <c r="A48" t="s">
        <v>4232</v>
      </c>
      <c r="B48">
        <f>COUNTIFS(models_list_studies!R:R,"*" &amp; A48 &amp; "*", models_list_studies!R:R,"&lt;&gt;*Full energy system*")</f>
        <v>1</v>
      </c>
    </row>
    <row r="49" spans="2:2">
      <c r="B49">
        <f>SUM(B46:B48)</f>
        <v>66</v>
      </c>
    </row>
    <row r="66" spans="1:2">
      <c r="A66" t="s">
        <v>4233</v>
      </c>
      <c r="B66" t="s">
        <v>4191</v>
      </c>
    </row>
    <row r="67" spans="1:2">
      <c r="A67" t="s">
        <v>3075</v>
      </c>
      <c r="B67">
        <v>8</v>
      </c>
    </row>
    <row r="68" spans="1:2">
      <c r="A68" t="s">
        <v>3185</v>
      </c>
      <c r="B68">
        <v>59</v>
      </c>
    </row>
    <row r="86" spans="1:2">
      <c r="A86" t="s">
        <v>4234</v>
      </c>
      <c r="B86" t="s">
        <v>4235</v>
      </c>
    </row>
    <row r="87" spans="1:2">
      <c r="A87" t="s">
        <v>3273</v>
      </c>
      <c r="B87">
        <v>47</v>
      </c>
    </row>
    <row r="88" spans="1:2">
      <c r="A88" t="s">
        <v>3335</v>
      </c>
      <c r="B88">
        <v>10</v>
      </c>
    </row>
    <row r="89" spans="1:2">
      <c r="A89" t="s">
        <v>3242</v>
      </c>
      <c r="B89">
        <v>7</v>
      </c>
    </row>
    <row r="90" spans="1:2">
      <c r="A90" t="s">
        <v>3246</v>
      </c>
      <c r="B90">
        <v>3</v>
      </c>
    </row>
    <row r="101" spans="1:3">
      <c r="A101" t="s">
        <v>4236</v>
      </c>
      <c r="B101" t="s">
        <v>4191</v>
      </c>
      <c r="C101" t="s">
        <v>4237</v>
      </c>
    </row>
    <row r="102" spans="1:3">
      <c r="A102">
        <v>1</v>
      </c>
      <c r="B102">
        <v>2</v>
      </c>
      <c r="C102" t="s">
        <v>4238</v>
      </c>
    </row>
    <row r="103" spans="1:3">
      <c r="A103">
        <v>2</v>
      </c>
      <c r="B103">
        <f>COUNTIF(Table1[Sustainable Development Goals (SDG) Coverage],"*" &amp; A103 &amp; "*")</f>
        <v>2</v>
      </c>
      <c r="C103" t="s">
        <v>4239</v>
      </c>
    </row>
    <row r="104" spans="1:3">
      <c r="A104">
        <v>3</v>
      </c>
      <c r="B104">
        <f>COUNTIFS(Table1[Sustainable Development Goals (SDG) Coverage],"*" &amp; A104 &amp; "*", Table1[Sustainable Development Goals (SDG) Coverage],"&lt;&gt;*13*")</f>
        <v>1</v>
      </c>
      <c r="C104" t="s">
        <v>4240</v>
      </c>
    </row>
    <row r="105" spans="1:3">
      <c r="A105">
        <v>6</v>
      </c>
      <c r="B105">
        <f>COUNTIF(Table1[Sustainable Development Goals (SDG) Coverage],"*" &amp; A105 &amp; "*")</f>
        <v>2</v>
      </c>
      <c r="C105" t="s">
        <v>4241</v>
      </c>
    </row>
    <row r="106" spans="1:3">
      <c r="A106">
        <v>7</v>
      </c>
      <c r="B106">
        <f>COUNTIF(Table1[Sustainable Development Goals (SDG) Coverage],"*" &amp; A106 &amp; "*")</f>
        <v>54</v>
      </c>
      <c r="C106" t="s">
        <v>4241</v>
      </c>
    </row>
    <row r="107" spans="1:3">
      <c r="A107">
        <v>8</v>
      </c>
      <c r="B107">
        <f>COUNTIF(Table1[Sustainable Development Goals (SDG) Coverage],"*" &amp; A107 &amp; "*")</f>
        <v>6</v>
      </c>
      <c r="C107" t="s">
        <v>4242</v>
      </c>
    </row>
    <row r="108" spans="1:3">
      <c r="A108">
        <v>9</v>
      </c>
      <c r="B108">
        <f>COUNTIF(Table1[Sustainable Development Goals (SDG) Coverage],"*" &amp; A108 &amp; "*")</f>
        <v>1</v>
      </c>
      <c r="C108" t="s">
        <v>4243</v>
      </c>
    </row>
    <row r="109" spans="1:3">
      <c r="A109">
        <v>10</v>
      </c>
      <c r="B109">
        <f>COUNTIF(Table1[Sustainable Development Goals (SDG) Coverage],"*" &amp; A109 &amp; "*")</f>
        <v>1</v>
      </c>
      <c r="C109" t="s">
        <v>4244</v>
      </c>
    </row>
    <row r="110" spans="1:3">
      <c r="A110">
        <v>12</v>
      </c>
      <c r="B110">
        <f>COUNTIF(Table1[Sustainable Development Goals (SDG) Coverage],"*" &amp; A110 &amp; "*")</f>
        <v>1</v>
      </c>
      <c r="C110" t="s">
        <v>4245</v>
      </c>
    </row>
    <row r="111" spans="1:3">
      <c r="A111">
        <v>13</v>
      </c>
      <c r="B111">
        <f>COUNTIF(Table1[Sustainable Development Goals (SDG) Coverage],"*" &amp; A111 &amp; "*")</f>
        <v>41</v>
      </c>
      <c r="C111" t="s">
        <v>4246</v>
      </c>
    </row>
    <row r="112" spans="1:3">
      <c r="A112">
        <v>15</v>
      </c>
      <c r="B112">
        <f>COUNTIF(Table1[Sustainable Development Goals (SDG) Coverage],"*" &amp; A112 &amp; "*")</f>
        <v>1</v>
      </c>
      <c r="C112" t="s">
        <v>4247</v>
      </c>
    </row>
    <row r="114" spans="1:3">
      <c r="A114" t="s">
        <v>4248</v>
      </c>
      <c r="B114" t="s">
        <v>4191</v>
      </c>
    </row>
    <row r="115" spans="1:3">
      <c r="A115" t="s">
        <v>3075</v>
      </c>
      <c r="B115">
        <v>32</v>
      </c>
    </row>
    <row r="116" spans="1:3">
      <c r="A116" t="s">
        <v>3185</v>
      </c>
      <c r="B116">
        <v>23</v>
      </c>
    </row>
    <row r="117" spans="1:3">
      <c r="A117" t="s">
        <v>3246</v>
      </c>
      <c r="B117">
        <v>12</v>
      </c>
    </row>
    <row r="127" spans="1:3">
      <c r="A127" t="s">
        <v>4249</v>
      </c>
      <c r="B127" t="s">
        <v>4235</v>
      </c>
      <c r="C127" t="s">
        <v>4250</v>
      </c>
    </row>
    <row r="128" spans="1:3">
      <c r="A128" t="s">
        <v>4251</v>
      </c>
      <c r="B128">
        <v>31</v>
      </c>
      <c r="C128" t="s">
        <v>4252</v>
      </c>
    </row>
    <row r="129" spans="1:3">
      <c r="A129" t="s">
        <v>4253</v>
      </c>
      <c r="B129">
        <v>18</v>
      </c>
      <c r="C129" t="s">
        <v>4254</v>
      </c>
    </row>
    <row r="130" spans="1:3">
      <c r="A130" t="s">
        <v>4255</v>
      </c>
      <c r="B130">
        <v>11</v>
      </c>
      <c r="C130" t="s">
        <v>4256</v>
      </c>
    </row>
    <row r="131" spans="1:3">
      <c r="A131" t="s">
        <v>4257</v>
      </c>
      <c r="B131">
        <v>7</v>
      </c>
      <c r="C131" t="s">
        <v>4258</v>
      </c>
    </row>
    <row r="134" spans="1:3">
      <c r="A134" t="s">
        <v>4259</v>
      </c>
      <c r="B134">
        <v>67</v>
      </c>
    </row>
    <row r="153" spans="1:2">
      <c r="A153" t="s">
        <v>4260</v>
      </c>
      <c r="B153" t="s">
        <v>4235</v>
      </c>
    </row>
    <row r="154" spans="1:2">
      <c r="A154" t="s">
        <v>640</v>
      </c>
      <c r="B154">
        <v>2</v>
      </c>
    </row>
    <row r="155" spans="1:2">
      <c r="A155" t="s">
        <v>4261</v>
      </c>
      <c r="B155">
        <v>65</v>
      </c>
    </row>
  </sheetData>
  <mergeCells count="1">
    <mergeCell ref="A1:B1"/>
  </mergeCells>
  <phoneticPr fontId="14" type="noConversion"/>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15">
    <tabColor theme="5" tint="0.39997558519241921"/>
  </sheetPr>
  <dimension ref="A1:C22"/>
  <sheetViews>
    <sheetView workbookViewId="0">
      <selection activeCell="F10" sqref="F10"/>
    </sheetView>
  </sheetViews>
  <sheetFormatPr baseColWidth="10" defaultColWidth="11.33203125" defaultRowHeight="15"/>
  <sheetData>
    <row r="1" spans="1:3">
      <c r="A1" t="s">
        <v>4207</v>
      </c>
      <c r="B1" t="s">
        <v>4262</v>
      </c>
      <c r="C1" t="s">
        <v>4263</v>
      </c>
    </row>
    <row r="2" spans="1:3">
      <c r="A2" t="s">
        <v>2307</v>
      </c>
      <c r="B2">
        <v>6</v>
      </c>
      <c r="C2">
        <v>1</v>
      </c>
    </row>
    <row r="3" spans="1:3">
      <c r="A3" t="s">
        <v>2294</v>
      </c>
      <c r="B3">
        <v>5</v>
      </c>
      <c r="C3">
        <v>1</v>
      </c>
    </row>
    <row r="4" spans="1:3">
      <c r="A4" t="s">
        <v>4264</v>
      </c>
      <c r="B4">
        <v>3</v>
      </c>
      <c r="C4">
        <v>1</v>
      </c>
    </row>
    <row r="5" spans="1:3">
      <c r="A5" t="s">
        <v>2290</v>
      </c>
      <c r="B5">
        <v>3</v>
      </c>
      <c r="C5">
        <v>1</v>
      </c>
    </row>
    <row r="6" spans="1:3">
      <c r="A6" t="s">
        <v>4265</v>
      </c>
      <c r="B6">
        <v>2</v>
      </c>
      <c r="C6">
        <v>1</v>
      </c>
    </row>
    <row r="7" spans="1:3">
      <c r="A7" t="s">
        <v>4266</v>
      </c>
      <c r="B7">
        <v>2</v>
      </c>
      <c r="C7">
        <v>1</v>
      </c>
    </row>
    <row r="8" spans="1:3">
      <c r="A8" t="s">
        <v>4267</v>
      </c>
      <c r="B8">
        <v>2</v>
      </c>
      <c r="C8">
        <v>1</v>
      </c>
    </row>
    <row r="9" spans="1:3">
      <c r="A9" t="s">
        <v>4268</v>
      </c>
      <c r="B9">
        <v>1</v>
      </c>
      <c r="C9">
        <v>1</v>
      </c>
    </row>
    <row r="10" spans="1:3">
      <c r="A10" t="s">
        <v>2318</v>
      </c>
      <c r="B10">
        <v>1</v>
      </c>
      <c r="C10">
        <v>1</v>
      </c>
    </row>
    <row r="11" spans="1:3">
      <c r="A11" t="s">
        <v>4269</v>
      </c>
      <c r="B11">
        <v>1</v>
      </c>
      <c r="C11">
        <v>1</v>
      </c>
    </row>
    <row r="12" spans="1:3">
      <c r="A12" t="s">
        <v>2266</v>
      </c>
      <c r="B12">
        <v>1</v>
      </c>
      <c r="C12">
        <v>1</v>
      </c>
    </row>
    <row r="13" spans="1:3">
      <c r="A13" t="s">
        <v>4270</v>
      </c>
      <c r="B13">
        <v>1</v>
      </c>
      <c r="C13">
        <v>1</v>
      </c>
    </row>
    <row r="14" spans="1:3">
      <c r="A14" t="s">
        <v>4271</v>
      </c>
      <c r="B14">
        <v>1</v>
      </c>
      <c r="C14">
        <v>1</v>
      </c>
    </row>
    <row r="15" spans="1:3">
      <c r="A15" t="s">
        <v>4272</v>
      </c>
      <c r="B15">
        <v>1</v>
      </c>
      <c r="C15">
        <v>1</v>
      </c>
    </row>
    <row r="16" spans="1:3">
      <c r="A16" t="s">
        <v>2266</v>
      </c>
      <c r="B16">
        <v>1</v>
      </c>
      <c r="C16">
        <v>1</v>
      </c>
    </row>
    <row r="17" spans="1:3">
      <c r="A17" t="s">
        <v>4273</v>
      </c>
      <c r="B17">
        <v>1</v>
      </c>
      <c r="C17">
        <v>1</v>
      </c>
    </row>
    <row r="18" spans="1:3">
      <c r="A18" t="s">
        <v>4274</v>
      </c>
      <c r="B18">
        <v>1</v>
      </c>
      <c r="C18">
        <v>1</v>
      </c>
    </row>
    <row r="19" spans="1:3">
      <c r="A19" t="s">
        <v>4275</v>
      </c>
      <c r="B19">
        <v>1</v>
      </c>
      <c r="C19">
        <v>1</v>
      </c>
    </row>
    <row r="20" spans="1:3">
      <c r="A20" t="s">
        <v>2308</v>
      </c>
      <c r="B20">
        <v>1</v>
      </c>
      <c r="C20">
        <v>1</v>
      </c>
    </row>
    <row r="21" spans="1:3">
      <c r="A21" t="s">
        <v>4276</v>
      </c>
      <c r="B21">
        <v>1</v>
      </c>
      <c r="C21">
        <v>1</v>
      </c>
    </row>
    <row r="22" spans="1:3">
      <c r="A22" t="s">
        <v>4277</v>
      </c>
      <c r="B22">
        <v>1</v>
      </c>
      <c r="C22">
        <v>1</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559927-E3B2-498E-8627-509AF182346C}">
  <sheetPr codeName="Feuil16">
    <tabColor theme="5" tint="0.39997558519241921"/>
  </sheetPr>
  <dimension ref="A1:G30"/>
  <sheetViews>
    <sheetView topLeftCell="A28" workbookViewId="0">
      <selection activeCell="E8" sqref="E8"/>
    </sheetView>
  </sheetViews>
  <sheetFormatPr baseColWidth="10" defaultColWidth="8.83203125" defaultRowHeight="15"/>
  <cols>
    <col min="1" max="1" width="16.33203125" customWidth="1"/>
    <col min="3" max="3" width="15.1640625" customWidth="1"/>
    <col min="5" max="5" width="21.6640625" customWidth="1"/>
    <col min="7" max="7" width="18" customWidth="1"/>
  </cols>
  <sheetData>
    <row r="1" spans="1:7">
      <c r="A1" s="7" t="s">
        <v>244</v>
      </c>
      <c r="C1" s="7" t="s">
        <v>4278</v>
      </c>
      <c r="E1" s="7" t="s">
        <v>280</v>
      </c>
      <c r="G1" s="7" t="s">
        <v>316</v>
      </c>
    </row>
    <row r="2" spans="1:7">
      <c r="A2" s="6" t="s">
        <v>2264</v>
      </c>
      <c r="C2" s="6" t="s">
        <v>2258</v>
      </c>
      <c r="E2" s="6" t="s">
        <v>2262</v>
      </c>
      <c r="G2" s="6" t="s">
        <v>2269</v>
      </c>
    </row>
    <row r="3" spans="1:7">
      <c r="A3" s="6" t="s">
        <v>4279</v>
      </c>
      <c r="C3" s="6" t="s">
        <v>4280</v>
      </c>
      <c r="E3" s="6" t="s">
        <v>2269</v>
      </c>
      <c r="G3" s="6" t="s">
        <v>2279</v>
      </c>
    </row>
    <row r="4" spans="1:7">
      <c r="A4" s="6" t="s">
        <v>2290</v>
      </c>
      <c r="C4" s="6" t="s">
        <v>2303</v>
      </c>
      <c r="E4" s="6" t="s">
        <v>2272</v>
      </c>
      <c r="G4" s="6" t="s">
        <v>4209</v>
      </c>
    </row>
    <row r="5" spans="1:7">
      <c r="A5" s="6" t="s">
        <v>2291</v>
      </c>
      <c r="C5" s="6" t="s">
        <v>2301</v>
      </c>
      <c r="E5" s="6" t="s">
        <v>4281</v>
      </c>
      <c r="G5" s="6" t="s">
        <v>2280</v>
      </c>
    </row>
    <row r="6" spans="1:7">
      <c r="A6" s="6" t="s">
        <v>4211</v>
      </c>
      <c r="C6" s="6" t="s">
        <v>2319</v>
      </c>
      <c r="E6" s="6" t="s">
        <v>4282</v>
      </c>
      <c r="G6" s="6" t="s">
        <v>2287</v>
      </c>
    </row>
    <row r="7" spans="1:7">
      <c r="A7" s="6" t="s">
        <v>2293</v>
      </c>
      <c r="E7" s="6" t="s">
        <v>2275</v>
      </c>
      <c r="G7" s="6" t="s">
        <v>2294</v>
      </c>
    </row>
    <row r="8" spans="1:7">
      <c r="A8" s="6" t="s">
        <v>2296</v>
      </c>
      <c r="E8" s="6" t="s">
        <v>4209</v>
      </c>
      <c r="G8" s="6" t="s">
        <v>4280</v>
      </c>
    </row>
    <row r="9" spans="1:7">
      <c r="A9" s="6" t="s">
        <v>2300</v>
      </c>
      <c r="E9" s="6" t="s">
        <v>2288</v>
      </c>
      <c r="G9" s="6" t="s">
        <v>2308</v>
      </c>
    </row>
    <row r="10" spans="1:7">
      <c r="A10" s="6" t="s">
        <v>2306</v>
      </c>
      <c r="E10" s="6" t="s">
        <v>2282</v>
      </c>
      <c r="G10" s="6" t="s">
        <v>2313</v>
      </c>
    </row>
    <row r="11" spans="1:7">
      <c r="A11" s="6" t="s">
        <v>2307</v>
      </c>
      <c r="E11" s="6" t="s">
        <v>4283</v>
      </c>
      <c r="G11" s="6" t="s">
        <v>2315</v>
      </c>
    </row>
    <row r="12" spans="1:7">
      <c r="A12" s="6" t="s">
        <v>2289</v>
      </c>
      <c r="G12" s="6" t="s">
        <v>2316</v>
      </c>
    </row>
    <row r="13" spans="1:7">
      <c r="A13" s="6" t="s">
        <v>2318</v>
      </c>
      <c r="G13" s="6" t="s">
        <v>2317</v>
      </c>
    </row>
    <row r="14" spans="1:7">
      <c r="A14" s="6" t="s">
        <v>2310</v>
      </c>
      <c r="G14" s="6" t="s">
        <v>2320</v>
      </c>
    </row>
    <row r="15" spans="1:7">
      <c r="A15" s="6" t="s">
        <v>2312</v>
      </c>
    </row>
    <row r="18" spans="1:1">
      <c r="A18" s="7" t="s">
        <v>267</v>
      </c>
    </row>
    <row r="19" spans="1:1">
      <c r="A19" s="6" t="s">
        <v>2262</v>
      </c>
    </row>
    <row r="20" spans="1:1">
      <c r="A20" s="6" t="s">
        <v>2266</v>
      </c>
    </row>
    <row r="21" spans="1:1">
      <c r="A21" s="6" t="s">
        <v>4209</v>
      </c>
    </row>
    <row r="22" spans="1:1">
      <c r="A22" s="6" t="s">
        <v>2286</v>
      </c>
    </row>
    <row r="23" spans="1:1">
      <c r="A23" s="6" t="s">
        <v>2295</v>
      </c>
    </row>
    <row r="24" spans="1:1">
      <c r="A24" s="6" t="s">
        <v>2304</v>
      </c>
    </row>
    <row r="25" spans="1:1">
      <c r="A25" s="6" t="s">
        <v>2299</v>
      </c>
    </row>
    <row r="26" spans="1:1">
      <c r="A26" s="6" t="s">
        <v>2305</v>
      </c>
    </row>
    <row r="27" spans="1:1">
      <c r="A27" s="6" t="s">
        <v>2314</v>
      </c>
    </row>
    <row r="28" spans="1:1">
      <c r="A28" s="6" t="s">
        <v>2317</v>
      </c>
    </row>
    <row r="29" spans="1:1">
      <c r="A29" s="6" t="s">
        <v>2321</v>
      </c>
    </row>
    <row r="30" spans="1:1">
      <c r="A30" s="6" t="s">
        <v>2322</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60C3A03699FB04CAF3AFE79F86917B0" ma:contentTypeVersion="3" ma:contentTypeDescription="Create a new document." ma:contentTypeScope="" ma:versionID="743ce150ae588bc794f97e781abaef98">
  <xsd:schema xmlns:xsd="http://www.w3.org/2001/XMLSchema" xmlns:xs="http://www.w3.org/2001/XMLSchema" xmlns:p="http://schemas.microsoft.com/office/2006/metadata/properties" xmlns:ns2="a42e51d4-920d-4a98-8ef8-ea60d50b761a" targetNamespace="http://schemas.microsoft.com/office/2006/metadata/properties" ma:root="true" ma:fieldsID="bf4d9c1603411df2fb3bfc8a166c806f" ns2:_="">
    <xsd:import namespace="a42e51d4-920d-4a98-8ef8-ea60d50b761a"/>
    <xsd:element name="properties">
      <xsd:complexType>
        <xsd:sequence>
          <xsd:element name="documentManagement">
            <xsd:complexType>
              <xsd:all>
                <xsd:element ref="ns2:MediaServiceMetadata" minOccurs="0"/>
                <xsd:element ref="ns2:MediaServiceFastMetadata"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42e51d4-920d-4a98-8ef8-ea60d50b761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C8AC2078-BD02-46CE-BD9F-70D084FE18F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42e51d4-920d-4a98-8ef8-ea60d50b76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956B824-2ADA-4859-B000-141127A08134}">
  <ds:schemaRefs>
    <ds:schemaRef ds:uri="http://schemas.microsoft.com/office/2006/documentManagement/types"/>
    <ds:schemaRef ds:uri="http://www.w3.org/XML/1998/namespace"/>
    <ds:schemaRef ds:uri="http://purl.org/dc/dcmitype/"/>
    <ds:schemaRef ds:uri="http://schemas.microsoft.com/office/infopath/2007/PartnerControls"/>
    <ds:schemaRef ds:uri="http://purl.org/dc/elements/1.1/"/>
    <ds:schemaRef ds:uri="http://purl.org/dc/terms/"/>
    <ds:schemaRef ds:uri="http://schemas.openxmlformats.org/package/2006/metadata/core-properties"/>
    <ds:schemaRef ds:uri="a42e51d4-920d-4a98-8ef8-ea60d50b761a"/>
    <ds:schemaRef ds:uri="http://schemas.microsoft.com/office/2006/metadata/properties"/>
  </ds:schemaRefs>
</ds:datastoreItem>
</file>

<file path=customXml/itemProps3.xml><?xml version="1.0" encoding="utf-8"?>
<ds:datastoreItem xmlns:ds="http://schemas.openxmlformats.org/officeDocument/2006/customXml" ds:itemID="{1404AC9E-0D0B-4B40-B26A-1FE93977738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15</vt:i4>
      </vt:variant>
    </vt:vector>
  </HeadingPairs>
  <TitlesOfParts>
    <vt:vector size="15" baseType="lpstr">
      <vt:lpstr>studies.csv</vt:lpstr>
      <vt:lpstr>study_tools</vt:lpstr>
      <vt:lpstr>study_countries</vt:lpstr>
      <vt:lpstr>study_pools</vt:lpstr>
      <vt:lpstr>countries.csv</vt:lpstr>
      <vt:lpstr>power_pools.csv</vt:lpstr>
      <vt:lpstr>tools.csv</vt:lpstr>
      <vt:lpstr>iso_code</vt:lpstr>
      <vt:lpstr>tools_detaill</vt:lpstr>
      <vt:lpstr>models_list_studies</vt:lpstr>
      <vt:lpstr>distribution_tool</vt:lpstr>
      <vt:lpstr>countries_study</vt:lpstr>
      <vt:lpstr>analysis</vt:lpstr>
      <vt:lpstr>Feuil6</vt:lpstr>
      <vt:lpstr>African_power_pools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aymard Plakoo</dc:creator>
  <cp:keywords/>
  <dc:description/>
  <cp:lastModifiedBy>Kodjovi Aymard PLAKOO</cp:lastModifiedBy>
  <cp:revision/>
  <dcterms:created xsi:type="dcterms:W3CDTF">2025-11-04T09:00:03Z</dcterms:created>
  <dcterms:modified xsi:type="dcterms:W3CDTF">2026-08-19T09:04:00Z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0x010100C60C3A03699FB04CAF3AFE79F86917B0</vt:lpwstr>
  </property>
</Properties>
</file>